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vav1\Desktop\6.ZŠ WC 2018\"/>
    </mc:Choice>
  </mc:AlternateContent>
  <bookViews>
    <workbookView xWindow="0" yWindow="0" windowWidth="28800" windowHeight="1233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Pol'!$A$1:$U$151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39" i="12" l="1"/>
  <c r="I139" i="12"/>
  <c r="K139" i="12"/>
  <c r="I19" i="1"/>
  <c r="AC141" i="12"/>
  <c r="F39" i="1" s="1"/>
  <c r="G9" i="12"/>
  <c r="AD141" i="12" s="1"/>
  <c r="G39" i="1" s="1"/>
  <c r="G40" i="1" s="1"/>
  <c r="G25" i="1" s="1"/>
  <c r="G26" i="1" s="1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I14" i="12"/>
  <c r="G15" i="12"/>
  <c r="M15" i="12" s="1"/>
  <c r="I15" i="12"/>
  <c r="K15" i="12"/>
  <c r="K14" i="12" s="1"/>
  <c r="O15" i="12"/>
  <c r="Q15" i="12"/>
  <c r="Q14" i="12" s="1"/>
  <c r="U15" i="12"/>
  <c r="U14" i="12" s="1"/>
  <c r="G16" i="12"/>
  <c r="I16" i="12"/>
  <c r="K16" i="12"/>
  <c r="M16" i="12"/>
  <c r="O16" i="12"/>
  <c r="Q16" i="12"/>
  <c r="U16" i="12"/>
  <c r="G17" i="12"/>
  <c r="I17" i="12"/>
  <c r="K17" i="12"/>
  <c r="O17" i="12"/>
  <c r="O14" i="12" s="1"/>
  <c r="Q17" i="12"/>
  <c r="U17" i="12"/>
  <c r="G19" i="12"/>
  <c r="M19" i="12" s="1"/>
  <c r="I19" i="12"/>
  <c r="I18" i="12" s="1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I21" i="12"/>
  <c r="K21" i="12"/>
  <c r="O21" i="12"/>
  <c r="O18" i="12" s="1"/>
  <c r="Q21" i="12"/>
  <c r="U21" i="12"/>
  <c r="G22" i="12"/>
  <c r="M22" i="12" s="1"/>
  <c r="I22" i="12"/>
  <c r="K22" i="12"/>
  <c r="O22" i="12"/>
  <c r="Q22" i="12"/>
  <c r="U22" i="12"/>
  <c r="G24" i="12"/>
  <c r="M24" i="12" s="1"/>
  <c r="I24" i="12"/>
  <c r="K24" i="12"/>
  <c r="K23" i="12" s="1"/>
  <c r="O24" i="12"/>
  <c r="Q24" i="12"/>
  <c r="U24" i="12"/>
  <c r="G25" i="12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I31" i="12"/>
  <c r="K31" i="12"/>
  <c r="Q31" i="12"/>
  <c r="U31" i="12"/>
  <c r="G32" i="12"/>
  <c r="M32" i="12" s="1"/>
  <c r="M31" i="12" s="1"/>
  <c r="I32" i="12"/>
  <c r="K32" i="12"/>
  <c r="O32" i="12"/>
  <c r="O31" i="12" s="1"/>
  <c r="Q32" i="12"/>
  <c r="U32" i="12"/>
  <c r="G33" i="12"/>
  <c r="I52" i="1" s="1"/>
  <c r="K33" i="12"/>
  <c r="G34" i="12"/>
  <c r="M34" i="12" s="1"/>
  <c r="M33" i="12" s="1"/>
  <c r="I34" i="12"/>
  <c r="I33" i="12" s="1"/>
  <c r="K34" i="12"/>
  <c r="O34" i="12"/>
  <c r="O33" i="12" s="1"/>
  <c r="Q34" i="12"/>
  <c r="Q33" i="12" s="1"/>
  <c r="U34" i="12"/>
  <c r="U33" i="12" s="1"/>
  <c r="G36" i="12"/>
  <c r="I36" i="12"/>
  <c r="K36" i="12"/>
  <c r="M36" i="12"/>
  <c r="O36" i="12"/>
  <c r="Q36" i="12"/>
  <c r="U36" i="12"/>
  <c r="G37" i="12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4" i="12"/>
  <c r="M44" i="12" s="1"/>
  <c r="I44" i="12"/>
  <c r="K44" i="12"/>
  <c r="O44" i="12"/>
  <c r="Q44" i="12"/>
  <c r="U44" i="12"/>
  <c r="U43" i="12" s="1"/>
  <c r="G45" i="12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K43" i="12" s="1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I55" i="1" s="1"/>
  <c r="I55" i="12"/>
  <c r="O55" i="12"/>
  <c r="Q55" i="12"/>
  <c r="U55" i="12"/>
  <c r="G56" i="12"/>
  <c r="I56" i="12"/>
  <c r="K56" i="12"/>
  <c r="K55" i="12" s="1"/>
  <c r="M56" i="12"/>
  <c r="M55" i="12" s="1"/>
  <c r="O56" i="12"/>
  <c r="Q56" i="12"/>
  <c r="U56" i="12"/>
  <c r="G58" i="12"/>
  <c r="M58" i="12" s="1"/>
  <c r="I58" i="12"/>
  <c r="K58" i="12"/>
  <c r="O58" i="12"/>
  <c r="Q58" i="12"/>
  <c r="U58" i="12"/>
  <c r="G59" i="12"/>
  <c r="M59" i="12" s="1"/>
  <c r="I59" i="12"/>
  <c r="K59" i="12"/>
  <c r="K57" i="12" s="1"/>
  <c r="O59" i="12"/>
  <c r="Q59" i="12"/>
  <c r="U59" i="12"/>
  <c r="G60" i="12"/>
  <c r="M60" i="12" s="1"/>
  <c r="I60" i="12"/>
  <c r="K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I64" i="12"/>
  <c r="K64" i="12"/>
  <c r="M64" i="12"/>
  <c r="O64" i="12"/>
  <c r="Q64" i="12"/>
  <c r="U64" i="12"/>
  <c r="G65" i="12"/>
  <c r="M65" i="12" s="1"/>
  <c r="I65" i="12"/>
  <c r="K65" i="12"/>
  <c r="O65" i="12"/>
  <c r="Q65" i="12"/>
  <c r="U65" i="12"/>
  <c r="G67" i="12"/>
  <c r="M67" i="12" s="1"/>
  <c r="I67" i="12"/>
  <c r="I66" i="12" s="1"/>
  <c r="K67" i="12"/>
  <c r="O67" i="12"/>
  <c r="Q67" i="12"/>
  <c r="U67" i="12"/>
  <c r="G68" i="12"/>
  <c r="I68" i="12"/>
  <c r="K68" i="12"/>
  <c r="M68" i="12"/>
  <c r="O68" i="12"/>
  <c r="Q68" i="12"/>
  <c r="U68" i="12"/>
  <c r="G69" i="12"/>
  <c r="I69" i="12"/>
  <c r="K69" i="12"/>
  <c r="O69" i="12"/>
  <c r="Q69" i="12"/>
  <c r="U69" i="12"/>
  <c r="G70" i="12"/>
  <c r="M70" i="12" s="1"/>
  <c r="I70" i="12"/>
  <c r="K70" i="12"/>
  <c r="O70" i="12"/>
  <c r="Q70" i="12"/>
  <c r="U70" i="12"/>
  <c r="G71" i="12"/>
  <c r="M71" i="12" s="1"/>
  <c r="I71" i="12"/>
  <c r="K71" i="12"/>
  <c r="O71" i="12"/>
  <c r="Q71" i="12"/>
  <c r="U71" i="12"/>
  <c r="G72" i="12"/>
  <c r="M72" i="12" s="1"/>
  <c r="I72" i="12"/>
  <c r="K72" i="12"/>
  <c r="O72" i="12"/>
  <c r="Q72" i="12"/>
  <c r="U72" i="12"/>
  <c r="G73" i="12"/>
  <c r="M73" i="12" s="1"/>
  <c r="I73" i="12"/>
  <c r="K73" i="12"/>
  <c r="O73" i="12"/>
  <c r="Q73" i="12"/>
  <c r="U73" i="12"/>
  <c r="G74" i="12"/>
  <c r="M74" i="12" s="1"/>
  <c r="I74" i="12"/>
  <c r="K74" i="12"/>
  <c r="O74" i="12"/>
  <c r="Q74" i="12"/>
  <c r="U74" i="12"/>
  <c r="G75" i="12"/>
  <c r="M75" i="12" s="1"/>
  <c r="I75" i="12"/>
  <c r="K75" i="12"/>
  <c r="O75" i="12"/>
  <c r="Q75" i="12"/>
  <c r="U75" i="12"/>
  <c r="G77" i="12"/>
  <c r="I77" i="12"/>
  <c r="K77" i="12"/>
  <c r="O77" i="12"/>
  <c r="Q77" i="12"/>
  <c r="U77" i="12"/>
  <c r="G78" i="12"/>
  <c r="M78" i="12" s="1"/>
  <c r="I78" i="12"/>
  <c r="K78" i="12"/>
  <c r="O78" i="12"/>
  <c r="Q78" i="12"/>
  <c r="U78" i="12"/>
  <c r="G79" i="12"/>
  <c r="M79" i="12" s="1"/>
  <c r="I79" i="12"/>
  <c r="K79" i="12"/>
  <c r="O79" i="12"/>
  <c r="Q79" i="12"/>
  <c r="U79" i="12"/>
  <c r="G80" i="12"/>
  <c r="I80" i="12"/>
  <c r="K80" i="12"/>
  <c r="M80" i="12"/>
  <c r="O80" i="12"/>
  <c r="Q80" i="12"/>
  <c r="U80" i="12"/>
  <c r="G81" i="12"/>
  <c r="M81" i="12" s="1"/>
  <c r="I81" i="12"/>
  <c r="K81" i="12"/>
  <c r="O81" i="12"/>
  <c r="Q81" i="12"/>
  <c r="U81" i="12"/>
  <c r="G82" i="12"/>
  <c r="M82" i="12" s="1"/>
  <c r="I82" i="12"/>
  <c r="K82" i="12"/>
  <c r="O82" i="12"/>
  <c r="Q82" i="12"/>
  <c r="U82" i="12"/>
  <c r="G83" i="12"/>
  <c r="M83" i="12" s="1"/>
  <c r="I83" i="12"/>
  <c r="K83" i="12"/>
  <c r="O83" i="12"/>
  <c r="Q83" i="12"/>
  <c r="U83" i="12"/>
  <c r="G84" i="12"/>
  <c r="M84" i="12" s="1"/>
  <c r="I84" i="12"/>
  <c r="K84" i="12"/>
  <c r="O84" i="12"/>
  <c r="Q84" i="12"/>
  <c r="U84" i="12"/>
  <c r="G85" i="12"/>
  <c r="M85" i="12" s="1"/>
  <c r="I85" i="12"/>
  <c r="K85" i="12"/>
  <c r="O85" i="12"/>
  <c r="Q85" i="12"/>
  <c r="U85" i="12"/>
  <c r="G86" i="12"/>
  <c r="M86" i="12" s="1"/>
  <c r="I86" i="12"/>
  <c r="K86" i="12"/>
  <c r="O86" i="12"/>
  <c r="Q86" i="12"/>
  <c r="U86" i="12"/>
  <c r="G87" i="12"/>
  <c r="M87" i="12" s="1"/>
  <c r="I87" i="12"/>
  <c r="K87" i="12"/>
  <c r="O87" i="12"/>
  <c r="Q87" i="12"/>
  <c r="U87" i="12"/>
  <c r="G88" i="12"/>
  <c r="M88" i="12" s="1"/>
  <c r="I88" i="12"/>
  <c r="K88" i="12"/>
  <c r="O88" i="12"/>
  <c r="Q88" i="12"/>
  <c r="U88" i="12"/>
  <c r="G89" i="12"/>
  <c r="M89" i="12" s="1"/>
  <c r="I89" i="12"/>
  <c r="K89" i="12"/>
  <c r="O89" i="12"/>
  <c r="Q89" i="12"/>
  <c r="U89" i="12"/>
  <c r="G90" i="12"/>
  <c r="M90" i="12" s="1"/>
  <c r="I90" i="12"/>
  <c r="K90" i="12"/>
  <c r="O90" i="12"/>
  <c r="Q90" i="12"/>
  <c r="U90" i="12"/>
  <c r="G91" i="12"/>
  <c r="M91" i="12" s="1"/>
  <c r="I91" i="12"/>
  <c r="K91" i="12"/>
  <c r="O91" i="12"/>
  <c r="Q91" i="12"/>
  <c r="U91" i="12"/>
  <c r="G92" i="12"/>
  <c r="M92" i="12" s="1"/>
  <c r="I92" i="12"/>
  <c r="K92" i="12"/>
  <c r="O92" i="12"/>
  <c r="Q92" i="12"/>
  <c r="U92" i="12"/>
  <c r="G93" i="12"/>
  <c r="M93" i="12" s="1"/>
  <c r="I93" i="12"/>
  <c r="K93" i="12"/>
  <c r="O93" i="12"/>
  <c r="Q93" i="12"/>
  <c r="U93" i="12"/>
  <c r="G95" i="12"/>
  <c r="M95" i="12" s="1"/>
  <c r="I95" i="12"/>
  <c r="K95" i="12"/>
  <c r="O95" i="12"/>
  <c r="Q95" i="12"/>
  <c r="U95" i="12"/>
  <c r="G96" i="12"/>
  <c r="M96" i="12" s="1"/>
  <c r="I96" i="12"/>
  <c r="K96" i="12"/>
  <c r="O96" i="12"/>
  <c r="Q96" i="12"/>
  <c r="U96" i="12"/>
  <c r="G97" i="12"/>
  <c r="M97" i="12" s="1"/>
  <c r="I97" i="12"/>
  <c r="K97" i="12"/>
  <c r="O97" i="12"/>
  <c r="Q97" i="12"/>
  <c r="U97" i="12"/>
  <c r="G98" i="12"/>
  <c r="M98" i="12" s="1"/>
  <c r="I98" i="12"/>
  <c r="K98" i="12"/>
  <c r="O98" i="12"/>
  <c r="Q98" i="12"/>
  <c r="U98" i="12"/>
  <c r="G99" i="12"/>
  <c r="M99" i="12" s="1"/>
  <c r="I99" i="12"/>
  <c r="K99" i="12"/>
  <c r="O99" i="12"/>
  <c r="Q99" i="12"/>
  <c r="U99" i="12"/>
  <c r="G100" i="12"/>
  <c r="M100" i="12" s="1"/>
  <c r="I100" i="12"/>
  <c r="K100" i="12"/>
  <c r="O100" i="12"/>
  <c r="Q100" i="12"/>
  <c r="U100" i="12"/>
  <c r="G102" i="12"/>
  <c r="M102" i="12" s="1"/>
  <c r="I102" i="12"/>
  <c r="K102" i="12"/>
  <c r="O102" i="12"/>
  <c r="Q102" i="12"/>
  <c r="U102" i="12"/>
  <c r="G103" i="12"/>
  <c r="M103" i="12" s="1"/>
  <c r="I103" i="12"/>
  <c r="K103" i="12"/>
  <c r="O103" i="12"/>
  <c r="Q103" i="12"/>
  <c r="U103" i="12"/>
  <c r="G104" i="12"/>
  <c r="I104" i="12"/>
  <c r="K104" i="12"/>
  <c r="M104" i="12"/>
  <c r="O104" i="12"/>
  <c r="Q104" i="12"/>
  <c r="U104" i="12"/>
  <c r="G105" i="12"/>
  <c r="M105" i="12" s="1"/>
  <c r="I105" i="12"/>
  <c r="K105" i="12"/>
  <c r="O105" i="12"/>
  <c r="Q105" i="12"/>
  <c r="U105" i="12"/>
  <c r="G106" i="12"/>
  <c r="M106" i="12" s="1"/>
  <c r="I106" i="12"/>
  <c r="K106" i="12"/>
  <c r="O106" i="12"/>
  <c r="Q106" i="12"/>
  <c r="U106" i="12"/>
  <c r="G107" i="12"/>
  <c r="M107" i="12" s="1"/>
  <c r="I107" i="12"/>
  <c r="K107" i="12"/>
  <c r="O107" i="12"/>
  <c r="Q107" i="12"/>
  <c r="U107" i="12"/>
  <c r="K108" i="12"/>
  <c r="U108" i="12"/>
  <c r="G109" i="12"/>
  <c r="G108" i="12" s="1"/>
  <c r="I61" i="1" s="1"/>
  <c r="I109" i="12"/>
  <c r="I108" i="12" s="1"/>
  <c r="K109" i="12"/>
  <c r="O109" i="12"/>
  <c r="O108" i="12" s="1"/>
  <c r="Q109" i="12"/>
  <c r="Q108" i="12" s="1"/>
  <c r="U109" i="12"/>
  <c r="G111" i="12"/>
  <c r="M111" i="12" s="1"/>
  <c r="I111" i="12"/>
  <c r="I110" i="12" s="1"/>
  <c r="K111" i="12"/>
  <c r="O111" i="12"/>
  <c r="Q111" i="12"/>
  <c r="Q110" i="12" s="1"/>
  <c r="U111" i="12"/>
  <c r="G112" i="12"/>
  <c r="I112" i="12"/>
  <c r="K112" i="12"/>
  <c r="M112" i="12"/>
  <c r="O112" i="12"/>
  <c r="Q112" i="12"/>
  <c r="U112" i="12"/>
  <c r="G113" i="12"/>
  <c r="M113" i="12" s="1"/>
  <c r="I113" i="12"/>
  <c r="K113" i="12"/>
  <c r="O113" i="12"/>
  <c r="O110" i="12" s="1"/>
  <c r="Q113" i="12"/>
  <c r="U113" i="12"/>
  <c r="G114" i="12"/>
  <c r="I63" i="1" s="1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U115" i="12"/>
  <c r="U114" i="12" s="1"/>
  <c r="K116" i="12"/>
  <c r="G117" i="12"/>
  <c r="G116" i="12" s="1"/>
  <c r="I64" i="1" s="1"/>
  <c r="I117" i="12"/>
  <c r="I116" i="12" s="1"/>
  <c r="K117" i="12"/>
  <c r="O117" i="12"/>
  <c r="O116" i="12" s="1"/>
  <c r="Q117" i="12"/>
  <c r="Q116" i="12" s="1"/>
  <c r="U117" i="12"/>
  <c r="U116" i="12" s="1"/>
  <c r="G119" i="12"/>
  <c r="M119" i="12" s="1"/>
  <c r="I119" i="12"/>
  <c r="K119" i="12"/>
  <c r="O119" i="12"/>
  <c r="O118" i="12" s="1"/>
  <c r="Q119" i="12"/>
  <c r="Q118" i="12" s="1"/>
  <c r="U119" i="12"/>
  <c r="G120" i="12"/>
  <c r="M120" i="12" s="1"/>
  <c r="I120" i="12"/>
  <c r="K120" i="12"/>
  <c r="O120" i="12"/>
  <c r="Q120" i="12"/>
  <c r="U120" i="12"/>
  <c r="G122" i="12"/>
  <c r="M122" i="12" s="1"/>
  <c r="I122" i="12"/>
  <c r="I121" i="12" s="1"/>
  <c r="K122" i="12"/>
  <c r="O122" i="12"/>
  <c r="Q122" i="12"/>
  <c r="U122" i="12"/>
  <c r="G123" i="12"/>
  <c r="M123" i="12" s="1"/>
  <c r="M121" i="12" s="1"/>
  <c r="I123" i="12"/>
  <c r="K123" i="12"/>
  <c r="O123" i="12"/>
  <c r="Q123" i="12"/>
  <c r="U123" i="12"/>
  <c r="K124" i="12"/>
  <c r="G125" i="12"/>
  <c r="M125" i="12" s="1"/>
  <c r="M124" i="12" s="1"/>
  <c r="I125" i="12"/>
  <c r="K125" i="12"/>
  <c r="O125" i="12"/>
  <c r="Q125" i="12"/>
  <c r="U125" i="12"/>
  <c r="G126" i="12"/>
  <c r="M126" i="12" s="1"/>
  <c r="I126" i="12"/>
  <c r="I124" i="12" s="1"/>
  <c r="K126" i="12"/>
  <c r="O126" i="12"/>
  <c r="Q126" i="12"/>
  <c r="Q124" i="12" s="1"/>
  <c r="U126" i="12"/>
  <c r="U124" i="12" s="1"/>
  <c r="G128" i="12"/>
  <c r="I128" i="12"/>
  <c r="K128" i="12"/>
  <c r="K127" i="12" s="1"/>
  <c r="M128" i="12"/>
  <c r="O128" i="12"/>
  <c r="Q128" i="12"/>
  <c r="U128" i="12"/>
  <c r="G129" i="12"/>
  <c r="M129" i="12" s="1"/>
  <c r="I129" i="12"/>
  <c r="K129" i="12"/>
  <c r="O129" i="12"/>
  <c r="Q129" i="12"/>
  <c r="U129" i="12"/>
  <c r="G130" i="12"/>
  <c r="M130" i="12" s="1"/>
  <c r="I130" i="12"/>
  <c r="I127" i="12" s="1"/>
  <c r="K130" i="12"/>
  <c r="O130" i="12"/>
  <c r="Q130" i="12"/>
  <c r="Q127" i="12" s="1"/>
  <c r="U130" i="12"/>
  <c r="G132" i="12"/>
  <c r="I132" i="12"/>
  <c r="K132" i="12"/>
  <c r="M132" i="12"/>
  <c r="O132" i="12"/>
  <c r="Q132" i="12"/>
  <c r="U132" i="12"/>
  <c r="G133" i="12"/>
  <c r="M133" i="12" s="1"/>
  <c r="I133" i="12"/>
  <c r="K133" i="12"/>
  <c r="O133" i="12"/>
  <c r="Q133" i="12"/>
  <c r="U133" i="12"/>
  <c r="G134" i="12"/>
  <c r="M134" i="12" s="1"/>
  <c r="I134" i="12"/>
  <c r="K134" i="12"/>
  <c r="O134" i="12"/>
  <c r="Q134" i="12"/>
  <c r="U134" i="12"/>
  <c r="G135" i="12"/>
  <c r="M135" i="12" s="1"/>
  <c r="I135" i="12"/>
  <c r="K135" i="12"/>
  <c r="O135" i="12"/>
  <c r="Q135" i="12"/>
  <c r="U135" i="12"/>
  <c r="G136" i="12"/>
  <c r="M136" i="12" s="1"/>
  <c r="I136" i="12"/>
  <c r="K136" i="12"/>
  <c r="O136" i="12"/>
  <c r="Q136" i="12"/>
  <c r="U136" i="12"/>
  <c r="U137" i="12"/>
  <c r="G138" i="12"/>
  <c r="M138" i="12" s="1"/>
  <c r="M137" i="12" s="1"/>
  <c r="I138" i="12"/>
  <c r="I137" i="12" s="1"/>
  <c r="K138" i="12"/>
  <c r="K137" i="12" s="1"/>
  <c r="O138" i="12"/>
  <c r="O137" i="12" s="1"/>
  <c r="Q138" i="12"/>
  <c r="Q137" i="12" s="1"/>
  <c r="U138" i="12"/>
  <c r="I20" i="1"/>
  <c r="G27" i="1"/>
  <c r="J28" i="1"/>
  <c r="J26" i="1"/>
  <c r="G38" i="1"/>
  <c r="F38" i="1"/>
  <c r="H32" i="1"/>
  <c r="J23" i="1"/>
  <c r="J24" i="1"/>
  <c r="J25" i="1"/>
  <c r="J27" i="1"/>
  <c r="E24" i="1"/>
  <c r="E26" i="1"/>
  <c r="O101" i="12" l="1"/>
  <c r="I23" i="12"/>
  <c r="Q131" i="12"/>
  <c r="U131" i="12"/>
  <c r="U127" i="12"/>
  <c r="O94" i="12"/>
  <c r="U57" i="12"/>
  <c r="Q18" i="12"/>
  <c r="G110" i="12"/>
  <c r="I62" i="1" s="1"/>
  <c r="M109" i="12"/>
  <c r="M108" i="12" s="1"/>
  <c r="Q94" i="12"/>
  <c r="Q66" i="12"/>
  <c r="K35" i="12"/>
  <c r="Q35" i="12"/>
  <c r="G31" i="12"/>
  <c r="I51" i="1" s="1"/>
  <c r="U23" i="12"/>
  <c r="U8" i="12"/>
  <c r="K8" i="12"/>
  <c r="I131" i="12"/>
  <c r="Q57" i="12"/>
  <c r="O23" i="12"/>
  <c r="K131" i="12"/>
  <c r="M101" i="12"/>
  <c r="I94" i="12"/>
  <c r="O66" i="12"/>
  <c r="O57" i="12"/>
  <c r="K121" i="12"/>
  <c r="K118" i="12"/>
  <c r="U121" i="12"/>
  <c r="O121" i="12"/>
  <c r="G121" i="12"/>
  <c r="I66" i="1" s="1"/>
  <c r="U118" i="12"/>
  <c r="I118" i="12"/>
  <c r="G118" i="12"/>
  <c r="I65" i="1" s="1"/>
  <c r="G94" i="12"/>
  <c r="I59" i="1" s="1"/>
  <c r="K76" i="12"/>
  <c r="Q76" i="12"/>
  <c r="U35" i="12"/>
  <c r="U18" i="12"/>
  <c r="K18" i="12"/>
  <c r="I8" i="12"/>
  <c r="H39" i="1"/>
  <c r="H40" i="1" s="1"/>
  <c r="F40" i="1"/>
  <c r="G28" i="1" s="1"/>
  <c r="M94" i="12"/>
  <c r="M45" i="12"/>
  <c r="M43" i="12" s="1"/>
  <c r="G43" i="12"/>
  <c r="I54" i="1" s="1"/>
  <c r="G137" i="12"/>
  <c r="I70" i="1" s="1"/>
  <c r="G101" i="12"/>
  <c r="I60" i="1" s="1"/>
  <c r="U76" i="12"/>
  <c r="K66" i="12"/>
  <c r="I43" i="12"/>
  <c r="O43" i="12"/>
  <c r="Q23" i="12"/>
  <c r="Q121" i="12"/>
  <c r="M118" i="12"/>
  <c r="M117" i="12"/>
  <c r="M116" i="12" s="1"/>
  <c r="K110" i="12"/>
  <c r="K101" i="12"/>
  <c r="Q101" i="12"/>
  <c r="K94" i="12"/>
  <c r="G76" i="12"/>
  <c r="I58" i="1" s="1"/>
  <c r="M77" i="12"/>
  <c r="M76" i="12" s="1"/>
  <c r="G66" i="12"/>
  <c r="I57" i="1" s="1"/>
  <c r="M69" i="12"/>
  <c r="M66" i="12" s="1"/>
  <c r="U66" i="12"/>
  <c r="I57" i="12"/>
  <c r="Q43" i="12"/>
  <c r="M37" i="12"/>
  <c r="G35" i="12"/>
  <c r="I53" i="1" s="1"/>
  <c r="M35" i="12"/>
  <c r="M17" i="12"/>
  <c r="M14" i="12" s="1"/>
  <c r="G14" i="12"/>
  <c r="I48" i="1" s="1"/>
  <c r="Q8" i="12"/>
  <c r="G8" i="12"/>
  <c r="M9" i="12"/>
  <c r="M8" i="12" s="1"/>
  <c r="M110" i="12"/>
  <c r="G18" i="12"/>
  <c r="I49" i="1" s="1"/>
  <c r="M21" i="12"/>
  <c r="I101" i="12"/>
  <c r="G57" i="12"/>
  <c r="I56" i="1" s="1"/>
  <c r="O131" i="12"/>
  <c r="G131" i="12"/>
  <c r="I69" i="1" s="1"/>
  <c r="M131" i="12"/>
  <c r="O127" i="12"/>
  <c r="G127" i="12"/>
  <c r="I68" i="1" s="1"/>
  <c r="M127" i="12"/>
  <c r="O124" i="12"/>
  <c r="G124" i="12"/>
  <c r="I67" i="1" s="1"/>
  <c r="U110" i="12"/>
  <c r="U101" i="12"/>
  <c r="U94" i="12"/>
  <c r="I76" i="12"/>
  <c r="O76" i="12"/>
  <c r="M57" i="12"/>
  <c r="I35" i="12"/>
  <c r="O35" i="12"/>
  <c r="G23" i="12"/>
  <c r="I50" i="1" s="1"/>
  <c r="M25" i="12"/>
  <c r="M23" i="12" s="1"/>
  <c r="M18" i="12"/>
  <c r="O8" i="12"/>
  <c r="I39" i="1"/>
  <c r="I40" i="1" s="1"/>
  <c r="J39" i="1" s="1"/>
  <c r="J40" i="1" s="1"/>
  <c r="I17" i="1" l="1"/>
  <c r="I18" i="1"/>
  <c r="G23" i="1"/>
  <c r="I47" i="1"/>
  <c r="G141" i="12"/>
  <c r="G24" i="1"/>
  <c r="G29" i="1" s="1"/>
  <c r="I71" i="1" l="1"/>
  <c r="I16" i="1"/>
  <c r="I21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<sst xmlns="http://schemas.openxmlformats.org/spreadsheetml/2006/main" count="714" uniqueCount="364">
  <si>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</si>
  <si>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</si>
  <si>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</si>
  <si>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</si>
  <si>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</si>
  <si>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</si>
  <si>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</si>
  <si>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</si>
  <si>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</si>
  <si>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</si>
  <si>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</si>
  <si>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</si>
  <si>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</si>
  <si>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</si>
  <si>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</si>
  <si>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</si>
  <si>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</si>
  <si>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</si>
  <si>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</si>
  <si>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</si>
  <si>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</si>
  <si>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</si>
  <si>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</si>
  <si>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</si>
  <si>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</si>
  <si>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</si>
  <si>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</si>
  <si>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</si>
  <si>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</si>
  <si>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</si>
  <si>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</si>
  <si>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</si>
  <si>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</si>
  <si>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</si>
  <si>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</si>
  <si>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</si>
  <si>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</si>
  <si>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</si>
  <si>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</si>
  <si>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</si>
  <si>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</si>
  <si>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</si>
  <si>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</si>
  <si>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</si>
  <si>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</si>
  <si>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Stavební úpravy sociálního zařízení ZŠ Ovčárecká Kolín</t>
  </si>
  <si>
    <t>Město Kolín</t>
  </si>
  <si>
    <t>Karlovo náměstí 78</t>
  </si>
  <si>
    <t>Kolín-Kolín I</t>
  </si>
  <si>
    <t>28002</t>
  </si>
  <si>
    <t>00235440</t>
  </si>
  <si>
    <t>CZ00235440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</si>
  <si>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</si>
  <si>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</si>
  <si>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</si>
  <si>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</si>
  <si>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</si>
  <si>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</si>
  <si>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</si>
  <si>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</si>
  <si>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</si>
  <si>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</si>
  <si>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</si>
  <si>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</si>
  <si>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</si>
  <si>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</si>
  <si>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</si>
  <si>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</si>
  <si>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</si>
  <si>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</si>
  <si>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</si>
  <si>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</si>
  <si>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</si>
  <si>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</si>
  <si>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</si>
  <si>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</si>
  <si>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</si>
  <si>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</si>
  <si>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</si>
  <si>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</si>
  <si>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</si>
  <si>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Přípojka kanalizační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</si>
  <si>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</si>
  <si>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</si>
  <si>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</si>
  <si>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</si>
  <si>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</si>
  <si>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</si>
  <si>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</si>
  <si>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</si>
  <si>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</si>
  <si>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</si>
  <si>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</si>
  <si>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</si>
  <si>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</si>
  <si>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</si>
  <si>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781</t>
  </si>
  <si>
    <t>Obklady keramické</t>
  </si>
  <si>
    <t>784</t>
  </si>
  <si>
    <t>Malby</t>
  </si>
  <si>
    <t>M21</t>
  </si>
  <si>
    <t>Elektromontáže</t>
  </si>
  <si>
    <t>M22</t>
  </si>
  <si>
    <t>Montáž sdělovací a zabezp.tech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</si>
  <si>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</si>
  <si>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</si>
  <si>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</si>
  <si>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</si>
  <si>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</si>
  <si>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</si>
  <si>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</si>
  <si>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</si>
  <si>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</si>
  <si>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</si>
  <si>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</si>
  <si>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</si>
  <si>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</si>
  <si>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</si>
  <si>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</si>
  <si>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</si>
  <si>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</si>
  <si>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</si>
  <si>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</si>
  <si>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</si>
  <si>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</si>
  <si>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</si>
  <si>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</si>
  <si>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</si>
  <si>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</si>
  <si>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</si>
  <si>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</si>
  <si>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</si>
  <si>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</si>
  <si>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317121251RT2</t>
  </si>
  <si>
    <t>Montáž ŽB překladů do 180 cm dodatečně do rýh, včetně dodávky RZP 2/10 149 x 14 x 14 cm</t>
  </si>
  <si>
    <t>kus</t>
  </si>
  <si>
    <t>POL1_0</t>
  </si>
  <si>
    <t>342013323RT1</t>
  </si>
  <si>
    <t>Příčka SDKtl.150 mm,ocel.kce,2x oplášť.,RBI 12,5mm, izolace tloušťky 80 mm, EI 60</t>
  </si>
  <si>
    <t>m2</t>
  </si>
  <si>
    <t>342013123R00</t>
  </si>
  <si>
    <t>Příčka SDK tl.100mm,ocel.kce,2x oplášť.,RBI 12,5mm</t>
  </si>
  <si>
    <t>347015113R00</t>
  </si>
  <si>
    <t>Předstěna SDK, tl.65mm,ocel. kce CW, 1x RBI 12,5mm</t>
  </si>
  <si>
    <t>342256353R00</t>
  </si>
  <si>
    <t>Příčka z tvárnic porobet. tl.100 mm hlad. P2,5-450</t>
  </si>
  <si>
    <t>612421637R00</t>
  </si>
  <si>
    <t>Omítka vnitřní zdiva, MVC, štuková</t>
  </si>
  <si>
    <t>612421626R00</t>
  </si>
  <si>
    <t>Omítka vnitřní zdiva, MVC, hladká</t>
  </si>
  <si>
    <t>611401111RT2</t>
  </si>
  <si>
    <t>Oprava omítky na stropech o ploše do 0,09 m2, s použitím suché maltové směsi</t>
  </si>
  <si>
    <t>631312611R00</t>
  </si>
  <si>
    <t>Mazanina betonová tl. 5 - 8 cm C 16/20</t>
  </si>
  <si>
    <t>m3</t>
  </si>
  <si>
    <t>631319171R00</t>
  </si>
  <si>
    <t>Příplatek za stržení povrchu mazaniny tl. 8 cm</t>
  </si>
  <si>
    <t>631319161R00</t>
  </si>
  <si>
    <t>Příplatek za konečnou úpravu mazanin tl. 8 cm</t>
  </si>
  <si>
    <t>632411104R00</t>
  </si>
  <si>
    <t>Vyrovnávací stěrka tl.10 mm</t>
  </si>
  <si>
    <t>642942111RU2</t>
  </si>
  <si>
    <t>Osazení zárubní dveřních ocelových, pl. do 2,5 m2, včetně dodávky zárubně  60 x 197 x 16 cm</t>
  </si>
  <si>
    <t>642942111RU3</t>
  </si>
  <si>
    <t>Osazení zárubní dveřních ocelových, pl. do 2,5 m2, včetně dodávky zárubně  70 x 197 x 16 cm</t>
  </si>
  <si>
    <t>642942111RU4</t>
  </si>
  <si>
    <t>Osazení zárubní dveřních ocelových, pl. do 2,5 m2, včetně dodávky zárubně  80 x 197 x 16 cm</t>
  </si>
  <si>
    <t>55340482R</t>
  </si>
  <si>
    <t>Dveře ocelové s kováním vč nátěru RAL</t>
  </si>
  <si>
    <t>ks</t>
  </si>
  <si>
    <t>POL3_0</t>
  </si>
  <si>
    <t>61160102R</t>
  </si>
  <si>
    <t>Dveře vnitřní hladké plné 1kř. 70x197 bílé</t>
  </si>
  <si>
    <t>61160103R</t>
  </si>
  <si>
    <t>Dveře vnitřní hladké plné 1kř. 80x197 bílé</t>
  </si>
  <si>
    <t>54914620R</t>
  </si>
  <si>
    <t>Dveřní kování PRAKTIK klíč Cr</t>
  </si>
  <si>
    <t>941955001R00</t>
  </si>
  <si>
    <t>Lešení lehké pomocné, výška podlahy do 1,2 m</t>
  </si>
  <si>
    <t>952901111R00</t>
  </si>
  <si>
    <t>Vyčištění budov o výšce podlaží do 4 m</t>
  </si>
  <si>
    <t>962031133R00</t>
  </si>
  <si>
    <t>Bourání příček cihelných tl. 15 cm</t>
  </si>
  <si>
    <t>962032631R00</t>
  </si>
  <si>
    <t>Bourání zdiva komínového z cihel na MVC</t>
  </si>
  <si>
    <t>962200041RAB</t>
  </si>
  <si>
    <t>Bourání příček ze sklobetonu, tlouštka 15 cm</t>
  </si>
  <si>
    <t>POL2_0</t>
  </si>
  <si>
    <t>965042121RT1</t>
  </si>
  <si>
    <t>Bourání mazanin betonových tl. 10 cm, pl. 1 m2, ručně tl. mazaniny 5 - 8 cm</t>
  </si>
  <si>
    <t>965081712R00</t>
  </si>
  <si>
    <t>Bourání dlaždic keramických tl.1 cm, pl. do 1 m2</t>
  </si>
  <si>
    <t>968061125R00</t>
  </si>
  <si>
    <t>Vyvěšení dřevěných dveřních křídel pl. do 2 m2</t>
  </si>
  <si>
    <t>968072455R00</t>
  </si>
  <si>
    <t>Vybourání kovových dveřních zárubní pl. do 2 m2</t>
  </si>
  <si>
    <t>974031134R00</t>
  </si>
  <si>
    <t>Vysekání rýh ve zdi cihelné 5 x 15 cm</t>
  </si>
  <si>
    <t>m</t>
  </si>
  <si>
    <t>974031155R00</t>
  </si>
  <si>
    <t>Vysekání rýh ve zdi cihelné 10 x 20 cm</t>
  </si>
  <si>
    <t>974031167R00</t>
  </si>
  <si>
    <t>Vysekání rýh ve zdi cihelné 15 x 30 cm</t>
  </si>
  <si>
    <t>971033531R00</t>
  </si>
  <si>
    <t>Vybourání otv. zeď cihel. pl.1 m2, tl.15 cm, MVC</t>
  </si>
  <si>
    <t>978013191R00</t>
  </si>
  <si>
    <t>Otlučení omítek vnitřních stěn v rozsahu do 100 %</t>
  </si>
  <si>
    <t>978059531R00</t>
  </si>
  <si>
    <t>Odsekání vnitřních obkladů stěn nad 2 m2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</si>
  <si>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</si>
  <si>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</si>
  <si>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</si>
  <si>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</si>
  <si>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</si>
  <si>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979083117R00</t>
  </si>
  <si>
    <t>Vodorovné přemístění suti na skládku do 6000 m</t>
  </si>
  <si>
    <t>979083191R00</t>
  </si>
  <si>
    <t>Příplatek za dalších započatých 1000 m nad 6000 m</t>
  </si>
  <si>
    <t>979999997R00</t>
  </si>
  <si>
    <t>Poplatek za skládku čistá suť</t>
  </si>
  <si>
    <t>999281111R00</t>
  </si>
  <si>
    <t>Přesun hmot pro opravy a údržbu do výšky 25 m</t>
  </si>
  <si>
    <t>721176115R00</t>
  </si>
  <si>
    <t>Potrubí HT odpadní svislé D 110 x 2,7 mm</t>
  </si>
  <si>
    <t>721211510R00</t>
  </si>
  <si>
    <t>Napojení na stávající rozvody</t>
  </si>
  <si>
    <t>721176105R00</t>
  </si>
  <si>
    <t>Potrubí HT připojovací D 110 x 2,7 mm</t>
  </si>
  <si>
    <t>721176114R00</t>
  </si>
  <si>
    <t>Potrubí HT odpadní svislé D 75 x 1,9 mm</t>
  </si>
  <si>
    <t>721176104R00</t>
  </si>
  <si>
    <t>Potrubí HT připojovací D 75 x 1,9 mm</t>
  </si>
  <si>
    <t>721176103R00</t>
  </si>
  <si>
    <t>Potrubí HT připojovací D 50 x 1,8 mm</t>
  </si>
  <si>
    <t>721290111R00</t>
  </si>
  <si>
    <t>Zkouška těsnosti kanalizace vodou DN 125</t>
  </si>
  <si>
    <t>998721101R00</t>
  </si>
  <si>
    <t>Přesun hmot pro vnitřní kanalizaci, výšky do 6 m</t>
  </si>
  <si>
    <t>722251132R00</t>
  </si>
  <si>
    <t>Napojení na stávající rozvod teplá + studená</t>
  </si>
  <si>
    <t>722172332R00</t>
  </si>
  <si>
    <t>Potrubí z PPR Instaplast, teplá, D 25x4,2 mm</t>
  </si>
  <si>
    <t>722172312R00</t>
  </si>
  <si>
    <t>Potrubí z PPR Instaplast, studená, D 25x3,5 mm</t>
  </si>
  <si>
    <t>722172330R00</t>
  </si>
  <si>
    <t>Potrubí z PPR Instaplast, teplá, D 16x2,7 mm</t>
  </si>
  <si>
    <t>722172310R00</t>
  </si>
  <si>
    <t>Potrubí z PPR Instaplast, studená, D 16x2,2 mm</t>
  </si>
  <si>
    <t>722202413R00</t>
  </si>
  <si>
    <t>Kohout kulový nerozebíratelný PP-R INSTAPLAST D 25</t>
  </si>
  <si>
    <t>722280106R00</t>
  </si>
  <si>
    <t>Tlaková zkouška vodovodního potrubí DN 32</t>
  </si>
  <si>
    <t>722290234R00</t>
  </si>
  <si>
    <t>Proplach a dezinfekce vodovod.potrubí DN 80</t>
  </si>
  <si>
    <t>998722102R00</t>
  </si>
  <si>
    <t>Přesun hmot pro vnitřní vodovod, výšky do 12 m</t>
  </si>
  <si>
    <t>725110811R00</t>
  </si>
  <si>
    <t>Demontáž klozetů splachovacích</t>
  </si>
  <si>
    <t>soubor</t>
  </si>
  <si>
    <t>725814101R00</t>
  </si>
  <si>
    <t>Ventil rohový s filtrem IVAR.KING DN 15 x DN 10</t>
  </si>
  <si>
    <t>725122813R00</t>
  </si>
  <si>
    <t>Demontáž pisoárů s nádrží + 1 záchodkem</t>
  </si>
  <si>
    <t>725210821R00</t>
  </si>
  <si>
    <t>Demontáž umyvadel bez výtokových armatur</t>
  </si>
  <si>
    <t>725820801R00</t>
  </si>
  <si>
    <t>Demontáž baterie nástěnné do G 3/4</t>
  </si>
  <si>
    <t>725991812R00</t>
  </si>
  <si>
    <t>Ostatní práce pro demontáží zařizovacích předmětů,  demontáž kanalizace a vodovodu</t>
  </si>
  <si>
    <t>725119306R00</t>
  </si>
  <si>
    <t>Montáž klozetu závěsného</t>
  </si>
  <si>
    <t>64240053R</t>
  </si>
  <si>
    <t>Mísa klozet. závěsná OLYMP bílá hlub.splach., vč. sedátka</t>
  </si>
  <si>
    <t>725829301RT2</t>
  </si>
  <si>
    <t>Montáž baterie umyv.a dřezové stojánkové, včetně baterie</t>
  </si>
  <si>
    <t>725829201RT1</t>
  </si>
  <si>
    <t>Montáž baterie umyv.a dřezové nástěnné chromové, včetně dodávky pákové baterie</t>
  </si>
  <si>
    <t>Bitetová sprška</t>
  </si>
  <si>
    <t>725122222R00</t>
  </si>
  <si>
    <t>Pisoár Domino s autom. splachovačem, bat. SLP 17B</t>
  </si>
  <si>
    <t>725219401R00</t>
  </si>
  <si>
    <t>Montáž umyvadel na šrouby do zdiva</t>
  </si>
  <si>
    <t>642153251R</t>
  </si>
  <si>
    <t>Umyvadlo OLYMP Deep bílé 55x42cm 1 otv. pro bater., lze do nábytku</t>
  </si>
  <si>
    <t>64286106R</t>
  </si>
  <si>
    <t>Sada instalační pro klozet a bidet s bílou krytkou</t>
  </si>
  <si>
    <t>pár</t>
  </si>
  <si>
    <t>725860214RT1</t>
  </si>
  <si>
    <t>Sifon bidetový, umyvadlový HL135, čisticí otvor, otáčivé rameno odtoku, D 32, 40 mm</t>
  </si>
  <si>
    <t>725019103R00</t>
  </si>
  <si>
    <t>Výlevka závěsná MIRA s plastovou mžížkou</t>
  </si>
  <si>
    <t>728615218R00</t>
  </si>
  <si>
    <t>Dodávka a montáž ventilátoru dle PD</t>
  </si>
  <si>
    <t>728112111R00</t>
  </si>
  <si>
    <t>Montáž potrubí plechového kruhového do d 100 mm</t>
  </si>
  <si>
    <t>42981161R</t>
  </si>
  <si>
    <t>Potrubí SPIRO  100/3, délka 3 m</t>
  </si>
  <si>
    <t>42980002R</t>
  </si>
  <si>
    <t>Tvarovky k potrubí Spiro T kus, koleno, výdechy</t>
  </si>
  <si>
    <t>28696751R</t>
  </si>
  <si>
    <t>Modul-WC Duofix s ovládáním zepředu UP320, h=112cm, pro suchý proces vč. montáže</t>
  </si>
  <si>
    <t>28696752R</t>
  </si>
  <si>
    <t>Tlačítko ovládací plastové Sigma20 bílá/chrom/bílá</t>
  </si>
  <si>
    <t>733110806R00</t>
  </si>
  <si>
    <t>Demontáž potrubí ocelového závitového do DN 15-32</t>
  </si>
  <si>
    <t>733163102R00</t>
  </si>
  <si>
    <t>Potrubí z měděných trubek D 15 x 1,0 mm</t>
  </si>
  <si>
    <t>733163101R00</t>
  </si>
  <si>
    <t>Potrubí z měděných trubek D 12 x 1,0 mm</t>
  </si>
  <si>
    <t>733190106R00</t>
  </si>
  <si>
    <t>Tlaková zkouška potrubí  DN 32</t>
  </si>
  <si>
    <t>998733103R00</t>
  </si>
  <si>
    <t>Přesun hmot pro rozvody potrubí, výšky do 24 m</t>
  </si>
  <si>
    <t>733191114R00</t>
  </si>
  <si>
    <t>Napojení na atávající rozvody</t>
  </si>
  <si>
    <t>734231613R00</t>
  </si>
  <si>
    <t>Ventily uzavírací D15</t>
  </si>
  <si>
    <t>735151811R00</t>
  </si>
  <si>
    <t>Demontáž otopných těles panelových 1řadých,1500 mm</t>
  </si>
  <si>
    <t>735157263R00</t>
  </si>
  <si>
    <t>Otopná těl.panel.Radik Ventil Kompakt 11  600/ 700</t>
  </si>
  <si>
    <t>735157268R00</t>
  </si>
  <si>
    <t>Otopná těl.panel.Radik Ventil Kompakt 11  600/1200</t>
  </si>
  <si>
    <t>766661112R00</t>
  </si>
  <si>
    <t>Montáž dveří do zárubně,otevíravých 1kř.do 0,8 m</t>
  </si>
  <si>
    <t>767616111R00</t>
  </si>
  <si>
    <t>Montáž a dodávka oken plastových</t>
  </si>
  <si>
    <t>771101210R00</t>
  </si>
  <si>
    <t>Penetrace podkladu pod dlažby</t>
  </si>
  <si>
    <t>771575109RT6</t>
  </si>
  <si>
    <t xml:space="preserve">Montáž podlah keram.,hladké, tmel, 30x30 cm, vč. dodávky dlažby v hodnotě 275 bez DPH </t>
  </si>
  <si>
    <t>775521800R00</t>
  </si>
  <si>
    <t>Demontáž podlah vlysových přibíjených včetně lišt</t>
  </si>
  <si>
    <t>775413123R00</t>
  </si>
  <si>
    <t>Podlahové lišty připevněné vruty, DB 10/1,5 cm</t>
  </si>
  <si>
    <t>781101210R00</t>
  </si>
  <si>
    <t>Penetrace podkladu pod obklady</t>
  </si>
  <si>
    <t>781441017R00</t>
  </si>
  <si>
    <t>Obklad vnitřní z obkladaček hutných 300x200 do MC,  vč. dodávky obkladu v hodnotě 235,- bez DPH</t>
  </si>
  <si>
    <t>784402801R00</t>
  </si>
  <si>
    <t>Odstranění malby oškrábáním v místnosti H do 3,8 m</t>
  </si>
  <si>
    <t>784191101R00</t>
  </si>
  <si>
    <t>Penetrace podkladu univerzální Primalex 1x</t>
  </si>
  <si>
    <t>784195122R00</t>
  </si>
  <si>
    <t>Malba tekutá Primalex Standard, barva, 2 x</t>
  </si>
  <si>
    <t>210204011R00</t>
  </si>
  <si>
    <t>Svítidlo Led 1300lm/2300k s pohybovým čidlem</t>
  </si>
  <si>
    <t>210190022R00</t>
  </si>
  <si>
    <t>Napojení na stávající rozvody - podružný rozvaděč,, vč proudového chrániče + přívod z RH</t>
  </si>
  <si>
    <t>54151100R</t>
  </si>
  <si>
    <t>Přímotop 500W</t>
  </si>
  <si>
    <t>210800105RT1</t>
  </si>
  <si>
    <t>Kabel CYKY 750 V 3x1,5 mm2 uložený pod omítkou, včetně dodávky kabelu</t>
  </si>
  <si>
    <t>210800106RT1</t>
  </si>
  <si>
    <t>Kabel CYKY 750 V 3x2,5 mm2 uložený pod omítkou, včetně dodávky kabelu</t>
  </si>
  <si>
    <t>220890202R00</t>
  </si>
  <si>
    <t>Revize EL</t>
  </si>
  <si>
    <t>h</t>
  </si>
  <si>
    <t/>
  </si>
  <si>
    <t>SUM</t>
  </si>
  <si>
    <t>POPUZIV</t>
  </si>
  <si>
    <t>END</t>
  </si>
  <si>
    <t>Zařízení staveniště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</si>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</sst>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0" xfId="0" applyFont="1" applyBorder="1" applyAlignment="1">
      <alignment vertical="top" shrinkToFit="1"/>
    </xf>
    <xf numFmtId="0" fontId="16" fillId="0" borderId="21" xfId="0" applyFont="1" applyBorder="1" applyAlignment="1">
      <alignment vertical="top" shrinkToFit="1"/>
    </xf>
    <xf numFmtId="0" fontId="16" fillId="0" borderId="21" xfId="0" applyFont="1" applyBorder="1" applyAlignment="1">
      <alignment vertical="top"/>
    </xf>
    <xf numFmtId="0" fontId="16" fillId="0" borderId="21" xfId="0" applyNumberFormat="1" applyFont="1" applyBorder="1" applyAlignment="1">
      <alignment vertical="top"/>
    </xf>
    <xf numFmtId="0" fontId="16" fillId="0" borderId="21" xfId="0" applyNumberFormat="1" applyFont="1" applyBorder="1" applyAlignment="1">
      <alignment horizontal="left" vertical="top" wrapText="1"/>
    </xf>
    <xf numFmtId="164" fontId="16" fillId="0" borderId="21" xfId="0" applyNumberFormat="1" applyFont="1" applyBorder="1" applyAlignment="1">
      <alignment vertical="top" shrinkToFit="1"/>
    </xf>
    <xf numFmtId="4" fontId="16" fillId="4" borderId="21" xfId="0" applyNumberFormat="1" applyFont="1" applyFill="1" applyBorder="1" applyAlignment="1" applyProtection="1">
      <alignment vertical="top" shrinkToFit="1"/>
      <protection locked="0"/>
    </xf>
    <xf numFmtId="4" fontId="16" fillId="0" borderId="21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14" t="s">
        <v>39</v>
      </c>
      <c r="B2" s="214"/>
      <c r="C2" s="214"/>
      <c r="D2" s="214"/>
      <c r="E2" s="214"/>
      <c r="F2" s="214"/>
      <c r="G2" s="21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4"/>
  <sheetViews>
    <sheetView showGridLines="0" topLeftCell="B2" zoomScaleNormal="100" zoomScaleSheetLayoutView="75" workbookViewId="0">
      <selection activeCell="I20" sqref="I20:J2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41" t="s">
        <v>42</v>
      </c>
      <c r="C1" s="242"/>
      <c r="D1" s="242"/>
      <c r="E1" s="242"/>
      <c r="F1" s="242"/>
      <c r="G1" s="242"/>
      <c r="H1" s="242"/>
      <c r="I1" s="242"/>
      <c r="J1" s="243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46</v>
      </c>
      <c r="E5" s="26"/>
      <c r="F5" s="26"/>
      <c r="G5" s="26"/>
      <c r="H5" s="28" t="s">
        <v>33</v>
      </c>
      <c r="I5" s="98" t="s">
        <v>50</v>
      </c>
      <c r="J5" s="11"/>
    </row>
    <row r="6" spans="1:15" ht="15.75" customHeight="1" x14ac:dyDescent="0.2">
      <c r="A6" s="4"/>
      <c r="B6" s="41"/>
      <c r="C6" s="26"/>
      <c r="D6" s="98" t="s">
        <v>47</v>
      </c>
      <c r="E6" s="26"/>
      <c r="F6" s="26"/>
      <c r="G6" s="26"/>
      <c r="H6" s="28" t="s">
        <v>34</v>
      </c>
      <c r="I6" s="98" t="s">
        <v>51</v>
      </c>
      <c r="J6" s="11"/>
    </row>
    <row r="7" spans="1:15" ht="15.75" customHeight="1" x14ac:dyDescent="0.2">
      <c r="A7" s="4"/>
      <c r="B7" s="42"/>
      <c r="C7" s="99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51"/>
      <c r="E11" s="251"/>
      <c r="F11" s="251"/>
      <c r="G11" s="251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54"/>
      <c r="E12" s="254"/>
      <c r="F12" s="254"/>
      <c r="G12" s="254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55"/>
      <c r="E13" s="255"/>
      <c r="F13" s="255"/>
      <c r="G13" s="255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50"/>
      <c r="F15" s="250"/>
      <c r="G15" s="252"/>
      <c r="H15" s="252"/>
      <c r="I15" s="252" t="s">
        <v>28</v>
      </c>
      <c r="J15" s="253"/>
    </row>
    <row r="16" spans="1:15" ht="23.25" customHeight="1" x14ac:dyDescent="0.2">
      <c r="A16" s="148" t="s">
        <v>23</v>
      </c>
      <c r="B16" s="149" t="s">
        <v>23</v>
      </c>
      <c r="C16" s="58"/>
      <c r="D16" s="59"/>
      <c r="E16" s="231"/>
      <c r="F16" s="232"/>
      <c r="G16" s="231"/>
      <c r="H16" s="232"/>
      <c r="I16" s="231">
        <f>SUMIF(F47:F70,A16,I47:I70)+SUMIF(F47:F70,"PSU",I47:I70)</f>
        <v>0</v>
      </c>
      <c r="J16" s="233"/>
    </row>
    <row r="17" spans="1:10" ht="23.25" customHeight="1" x14ac:dyDescent="0.2">
      <c r="A17" s="148" t="s">
        <v>24</v>
      </c>
      <c r="B17" s="149" t="s">
        <v>24</v>
      </c>
      <c r="C17" s="58"/>
      <c r="D17" s="59"/>
      <c r="E17" s="231"/>
      <c r="F17" s="232"/>
      <c r="G17" s="231"/>
      <c r="H17" s="232"/>
      <c r="I17" s="231">
        <f>SUMIF(F47:F70,A17,I47:I70)</f>
        <v>0</v>
      </c>
      <c r="J17" s="233"/>
    </row>
    <row r="18" spans="1:10" ht="23.25" customHeight="1" x14ac:dyDescent="0.2">
      <c r="A18" s="148" t="s">
        <v>25</v>
      </c>
      <c r="B18" s="149" t="s">
        <v>25</v>
      </c>
      <c r="C18" s="58"/>
      <c r="D18" s="59"/>
      <c r="E18" s="231"/>
      <c r="F18" s="232"/>
      <c r="G18" s="231"/>
      <c r="H18" s="232"/>
      <c r="I18" s="231">
        <f>SUMIF(F47:F70,A18,I47:I70)</f>
        <v>0</v>
      </c>
      <c r="J18" s="233"/>
    </row>
    <row r="19" spans="1:10" ht="23.25" customHeight="1" x14ac:dyDescent="0.2">
      <c r="A19" s="148" t="s">
        <v>104</v>
      </c>
      <c r="B19" s="149" t="s">
        <v>26</v>
      </c>
      <c r="C19" s="58"/>
      <c r="D19" s="59"/>
      <c r="E19" s="231"/>
      <c r="F19" s="232"/>
      <c r="G19" s="231"/>
      <c r="H19" s="232"/>
      <c r="I19" s="231">
        <f>SUMIF(F47:F70,A19,I47:I70)</f>
        <v>0</v>
      </c>
      <c r="J19" s="233"/>
    </row>
    <row r="20" spans="1:10" ht="23.25" customHeight="1" x14ac:dyDescent="0.2">
      <c r="A20" s="148" t="s">
        <v>105</v>
      </c>
      <c r="B20" s="149" t="s">
        <v>27</v>
      </c>
      <c r="C20" s="58"/>
      <c r="D20" s="59"/>
      <c r="E20" s="231"/>
      <c r="F20" s="232"/>
      <c r="G20" s="231"/>
      <c r="H20" s="232"/>
      <c r="I20" s="231">
        <f>SUMIF(F47:F70,A20,I47:I70)</f>
        <v>0</v>
      </c>
      <c r="J20" s="233"/>
    </row>
    <row r="21" spans="1:10" ht="23.25" customHeight="1" x14ac:dyDescent="0.2">
      <c r="A21" s="4"/>
      <c r="B21" s="74" t="s">
        <v>28</v>
      </c>
      <c r="C21" s="75"/>
      <c r="D21" s="76"/>
      <c r="E21" s="239"/>
      <c r="F21" s="248"/>
      <c r="G21" s="239"/>
      <c r="H21" s="248"/>
      <c r="I21" s="239">
        <f>SUM(I16:J20)</f>
        <v>0</v>
      </c>
      <c r="J21" s="24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7">
        <f>ZakladDPHSniVypocet</f>
        <v>0</v>
      </c>
      <c r="H23" s="238"/>
      <c r="I23" s="23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5">
        <f>ZakladDPHSni*SazbaDPH1/100</f>
        <v>0</v>
      </c>
      <c r="H24" s="236"/>
      <c r="I24" s="236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7">
        <f>ZakladDPHZaklVypocet</f>
        <v>0</v>
      </c>
      <c r="H25" s="238"/>
      <c r="I25" s="23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4">
        <f>ZakladDPHZakl*SazbaDPH2/100</f>
        <v>0</v>
      </c>
      <c r="H26" s="245"/>
      <c r="I26" s="24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6">
        <f>0</f>
        <v>0</v>
      </c>
      <c r="H27" s="246"/>
      <c r="I27" s="246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49">
        <f>ZakladDPHSniVypocet+ZakladDPHZaklVypocet</f>
        <v>0</v>
      </c>
      <c r="H28" s="249"/>
      <c r="I28" s="249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247">
        <f>ZakladDPHSni+DPHSni+ZakladDPHZakl+DPHZakl+Zaokrouhleni</f>
        <v>0</v>
      </c>
      <c r="H29" s="247"/>
      <c r="I29" s="247"/>
      <c r="J29" s="126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43224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4" t="s">
        <v>2</v>
      </c>
      <c r="E35" s="234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22"/>
      <c r="D39" s="223"/>
      <c r="E39" s="223"/>
      <c r="F39" s="115">
        <f>' Pol'!AC141</f>
        <v>0</v>
      </c>
      <c r="G39" s="116">
        <f>' Pol'!AD141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24" t="s">
        <v>52</v>
      </c>
      <c r="C40" s="225"/>
      <c r="D40" s="225"/>
      <c r="E40" s="226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75" x14ac:dyDescent="0.25">
      <c r="B44" s="127" t="s">
        <v>54</v>
      </c>
    </row>
    <row r="46" spans="1:10" ht="25.5" customHeight="1" x14ac:dyDescent="0.2">
      <c r="A46" s="128"/>
      <c r="B46" s="132" t="s">
        <v>16</v>
      </c>
      <c r="C46" s="132" t="s">
        <v>5</v>
      </c>
      <c r="D46" s="133"/>
      <c r="E46" s="133"/>
      <c r="F46" s="136" t="s">
        <v>55</v>
      </c>
      <c r="G46" s="136"/>
      <c r="H46" s="136"/>
      <c r="I46" s="227" t="s">
        <v>28</v>
      </c>
      <c r="J46" s="227"/>
    </row>
    <row r="47" spans="1:10" ht="25.5" customHeight="1" x14ac:dyDescent="0.2">
      <c r="A47" s="129"/>
      <c r="B47" s="137" t="s">
        <v>56</v>
      </c>
      <c r="C47" s="229" t="s">
        <v>57</v>
      </c>
      <c r="D47" s="230"/>
      <c r="E47" s="230"/>
      <c r="F47" s="139" t="s">
        <v>23</v>
      </c>
      <c r="G47" s="140"/>
      <c r="H47" s="140"/>
      <c r="I47" s="228">
        <f>' Pol'!G8</f>
        <v>0</v>
      </c>
      <c r="J47" s="228"/>
    </row>
    <row r="48" spans="1:10" ht="25.5" customHeight="1" x14ac:dyDescent="0.2">
      <c r="A48" s="129"/>
      <c r="B48" s="131" t="s">
        <v>58</v>
      </c>
      <c r="C48" s="220" t="s">
        <v>59</v>
      </c>
      <c r="D48" s="221"/>
      <c r="E48" s="221"/>
      <c r="F48" s="141" t="s">
        <v>23</v>
      </c>
      <c r="G48" s="142"/>
      <c r="H48" s="142"/>
      <c r="I48" s="219">
        <f>' Pol'!G14</f>
        <v>0</v>
      </c>
      <c r="J48" s="219"/>
    </row>
    <row r="49" spans="1:10" ht="25.5" customHeight="1" x14ac:dyDescent="0.2">
      <c r="A49" s="129"/>
      <c r="B49" s="131" t="s">
        <v>60</v>
      </c>
      <c r="C49" s="220" t="s">
        <v>61</v>
      </c>
      <c r="D49" s="221"/>
      <c r="E49" s="221"/>
      <c r="F49" s="141" t="s">
        <v>23</v>
      </c>
      <c r="G49" s="142"/>
      <c r="H49" s="142"/>
      <c r="I49" s="219">
        <f>' Pol'!G18</f>
        <v>0</v>
      </c>
      <c r="J49" s="219"/>
    </row>
    <row r="50" spans="1:10" ht="25.5" customHeight="1" x14ac:dyDescent="0.2">
      <c r="A50" s="129"/>
      <c r="B50" s="131" t="s">
        <v>62</v>
      </c>
      <c r="C50" s="220" t="s">
        <v>63</v>
      </c>
      <c r="D50" s="221"/>
      <c r="E50" s="221"/>
      <c r="F50" s="141" t="s">
        <v>23</v>
      </c>
      <c r="G50" s="142"/>
      <c r="H50" s="142"/>
      <c r="I50" s="219">
        <f>' Pol'!G23</f>
        <v>0</v>
      </c>
      <c r="J50" s="219"/>
    </row>
    <row r="51" spans="1:10" ht="25.5" customHeight="1" x14ac:dyDescent="0.2">
      <c r="A51" s="129"/>
      <c r="B51" s="131" t="s">
        <v>64</v>
      </c>
      <c r="C51" s="220" t="s">
        <v>65</v>
      </c>
      <c r="D51" s="221"/>
      <c r="E51" s="221"/>
      <c r="F51" s="141" t="s">
        <v>23</v>
      </c>
      <c r="G51" s="142"/>
      <c r="H51" s="142"/>
      <c r="I51" s="219">
        <f>' Pol'!G31</f>
        <v>0</v>
      </c>
      <c r="J51" s="219"/>
    </row>
    <row r="52" spans="1:10" ht="25.5" customHeight="1" x14ac:dyDescent="0.2">
      <c r="A52" s="129"/>
      <c r="B52" s="131" t="s">
        <v>66</v>
      </c>
      <c r="C52" s="220" t="s">
        <v>67</v>
      </c>
      <c r="D52" s="221"/>
      <c r="E52" s="221"/>
      <c r="F52" s="141" t="s">
        <v>23</v>
      </c>
      <c r="G52" s="142"/>
      <c r="H52" s="142"/>
      <c r="I52" s="219">
        <f>' Pol'!G33</f>
        <v>0</v>
      </c>
      <c r="J52" s="219"/>
    </row>
    <row r="53" spans="1:10" ht="25.5" customHeight="1" x14ac:dyDescent="0.2">
      <c r="A53" s="129"/>
      <c r="B53" s="131" t="s">
        <v>68</v>
      </c>
      <c r="C53" s="220" t="s">
        <v>69</v>
      </c>
      <c r="D53" s="221"/>
      <c r="E53" s="221"/>
      <c r="F53" s="141" t="s">
        <v>23</v>
      </c>
      <c r="G53" s="142"/>
      <c r="H53" s="142"/>
      <c r="I53" s="219">
        <f>' Pol'!G35</f>
        <v>0</v>
      </c>
      <c r="J53" s="219"/>
    </row>
    <row r="54" spans="1:10" ht="25.5" customHeight="1" x14ac:dyDescent="0.2">
      <c r="A54" s="129"/>
      <c r="B54" s="131" t="s">
        <v>70</v>
      </c>
      <c r="C54" s="220" t="s">
        <v>71</v>
      </c>
      <c r="D54" s="221"/>
      <c r="E54" s="221"/>
      <c r="F54" s="141" t="s">
        <v>23</v>
      </c>
      <c r="G54" s="142"/>
      <c r="H54" s="142"/>
      <c r="I54" s="219">
        <f>' Pol'!G43</f>
        <v>0</v>
      </c>
      <c r="J54" s="219"/>
    </row>
    <row r="55" spans="1:10" ht="25.5" customHeight="1" x14ac:dyDescent="0.2">
      <c r="A55" s="129"/>
      <c r="B55" s="131" t="s">
        <v>72</v>
      </c>
      <c r="C55" s="220" t="s">
        <v>73</v>
      </c>
      <c r="D55" s="221"/>
      <c r="E55" s="221"/>
      <c r="F55" s="141" t="s">
        <v>23</v>
      </c>
      <c r="G55" s="142"/>
      <c r="H55" s="142"/>
      <c r="I55" s="219">
        <f>' Pol'!G55</f>
        <v>0</v>
      </c>
      <c r="J55" s="219"/>
    </row>
    <row r="56" spans="1:10" ht="25.5" customHeight="1" x14ac:dyDescent="0.2">
      <c r="A56" s="129"/>
      <c r="B56" s="131" t="s">
        <v>74</v>
      </c>
      <c r="C56" s="220" t="s">
        <v>75</v>
      </c>
      <c r="D56" s="221"/>
      <c r="E56" s="221"/>
      <c r="F56" s="141" t="s">
        <v>24</v>
      </c>
      <c r="G56" s="142"/>
      <c r="H56" s="142"/>
      <c r="I56" s="219">
        <f>' Pol'!G57</f>
        <v>0</v>
      </c>
      <c r="J56" s="219"/>
    </row>
    <row r="57" spans="1:10" ht="25.5" customHeight="1" x14ac:dyDescent="0.2">
      <c r="A57" s="129"/>
      <c r="B57" s="131" t="s">
        <v>76</v>
      </c>
      <c r="C57" s="220" t="s">
        <v>77</v>
      </c>
      <c r="D57" s="221"/>
      <c r="E57" s="221"/>
      <c r="F57" s="141" t="s">
        <v>24</v>
      </c>
      <c r="G57" s="142"/>
      <c r="H57" s="142"/>
      <c r="I57" s="219">
        <f>' Pol'!G66</f>
        <v>0</v>
      </c>
      <c r="J57" s="219"/>
    </row>
    <row r="58" spans="1:10" ht="25.5" customHeight="1" x14ac:dyDescent="0.2">
      <c r="A58" s="129"/>
      <c r="B58" s="131" t="s">
        <v>78</v>
      </c>
      <c r="C58" s="220" t="s">
        <v>79</v>
      </c>
      <c r="D58" s="221"/>
      <c r="E58" s="221"/>
      <c r="F58" s="141" t="s">
        <v>24</v>
      </c>
      <c r="G58" s="142"/>
      <c r="H58" s="142"/>
      <c r="I58" s="219">
        <f>' Pol'!G76</f>
        <v>0</v>
      </c>
      <c r="J58" s="219"/>
    </row>
    <row r="59" spans="1:10" ht="25.5" customHeight="1" x14ac:dyDescent="0.2">
      <c r="A59" s="129"/>
      <c r="B59" s="131" t="s">
        <v>80</v>
      </c>
      <c r="C59" s="220" t="s">
        <v>81</v>
      </c>
      <c r="D59" s="221"/>
      <c r="E59" s="221"/>
      <c r="F59" s="141" t="s">
        <v>24</v>
      </c>
      <c r="G59" s="142"/>
      <c r="H59" s="142"/>
      <c r="I59" s="219">
        <f>' Pol'!G94</f>
        <v>0</v>
      </c>
      <c r="J59" s="219"/>
    </row>
    <row r="60" spans="1:10" ht="25.5" customHeight="1" x14ac:dyDescent="0.2">
      <c r="A60" s="129"/>
      <c r="B60" s="131" t="s">
        <v>82</v>
      </c>
      <c r="C60" s="220" t="s">
        <v>83</v>
      </c>
      <c r="D60" s="221"/>
      <c r="E60" s="221"/>
      <c r="F60" s="141" t="s">
        <v>24</v>
      </c>
      <c r="G60" s="142"/>
      <c r="H60" s="142"/>
      <c r="I60" s="219">
        <f>' Pol'!G101</f>
        <v>0</v>
      </c>
      <c r="J60" s="219"/>
    </row>
    <row r="61" spans="1:10" ht="25.5" customHeight="1" x14ac:dyDescent="0.2">
      <c r="A61" s="129"/>
      <c r="B61" s="131" t="s">
        <v>84</v>
      </c>
      <c r="C61" s="220" t="s">
        <v>85</v>
      </c>
      <c r="D61" s="221"/>
      <c r="E61" s="221"/>
      <c r="F61" s="141" t="s">
        <v>24</v>
      </c>
      <c r="G61" s="142"/>
      <c r="H61" s="142"/>
      <c r="I61" s="219">
        <f>' Pol'!G108</f>
        <v>0</v>
      </c>
      <c r="J61" s="219"/>
    </row>
    <row r="62" spans="1:10" ht="25.5" customHeight="1" x14ac:dyDescent="0.2">
      <c r="A62" s="129"/>
      <c r="B62" s="131" t="s">
        <v>86</v>
      </c>
      <c r="C62" s="220" t="s">
        <v>87</v>
      </c>
      <c r="D62" s="221"/>
      <c r="E62" s="221"/>
      <c r="F62" s="141" t="s">
        <v>24</v>
      </c>
      <c r="G62" s="142"/>
      <c r="H62" s="142"/>
      <c r="I62" s="219">
        <f>' Pol'!G110</f>
        <v>0</v>
      </c>
      <c r="J62" s="219"/>
    </row>
    <row r="63" spans="1:10" ht="25.5" customHeight="1" x14ac:dyDescent="0.2">
      <c r="A63" s="129"/>
      <c r="B63" s="131" t="s">
        <v>88</v>
      </c>
      <c r="C63" s="220" t="s">
        <v>89</v>
      </c>
      <c r="D63" s="221"/>
      <c r="E63" s="221"/>
      <c r="F63" s="141" t="s">
        <v>24</v>
      </c>
      <c r="G63" s="142"/>
      <c r="H63" s="142"/>
      <c r="I63" s="219">
        <f>' Pol'!G114</f>
        <v>0</v>
      </c>
      <c r="J63" s="219"/>
    </row>
    <row r="64" spans="1:10" ht="25.5" customHeight="1" x14ac:dyDescent="0.2">
      <c r="A64" s="129"/>
      <c r="B64" s="131" t="s">
        <v>90</v>
      </c>
      <c r="C64" s="220" t="s">
        <v>91</v>
      </c>
      <c r="D64" s="221"/>
      <c r="E64" s="221"/>
      <c r="F64" s="141" t="s">
        <v>24</v>
      </c>
      <c r="G64" s="142"/>
      <c r="H64" s="142"/>
      <c r="I64" s="219">
        <f>' Pol'!G116</f>
        <v>0</v>
      </c>
      <c r="J64" s="219"/>
    </row>
    <row r="65" spans="1:10" ht="25.5" customHeight="1" x14ac:dyDescent="0.2">
      <c r="A65" s="129"/>
      <c r="B65" s="131" t="s">
        <v>92</v>
      </c>
      <c r="C65" s="220" t="s">
        <v>93</v>
      </c>
      <c r="D65" s="221"/>
      <c r="E65" s="221"/>
      <c r="F65" s="141" t="s">
        <v>24</v>
      </c>
      <c r="G65" s="142"/>
      <c r="H65" s="142"/>
      <c r="I65" s="219">
        <f>' Pol'!G118</f>
        <v>0</v>
      </c>
      <c r="J65" s="219"/>
    </row>
    <row r="66" spans="1:10" ht="25.5" customHeight="1" x14ac:dyDescent="0.2">
      <c r="A66" s="129"/>
      <c r="B66" s="131" t="s">
        <v>94</v>
      </c>
      <c r="C66" s="220" t="s">
        <v>95</v>
      </c>
      <c r="D66" s="221"/>
      <c r="E66" s="221"/>
      <c r="F66" s="141" t="s">
        <v>24</v>
      </c>
      <c r="G66" s="142"/>
      <c r="H66" s="142"/>
      <c r="I66" s="219">
        <f>' Pol'!G121</f>
        <v>0</v>
      </c>
      <c r="J66" s="219"/>
    </row>
    <row r="67" spans="1:10" ht="25.5" customHeight="1" x14ac:dyDescent="0.2">
      <c r="A67" s="129"/>
      <c r="B67" s="131" t="s">
        <v>96</v>
      </c>
      <c r="C67" s="220" t="s">
        <v>97</v>
      </c>
      <c r="D67" s="221"/>
      <c r="E67" s="221"/>
      <c r="F67" s="141" t="s">
        <v>24</v>
      </c>
      <c r="G67" s="142"/>
      <c r="H67" s="142"/>
      <c r="I67" s="219">
        <f>' Pol'!G124</f>
        <v>0</v>
      </c>
      <c r="J67" s="219"/>
    </row>
    <row r="68" spans="1:10" ht="25.5" customHeight="1" x14ac:dyDescent="0.2">
      <c r="A68" s="129"/>
      <c r="B68" s="131" t="s">
        <v>98</v>
      </c>
      <c r="C68" s="220" t="s">
        <v>99</v>
      </c>
      <c r="D68" s="221"/>
      <c r="E68" s="221"/>
      <c r="F68" s="141" t="s">
        <v>24</v>
      </c>
      <c r="G68" s="142"/>
      <c r="H68" s="142"/>
      <c r="I68" s="219">
        <f>' Pol'!G127</f>
        <v>0</v>
      </c>
      <c r="J68" s="219"/>
    </row>
    <row r="69" spans="1:10" ht="25.5" customHeight="1" x14ac:dyDescent="0.2">
      <c r="A69" s="129"/>
      <c r="B69" s="131" t="s">
        <v>100</v>
      </c>
      <c r="C69" s="220" t="s">
        <v>101</v>
      </c>
      <c r="D69" s="221"/>
      <c r="E69" s="221"/>
      <c r="F69" s="141" t="s">
        <v>25</v>
      </c>
      <c r="G69" s="142"/>
      <c r="H69" s="142"/>
      <c r="I69" s="219">
        <f>' Pol'!G131</f>
        <v>0</v>
      </c>
      <c r="J69" s="219"/>
    </row>
    <row r="70" spans="1:10" ht="25.5" customHeight="1" x14ac:dyDescent="0.2">
      <c r="A70" s="129"/>
      <c r="B70" s="138" t="s">
        <v>102</v>
      </c>
      <c r="C70" s="216" t="s">
        <v>103</v>
      </c>
      <c r="D70" s="217"/>
      <c r="E70" s="217"/>
      <c r="F70" s="143" t="s">
        <v>25</v>
      </c>
      <c r="G70" s="144"/>
      <c r="H70" s="144"/>
      <c r="I70" s="215">
        <f>' Pol'!G137</f>
        <v>0</v>
      </c>
      <c r="J70" s="215"/>
    </row>
    <row r="71" spans="1:10" ht="25.5" customHeight="1" x14ac:dyDescent="0.2">
      <c r="A71" s="130"/>
      <c r="B71" s="134" t="s">
        <v>1</v>
      </c>
      <c r="C71" s="134"/>
      <c r="D71" s="135"/>
      <c r="E71" s="135"/>
      <c r="F71" s="145"/>
      <c r="G71" s="146"/>
      <c r="H71" s="146"/>
      <c r="I71" s="218">
        <f>SUM(I47:I70)</f>
        <v>0</v>
      </c>
      <c r="J71" s="218"/>
    </row>
    <row r="72" spans="1:10" x14ac:dyDescent="0.2">
      <c r="F72" s="147"/>
      <c r="G72" s="103"/>
      <c r="H72" s="147"/>
      <c r="I72" s="103"/>
      <c r="J72" s="103"/>
    </row>
    <row r="73" spans="1:10" x14ac:dyDescent="0.2">
      <c r="F73" s="147"/>
      <c r="G73" s="103"/>
      <c r="H73" s="147"/>
      <c r="I73" s="103"/>
      <c r="J73" s="103"/>
    </row>
    <row r="74" spans="1:10" x14ac:dyDescent="0.2">
      <c r="F74" s="147"/>
      <c r="G74" s="103"/>
      <c r="H74" s="147"/>
      <c r="I74" s="103"/>
      <c r="J74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5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  <mergeCell ref="C66:E66"/>
    <mergeCell ref="I70:J70"/>
    <mergeCell ref="C70:E70"/>
    <mergeCell ref="I71:J71"/>
    <mergeCell ref="I67:J67"/>
    <mergeCell ref="C67:E67"/>
    <mergeCell ref="I68:J68"/>
    <mergeCell ref="C68:E68"/>
    <mergeCell ref="I69:J69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6" t="s">
        <v>6</v>
      </c>
      <c r="B1" s="256"/>
      <c r="C1" s="257"/>
      <c r="D1" s="256"/>
      <c r="E1" s="256"/>
      <c r="F1" s="256"/>
      <c r="G1" s="256"/>
    </row>
    <row r="2" spans="1:7" ht="24.95" customHeight="1" x14ac:dyDescent="0.2">
      <c r="A2" s="79" t="s">
        <v>41</v>
      </c>
      <c r="B2" s="78"/>
      <c r="C2" s="258"/>
      <c r="D2" s="258"/>
      <c r="E2" s="258"/>
      <c r="F2" s="258"/>
      <c r="G2" s="259"/>
    </row>
    <row r="3" spans="1:7" ht="24.95" hidden="1" customHeight="1" x14ac:dyDescent="0.2">
      <c r="A3" s="79" t="s">
        <v>7</v>
      </c>
      <c r="B3" s="78"/>
      <c r="C3" s="258"/>
      <c r="D3" s="258"/>
      <c r="E3" s="258"/>
      <c r="F3" s="258"/>
      <c r="G3" s="259"/>
    </row>
    <row r="4" spans="1:7" ht="24.95" hidden="1" customHeight="1" x14ac:dyDescent="0.2">
      <c r="A4" s="79" t="s">
        <v>8</v>
      </c>
      <c r="B4" s="78"/>
      <c r="C4" s="258"/>
      <c r="D4" s="258"/>
      <c r="E4" s="258"/>
      <c r="F4" s="258"/>
      <c r="G4" s="25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51"/>
  <sheetViews>
    <sheetView tabSelected="1" topLeftCell="A27" workbookViewId="0">
      <selection activeCell="F139" sqref="F139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5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60" t="s">
        <v>6</v>
      </c>
      <c r="B1" s="260"/>
      <c r="C1" s="260"/>
      <c r="D1" s="260"/>
      <c r="E1" s="260"/>
      <c r="F1" s="260"/>
      <c r="G1" s="260"/>
      <c r="AE1" t="s">
        <v>107</v>
      </c>
    </row>
    <row r="2" spans="1:60" ht="24.95" customHeight="1" x14ac:dyDescent="0.2">
      <c r="A2" s="152" t="s">
        <v>106</v>
      </c>
      <c r="B2" s="150"/>
      <c r="C2" s="261" t="s">
        <v>45</v>
      </c>
      <c r="D2" s="262"/>
      <c r="E2" s="262"/>
      <c r="F2" s="262"/>
      <c r="G2" s="263"/>
      <c r="AE2" t="s">
        <v>108</v>
      </c>
    </row>
    <row r="3" spans="1:60" ht="24.95" hidden="1" customHeight="1" x14ac:dyDescent="0.2">
      <c r="A3" s="153" t="s">
        <v>7</v>
      </c>
      <c r="B3" s="151"/>
      <c r="C3" s="264"/>
      <c r="D3" s="264"/>
      <c r="E3" s="264"/>
      <c r="F3" s="264"/>
      <c r="G3" s="265"/>
      <c r="AE3" t="s">
        <v>109</v>
      </c>
    </row>
    <row r="4" spans="1:60" ht="24.95" hidden="1" customHeight="1" x14ac:dyDescent="0.2">
      <c r="A4" s="153" t="s">
        <v>8</v>
      </c>
      <c r="B4" s="151"/>
      <c r="C4" s="266"/>
      <c r="D4" s="264"/>
      <c r="E4" s="264"/>
      <c r="F4" s="264"/>
      <c r="G4" s="265"/>
      <c r="AE4" t="s">
        <v>110</v>
      </c>
    </row>
    <row r="5" spans="1:60" hidden="1" x14ac:dyDescent="0.2">
      <c r="A5" s="154" t="s">
        <v>111</v>
      </c>
      <c r="B5" s="155"/>
      <c r="C5" s="156"/>
      <c r="D5" s="157"/>
      <c r="E5" s="157"/>
      <c r="F5" s="157"/>
      <c r="G5" s="158"/>
      <c r="AE5" t="s">
        <v>112</v>
      </c>
    </row>
    <row r="7" spans="1:60" ht="38.25" x14ac:dyDescent="0.2">
      <c r="A7" s="163" t="s">
        <v>113</v>
      </c>
      <c r="B7" s="164" t="s">
        <v>114</v>
      </c>
      <c r="C7" s="164" t="s">
        <v>115</v>
      </c>
      <c r="D7" s="163" t="s">
        <v>116</v>
      </c>
      <c r="E7" s="163" t="s">
        <v>117</v>
      </c>
      <c r="F7" s="159" t="s">
        <v>118</v>
      </c>
      <c r="G7" s="180" t="s">
        <v>28</v>
      </c>
      <c r="H7" s="181" t="s">
        <v>29</v>
      </c>
      <c r="I7" s="181" t="s">
        <v>119</v>
      </c>
      <c r="J7" s="181" t="s">
        <v>30</v>
      </c>
      <c r="K7" s="181" t="s">
        <v>120</v>
      </c>
      <c r="L7" s="181" t="s">
        <v>121</v>
      </c>
      <c r="M7" s="181" t="s">
        <v>122</v>
      </c>
      <c r="N7" s="181" t="s">
        <v>123</v>
      </c>
      <c r="O7" s="181" t="s">
        <v>124</v>
      </c>
      <c r="P7" s="181" t="s">
        <v>125</v>
      </c>
      <c r="Q7" s="181" t="s">
        <v>126</v>
      </c>
      <c r="R7" s="181" t="s">
        <v>127</v>
      </c>
      <c r="S7" s="181" t="s">
        <v>128</v>
      </c>
      <c r="T7" s="181" t="s">
        <v>129</v>
      </c>
      <c r="U7" s="166" t="s">
        <v>130</v>
      </c>
    </row>
    <row r="8" spans="1:60" x14ac:dyDescent="0.2">
      <c r="A8" s="182" t="s">
        <v>131</v>
      </c>
      <c r="B8" s="183" t="s">
        <v>56</v>
      </c>
      <c r="C8" s="184" t="s">
        <v>57</v>
      </c>
      <c r="D8" s="185"/>
      <c r="E8" s="186"/>
      <c r="F8" s="187"/>
      <c r="G8" s="187">
        <f>SUMIF(AE9:AE13,"&lt;&gt;NOR",G9:G13)</f>
        <v>0</v>
      </c>
      <c r="H8" s="187"/>
      <c r="I8" s="187">
        <f>SUM(I9:I13)</f>
        <v>0</v>
      </c>
      <c r="J8" s="187"/>
      <c r="K8" s="187">
        <f>SUM(K9:K13)</f>
        <v>0</v>
      </c>
      <c r="L8" s="187"/>
      <c r="M8" s="187">
        <f>SUM(M9:M13)</f>
        <v>0</v>
      </c>
      <c r="N8" s="165"/>
      <c r="O8" s="165">
        <f>SUM(O9:O13)</f>
        <v>6.6700100000000004</v>
      </c>
      <c r="P8" s="165"/>
      <c r="Q8" s="165">
        <f>SUM(Q9:Q13)</f>
        <v>0</v>
      </c>
      <c r="R8" s="165"/>
      <c r="S8" s="165"/>
      <c r="T8" s="182"/>
      <c r="U8" s="165">
        <f>SUM(U9:U13)</f>
        <v>167.44</v>
      </c>
      <c r="AE8" t="s">
        <v>132</v>
      </c>
    </row>
    <row r="9" spans="1:60" ht="22.5" outlineLevel="1" x14ac:dyDescent="0.2">
      <c r="A9" s="161">
        <v>1</v>
      </c>
      <c r="B9" s="167" t="s">
        <v>133</v>
      </c>
      <c r="C9" s="200" t="s">
        <v>134</v>
      </c>
      <c r="D9" s="169" t="s">
        <v>135</v>
      </c>
      <c r="E9" s="175">
        <v>12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0">
        <v>0.10249999999999999</v>
      </c>
      <c r="O9" s="170">
        <f>ROUND(E9*N9,5)</f>
        <v>1.23</v>
      </c>
      <c r="P9" s="170">
        <v>0</v>
      </c>
      <c r="Q9" s="170">
        <f>ROUND(E9*P9,5)</f>
        <v>0</v>
      </c>
      <c r="R9" s="170"/>
      <c r="S9" s="170"/>
      <c r="T9" s="171">
        <v>0.71499999999999997</v>
      </c>
      <c r="U9" s="170">
        <f>ROUND(E9*T9,2)</f>
        <v>8.58</v>
      </c>
      <c r="V9" s="160"/>
      <c r="W9" s="160"/>
      <c r="X9" s="160"/>
      <c r="Y9" s="160"/>
      <c r="Z9" s="160"/>
      <c r="AA9" s="160"/>
      <c r="AB9" s="160"/>
      <c r="AC9" s="160"/>
      <c r="AD9" s="160"/>
      <c r="AE9" s="160" t="s">
        <v>136</v>
      </c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ht="22.5" outlineLevel="1" x14ac:dyDescent="0.2">
      <c r="A10" s="161">
        <v>2</v>
      </c>
      <c r="B10" s="167" t="s">
        <v>137</v>
      </c>
      <c r="C10" s="200" t="s">
        <v>138</v>
      </c>
      <c r="D10" s="169" t="s">
        <v>139</v>
      </c>
      <c r="E10" s="175">
        <v>59.39</v>
      </c>
      <c r="F10" s="177"/>
      <c r="G10" s="178">
        <f>ROUND(E10*F10,2)</f>
        <v>0</v>
      </c>
      <c r="H10" s="177"/>
      <c r="I10" s="178">
        <f>ROUND(E10*H10,2)</f>
        <v>0</v>
      </c>
      <c r="J10" s="177"/>
      <c r="K10" s="178">
        <f>ROUND(E10*J10,2)</f>
        <v>0</v>
      </c>
      <c r="L10" s="178">
        <v>21</v>
      </c>
      <c r="M10" s="178">
        <f>G10*(1+L10/100)</f>
        <v>0</v>
      </c>
      <c r="N10" s="170">
        <v>4.827E-2</v>
      </c>
      <c r="O10" s="170">
        <f>ROUND(E10*N10,5)</f>
        <v>2.8667600000000002</v>
      </c>
      <c r="P10" s="170">
        <v>0</v>
      </c>
      <c r="Q10" s="170">
        <f>ROUND(E10*P10,5)</f>
        <v>0</v>
      </c>
      <c r="R10" s="170"/>
      <c r="S10" s="170"/>
      <c r="T10" s="171">
        <v>1.2869999999999999</v>
      </c>
      <c r="U10" s="170">
        <f>ROUND(E10*T10,2)</f>
        <v>76.430000000000007</v>
      </c>
      <c r="V10" s="160"/>
      <c r="W10" s="160"/>
      <c r="X10" s="160"/>
      <c r="Y10" s="160"/>
      <c r="Z10" s="160"/>
      <c r="AA10" s="160"/>
      <c r="AB10" s="160"/>
      <c r="AC10" s="160"/>
      <c r="AD10" s="160"/>
      <c r="AE10" s="160" t="s">
        <v>136</v>
      </c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</row>
    <row r="11" spans="1:60" outlineLevel="1" x14ac:dyDescent="0.2">
      <c r="A11" s="161">
        <v>3</v>
      </c>
      <c r="B11" s="167" t="s">
        <v>140</v>
      </c>
      <c r="C11" s="200" t="s">
        <v>141</v>
      </c>
      <c r="D11" s="169" t="s">
        <v>139</v>
      </c>
      <c r="E11" s="175">
        <v>18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0">
        <v>4.5629999999999997E-2</v>
      </c>
      <c r="O11" s="170">
        <f>ROUND(E11*N11,5)</f>
        <v>0.82133999999999996</v>
      </c>
      <c r="P11" s="170">
        <v>0</v>
      </c>
      <c r="Q11" s="170">
        <f>ROUND(E11*P11,5)</f>
        <v>0</v>
      </c>
      <c r="R11" s="170"/>
      <c r="S11" s="170"/>
      <c r="T11" s="171">
        <v>1.2869999999999999</v>
      </c>
      <c r="U11" s="170">
        <f>ROUND(E11*T11,2)</f>
        <v>23.17</v>
      </c>
      <c r="V11" s="160"/>
      <c r="W11" s="160"/>
      <c r="X11" s="160"/>
      <c r="Y11" s="160"/>
      <c r="Z11" s="160"/>
      <c r="AA11" s="160"/>
      <c r="AB11" s="160"/>
      <c r="AC11" s="160"/>
      <c r="AD11" s="160"/>
      <c r="AE11" s="160" t="s">
        <v>136</v>
      </c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ht="22.5" outlineLevel="1" x14ac:dyDescent="0.2">
      <c r="A12" s="161">
        <v>4</v>
      </c>
      <c r="B12" s="167" t="s">
        <v>142</v>
      </c>
      <c r="C12" s="200" t="s">
        <v>143</v>
      </c>
      <c r="D12" s="169" t="s">
        <v>139</v>
      </c>
      <c r="E12" s="175">
        <v>63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0">
        <v>1.35E-2</v>
      </c>
      <c r="O12" s="170">
        <f>ROUND(E12*N12,5)</f>
        <v>0.85050000000000003</v>
      </c>
      <c r="P12" s="170">
        <v>0</v>
      </c>
      <c r="Q12" s="170">
        <f>ROUND(E12*P12,5)</f>
        <v>0</v>
      </c>
      <c r="R12" s="170"/>
      <c r="S12" s="170"/>
      <c r="T12" s="171">
        <v>0.8</v>
      </c>
      <c r="U12" s="170">
        <f>ROUND(E12*T12,2)</f>
        <v>50.4</v>
      </c>
      <c r="V12" s="160"/>
      <c r="W12" s="160"/>
      <c r="X12" s="160"/>
      <c r="Y12" s="160"/>
      <c r="Z12" s="160"/>
      <c r="AA12" s="160"/>
      <c r="AB12" s="160"/>
      <c r="AC12" s="160"/>
      <c r="AD12" s="160"/>
      <c r="AE12" s="160" t="s">
        <v>136</v>
      </c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</row>
    <row r="13" spans="1:60" outlineLevel="1" x14ac:dyDescent="0.2">
      <c r="A13" s="161">
        <v>5</v>
      </c>
      <c r="B13" s="167" t="s">
        <v>144</v>
      </c>
      <c r="C13" s="200" t="s">
        <v>145</v>
      </c>
      <c r="D13" s="169" t="s">
        <v>139</v>
      </c>
      <c r="E13" s="175">
        <v>16.57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0">
        <v>5.4399999999999997E-2</v>
      </c>
      <c r="O13" s="170">
        <f>ROUND(E13*N13,5)</f>
        <v>0.90141000000000004</v>
      </c>
      <c r="P13" s="170">
        <v>0</v>
      </c>
      <c r="Q13" s="170">
        <f>ROUND(E13*P13,5)</f>
        <v>0</v>
      </c>
      <c r="R13" s="170"/>
      <c r="S13" s="170"/>
      <c r="T13" s="171">
        <v>0.53500000000000003</v>
      </c>
      <c r="U13" s="170">
        <f>ROUND(E13*T13,2)</f>
        <v>8.86</v>
      </c>
      <c r="V13" s="160"/>
      <c r="W13" s="160"/>
      <c r="X13" s="160"/>
      <c r="Y13" s="160"/>
      <c r="Z13" s="160"/>
      <c r="AA13" s="160"/>
      <c r="AB13" s="160"/>
      <c r="AC13" s="160"/>
      <c r="AD13" s="160"/>
      <c r="AE13" s="160" t="s">
        <v>136</v>
      </c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60" x14ac:dyDescent="0.2">
      <c r="A14" s="162" t="s">
        <v>131</v>
      </c>
      <c r="B14" s="168" t="s">
        <v>58</v>
      </c>
      <c r="C14" s="201" t="s">
        <v>59</v>
      </c>
      <c r="D14" s="172"/>
      <c r="E14" s="176"/>
      <c r="F14" s="179"/>
      <c r="G14" s="179">
        <f>SUMIF(AE15:AE17,"&lt;&gt;NOR",G15:G17)</f>
        <v>0</v>
      </c>
      <c r="H14" s="179"/>
      <c r="I14" s="179">
        <f>SUM(I15:I17)</f>
        <v>0</v>
      </c>
      <c r="J14" s="179"/>
      <c r="K14" s="179">
        <f>SUM(K15:K17)</f>
        <v>0</v>
      </c>
      <c r="L14" s="179"/>
      <c r="M14" s="179">
        <f>SUM(M15:M17)</f>
        <v>0</v>
      </c>
      <c r="N14" s="173"/>
      <c r="O14" s="173">
        <f>SUM(O15:O17)</f>
        <v>33.981319999999997</v>
      </c>
      <c r="P14" s="173"/>
      <c r="Q14" s="173">
        <f>SUM(Q15:Q17)</f>
        <v>0</v>
      </c>
      <c r="R14" s="173"/>
      <c r="S14" s="173"/>
      <c r="T14" s="174"/>
      <c r="U14" s="173">
        <f>SUM(U15:U17)</f>
        <v>422.09999999999997</v>
      </c>
      <c r="AE14" t="s">
        <v>132</v>
      </c>
    </row>
    <row r="15" spans="1:60" outlineLevel="1" x14ac:dyDescent="0.2">
      <c r="A15" s="161">
        <v>6</v>
      </c>
      <c r="B15" s="167" t="s">
        <v>146</v>
      </c>
      <c r="C15" s="200" t="s">
        <v>147</v>
      </c>
      <c r="D15" s="169" t="s">
        <v>139</v>
      </c>
      <c r="E15" s="175">
        <v>262.70999999999998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0">
        <v>4.7660000000000001E-2</v>
      </c>
      <c r="O15" s="170">
        <f>ROUND(E15*N15,5)</f>
        <v>12.520759999999999</v>
      </c>
      <c r="P15" s="170">
        <v>0</v>
      </c>
      <c r="Q15" s="170">
        <f>ROUND(E15*P15,5)</f>
        <v>0</v>
      </c>
      <c r="R15" s="170"/>
      <c r="S15" s="170"/>
      <c r="T15" s="171">
        <v>0.65600000000000003</v>
      </c>
      <c r="U15" s="170">
        <f>ROUND(E15*T15,2)</f>
        <v>172.34</v>
      </c>
      <c r="V15" s="160"/>
      <c r="W15" s="160"/>
      <c r="X15" s="160"/>
      <c r="Y15" s="160"/>
      <c r="Z15" s="160"/>
      <c r="AA15" s="160"/>
      <c r="AB15" s="160"/>
      <c r="AC15" s="160"/>
      <c r="AD15" s="160"/>
      <c r="AE15" s="160" t="s">
        <v>136</v>
      </c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</row>
    <row r="16" spans="1:60" outlineLevel="1" x14ac:dyDescent="0.2">
      <c r="A16" s="161">
        <v>7</v>
      </c>
      <c r="B16" s="167" t="s">
        <v>148</v>
      </c>
      <c r="C16" s="200" t="s">
        <v>149</v>
      </c>
      <c r="D16" s="169" t="s">
        <v>139</v>
      </c>
      <c r="E16" s="175">
        <v>484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0">
        <v>4.4139999999999999E-2</v>
      </c>
      <c r="O16" s="170">
        <f>ROUND(E16*N16,5)</f>
        <v>21.363759999999999</v>
      </c>
      <c r="P16" s="170">
        <v>0</v>
      </c>
      <c r="Q16" s="170">
        <f>ROUND(E16*P16,5)</f>
        <v>0</v>
      </c>
      <c r="R16" s="170"/>
      <c r="S16" s="170"/>
      <c r="T16" s="171">
        <v>0.504</v>
      </c>
      <c r="U16" s="170">
        <f>ROUND(E16*T16,2)</f>
        <v>243.94</v>
      </c>
      <c r="V16" s="160"/>
      <c r="W16" s="160"/>
      <c r="X16" s="160"/>
      <c r="Y16" s="160"/>
      <c r="Z16" s="160"/>
      <c r="AA16" s="160"/>
      <c r="AB16" s="160"/>
      <c r="AC16" s="160"/>
      <c r="AD16" s="160"/>
      <c r="AE16" s="160" t="s">
        <v>136</v>
      </c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</row>
    <row r="17" spans="1:60" ht="22.5" outlineLevel="1" x14ac:dyDescent="0.2">
      <c r="A17" s="161">
        <v>8</v>
      </c>
      <c r="B17" s="167" t="s">
        <v>150</v>
      </c>
      <c r="C17" s="200" t="s">
        <v>151</v>
      </c>
      <c r="D17" s="169" t="s">
        <v>135</v>
      </c>
      <c r="E17" s="175">
        <v>20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0">
        <v>4.8399999999999997E-3</v>
      </c>
      <c r="O17" s="170">
        <f>ROUND(E17*N17,5)</f>
        <v>9.6799999999999997E-2</v>
      </c>
      <c r="P17" s="170">
        <v>0</v>
      </c>
      <c r="Q17" s="170">
        <f>ROUND(E17*P17,5)</f>
        <v>0</v>
      </c>
      <c r="R17" s="170"/>
      <c r="S17" s="170"/>
      <c r="T17" s="171">
        <v>0.29111999999999999</v>
      </c>
      <c r="U17" s="170">
        <f>ROUND(E17*T17,2)</f>
        <v>5.82</v>
      </c>
      <c r="V17" s="160"/>
      <c r="W17" s="160"/>
      <c r="X17" s="160"/>
      <c r="Y17" s="160"/>
      <c r="Z17" s="160"/>
      <c r="AA17" s="160"/>
      <c r="AB17" s="160"/>
      <c r="AC17" s="160"/>
      <c r="AD17" s="160"/>
      <c r="AE17" s="160" t="s">
        <v>136</v>
      </c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</row>
    <row r="18" spans="1:60" x14ac:dyDescent="0.2">
      <c r="A18" s="162" t="s">
        <v>131</v>
      </c>
      <c r="B18" s="168" t="s">
        <v>60</v>
      </c>
      <c r="C18" s="201" t="s">
        <v>61</v>
      </c>
      <c r="D18" s="172"/>
      <c r="E18" s="176"/>
      <c r="F18" s="179"/>
      <c r="G18" s="179">
        <f>SUMIF(AE19:AE22,"&lt;&gt;NOR",G19:G22)</f>
        <v>0</v>
      </c>
      <c r="H18" s="179"/>
      <c r="I18" s="179">
        <f>SUM(I19:I22)</f>
        <v>0</v>
      </c>
      <c r="J18" s="179"/>
      <c r="K18" s="179">
        <f>SUM(K19:K22)</f>
        <v>0</v>
      </c>
      <c r="L18" s="179"/>
      <c r="M18" s="179">
        <f>SUM(M19:M22)</f>
        <v>0</v>
      </c>
      <c r="N18" s="173"/>
      <c r="O18" s="173">
        <f>SUM(O19:O22)</f>
        <v>16.857140000000001</v>
      </c>
      <c r="P18" s="173"/>
      <c r="Q18" s="173">
        <f>SUM(Q19:Q22)</f>
        <v>0</v>
      </c>
      <c r="R18" s="173"/>
      <c r="S18" s="173"/>
      <c r="T18" s="174"/>
      <c r="U18" s="173">
        <f>SUM(U19:U22)</f>
        <v>48.57</v>
      </c>
      <c r="AE18" t="s">
        <v>132</v>
      </c>
    </row>
    <row r="19" spans="1:60" outlineLevel="1" x14ac:dyDescent="0.2">
      <c r="A19" s="161">
        <v>9</v>
      </c>
      <c r="B19" s="167" t="s">
        <v>152</v>
      </c>
      <c r="C19" s="200" t="s">
        <v>153</v>
      </c>
      <c r="D19" s="169" t="s">
        <v>154</v>
      </c>
      <c r="E19" s="175">
        <v>6.5220000000000002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0">
        <v>2.5249999999999999</v>
      </c>
      <c r="O19" s="170">
        <f>ROUND(E19*N19,5)</f>
        <v>16.468050000000002</v>
      </c>
      <c r="P19" s="170">
        <v>0</v>
      </c>
      <c r="Q19" s="170">
        <f>ROUND(E19*P19,5)</f>
        <v>0</v>
      </c>
      <c r="R19" s="170"/>
      <c r="S19" s="170"/>
      <c r="T19" s="171">
        <v>3.2130000000000001</v>
      </c>
      <c r="U19" s="170">
        <f>ROUND(E19*T19,2)</f>
        <v>20.96</v>
      </c>
      <c r="V19" s="160"/>
      <c r="W19" s="160"/>
      <c r="X19" s="160"/>
      <c r="Y19" s="160"/>
      <c r="Z19" s="160"/>
      <c r="AA19" s="160"/>
      <c r="AB19" s="160"/>
      <c r="AC19" s="160"/>
      <c r="AD19" s="160"/>
      <c r="AE19" s="160" t="s">
        <v>136</v>
      </c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</row>
    <row r="20" spans="1:60" outlineLevel="1" x14ac:dyDescent="0.2">
      <c r="A20" s="161">
        <v>10</v>
      </c>
      <c r="B20" s="167" t="s">
        <v>155</v>
      </c>
      <c r="C20" s="200" t="s">
        <v>156</v>
      </c>
      <c r="D20" s="169" t="s">
        <v>154</v>
      </c>
      <c r="E20" s="175">
        <v>6.5220000000000002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0">
        <v>0</v>
      </c>
      <c r="O20" s="170">
        <f>ROUND(E20*N20,5)</f>
        <v>0</v>
      </c>
      <c r="P20" s="170">
        <v>0</v>
      </c>
      <c r="Q20" s="170">
        <f>ROUND(E20*P20,5)</f>
        <v>0</v>
      </c>
      <c r="R20" s="170"/>
      <c r="S20" s="170"/>
      <c r="T20" s="171">
        <v>0.82</v>
      </c>
      <c r="U20" s="170">
        <f>ROUND(E20*T20,2)</f>
        <v>5.35</v>
      </c>
      <c r="V20" s="160"/>
      <c r="W20" s="160"/>
      <c r="X20" s="160"/>
      <c r="Y20" s="160"/>
      <c r="Z20" s="160"/>
      <c r="AA20" s="160"/>
      <c r="AB20" s="160"/>
      <c r="AC20" s="160"/>
      <c r="AD20" s="160"/>
      <c r="AE20" s="160" t="s">
        <v>136</v>
      </c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</row>
    <row r="21" spans="1:60" outlineLevel="1" x14ac:dyDescent="0.2">
      <c r="A21" s="161">
        <v>11</v>
      </c>
      <c r="B21" s="167" t="s">
        <v>157</v>
      </c>
      <c r="C21" s="200" t="s">
        <v>158</v>
      </c>
      <c r="D21" s="169" t="s">
        <v>154</v>
      </c>
      <c r="E21" s="175">
        <v>6.5220000000000002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0">
        <v>0.04</v>
      </c>
      <c r="O21" s="170">
        <f>ROUND(E21*N21,5)</f>
        <v>0.26088</v>
      </c>
      <c r="P21" s="170">
        <v>0</v>
      </c>
      <c r="Q21" s="170">
        <f>ROUND(E21*P21,5)</f>
        <v>0</v>
      </c>
      <c r="R21" s="170"/>
      <c r="S21" s="170"/>
      <c r="T21" s="171">
        <v>2.7</v>
      </c>
      <c r="U21" s="170">
        <f>ROUND(E21*T21,2)</f>
        <v>17.61</v>
      </c>
      <c r="V21" s="160"/>
      <c r="W21" s="160"/>
      <c r="X21" s="160"/>
      <c r="Y21" s="160"/>
      <c r="Z21" s="160"/>
      <c r="AA21" s="160"/>
      <c r="AB21" s="160"/>
      <c r="AC21" s="160"/>
      <c r="AD21" s="160"/>
      <c r="AE21" s="160" t="s">
        <v>136</v>
      </c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0" outlineLevel="1" x14ac:dyDescent="0.2">
      <c r="A22" s="161">
        <v>12</v>
      </c>
      <c r="B22" s="167" t="s">
        <v>159</v>
      </c>
      <c r="C22" s="200" t="s">
        <v>160</v>
      </c>
      <c r="D22" s="169" t="s">
        <v>139</v>
      </c>
      <c r="E22" s="175">
        <v>18.315000000000001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0">
        <v>7.0000000000000001E-3</v>
      </c>
      <c r="O22" s="170">
        <f>ROUND(E22*N22,5)</f>
        <v>0.12820999999999999</v>
      </c>
      <c r="P22" s="170">
        <v>0</v>
      </c>
      <c r="Q22" s="170">
        <f>ROUND(E22*P22,5)</f>
        <v>0</v>
      </c>
      <c r="R22" s="170"/>
      <c r="S22" s="170"/>
      <c r="T22" s="171">
        <v>0.254</v>
      </c>
      <c r="U22" s="170">
        <f>ROUND(E22*T22,2)</f>
        <v>4.6500000000000004</v>
      </c>
      <c r="V22" s="160"/>
      <c r="W22" s="160"/>
      <c r="X22" s="160"/>
      <c r="Y22" s="160"/>
      <c r="Z22" s="160"/>
      <c r="AA22" s="160"/>
      <c r="AB22" s="160"/>
      <c r="AC22" s="160"/>
      <c r="AD22" s="160"/>
      <c r="AE22" s="160" t="s">
        <v>136</v>
      </c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</row>
    <row r="23" spans="1:60" x14ac:dyDescent="0.2">
      <c r="A23" s="162" t="s">
        <v>131</v>
      </c>
      <c r="B23" s="168" t="s">
        <v>62</v>
      </c>
      <c r="C23" s="201" t="s">
        <v>63</v>
      </c>
      <c r="D23" s="172"/>
      <c r="E23" s="176"/>
      <c r="F23" s="179"/>
      <c r="G23" s="179">
        <f>SUMIF(AE24:AE30,"&lt;&gt;NOR",G24:G30)</f>
        <v>0</v>
      </c>
      <c r="H23" s="179"/>
      <c r="I23" s="179">
        <f>SUM(I24:I30)</f>
        <v>0</v>
      </c>
      <c r="J23" s="179"/>
      <c r="K23" s="179">
        <f>SUM(K24:K30)</f>
        <v>0</v>
      </c>
      <c r="L23" s="179"/>
      <c r="M23" s="179">
        <f>SUM(M24:M30)</f>
        <v>0</v>
      </c>
      <c r="N23" s="173"/>
      <c r="O23" s="173">
        <f>SUM(O24:O30)</f>
        <v>1.3596600000000001</v>
      </c>
      <c r="P23" s="173"/>
      <c r="Q23" s="173">
        <f>SUM(Q24:Q30)</f>
        <v>0</v>
      </c>
      <c r="R23" s="173"/>
      <c r="S23" s="173"/>
      <c r="T23" s="174"/>
      <c r="U23" s="173">
        <f>SUM(U24:U30)</f>
        <v>44.639999999999993</v>
      </c>
      <c r="AE23" t="s">
        <v>132</v>
      </c>
    </row>
    <row r="24" spans="1:60" ht="22.5" outlineLevel="1" x14ac:dyDescent="0.2">
      <c r="A24" s="161">
        <v>13</v>
      </c>
      <c r="B24" s="167" t="s">
        <v>161</v>
      </c>
      <c r="C24" s="200" t="s">
        <v>162</v>
      </c>
      <c r="D24" s="169" t="s">
        <v>135</v>
      </c>
      <c r="E24" s="175">
        <v>18</v>
      </c>
      <c r="F24" s="177"/>
      <c r="G24" s="178">
        <f t="shared" ref="G24:G30" si="0">ROUND(E24*F24,2)</f>
        <v>0</v>
      </c>
      <c r="H24" s="177"/>
      <c r="I24" s="178">
        <f t="shared" ref="I24:I30" si="1">ROUND(E24*H24,2)</f>
        <v>0</v>
      </c>
      <c r="J24" s="177"/>
      <c r="K24" s="178">
        <f t="shared" ref="K24:K30" si="2">ROUND(E24*J24,2)</f>
        <v>0</v>
      </c>
      <c r="L24" s="178">
        <v>21</v>
      </c>
      <c r="M24" s="178">
        <f t="shared" ref="M24:M30" si="3">G24*(1+L24/100)</f>
        <v>0</v>
      </c>
      <c r="N24" s="170">
        <v>3.3029999999999997E-2</v>
      </c>
      <c r="O24" s="170">
        <f t="shared" ref="O24:O30" si="4">ROUND(E24*N24,5)</f>
        <v>0.59453999999999996</v>
      </c>
      <c r="P24" s="170">
        <v>0</v>
      </c>
      <c r="Q24" s="170">
        <f t="shared" ref="Q24:Q30" si="5">ROUND(E24*P24,5)</f>
        <v>0</v>
      </c>
      <c r="R24" s="170"/>
      <c r="S24" s="170"/>
      <c r="T24" s="171">
        <v>1.86</v>
      </c>
      <c r="U24" s="170">
        <f t="shared" ref="U24:U30" si="6">ROUND(E24*T24,2)</f>
        <v>33.479999999999997</v>
      </c>
      <c r="V24" s="160"/>
      <c r="W24" s="160"/>
      <c r="X24" s="160"/>
      <c r="Y24" s="160"/>
      <c r="Z24" s="160"/>
      <c r="AA24" s="160"/>
      <c r="AB24" s="160"/>
      <c r="AC24" s="160"/>
      <c r="AD24" s="160"/>
      <c r="AE24" s="160" t="s">
        <v>136</v>
      </c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</row>
    <row r="25" spans="1:60" ht="22.5" outlineLevel="1" x14ac:dyDescent="0.2">
      <c r="A25" s="161">
        <v>14</v>
      </c>
      <c r="B25" s="167" t="s">
        <v>163</v>
      </c>
      <c r="C25" s="200" t="s">
        <v>164</v>
      </c>
      <c r="D25" s="169" t="s">
        <v>135</v>
      </c>
      <c r="E25" s="175">
        <v>3</v>
      </c>
      <c r="F25" s="177"/>
      <c r="G25" s="178">
        <f t="shared" si="0"/>
        <v>0</v>
      </c>
      <c r="H25" s="177"/>
      <c r="I25" s="178">
        <f t="shared" si="1"/>
        <v>0</v>
      </c>
      <c r="J25" s="177"/>
      <c r="K25" s="178">
        <f t="shared" si="2"/>
        <v>0</v>
      </c>
      <c r="L25" s="178">
        <v>21</v>
      </c>
      <c r="M25" s="178">
        <f t="shared" si="3"/>
        <v>0</v>
      </c>
      <c r="N25" s="170">
        <v>2.8969999999999999E-2</v>
      </c>
      <c r="O25" s="170">
        <f t="shared" si="4"/>
        <v>8.6910000000000001E-2</v>
      </c>
      <c r="P25" s="170">
        <v>0</v>
      </c>
      <c r="Q25" s="170">
        <f t="shared" si="5"/>
        <v>0</v>
      </c>
      <c r="R25" s="170"/>
      <c r="S25" s="170"/>
      <c r="T25" s="171">
        <v>1.86</v>
      </c>
      <c r="U25" s="170">
        <f t="shared" si="6"/>
        <v>5.58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 t="s">
        <v>136</v>
      </c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</row>
    <row r="26" spans="1:60" ht="22.5" outlineLevel="1" x14ac:dyDescent="0.2">
      <c r="A26" s="161">
        <v>15</v>
      </c>
      <c r="B26" s="167" t="s">
        <v>165</v>
      </c>
      <c r="C26" s="200" t="s">
        <v>166</v>
      </c>
      <c r="D26" s="169" t="s">
        <v>135</v>
      </c>
      <c r="E26" s="175">
        <v>3</v>
      </c>
      <c r="F26" s="177"/>
      <c r="G26" s="178">
        <f t="shared" si="0"/>
        <v>0</v>
      </c>
      <c r="H26" s="177"/>
      <c r="I26" s="178">
        <f t="shared" si="1"/>
        <v>0</v>
      </c>
      <c r="J26" s="177"/>
      <c r="K26" s="178">
        <f t="shared" si="2"/>
        <v>0</v>
      </c>
      <c r="L26" s="178">
        <v>21</v>
      </c>
      <c r="M26" s="178">
        <f t="shared" si="3"/>
        <v>0</v>
      </c>
      <c r="N26" s="170">
        <v>2.8969999999999999E-2</v>
      </c>
      <c r="O26" s="170">
        <f t="shared" si="4"/>
        <v>8.6910000000000001E-2</v>
      </c>
      <c r="P26" s="170">
        <v>0</v>
      </c>
      <c r="Q26" s="170">
        <f t="shared" si="5"/>
        <v>0</v>
      </c>
      <c r="R26" s="170"/>
      <c r="S26" s="170"/>
      <c r="T26" s="171">
        <v>1.86</v>
      </c>
      <c r="U26" s="170">
        <f t="shared" si="6"/>
        <v>5.58</v>
      </c>
      <c r="V26" s="160"/>
      <c r="W26" s="160"/>
      <c r="X26" s="160"/>
      <c r="Y26" s="160"/>
      <c r="Z26" s="160"/>
      <c r="AA26" s="160"/>
      <c r="AB26" s="160"/>
      <c r="AC26" s="160"/>
      <c r="AD26" s="160"/>
      <c r="AE26" s="160" t="s">
        <v>136</v>
      </c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</row>
    <row r="27" spans="1:60" outlineLevel="1" x14ac:dyDescent="0.2">
      <c r="A27" s="161">
        <v>16</v>
      </c>
      <c r="B27" s="167" t="s">
        <v>167</v>
      </c>
      <c r="C27" s="200" t="s">
        <v>168</v>
      </c>
      <c r="D27" s="169" t="s">
        <v>169</v>
      </c>
      <c r="E27" s="175">
        <v>18</v>
      </c>
      <c r="F27" s="177"/>
      <c r="G27" s="178">
        <f t="shared" si="0"/>
        <v>0</v>
      </c>
      <c r="H27" s="177"/>
      <c r="I27" s="178">
        <f t="shared" si="1"/>
        <v>0</v>
      </c>
      <c r="J27" s="177"/>
      <c r="K27" s="178">
        <f t="shared" si="2"/>
        <v>0</v>
      </c>
      <c r="L27" s="178">
        <v>21</v>
      </c>
      <c r="M27" s="178">
        <f t="shared" si="3"/>
        <v>0</v>
      </c>
      <c r="N27" s="170">
        <v>2.75E-2</v>
      </c>
      <c r="O27" s="170">
        <f t="shared" si="4"/>
        <v>0.495</v>
      </c>
      <c r="P27" s="170">
        <v>0</v>
      </c>
      <c r="Q27" s="170">
        <f t="shared" si="5"/>
        <v>0</v>
      </c>
      <c r="R27" s="170"/>
      <c r="S27" s="170"/>
      <c r="T27" s="171">
        <v>0</v>
      </c>
      <c r="U27" s="170">
        <f t="shared" si="6"/>
        <v>0</v>
      </c>
      <c r="V27" s="160"/>
      <c r="W27" s="160"/>
      <c r="X27" s="160"/>
      <c r="Y27" s="160"/>
      <c r="Z27" s="160"/>
      <c r="AA27" s="160"/>
      <c r="AB27" s="160"/>
      <c r="AC27" s="160"/>
      <c r="AD27" s="160"/>
      <c r="AE27" s="160" t="s">
        <v>170</v>
      </c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</row>
    <row r="28" spans="1:60" outlineLevel="1" x14ac:dyDescent="0.2">
      <c r="A28" s="161">
        <v>17</v>
      </c>
      <c r="B28" s="167" t="s">
        <v>171</v>
      </c>
      <c r="C28" s="200" t="s">
        <v>172</v>
      </c>
      <c r="D28" s="169" t="s">
        <v>135</v>
      </c>
      <c r="E28" s="175">
        <v>3</v>
      </c>
      <c r="F28" s="177"/>
      <c r="G28" s="178">
        <f t="shared" si="0"/>
        <v>0</v>
      </c>
      <c r="H28" s="177"/>
      <c r="I28" s="178">
        <f t="shared" si="1"/>
        <v>0</v>
      </c>
      <c r="J28" s="177"/>
      <c r="K28" s="178">
        <f t="shared" si="2"/>
        <v>0</v>
      </c>
      <c r="L28" s="178">
        <v>21</v>
      </c>
      <c r="M28" s="178">
        <f t="shared" si="3"/>
        <v>0</v>
      </c>
      <c r="N28" s="170">
        <v>1.4500000000000001E-2</v>
      </c>
      <c r="O28" s="170">
        <f t="shared" si="4"/>
        <v>4.3499999999999997E-2</v>
      </c>
      <c r="P28" s="170">
        <v>0</v>
      </c>
      <c r="Q28" s="170">
        <f t="shared" si="5"/>
        <v>0</v>
      </c>
      <c r="R28" s="170"/>
      <c r="S28" s="170"/>
      <c r="T28" s="171">
        <v>0</v>
      </c>
      <c r="U28" s="170">
        <f t="shared" si="6"/>
        <v>0</v>
      </c>
      <c r="V28" s="160"/>
      <c r="W28" s="160"/>
      <c r="X28" s="160"/>
      <c r="Y28" s="160"/>
      <c r="Z28" s="160"/>
      <c r="AA28" s="160"/>
      <c r="AB28" s="160"/>
      <c r="AC28" s="160"/>
      <c r="AD28" s="160"/>
      <c r="AE28" s="160" t="s">
        <v>170</v>
      </c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</row>
    <row r="29" spans="1:60" outlineLevel="1" x14ac:dyDescent="0.2">
      <c r="A29" s="161">
        <v>18</v>
      </c>
      <c r="B29" s="167" t="s">
        <v>173</v>
      </c>
      <c r="C29" s="200" t="s">
        <v>174</v>
      </c>
      <c r="D29" s="169" t="s">
        <v>135</v>
      </c>
      <c r="E29" s="175">
        <v>3</v>
      </c>
      <c r="F29" s="177"/>
      <c r="G29" s="178">
        <f t="shared" si="0"/>
        <v>0</v>
      </c>
      <c r="H29" s="177"/>
      <c r="I29" s="178">
        <f t="shared" si="1"/>
        <v>0</v>
      </c>
      <c r="J29" s="177"/>
      <c r="K29" s="178">
        <f t="shared" si="2"/>
        <v>0</v>
      </c>
      <c r="L29" s="178">
        <v>21</v>
      </c>
      <c r="M29" s="178">
        <f t="shared" si="3"/>
        <v>0</v>
      </c>
      <c r="N29" s="170">
        <v>1.6E-2</v>
      </c>
      <c r="O29" s="170">
        <f t="shared" si="4"/>
        <v>4.8000000000000001E-2</v>
      </c>
      <c r="P29" s="170">
        <v>0</v>
      </c>
      <c r="Q29" s="170">
        <f t="shared" si="5"/>
        <v>0</v>
      </c>
      <c r="R29" s="170"/>
      <c r="S29" s="170"/>
      <c r="T29" s="171">
        <v>0</v>
      </c>
      <c r="U29" s="170">
        <f t="shared" si="6"/>
        <v>0</v>
      </c>
      <c r="V29" s="160"/>
      <c r="W29" s="160"/>
      <c r="X29" s="160"/>
      <c r="Y29" s="160"/>
      <c r="Z29" s="160"/>
      <c r="AA29" s="160"/>
      <c r="AB29" s="160"/>
      <c r="AC29" s="160"/>
      <c r="AD29" s="160"/>
      <c r="AE29" s="160" t="s">
        <v>170</v>
      </c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</row>
    <row r="30" spans="1:60" outlineLevel="1" x14ac:dyDescent="0.2">
      <c r="A30" s="161">
        <v>19</v>
      </c>
      <c r="B30" s="167" t="s">
        <v>175</v>
      </c>
      <c r="C30" s="200" t="s">
        <v>176</v>
      </c>
      <c r="D30" s="169" t="s">
        <v>135</v>
      </c>
      <c r="E30" s="175">
        <v>6</v>
      </c>
      <c r="F30" s="177"/>
      <c r="G30" s="178">
        <f t="shared" si="0"/>
        <v>0</v>
      </c>
      <c r="H30" s="177"/>
      <c r="I30" s="178">
        <f t="shared" si="1"/>
        <v>0</v>
      </c>
      <c r="J30" s="177"/>
      <c r="K30" s="178">
        <f t="shared" si="2"/>
        <v>0</v>
      </c>
      <c r="L30" s="178">
        <v>21</v>
      </c>
      <c r="M30" s="178">
        <f t="shared" si="3"/>
        <v>0</v>
      </c>
      <c r="N30" s="170">
        <v>8.0000000000000004E-4</v>
      </c>
      <c r="O30" s="170">
        <f t="shared" si="4"/>
        <v>4.7999999999999996E-3</v>
      </c>
      <c r="P30" s="170">
        <v>0</v>
      </c>
      <c r="Q30" s="170">
        <f t="shared" si="5"/>
        <v>0</v>
      </c>
      <c r="R30" s="170"/>
      <c r="S30" s="170"/>
      <c r="T30" s="171">
        <v>0</v>
      </c>
      <c r="U30" s="170">
        <f t="shared" si="6"/>
        <v>0</v>
      </c>
      <c r="V30" s="160"/>
      <c r="W30" s="160"/>
      <c r="X30" s="160"/>
      <c r="Y30" s="160"/>
      <c r="Z30" s="160"/>
      <c r="AA30" s="160"/>
      <c r="AB30" s="160"/>
      <c r="AC30" s="160"/>
      <c r="AD30" s="160"/>
      <c r="AE30" s="160" t="s">
        <v>170</v>
      </c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</row>
    <row r="31" spans="1:60" x14ac:dyDescent="0.2">
      <c r="A31" s="162" t="s">
        <v>131</v>
      </c>
      <c r="B31" s="168" t="s">
        <v>64</v>
      </c>
      <c r="C31" s="201" t="s">
        <v>65</v>
      </c>
      <c r="D31" s="172"/>
      <c r="E31" s="176"/>
      <c r="F31" s="179"/>
      <c r="G31" s="179">
        <f>SUMIF(AE32:AE32,"&lt;&gt;NOR",G32:G32)</f>
        <v>0</v>
      </c>
      <c r="H31" s="179"/>
      <c r="I31" s="179">
        <f>SUM(I32:I32)</f>
        <v>0</v>
      </c>
      <c r="J31" s="179"/>
      <c r="K31" s="179">
        <f>SUM(K32:K32)</f>
        <v>0</v>
      </c>
      <c r="L31" s="179"/>
      <c r="M31" s="179">
        <f>SUM(M32:M32)</f>
        <v>0</v>
      </c>
      <c r="N31" s="173"/>
      <c r="O31" s="173">
        <f>SUM(O32:O32)</f>
        <v>0.15112999999999999</v>
      </c>
      <c r="P31" s="173"/>
      <c r="Q31" s="173">
        <f>SUM(Q32:Q32)</f>
        <v>0</v>
      </c>
      <c r="R31" s="173"/>
      <c r="S31" s="173"/>
      <c r="T31" s="174"/>
      <c r="U31" s="173">
        <f>SUM(U32:U32)</f>
        <v>22.11</v>
      </c>
      <c r="AE31" t="s">
        <v>132</v>
      </c>
    </row>
    <row r="32" spans="1:60" outlineLevel="1" x14ac:dyDescent="0.2">
      <c r="A32" s="161">
        <v>20</v>
      </c>
      <c r="B32" s="167" t="s">
        <v>177</v>
      </c>
      <c r="C32" s="200" t="s">
        <v>178</v>
      </c>
      <c r="D32" s="169" t="s">
        <v>139</v>
      </c>
      <c r="E32" s="175">
        <v>124.9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0">
        <v>1.2099999999999999E-3</v>
      </c>
      <c r="O32" s="170">
        <f>ROUND(E32*N32,5)</f>
        <v>0.15112999999999999</v>
      </c>
      <c r="P32" s="170">
        <v>0</v>
      </c>
      <c r="Q32" s="170">
        <f>ROUND(E32*P32,5)</f>
        <v>0</v>
      </c>
      <c r="R32" s="170"/>
      <c r="S32" s="170"/>
      <c r="T32" s="171">
        <v>0.17699999999999999</v>
      </c>
      <c r="U32" s="170">
        <f>ROUND(E32*T32,2)</f>
        <v>22.11</v>
      </c>
      <c r="V32" s="160"/>
      <c r="W32" s="160"/>
      <c r="X32" s="160"/>
      <c r="Y32" s="160"/>
      <c r="Z32" s="160"/>
      <c r="AA32" s="160"/>
      <c r="AB32" s="160"/>
      <c r="AC32" s="160"/>
      <c r="AD32" s="160"/>
      <c r="AE32" s="160" t="s">
        <v>136</v>
      </c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</row>
    <row r="33" spans="1:60" x14ac:dyDescent="0.2">
      <c r="A33" s="162" t="s">
        <v>131</v>
      </c>
      <c r="B33" s="168" t="s">
        <v>66</v>
      </c>
      <c r="C33" s="201" t="s">
        <v>67</v>
      </c>
      <c r="D33" s="172"/>
      <c r="E33" s="176"/>
      <c r="F33" s="179"/>
      <c r="G33" s="179">
        <f>SUMIF(AE34:AE34,"&lt;&gt;NOR",G34:G34)</f>
        <v>0</v>
      </c>
      <c r="H33" s="179"/>
      <c r="I33" s="179">
        <f>SUM(I34:I34)</f>
        <v>0</v>
      </c>
      <c r="J33" s="179"/>
      <c r="K33" s="179">
        <f>SUM(K34:K34)</f>
        <v>0</v>
      </c>
      <c r="L33" s="179"/>
      <c r="M33" s="179">
        <f>SUM(M34:M34)</f>
        <v>0</v>
      </c>
      <c r="N33" s="173"/>
      <c r="O33" s="173">
        <f>SUM(O34:O34)</f>
        <v>5.0000000000000001E-3</v>
      </c>
      <c r="P33" s="173"/>
      <c r="Q33" s="173">
        <f>SUM(Q34:Q34)</f>
        <v>0</v>
      </c>
      <c r="R33" s="173"/>
      <c r="S33" s="173"/>
      <c r="T33" s="174"/>
      <c r="U33" s="173">
        <f>SUM(U34:U34)</f>
        <v>38.47</v>
      </c>
      <c r="AE33" t="s">
        <v>132</v>
      </c>
    </row>
    <row r="34" spans="1:60" outlineLevel="1" x14ac:dyDescent="0.2">
      <c r="A34" s="161">
        <v>21</v>
      </c>
      <c r="B34" s="167" t="s">
        <v>179</v>
      </c>
      <c r="C34" s="200" t="s">
        <v>180</v>
      </c>
      <c r="D34" s="169" t="s">
        <v>139</v>
      </c>
      <c r="E34" s="175">
        <v>124.9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0">
        <v>4.0000000000000003E-5</v>
      </c>
      <c r="O34" s="170">
        <f>ROUND(E34*N34,5)</f>
        <v>5.0000000000000001E-3</v>
      </c>
      <c r="P34" s="170">
        <v>0</v>
      </c>
      <c r="Q34" s="170">
        <f>ROUND(E34*P34,5)</f>
        <v>0</v>
      </c>
      <c r="R34" s="170"/>
      <c r="S34" s="170"/>
      <c r="T34" s="171">
        <v>0.308</v>
      </c>
      <c r="U34" s="170">
        <f>ROUND(E34*T34,2)</f>
        <v>38.47</v>
      </c>
      <c r="V34" s="160"/>
      <c r="W34" s="160"/>
      <c r="X34" s="160"/>
      <c r="Y34" s="160"/>
      <c r="Z34" s="160"/>
      <c r="AA34" s="160"/>
      <c r="AB34" s="160"/>
      <c r="AC34" s="160"/>
      <c r="AD34" s="160"/>
      <c r="AE34" s="160" t="s">
        <v>136</v>
      </c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</row>
    <row r="35" spans="1:60" x14ac:dyDescent="0.2">
      <c r="A35" s="162" t="s">
        <v>131</v>
      </c>
      <c r="B35" s="168" t="s">
        <v>68</v>
      </c>
      <c r="C35" s="201" t="s">
        <v>69</v>
      </c>
      <c r="D35" s="172"/>
      <c r="E35" s="176"/>
      <c r="F35" s="179"/>
      <c r="G35" s="179">
        <f>SUMIF(AE36:AE42,"&lt;&gt;NOR",G36:G42)</f>
        <v>0</v>
      </c>
      <c r="H35" s="179"/>
      <c r="I35" s="179">
        <f>SUM(I36:I42)</f>
        <v>0</v>
      </c>
      <c r="J35" s="179"/>
      <c r="K35" s="179">
        <f>SUM(K36:K42)</f>
        <v>0</v>
      </c>
      <c r="L35" s="179"/>
      <c r="M35" s="179">
        <f>SUM(M36:M42)</f>
        <v>0</v>
      </c>
      <c r="N35" s="173"/>
      <c r="O35" s="173">
        <f>SUM(O36:O42)</f>
        <v>6.7729999999999999E-2</v>
      </c>
      <c r="P35" s="173"/>
      <c r="Q35" s="173">
        <f>SUM(Q36:Q42)</f>
        <v>33.460859999999997</v>
      </c>
      <c r="R35" s="173"/>
      <c r="S35" s="173"/>
      <c r="T35" s="174"/>
      <c r="U35" s="173">
        <f>SUM(U36:U42)</f>
        <v>171.85999999999999</v>
      </c>
      <c r="AE35" t="s">
        <v>132</v>
      </c>
    </row>
    <row r="36" spans="1:60" outlineLevel="1" x14ac:dyDescent="0.2">
      <c r="A36" s="161">
        <v>22</v>
      </c>
      <c r="B36" s="167" t="s">
        <v>181</v>
      </c>
      <c r="C36" s="200" t="s">
        <v>182</v>
      </c>
      <c r="D36" s="169" t="s">
        <v>139</v>
      </c>
      <c r="E36" s="175">
        <v>28.5</v>
      </c>
      <c r="F36" s="177"/>
      <c r="G36" s="178">
        <f t="shared" ref="G36:G42" si="7">ROUND(E36*F36,2)</f>
        <v>0</v>
      </c>
      <c r="H36" s="177"/>
      <c r="I36" s="178">
        <f t="shared" ref="I36:I42" si="8">ROUND(E36*H36,2)</f>
        <v>0</v>
      </c>
      <c r="J36" s="177"/>
      <c r="K36" s="178">
        <f t="shared" ref="K36:K42" si="9">ROUND(E36*J36,2)</f>
        <v>0</v>
      </c>
      <c r="L36" s="178">
        <v>21</v>
      </c>
      <c r="M36" s="178">
        <f t="shared" ref="M36:M42" si="10">G36*(1+L36/100)</f>
        <v>0</v>
      </c>
      <c r="N36" s="170">
        <v>6.7000000000000002E-4</v>
      </c>
      <c r="O36" s="170">
        <f t="shared" ref="O36:O42" si="11">ROUND(E36*N36,5)</f>
        <v>1.9099999999999999E-2</v>
      </c>
      <c r="P36" s="170">
        <v>0.26100000000000001</v>
      </c>
      <c r="Q36" s="170">
        <f t="shared" ref="Q36:Q42" si="12">ROUND(E36*P36,5)</f>
        <v>7.4385000000000003</v>
      </c>
      <c r="R36" s="170"/>
      <c r="S36" s="170"/>
      <c r="T36" s="171">
        <v>0.25800000000000001</v>
      </c>
      <c r="U36" s="170">
        <f t="shared" ref="U36:U42" si="13">ROUND(E36*T36,2)</f>
        <v>7.35</v>
      </c>
      <c r="V36" s="160"/>
      <c r="W36" s="160"/>
      <c r="X36" s="160"/>
      <c r="Y36" s="160"/>
      <c r="Z36" s="160"/>
      <c r="AA36" s="160"/>
      <c r="AB36" s="160"/>
      <c r="AC36" s="160"/>
      <c r="AD36" s="160"/>
      <c r="AE36" s="160" t="s">
        <v>136</v>
      </c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</row>
    <row r="37" spans="1:60" outlineLevel="1" x14ac:dyDescent="0.2">
      <c r="A37" s="161">
        <v>23</v>
      </c>
      <c r="B37" s="167" t="s">
        <v>183</v>
      </c>
      <c r="C37" s="200" t="s">
        <v>184</v>
      </c>
      <c r="D37" s="169" t="s">
        <v>154</v>
      </c>
      <c r="E37" s="175">
        <v>3.78</v>
      </c>
      <c r="F37" s="177"/>
      <c r="G37" s="178">
        <f t="shared" si="7"/>
        <v>0</v>
      </c>
      <c r="H37" s="177"/>
      <c r="I37" s="178">
        <f t="shared" si="8"/>
        <v>0</v>
      </c>
      <c r="J37" s="177"/>
      <c r="K37" s="178">
        <f t="shared" si="9"/>
        <v>0</v>
      </c>
      <c r="L37" s="178">
        <v>21</v>
      </c>
      <c r="M37" s="178">
        <f t="shared" si="10"/>
        <v>0</v>
      </c>
      <c r="N37" s="170">
        <v>0</v>
      </c>
      <c r="O37" s="170">
        <f t="shared" si="11"/>
        <v>0</v>
      </c>
      <c r="P37" s="170">
        <v>1.5940000000000001</v>
      </c>
      <c r="Q37" s="170">
        <f t="shared" si="12"/>
        <v>6.0253199999999998</v>
      </c>
      <c r="R37" s="170"/>
      <c r="S37" s="170"/>
      <c r="T37" s="171">
        <v>2.42</v>
      </c>
      <c r="U37" s="170">
        <f t="shared" si="13"/>
        <v>9.15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 t="s">
        <v>136</v>
      </c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</row>
    <row r="38" spans="1:60" outlineLevel="1" x14ac:dyDescent="0.2">
      <c r="A38" s="161">
        <v>24</v>
      </c>
      <c r="B38" s="167" t="s">
        <v>185</v>
      </c>
      <c r="C38" s="200" t="s">
        <v>186</v>
      </c>
      <c r="D38" s="169" t="s">
        <v>139</v>
      </c>
      <c r="E38" s="175">
        <v>8.32</v>
      </c>
      <c r="F38" s="177"/>
      <c r="G38" s="178">
        <f t="shared" si="7"/>
        <v>0</v>
      </c>
      <c r="H38" s="177"/>
      <c r="I38" s="178">
        <f t="shared" si="8"/>
        <v>0</v>
      </c>
      <c r="J38" s="177"/>
      <c r="K38" s="178">
        <f t="shared" si="9"/>
        <v>0</v>
      </c>
      <c r="L38" s="178">
        <v>21</v>
      </c>
      <c r="M38" s="178">
        <f t="shared" si="10"/>
        <v>0</v>
      </c>
      <c r="N38" s="170">
        <v>6.7000000000000002E-4</v>
      </c>
      <c r="O38" s="170">
        <f t="shared" si="11"/>
        <v>5.5700000000000003E-3</v>
      </c>
      <c r="P38" s="170">
        <v>8.2000000000000003E-2</v>
      </c>
      <c r="Q38" s="170">
        <f t="shared" si="12"/>
        <v>0.68223999999999996</v>
      </c>
      <c r="R38" s="170"/>
      <c r="S38" s="170"/>
      <c r="T38" s="171">
        <v>0.82837000000000005</v>
      </c>
      <c r="U38" s="170">
        <f t="shared" si="13"/>
        <v>6.89</v>
      </c>
      <c r="V38" s="160"/>
      <c r="W38" s="160"/>
      <c r="X38" s="160"/>
      <c r="Y38" s="160"/>
      <c r="Z38" s="160"/>
      <c r="AA38" s="160"/>
      <c r="AB38" s="160"/>
      <c r="AC38" s="160"/>
      <c r="AD38" s="160"/>
      <c r="AE38" s="160" t="s">
        <v>187</v>
      </c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</row>
    <row r="39" spans="1:60" ht="22.5" outlineLevel="1" x14ac:dyDescent="0.2">
      <c r="A39" s="161">
        <v>25</v>
      </c>
      <c r="B39" s="167" t="s">
        <v>188</v>
      </c>
      <c r="C39" s="200" t="s">
        <v>189</v>
      </c>
      <c r="D39" s="169" t="s">
        <v>154</v>
      </c>
      <c r="E39" s="175">
        <v>6.52</v>
      </c>
      <c r="F39" s="177"/>
      <c r="G39" s="178">
        <f t="shared" si="7"/>
        <v>0</v>
      </c>
      <c r="H39" s="177"/>
      <c r="I39" s="178">
        <f t="shared" si="8"/>
        <v>0</v>
      </c>
      <c r="J39" s="177"/>
      <c r="K39" s="178">
        <f t="shared" si="9"/>
        <v>0</v>
      </c>
      <c r="L39" s="178">
        <v>21</v>
      </c>
      <c r="M39" s="178">
        <f t="shared" si="10"/>
        <v>0</v>
      </c>
      <c r="N39" s="170">
        <v>0</v>
      </c>
      <c r="O39" s="170">
        <f t="shared" si="11"/>
        <v>0</v>
      </c>
      <c r="P39" s="170">
        <v>2.2000000000000002</v>
      </c>
      <c r="Q39" s="170">
        <f t="shared" si="12"/>
        <v>14.343999999999999</v>
      </c>
      <c r="R39" s="170"/>
      <c r="S39" s="170"/>
      <c r="T39" s="171">
        <v>13.24</v>
      </c>
      <c r="U39" s="170">
        <f t="shared" si="13"/>
        <v>86.32</v>
      </c>
      <c r="V39" s="160"/>
      <c r="W39" s="160"/>
      <c r="X39" s="160"/>
      <c r="Y39" s="160"/>
      <c r="Z39" s="160"/>
      <c r="AA39" s="160"/>
      <c r="AB39" s="160"/>
      <c r="AC39" s="160"/>
      <c r="AD39" s="160"/>
      <c r="AE39" s="160" t="s">
        <v>136</v>
      </c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</row>
    <row r="40" spans="1:60" outlineLevel="1" x14ac:dyDescent="0.2">
      <c r="A40" s="161">
        <v>26</v>
      </c>
      <c r="B40" s="167" t="s">
        <v>190</v>
      </c>
      <c r="C40" s="200" t="s">
        <v>191</v>
      </c>
      <c r="D40" s="169" t="s">
        <v>139</v>
      </c>
      <c r="E40" s="175">
        <v>108.7</v>
      </c>
      <c r="F40" s="177"/>
      <c r="G40" s="178">
        <f t="shared" si="7"/>
        <v>0</v>
      </c>
      <c r="H40" s="177"/>
      <c r="I40" s="178">
        <f t="shared" si="8"/>
        <v>0</v>
      </c>
      <c r="J40" s="177"/>
      <c r="K40" s="178">
        <f t="shared" si="9"/>
        <v>0</v>
      </c>
      <c r="L40" s="178">
        <v>21</v>
      </c>
      <c r="M40" s="178">
        <f t="shared" si="10"/>
        <v>0</v>
      </c>
      <c r="N40" s="170">
        <v>0</v>
      </c>
      <c r="O40" s="170">
        <f t="shared" si="11"/>
        <v>0</v>
      </c>
      <c r="P40" s="170">
        <v>0.02</v>
      </c>
      <c r="Q40" s="170">
        <f t="shared" si="12"/>
        <v>2.1739999999999999</v>
      </c>
      <c r="R40" s="170"/>
      <c r="S40" s="170"/>
      <c r="T40" s="171">
        <v>0.24</v>
      </c>
      <c r="U40" s="170">
        <f t="shared" si="13"/>
        <v>26.09</v>
      </c>
      <c r="V40" s="160"/>
      <c r="W40" s="160"/>
      <c r="X40" s="160"/>
      <c r="Y40" s="160"/>
      <c r="Z40" s="160"/>
      <c r="AA40" s="160"/>
      <c r="AB40" s="160"/>
      <c r="AC40" s="160"/>
      <c r="AD40" s="160"/>
      <c r="AE40" s="160" t="s">
        <v>136</v>
      </c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</row>
    <row r="41" spans="1:60" outlineLevel="1" x14ac:dyDescent="0.2">
      <c r="A41" s="161">
        <v>27</v>
      </c>
      <c r="B41" s="167" t="s">
        <v>192</v>
      </c>
      <c r="C41" s="200" t="s">
        <v>193</v>
      </c>
      <c r="D41" s="169" t="s">
        <v>135</v>
      </c>
      <c r="E41" s="175">
        <v>30</v>
      </c>
      <c r="F41" s="177"/>
      <c r="G41" s="178">
        <f t="shared" si="7"/>
        <v>0</v>
      </c>
      <c r="H41" s="177"/>
      <c r="I41" s="178">
        <f t="shared" si="8"/>
        <v>0</v>
      </c>
      <c r="J41" s="177"/>
      <c r="K41" s="178">
        <f t="shared" si="9"/>
        <v>0</v>
      </c>
      <c r="L41" s="178">
        <v>21</v>
      </c>
      <c r="M41" s="178">
        <f t="shared" si="10"/>
        <v>0</v>
      </c>
      <c r="N41" s="170">
        <v>0</v>
      </c>
      <c r="O41" s="170">
        <f t="shared" si="11"/>
        <v>0</v>
      </c>
      <c r="P41" s="170">
        <v>0</v>
      </c>
      <c r="Q41" s="170">
        <f t="shared" si="12"/>
        <v>0</v>
      </c>
      <c r="R41" s="170"/>
      <c r="S41" s="170"/>
      <c r="T41" s="171">
        <v>0.05</v>
      </c>
      <c r="U41" s="170">
        <f t="shared" si="13"/>
        <v>1.5</v>
      </c>
      <c r="V41" s="160"/>
      <c r="W41" s="160"/>
      <c r="X41" s="160"/>
      <c r="Y41" s="160"/>
      <c r="Z41" s="160"/>
      <c r="AA41" s="160"/>
      <c r="AB41" s="160"/>
      <c r="AC41" s="160"/>
      <c r="AD41" s="160"/>
      <c r="AE41" s="160" t="s">
        <v>136</v>
      </c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</row>
    <row r="42" spans="1:60" outlineLevel="1" x14ac:dyDescent="0.2">
      <c r="A42" s="161">
        <v>28</v>
      </c>
      <c r="B42" s="167" t="s">
        <v>194</v>
      </c>
      <c r="C42" s="200" t="s">
        <v>195</v>
      </c>
      <c r="D42" s="169" t="s">
        <v>139</v>
      </c>
      <c r="E42" s="175">
        <v>36.799999999999997</v>
      </c>
      <c r="F42" s="177"/>
      <c r="G42" s="178">
        <f t="shared" si="7"/>
        <v>0</v>
      </c>
      <c r="H42" s="177"/>
      <c r="I42" s="178">
        <f t="shared" si="8"/>
        <v>0</v>
      </c>
      <c r="J42" s="177"/>
      <c r="K42" s="178">
        <f t="shared" si="9"/>
        <v>0</v>
      </c>
      <c r="L42" s="178">
        <v>21</v>
      </c>
      <c r="M42" s="178">
        <f t="shared" si="10"/>
        <v>0</v>
      </c>
      <c r="N42" s="170">
        <v>1.17E-3</v>
      </c>
      <c r="O42" s="170">
        <f t="shared" si="11"/>
        <v>4.3060000000000001E-2</v>
      </c>
      <c r="P42" s="170">
        <v>7.5999999999999998E-2</v>
      </c>
      <c r="Q42" s="170">
        <f t="shared" si="12"/>
        <v>2.7968000000000002</v>
      </c>
      <c r="R42" s="170"/>
      <c r="S42" s="170"/>
      <c r="T42" s="171">
        <v>0.93899999999999995</v>
      </c>
      <c r="U42" s="170">
        <f t="shared" si="13"/>
        <v>34.56</v>
      </c>
      <c r="V42" s="160"/>
      <c r="W42" s="160"/>
      <c r="X42" s="160"/>
      <c r="Y42" s="160"/>
      <c r="Z42" s="160"/>
      <c r="AA42" s="160"/>
      <c r="AB42" s="160"/>
      <c r="AC42" s="160"/>
      <c r="AD42" s="160"/>
      <c r="AE42" s="160" t="s">
        <v>136</v>
      </c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</row>
    <row r="43" spans="1:60" x14ac:dyDescent="0.2">
      <c r="A43" s="162" t="s">
        <v>131</v>
      </c>
      <c r="B43" s="168" t="s">
        <v>70</v>
      </c>
      <c r="C43" s="201" t="s">
        <v>71</v>
      </c>
      <c r="D43" s="172"/>
      <c r="E43" s="176"/>
      <c r="F43" s="179"/>
      <c r="G43" s="179">
        <f>SUMIF(AE44:AE54,"&lt;&gt;NOR",G44:G54)</f>
        <v>0</v>
      </c>
      <c r="H43" s="179"/>
      <c r="I43" s="179">
        <f>SUM(I44:I54)</f>
        <v>0</v>
      </c>
      <c r="J43" s="179"/>
      <c r="K43" s="179">
        <f>SUM(K44:K54)</f>
        <v>0</v>
      </c>
      <c r="L43" s="179"/>
      <c r="M43" s="179">
        <f>SUM(M44:M54)</f>
        <v>0</v>
      </c>
      <c r="N43" s="173"/>
      <c r="O43" s="173">
        <f>SUM(O44:O54)</f>
        <v>0.14289000000000002</v>
      </c>
      <c r="P43" s="173"/>
      <c r="Q43" s="173">
        <f>SUM(Q44:Q54)</f>
        <v>66.23396000000001</v>
      </c>
      <c r="R43" s="173"/>
      <c r="S43" s="173"/>
      <c r="T43" s="174"/>
      <c r="U43" s="173">
        <f>SUM(U44:U54)</f>
        <v>606.87</v>
      </c>
      <c r="AE43" t="s">
        <v>132</v>
      </c>
    </row>
    <row r="44" spans="1:60" outlineLevel="1" x14ac:dyDescent="0.2">
      <c r="A44" s="161">
        <v>29</v>
      </c>
      <c r="B44" s="167" t="s">
        <v>196</v>
      </c>
      <c r="C44" s="200" t="s">
        <v>197</v>
      </c>
      <c r="D44" s="169" t="s">
        <v>198</v>
      </c>
      <c r="E44" s="175">
        <v>106</v>
      </c>
      <c r="F44" s="177"/>
      <c r="G44" s="178">
        <f t="shared" ref="G44:G54" si="14">ROUND(E44*F44,2)</f>
        <v>0</v>
      </c>
      <c r="H44" s="177"/>
      <c r="I44" s="178">
        <f t="shared" ref="I44:I54" si="15">ROUND(E44*H44,2)</f>
        <v>0</v>
      </c>
      <c r="J44" s="177"/>
      <c r="K44" s="178">
        <f t="shared" ref="K44:K54" si="16">ROUND(E44*J44,2)</f>
        <v>0</v>
      </c>
      <c r="L44" s="178">
        <v>21</v>
      </c>
      <c r="M44" s="178">
        <f t="shared" ref="M44:M54" si="17">G44*(1+L44/100)</f>
        <v>0</v>
      </c>
      <c r="N44" s="170">
        <v>4.8999999999999998E-4</v>
      </c>
      <c r="O44" s="170">
        <f t="shared" ref="O44:O54" si="18">ROUND(E44*N44,5)</f>
        <v>5.194E-2</v>
      </c>
      <c r="P44" s="170">
        <v>1.2999999999999999E-2</v>
      </c>
      <c r="Q44" s="170">
        <f t="shared" ref="Q44:Q54" si="19">ROUND(E44*P44,5)</f>
        <v>1.3779999999999999</v>
      </c>
      <c r="R44" s="170"/>
      <c r="S44" s="170"/>
      <c r="T44" s="171">
        <v>0.34200000000000003</v>
      </c>
      <c r="U44" s="170">
        <f t="shared" ref="U44:U54" si="20">ROUND(E44*T44,2)</f>
        <v>36.25</v>
      </c>
      <c r="V44" s="160"/>
      <c r="W44" s="160"/>
      <c r="X44" s="160"/>
      <c r="Y44" s="160"/>
      <c r="Z44" s="160"/>
      <c r="AA44" s="160"/>
      <c r="AB44" s="160"/>
      <c r="AC44" s="160"/>
      <c r="AD44" s="160"/>
      <c r="AE44" s="160" t="s">
        <v>136</v>
      </c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</row>
    <row r="45" spans="1:60" outlineLevel="1" x14ac:dyDescent="0.2">
      <c r="A45" s="161">
        <v>30</v>
      </c>
      <c r="B45" s="167" t="s">
        <v>199</v>
      </c>
      <c r="C45" s="200" t="s">
        <v>200</v>
      </c>
      <c r="D45" s="169" t="s">
        <v>198</v>
      </c>
      <c r="E45" s="175">
        <v>115.5</v>
      </c>
      <c r="F45" s="177"/>
      <c r="G45" s="178">
        <f t="shared" si="14"/>
        <v>0</v>
      </c>
      <c r="H45" s="177"/>
      <c r="I45" s="178">
        <f t="shared" si="15"/>
        <v>0</v>
      </c>
      <c r="J45" s="177"/>
      <c r="K45" s="178">
        <f t="shared" si="16"/>
        <v>0</v>
      </c>
      <c r="L45" s="178">
        <v>21</v>
      </c>
      <c r="M45" s="178">
        <f t="shared" si="17"/>
        <v>0</v>
      </c>
      <c r="N45" s="170">
        <v>4.8999999999999998E-4</v>
      </c>
      <c r="O45" s="170">
        <f t="shared" si="18"/>
        <v>5.6599999999999998E-2</v>
      </c>
      <c r="P45" s="170">
        <v>3.7999999999999999E-2</v>
      </c>
      <c r="Q45" s="170">
        <f t="shared" si="19"/>
        <v>4.3890000000000002</v>
      </c>
      <c r="R45" s="170"/>
      <c r="S45" s="170"/>
      <c r="T45" s="171">
        <v>0.59499999999999997</v>
      </c>
      <c r="U45" s="170">
        <f t="shared" si="20"/>
        <v>68.72</v>
      </c>
      <c r="V45" s="160"/>
      <c r="W45" s="160"/>
      <c r="X45" s="160"/>
      <c r="Y45" s="160"/>
      <c r="Z45" s="160"/>
      <c r="AA45" s="160"/>
      <c r="AB45" s="160"/>
      <c r="AC45" s="160"/>
      <c r="AD45" s="160"/>
      <c r="AE45" s="160" t="s">
        <v>136</v>
      </c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</row>
    <row r="46" spans="1:60" outlineLevel="1" x14ac:dyDescent="0.2">
      <c r="A46" s="161">
        <v>31</v>
      </c>
      <c r="B46" s="167" t="s">
        <v>201</v>
      </c>
      <c r="C46" s="200" t="s">
        <v>202</v>
      </c>
      <c r="D46" s="169" t="s">
        <v>198</v>
      </c>
      <c r="E46" s="175">
        <v>60</v>
      </c>
      <c r="F46" s="177"/>
      <c r="G46" s="178">
        <f t="shared" si="14"/>
        <v>0</v>
      </c>
      <c r="H46" s="177"/>
      <c r="I46" s="178">
        <f t="shared" si="15"/>
        <v>0</v>
      </c>
      <c r="J46" s="177"/>
      <c r="K46" s="178">
        <f t="shared" si="16"/>
        <v>0</v>
      </c>
      <c r="L46" s="178">
        <v>21</v>
      </c>
      <c r="M46" s="178">
        <f t="shared" si="17"/>
        <v>0</v>
      </c>
      <c r="N46" s="170">
        <v>4.8999999999999998E-4</v>
      </c>
      <c r="O46" s="170">
        <f t="shared" si="18"/>
        <v>2.9399999999999999E-2</v>
      </c>
      <c r="P46" s="170">
        <v>8.1000000000000003E-2</v>
      </c>
      <c r="Q46" s="170">
        <f t="shared" si="19"/>
        <v>4.8600000000000003</v>
      </c>
      <c r="R46" s="170"/>
      <c r="S46" s="170"/>
      <c r="T46" s="171">
        <v>0.81200000000000006</v>
      </c>
      <c r="U46" s="170">
        <f t="shared" si="20"/>
        <v>48.72</v>
      </c>
      <c r="V46" s="160"/>
      <c r="W46" s="160"/>
      <c r="X46" s="160"/>
      <c r="Y46" s="160"/>
      <c r="Z46" s="160"/>
      <c r="AA46" s="160"/>
      <c r="AB46" s="160"/>
      <c r="AC46" s="160"/>
      <c r="AD46" s="160"/>
      <c r="AE46" s="160" t="s">
        <v>136</v>
      </c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</row>
    <row r="47" spans="1:60" outlineLevel="1" x14ac:dyDescent="0.2">
      <c r="A47" s="161">
        <v>32</v>
      </c>
      <c r="B47" s="167" t="s">
        <v>203</v>
      </c>
      <c r="C47" s="200" t="s">
        <v>204</v>
      </c>
      <c r="D47" s="169" t="s">
        <v>139</v>
      </c>
      <c r="E47" s="175">
        <v>3</v>
      </c>
      <c r="F47" s="177"/>
      <c r="G47" s="178">
        <f t="shared" si="14"/>
        <v>0</v>
      </c>
      <c r="H47" s="177"/>
      <c r="I47" s="178">
        <f t="shared" si="15"/>
        <v>0</v>
      </c>
      <c r="J47" s="177"/>
      <c r="K47" s="178">
        <f t="shared" si="16"/>
        <v>0</v>
      </c>
      <c r="L47" s="178">
        <v>21</v>
      </c>
      <c r="M47" s="178">
        <f t="shared" si="17"/>
        <v>0</v>
      </c>
      <c r="N47" s="170">
        <v>1.65E-3</v>
      </c>
      <c r="O47" s="170">
        <f t="shared" si="18"/>
        <v>4.9500000000000004E-3</v>
      </c>
      <c r="P47" s="170">
        <v>0.27</v>
      </c>
      <c r="Q47" s="170">
        <f t="shared" si="19"/>
        <v>0.81</v>
      </c>
      <c r="R47" s="170"/>
      <c r="S47" s="170"/>
      <c r="T47" s="171">
        <v>0.70499999999999996</v>
      </c>
      <c r="U47" s="170">
        <f t="shared" si="20"/>
        <v>2.12</v>
      </c>
      <c r="V47" s="160"/>
      <c r="W47" s="160"/>
      <c r="X47" s="160"/>
      <c r="Y47" s="160"/>
      <c r="Z47" s="160"/>
      <c r="AA47" s="160"/>
      <c r="AB47" s="160"/>
      <c r="AC47" s="160"/>
      <c r="AD47" s="160"/>
      <c r="AE47" s="160" t="s">
        <v>136</v>
      </c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</row>
    <row r="48" spans="1:60" outlineLevel="1" x14ac:dyDescent="0.2">
      <c r="A48" s="161">
        <v>33</v>
      </c>
      <c r="B48" s="167" t="s">
        <v>205</v>
      </c>
      <c r="C48" s="200" t="s">
        <v>206</v>
      </c>
      <c r="D48" s="169" t="s">
        <v>139</v>
      </c>
      <c r="E48" s="175">
        <v>746.71</v>
      </c>
      <c r="F48" s="177"/>
      <c r="G48" s="178">
        <f t="shared" si="14"/>
        <v>0</v>
      </c>
      <c r="H48" s="177"/>
      <c r="I48" s="178">
        <f t="shared" si="15"/>
        <v>0</v>
      </c>
      <c r="J48" s="177"/>
      <c r="K48" s="178">
        <f t="shared" si="16"/>
        <v>0</v>
      </c>
      <c r="L48" s="178">
        <v>21</v>
      </c>
      <c r="M48" s="178">
        <f t="shared" si="17"/>
        <v>0</v>
      </c>
      <c r="N48" s="170">
        <v>0</v>
      </c>
      <c r="O48" s="170">
        <f t="shared" si="18"/>
        <v>0</v>
      </c>
      <c r="P48" s="170">
        <v>3.5999999999999997E-2</v>
      </c>
      <c r="Q48" s="170">
        <f t="shared" si="19"/>
        <v>26.88156</v>
      </c>
      <c r="R48" s="170"/>
      <c r="S48" s="170"/>
      <c r="T48" s="171">
        <v>0.26</v>
      </c>
      <c r="U48" s="170">
        <f t="shared" si="20"/>
        <v>194.14</v>
      </c>
      <c r="V48" s="160"/>
      <c r="W48" s="160"/>
      <c r="X48" s="160"/>
      <c r="Y48" s="160"/>
      <c r="Z48" s="160"/>
      <c r="AA48" s="160"/>
      <c r="AB48" s="160"/>
      <c r="AC48" s="160"/>
      <c r="AD48" s="160"/>
      <c r="AE48" s="160" t="s">
        <v>136</v>
      </c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</row>
    <row r="49" spans="1:60" outlineLevel="1" x14ac:dyDescent="0.2">
      <c r="A49" s="161">
        <v>34</v>
      </c>
      <c r="B49" s="167" t="s">
        <v>207</v>
      </c>
      <c r="C49" s="200" t="s">
        <v>208</v>
      </c>
      <c r="D49" s="169" t="s">
        <v>139</v>
      </c>
      <c r="E49" s="175">
        <v>481.3</v>
      </c>
      <c r="F49" s="177"/>
      <c r="G49" s="178">
        <f t="shared" si="14"/>
        <v>0</v>
      </c>
      <c r="H49" s="177"/>
      <c r="I49" s="178">
        <f t="shared" si="15"/>
        <v>0</v>
      </c>
      <c r="J49" s="177"/>
      <c r="K49" s="178">
        <f t="shared" si="16"/>
        <v>0</v>
      </c>
      <c r="L49" s="178">
        <v>21</v>
      </c>
      <c r="M49" s="178">
        <f t="shared" si="17"/>
        <v>0</v>
      </c>
      <c r="N49" s="170">
        <v>0</v>
      </c>
      <c r="O49" s="170">
        <f t="shared" si="18"/>
        <v>0</v>
      </c>
      <c r="P49" s="170">
        <v>5.8000000000000003E-2</v>
      </c>
      <c r="Q49" s="170">
        <f t="shared" si="19"/>
        <v>27.915400000000002</v>
      </c>
      <c r="R49" s="170"/>
      <c r="S49" s="170"/>
      <c r="T49" s="171">
        <v>0.3</v>
      </c>
      <c r="U49" s="170">
        <f t="shared" si="20"/>
        <v>144.38999999999999</v>
      </c>
      <c r="V49" s="160"/>
      <c r="W49" s="160"/>
      <c r="X49" s="160"/>
      <c r="Y49" s="160"/>
      <c r="Z49" s="160"/>
      <c r="AA49" s="160"/>
      <c r="AB49" s="160"/>
      <c r="AC49" s="160"/>
      <c r="AD49" s="160"/>
      <c r="AE49" s="160" t="s">
        <v>136</v>
      </c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</row>
    <row r="50" spans="1:60" outlineLevel="1" x14ac:dyDescent="0.2">
      <c r="A50" s="161">
        <v>35</v>
      </c>
      <c r="B50" s="167" t="s">
        <v>209</v>
      </c>
      <c r="C50" s="200" t="s">
        <v>210</v>
      </c>
      <c r="D50" s="169" t="s">
        <v>211</v>
      </c>
      <c r="E50" s="175">
        <v>103.33</v>
      </c>
      <c r="F50" s="177"/>
      <c r="G50" s="178">
        <f t="shared" si="14"/>
        <v>0</v>
      </c>
      <c r="H50" s="177"/>
      <c r="I50" s="178">
        <f t="shared" si="15"/>
        <v>0</v>
      </c>
      <c r="J50" s="177"/>
      <c r="K50" s="178">
        <f t="shared" si="16"/>
        <v>0</v>
      </c>
      <c r="L50" s="178">
        <v>21</v>
      </c>
      <c r="M50" s="178">
        <f t="shared" si="17"/>
        <v>0</v>
      </c>
      <c r="N50" s="170">
        <v>0</v>
      </c>
      <c r="O50" s="170">
        <f t="shared" si="18"/>
        <v>0</v>
      </c>
      <c r="P50" s="170">
        <v>0</v>
      </c>
      <c r="Q50" s="170">
        <f t="shared" si="19"/>
        <v>0</v>
      </c>
      <c r="R50" s="170"/>
      <c r="S50" s="170"/>
      <c r="T50" s="171">
        <v>0.94199999999999995</v>
      </c>
      <c r="U50" s="170">
        <f t="shared" si="20"/>
        <v>97.34</v>
      </c>
      <c r="V50" s="160"/>
      <c r="W50" s="160"/>
      <c r="X50" s="160"/>
      <c r="Y50" s="160"/>
      <c r="Z50" s="160"/>
      <c r="AA50" s="160"/>
      <c r="AB50" s="160"/>
      <c r="AC50" s="160"/>
      <c r="AD50" s="160"/>
      <c r="AE50" s="160" t="s">
        <v>136</v>
      </c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</row>
    <row r="51" spans="1:60" outlineLevel="1" x14ac:dyDescent="0.2">
      <c r="A51" s="161">
        <v>36</v>
      </c>
      <c r="B51" s="167" t="s">
        <v>212</v>
      </c>
      <c r="C51" s="200" t="s">
        <v>213</v>
      </c>
      <c r="D51" s="169" t="s">
        <v>211</v>
      </c>
      <c r="E51" s="175">
        <v>103.33</v>
      </c>
      <c r="F51" s="177"/>
      <c r="G51" s="178">
        <f t="shared" si="14"/>
        <v>0</v>
      </c>
      <c r="H51" s="177"/>
      <c r="I51" s="178">
        <f t="shared" si="15"/>
        <v>0</v>
      </c>
      <c r="J51" s="177"/>
      <c r="K51" s="178">
        <f t="shared" si="16"/>
        <v>0</v>
      </c>
      <c r="L51" s="178">
        <v>21</v>
      </c>
      <c r="M51" s="178">
        <f t="shared" si="17"/>
        <v>0</v>
      </c>
      <c r="N51" s="170">
        <v>0</v>
      </c>
      <c r="O51" s="170">
        <f t="shared" si="18"/>
        <v>0</v>
      </c>
      <c r="P51" s="170">
        <v>0</v>
      </c>
      <c r="Q51" s="170">
        <f t="shared" si="19"/>
        <v>0</v>
      </c>
      <c r="R51" s="170"/>
      <c r="S51" s="170"/>
      <c r="T51" s="171">
        <v>0.105</v>
      </c>
      <c r="U51" s="170">
        <f t="shared" si="20"/>
        <v>10.85</v>
      </c>
      <c r="V51" s="160"/>
      <c r="W51" s="160"/>
      <c r="X51" s="160"/>
      <c r="Y51" s="160"/>
      <c r="Z51" s="160"/>
      <c r="AA51" s="160"/>
      <c r="AB51" s="160"/>
      <c r="AC51" s="160"/>
      <c r="AD51" s="160"/>
      <c r="AE51" s="160" t="s">
        <v>136</v>
      </c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</row>
    <row r="52" spans="1:60" outlineLevel="1" x14ac:dyDescent="0.2">
      <c r="A52" s="161">
        <v>37</v>
      </c>
      <c r="B52" s="167" t="s">
        <v>214</v>
      </c>
      <c r="C52" s="200" t="s">
        <v>215</v>
      </c>
      <c r="D52" s="169" t="s">
        <v>211</v>
      </c>
      <c r="E52" s="175">
        <v>103.33</v>
      </c>
      <c r="F52" s="177"/>
      <c r="G52" s="178">
        <f t="shared" si="14"/>
        <v>0</v>
      </c>
      <c r="H52" s="177"/>
      <c r="I52" s="178">
        <f t="shared" si="15"/>
        <v>0</v>
      </c>
      <c r="J52" s="177"/>
      <c r="K52" s="178">
        <f t="shared" si="16"/>
        <v>0</v>
      </c>
      <c r="L52" s="178">
        <v>21</v>
      </c>
      <c r="M52" s="178">
        <f t="shared" si="17"/>
        <v>0</v>
      </c>
      <c r="N52" s="170">
        <v>0</v>
      </c>
      <c r="O52" s="170">
        <f t="shared" si="18"/>
        <v>0</v>
      </c>
      <c r="P52" s="170">
        <v>0</v>
      </c>
      <c r="Q52" s="170">
        <f t="shared" si="19"/>
        <v>0</v>
      </c>
      <c r="R52" s="170"/>
      <c r="S52" s="170"/>
      <c r="T52" s="171">
        <v>4.2000000000000003E-2</v>
      </c>
      <c r="U52" s="170">
        <f t="shared" si="20"/>
        <v>4.34</v>
      </c>
      <c r="V52" s="160"/>
      <c r="W52" s="160"/>
      <c r="X52" s="160"/>
      <c r="Y52" s="160"/>
      <c r="Z52" s="160"/>
      <c r="AA52" s="160"/>
      <c r="AB52" s="160"/>
      <c r="AC52" s="160"/>
      <c r="AD52" s="160"/>
      <c r="AE52" s="160" t="s">
        <v>136</v>
      </c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</row>
    <row r="53" spans="1:60" outlineLevel="1" x14ac:dyDescent="0.2">
      <c r="A53" s="161">
        <v>38</v>
      </c>
      <c r="B53" s="167" t="s">
        <v>216</v>
      </c>
      <c r="C53" s="200" t="s">
        <v>217</v>
      </c>
      <c r="D53" s="169" t="s">
        <v>211</v>
      </c>
      <c r="E53" s="175">
        <v>103.33</v>
      </c>
      <c r="F53" s="177"/>
      <c r="G53" s="178">
        <f t="shared" si="14"/>
        <v>0</v>
      </c>
      <c r="H53" s="177"/>
      <c r="I53" s="178">
        <f t="shared" si="15"/>
        <v>0</v>
      </c>
      <c r="J53" s="177"/>
      <c r="K53" s="178">
        <f t="shared" si="16"/>
        <v>0</v>
      </c>
      <c r="L53" s="178">
        <v>21</v>
      </c>
      <c r="M53" s="178">
        <f t="shared" si="17"/>
        <v>0</v>
      </c>
      <c r="N53" s="170">
        <v>0</v>
      </c>
      <c r="O53" s="170">
        <f t="shared" si="18"/>
        <v>0</v>
      </c>
      <c r="P53" s="170">
        <v>0</v>
      </c>
      <c r="Q53" s="170">
        <f t="shared" si="19"/>
        <v>0</v>
      </c>
      <c r="R53" s="170"/>
      <c r="S53" s="170"/>
      <c r="T53" s="171">
        <v>0</v>
      </c>
      <c r="U53" s="170">
        <f t="shared" si="20"/>
        <v>0</v>
      </c>
      <c r="V53" s="160"/>
      <c r="W53" s="160"/>
      <c r="X53" s="160"/>
      <c r="Y53" s="160"/>
      <c r="Z53" s="160"/>
      <c r="AA53" s="160"/>
      <c r="AB53" s="160"/>
      <c r="AC53" s="160"/>
      <c r="AD53" s="160"/>
      <c r="AE53" s="160" t="s">
        <v>136</v>
      </c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</row>
    <row r="54" spans="1:60" outlineLevel="1" x14ac:dyDescent="0.2">
      <c r="A54" s="161">
        <v>39</v>
      </c>
      <c r="B54" s="167" t="s">
        <v>218</v>
      </c>
      <c r="C54" s="200" t="s">
        <v>219</v>
      </c>
      <c r="D54" s="169" t="s">
        <v>211</v>
      </c>
      <c r="E54" s="175">
        <v>103.33</v>
      </c>
      <c r="F54" s="177"/>
      <c r="G54" s="178">
        <f t="shared" si="14"/>
        <v>0</v>
      </c>
      <c r="H54" s="177"/>
      <c r="I54" s="178">
        <f t="shared" si="15"/>
        <v>0</v>
      </c>
      <c r="J54" s="177"/>
      <c r="K54" s="178">
        <f t="shared" si="16"/>
        <v>0</v>
      </c>
      <c r="L54" s="178">
        <v>21</v>
      </c>
      <c r="M54" s="178">
        <f t="shared" si="17"/>
        <v>0</v>
      </c>
      <c r="N54" s="170">
        <v>0</v>
      </c>
      <c r="O54" s="170">
        <f t="shared" si="18"/>
        <v>0</v>
      </c>
      <c r="P54" s="170">
        <v>0</v>
      </c>
      <c r="Q54" s="170">
        <f t="shared" si="19"/>
        <v>0</v>
      </c>
      <c r="R54" s="170"/>
      <c r="S54" s="170"/>
      <c r="T54" s="171">
        <v>0</v>
      </c>
      <c r="U54" s="170">
        <f t="shared" si="20"/>
        <v>0</v>
      </c>
      <c r="V54" s="160"/>
      <c r="W54" s="160"/>
      <c r="X54" s="160"/>
      <c r="Y54" s="160"/>
      <c r="Z54" s="160"/>
      <c r="AA54" s="160"/>
      <c r="AB54" s="160"/>
      <c r="AC54" s="160"/>
      <c r="AD54" s="160"/>
      <c r="AE54" s="160" t="s">
        <v>136</v>
      </c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</row>
    <row r="55" spans="1:60" x14ac:dyDescent="0.2">
      <c r="A55" s="162" t="s">
        <v>131</v>
      </c>
      <c r="B55" s="168" t="s">
        <v>72</v>
      </c>
      <c r="C55" s="201" t="s">
        <v>73</v>
      </c>
      <c r="D55" s="172"/>
      <c r="E55" s="176"/>
      <c r="F55" s="179"/>
      <c r="G55" s="179">
        <f>SUMIF(AE56:AE56,"&lt;&gt;NOR",G56:G56)</f>
        <v>0</v>
      </c>
      <c r="H55" s="179"/>
      <c r="I55" s="179">
        <f>SUM(I56:I56)</f>
        <v>0</v>
      </c>
      <c r="J55" s="179"/>
      <c r="K55" s="179">
        <f>SUM(K56:K56)</f>
        <v>0</v>
      </c>
      <c r="L55" s="179"/>
      <c r="M55" s="179">
        <f>SUM(M56:M56)</f>
        <v>0</v>
      </c>
      <c r="N55" s="173"/>
      <c r="O55" s="173">
        <f>SUM(O56:O56)</f>
        <v>0</v>
      </c>
      <c r="P55" s="173"/>
      <c r="Q55" s="173">
        <f>SUM(Q56:Q56)</f>
        <v>0</v>
      </c>
      <c r="R55" s="173"/>
      <c r="S55" s="173"/>
      <c r="T55" s="174"/>
      <c r="U55" s="173">
        <f>SUM(U56:U56)</f>
        <v>259.22000000000003</v>
      </c>
      <c r="AE55" t="s">
        <v>132</v>
      </c>
    </row>
    <row r="56" spans="1:60" outlineLevel="1" x14ac:dyDescent="0.2">
      <c r="A56" s="161">
        <v>40</v>
      </c>
      <c r="B56" s="167" t="s">
        <v>220</v>
      </c>
      <c r="C56" s="200" t="s">
        <v>221</v>
      </c>
      <c r="D56" s="169" t="s">
        <v>211</v>
      </c>
      <c r="E56" s="175">
        <v>100.59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0">
        <v>0</v>
      </c>
      <c r="O56" s="170">
        <f>ROUND(E56*N56,5)</f>
        <v>0</v>
      </c>
      <c r="P56" s="170">
        <v>0</v>
      </c>
      <c r="Q56" s="170">
        <f>ROUND(E56*P56,5)</f>
        <v>0</v>
      </c>
      <c r="R56" s="170"/>
      <c r="S56" s="170"/>
      <c r="T56" s="171">
        <v>2.577</v>
      </c>
      <c r="U56" s="170">
        <f>ROUND(E56*T56,2)</f>
        <v>259.22000000000003</v>
      </c>
      <c r="V56" s="160"/>
      <c r="W56" s="160"/>
      <c r="X56" s="160"/>
      <c r="Y56" s="160"/>
      <c r="Z56" s="160"/>
      <c r="AA56" s="160"/>
      <c r="AB56" s="160"/>
      <c r="AC56" s="160"/>
      <c r="AD56" s="160"/>
      <c r="AE56" s="160" t="s">
        <v>136</v>
      </c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</row>
    <row r="57" spans="1:60" x14ac:dyDescent="0.2">
      <c r="A57" s="162" t="s">
        <v>131</v>
      </c>
      <c r="B57" s="168" t="s">
        <v>74</v>
      </c>
      <c r="C57" s="201" t="s">
        <v>75</v>
      </c>
      <c r="D57" s="172"/>
      <c r="E57" s="176"/>
      <c r="F57" s="179"/>
      <c r="G57" s="179">
        <f>SUMIF(AE58:AE65,"&lt;&gt;NOR",G58:G65)</f>
        <v>0</v>
      </c>
      <c r="H57" s="179"/>
      <c r="I57" s="179">
        <f>SUM(I58:I65)</f>
        <v>0</v>
      </c>
      <c r="J57" s="179"/>
      <c r="K57" s="179">
        <f>SUM(K58:K65)</f>
        <v>0</v>
      </c>
      <c r="L57" s="179"/>
      <c r="M57" s="179">
        <f>SUM(M58:M65)</f>
        <v>0</v>
      </c>
      <c r="N57" s="173"/>
      <c r="O57" s="173">
        <f>SUM(O58:O65)</f>
        <v>0.14532999999999999</v>
      </c>
      <c r="P57" s="173"/>
      <c r="Q57" s="173">
        <f>SUM(Q58:Q65)</f>
        <v>0</v>
      </c>
      <c r="R57" s="173"/>
      <c r="S57" s="173"/>
      <c r="T57" s="174"/>
      <c r="U57" s="173">
        <f>SUM(U58:U65)</f>
        <v>109.83</v>
      </c>
      <c r="AE57" t="s">
        <v>132</v>
      </c>
    </row>
    <row r="58" spans="1:60" outlineLevel="1" x14ac:dyDescent="0.2">
      <c r="A58" s="161">
        <v>41</v>
      </c>
      <c r="B58" s="167" t="s">
        <v>222</v>
      </c>
      <c r="C58" s="200" t="s">
        <v>223</v>
      </c>
      <c r="D58" s="169" t="s">
        <v>198</v>
      </c>
      <c r="E58" s="175">
        <v>55</v>
      </c>
      <c r="F58" s="177"/>
      <c r="G58" s="178">
        <f t="shared" ref="G58:G65" si="21">ROUND(E58*F58,2)</f>
        <v>0</v>
      </c>
      <c r="H58" s="177"/>
      <c r="I58" s="178">
        <f t="shared" ref="I58:I65" si="22">ROUND(E58*H58,2)</f>
        <v>0</v>
      </c>
      <c r="J58" s="177"/>
      <c r="K58" s="178">
        <f t="shared" ref="K58:K65" si="23">ROUND(E58*J58,2)</f>
        <v>0</v>
      </c>
      <c r="L58" s="178">
        <v>21</v>
      </c>
      <c r="M58" s="178">
        <f t="shared" ref="M58:M65" si="24">G58*(1+L58/100)</f>
        <v>0</v>
      </c>
      <c r="N58" s="170">
        <v>1.31E-3</v>
      </c>
      <c r="O58" s="170">
        <f t="shared" ref="O58:O65" si="25">ROUND(E58*N58,5)</f>
        <v>7.2050000000000003E-2</v>
      </c>
      <c r="P58" s="170">
        <v>0</v>
      </c>
      <c r="Q58" s="170">
        <f t="shared" ref="Q58:Q65" si="26">ROUND(E58*P58,5)</f>
        <v>0</v>
      </c>
      <c r="R58" s="170"/>
      <c r="S58" s="170"/>
      <c r="T58" s="171">
        <v>0.79700000000000004</v>
      </c>
      <c r="U58" s="170">
        <f t="shared" ref="U58:U65" si="27">ROUND(E58*T58,2)</f>
        <v>43.84</v>
      </c>
      <c r="V58" s="160"/>
      <c r="W58" s="160"/>
      <c r="X58" s="160"/>
      <c r="Y58" s="160"/>
      <c r="Z58" s="160"/>
      <c r="AA58" s="160"/>
      <c r="AB58" s="160"/>
      <c r="AC58" s="160"/>
      <c r="AD58" s="160"/>
      <c r="AE58" s="160" t="s">
        <v>136</v>
      </c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</row>
    <row r="59" spans="1:60" outlineLevel="1" x14ac:dyDescent="0.2">
      <c r="A59" s="161">
        <v>42</v>
      </c>
      <c r="B59" s="167" t="s">
        <v>224</v>
      </c>
      <c r="C59" s="200" t="s">
        <v>225</v>
      </c>
      <c r="D59" s="169" t="s">
        <v>135</v>
      </c>
      <c r="E59" s="175">
        <v>5</v>
      </c>
      <c r="F59" s="177"/>
      <c r="G59" s="178">
        <f t="shared" si="21"/>
        <v>0</v>
      </c>
      <c r="H59" s="177"/>
      <c r="I59" s="178">
        <f t="shared" si="22"/>
        <v>0</v>
      </c>
      <c r="J59" s="177"/>
      <c r="K59" s="178">
        <f t="shared" si="23"/>
        <v>0</v>
      </c>
      <c r="L59" s="178">
        <v>21</v>
      </c>
      <c r="M59" s="178">
        <f t="shared" si="24"/>
        <v>0</v>
      </c>
      <c r="N59" s="170">
        <v>3.1E-4</v>
      </c>
      <c r="O59" s="170">
        <f t="shared" si="25"/>
        <v>1.5499999999999999E-3</v>
      </c>
      <c r="P59" s="170">
        <v>0</v>
      </c>
      <c r="Q59" s="170">
        <f t="shared" si="26"/>
        <v>0</v>
      </c>
      <c r="R59" s="170"/>
      <c r="S59" s="170"/>
      <c r="T59" s="171">
        <v>0.2</v>
      </c>
      <c r="U59" s="170">
        <f t="shared" si="27"/>
        <v>1</v>
      </c>
      <c r="V59" s="160"/>
      <c r="W59" s="160"/>
      <c r="X59" s="160"/>
      <c r="Y59" s="160"/>
      <c r="Z59" s="160"/>
      <c r="AA59" s="160"/>
      <c r="AB59" s="160"/>
      <c r="AC59" s="160"/>
      <c r="AD59" s="160"/>
      <c r="AE59" s="160" t="s">
        <v>136</v>
      </c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</row>
    <row r="60" spans="1:60" outlineLevel="1" x14ac:dyDescent="0.2">
      <c r="A60" s="161">
        <v>43</v>
      </c>
      <c r="B60" s="167" t="s">
        <v>226</v>
      </c>
      <c r="C60" s="200" t="s">
        <v>227</v>
      </c>
      <c r="D60" s="169" t="s">
        <v>198</v>
      </c>
      <c r="E60" s="175">
        <v>27</v>
      </c>
      <c r="F60" s="177"/>
      <c r="G60" s="178">
        <f t="shared" si="21"/>
        <v>0</v>
      </c>
      <c r="H60" s="177"/>
      <c r="I60" s="178">
        <f t="shared" si="22"/>
        <v>0</v>
      </c>
      <c r="J60" s="177"/>
      <c r="K60" s="178">
        <f t="shared" si="23"/>
        <v>0</v>
      </c>
      <c r="L60" s="178">
        <v>21</v>
      </c>
      <c r="M60" s="178">
        <f t="shared" si="24"/>
        <v>0</v>
      </c>
      <c r="N60" s="170">
        <v>1.5200000000000001E-3</v>
      </c>
      <c r="O60" s="170">
        <f t="shared" si="25"/>
        <v>4.104E-2</v>
      </c>
      <c r="P60" s="170">
        <v>0</v>
      </c>
      <c r="Q60" s="170">
        <f t="shared" si="26"/>
        <v>0</v>
      </c>
      <c r="R60" s="170"/>
      <c r="S60" s="170"/>
      <c r="T60" s="171">
        <v>1.173</v>
      </c>
      <c r="U60" s="170">
        <f t="shared" si="27"/>
        <v>31.67</v>
      </c>
      <c r="V60" s="160"/>
      <c r="W60" s="160"/>
      <c r="X60" s="160"/>
      <c r="Y60" s="160"/>
      <c r="Z60" s="160"/>
      <c r="AA60" s="160"/>
      <c r="AB60" s="160"/>
      <c r="AC60" s="160"/>
      <c r="AD60" s="160"/>
      <c r="AE60" s="160" t="s">
        <v>136</v>
      </c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</row>
    <row r="61" spans="1:60" outlineLevel="1" x14ac:dyDescent="0.2">
      <c r="A61" s="161">
        <v>44</v>
      </c>
      <c r="B61" s="167" t="s">
        <v>228</v>
      </c>
      <c r="C61" s="200" t="s">
        <v>229</v>
      </c>
      <c r="D61" s="169" t="s">
        <v>198</v>
      </c>
      <c r="E61" s="175">
        <v>18</v>
      </c>
      <c r="F61" s="177"/>
      <c r="G61" s="178">
        <f t="shared" si="21"/>
        <v>0</v>
      </c>
      <c r="H61" s="177"/>
      <c r="I61" s="178">
        <f t="shared" si="22"/>
        <v>0</v>
      </c>
      <c r="J61" s="177"/>
      <c r="K61" s="178">
        <f t="shared" si="23"/>
        <v>0</v>
      </c>
      <c r="L61" s="178">
        <v>21</v>
      </c>
      <c r="M61" s="178">
        <f t="shared" si="24"/>
        <v>0</v>
      </c>
      <c r="N61" s="170">
        <v>7.7999999999999999E-4</v>
      </c>
      <c r="O61" s="170">
        <f t="shared" si="25"/>
        <v>1.404E-2</v>
      </c>
      <c r="P61" s="170">
        <v>0</v>
      </c>
      <c r="Q61" s="170">
        <f t="shared" si="26"/>
        <v>0</v>
      </c>
      <c r="R61" s="170"/>
      <c r="S61" s="170"/>
      <c r="T61" s="171">
        <v>0.81899999999999995</v>
      </c>
      <c r="U61" s="170">
        <f t="shared" si="27"/>
        <v>14.74</v>
      </c>
      <c r="V61" s="160"/>
      <c r="W61" s="160"/>
      <c r="X61" s="160"/>
      <c r="Y61" s="160"/>
      <c r="Z61" s="160"/>
      <c r="AA61" s="160"/>
      <c r="AB61" s="160"/>
      <c r="AC61" s="160"/>
      <c r="AD61" s="160"/>
      <c r="AE61" s="160" t="s">
        <v>136</v>
      </c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</row>
    <row r="62" spans="1:60" outlineLevel="1" x14ac:dyDescent="0.2">
      <c r="A62" s="161">
        <v>45</v>
      </c>
      <c r="B62" s="167" t="s">
        <v>230</v>
      </c>
      <c r="C62" s="200" t="s">
        <v>231</v>
      </c>
      <c r="D62" s="169" t="s">
        <v>198</v>
      </c>
      <c r="E62" s="175">
        <v>8</v>
      </c>
      <c r="F62" s="177"/>
      <c r="G62" s="178">
        <f t="shared" si="21"/>
        <v>0</v>
      </c>
      <c r="H62" s="177"/>
      <c r="I62" s="178">
        <f t="shared" si="22"/>
        <v>0</v>
      </c>
      <c r="J62" s="177"/>
      <c r="K62" s="178">
        <f t="shared" si="23"/>
        <v>0</v>
      </c>
      <c r="L62" s="178">
        <v>21</v>
      </c>
      <c r="M62" s="178">
        <f t="shared" si="24"/>
        <v>0</v>
      </c>
      <c r="N62" s="170">
        <v>6.9999999999999999E-4</v>
      </c>
      <c r="O62" s="170">
        <f t="shared" si="25"/>
        <v>5.5999999999999999E-3</v>
      </c>
      <c r="P62" s="170">
        <v>0</v>
      </c>
      <c r="Q62" s="170">
        <f t="shared" si="26"/>
        <v>0</v>
      </c>
      <c r="R62" s="170"/>
      <c r="S62" s="170"/>
      <c r="T62" s="171">
        <v>0.45200000000000001</v>
      </c>
      <c r="U62" s="170">
        <f t="shared" si="27"/>
        <v>3.62</v>
      </c>
      <c r="V62" s="160"/>
      <c r="W62" s="160"/>
      <c r="X62" s="160"/>
      <c r="Y62" s="160"/>
      <c r="Z62" s="160"/>
      <c r="AA62" s="160"/>
      <c r="AB62" s="160"/>
      <c r="AC62" s="160"/>
      <c r="AD62" s="160"/>
      <c r="AE62" s="160" t="s">
        <v>136</v>
      </c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</row>
    <row r="63" spans="1:60" outlineLevel="1" x14ac:dyDescent="0.2">
      <c r="A63" s="161">
        <v>46</v>
      </c>
      <c r="B63" s="167" t="s">
        <v>232</v>
      </c>
      <c r="C63" s="200" t="s">
        <v>233</v>
      </c>
      <c r="D63" s="169" t="s">
        <v>198</v>
      </c>
      <c r="E63" s="175">
        <v>23.5</v>
      </c>
      <c r="F63" s="177"/>
      <c r="G63" s="178">
        <f t="shared" si="21"/>
        <v>0</v>
      </c>
      <c r="H63" s="177"/>
      <c r="I63" s="178">
        <f t="shared" si="22"/>
        <v>0</v>
      </c>
      <c r="J63" s="177"/>
      <c r="K63" s="178">
        <f t="shared" si="23"/>
        <v>0</v>
      </c>
      <c r="L63" s="178">
        <v>21</v>
      </c>
      <c r="M63" s="178">
        <f t="shared" si="24"/>
        <v>0</v>
      </c>
      <c r="N63" s="170">
        <v>4.6999999999999999E-4</v>
      </c>
      <c r="O63" s="170">
        <f t="shared" si="25"/>
        <v>1.1050000000000001E-2</v>
      </c>
      <c r="P63" s="170">
        <v>0</v>
      </c>
      <c r="Q63" s="170">
        <f t="shared" si="26"/>
        <v>0</v>
      </c>
      <c r="R63" s="170"/>
      <c r="S63" s="170"/>
      <c r="T63" s="171">
        <v>0.35899999999999999</v>
      </c>
      <c r="U63" s="170">
        <f t="shared" si="27"/>
        <v>8.44</v>
      </c>
      <c r="V63" s="160"/>
      <c r="W63" s="160"/>
      <c r="X63" s="160"/>
      <c r="Y63" s="160"/>
      <c r="Z63" s="160"/>
      <c r="AA63" s="160"/>
      <c r="AB63" s="160"/>
      <c r="AC63" s="160"/>
      <c r="AD63" s="160"/>
      <c r="AE63" s="160" t="s">
        <v>136</v>
      </c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</row>
    <row r="64" spans="1:60" outlineLevel="1" x14ac:dyDescent="0.2">
      <c r="A64" s="161">
        <v>47</v>
      </c>
      <c r="B64" s="167" t="s">
        <v>234</v>
      </c>
      <c r="C64" s="200" t="s">
        <v>235</v>
      </c>
      <c r="D64" s="169" t="s">
        <v>198</v>
      </c>
      <c r="E64" s="175">
        <v>131.5</v>
      </c>
      <c r="F64" s="177"/>
      <c r="G64" s="178">
        <f t="shared" si="21"/>
        <v>0</v>
      </c>
      <c r="H64" s="177"/>
      <c r="I64" s="178">
        <f t="shared" si="22"/>
        <v>0</v>
      </c>
      <c r="J64" s="177"/>
      <c r="K64" s="178">
        <f t="shared" si="23"/>
        <v>0</v>
      </c>
      <c r="L64" s="178">
        <v>21</v>
      </c>
      <c r="M64" s="178">
        <f t="shared" si="24"/>
        <v>0</v>
      </c>
      <c r="N64" s="170">
        <v>0</v>
      </c>
      <c r="O64" s="170">
        <f t="shared" si="25"/>
        <v>0</v>
      </c>
      <c r="P64" s="170">
        <v>0</v>
      </c>
      <c r="Q64" s="170">
        <f t="shared" si="26"/>
        <v>0</v>
      </c>
      <c r="R64" s="170"/>
      <c r="S64" s="170"/>
      <c r="T64" s="171">
        <v>4.8000000000000001E-2</v>
      </c>
      <c r="U64" s="170">
        <f t="shared" si="27"/>
        <v>6.31</v>
      </c>
      <c r="V64" s="160"/>
      <c r="W64" s="160"/>
      <c r="X64" s="160"/>
      <c r="Y64" s="160"/>
      <c r="Z64" s="160"/>
      <c r="AA64" s="160"/>
      <c r="AB64" s="160"/>
      <c r="AC64" s="160"/>
      <c r="AD64" s="160"/>
      <c r="AE64" s="160" t="s">
        <v>136</v>
      </c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</row>
    <row r="65" spans="1:60" outlineLevel="1" x14ac:dyDescent="0.2">
      <c r="A65" s="161">
        <v>48</v>
      </c>
      <c r="B65" s="167" t="s">
        <v>236</v>
      </c>
      <c r="C65" s="200" t="s">
        <v>237</v>
      </c>
      <c r="D65" s="169" t="s">
        <v>211</v>
      </c>
      <c r="E65" s="175">
        <v>0.14399999999999999</v>
      </c>
      <c r="F65" s="177"/>
      <c r="G65" s="178">
        <f t="shared" si="21"/>
        <v>0</v>
      </c>
      <c r="H65" s="177"/>
      <c r="I65" s="178">
        <f t="shared" si="22"/>
        <v>0</v>
      </c>
      <c r="J65" s="177"/>
      <c r="K65" s="178">
        <f t="shared" si="23"/>
        <v>0</v>
      </c>
      <c r="L65" s="178">
        <v>21</v>
      </c>
      <c r="M65" s="178">
        <f t="shared" si="24"/>
        <v>0</v>
      </c>
      <c r="N65" s="170">
        <v>0</v>
      </c>
      <c r="O65" s="170">
        <f t="shared" si="25"/>
        <v>0</v>
      </c>
      <c r="P65" s="170">
        <v>0</v>
      </c>
      <c r="Q65" s="170">
        <f t="shared" si="26"/>
        <v>0</v>
      </c>
      <c r="R65" s="170"/>
      <c r="S65" s="170"/>
      <c r="T65" s="171">
        <v>1.47</v>
      </c>
      <c r="U65" s="170">
        <f t="shared" si="27"/>
        <v>0.21</v>
      </c>
      <c r="V65" s="160"/>
      <c r="W65" s="160"/>
      <c r="X65" s="160"/>
      <c r="Y65" s="160"/>
      <c r="Z65" s="160"/>
      <c r="AA65" s="160"/>
      <c r="AB65" s="160"/>
      <c r="AC65" s="160"/>
      <c r="AD65" s="160"/>
      <c r="AE65" s="160" t="s">
        <v>136</v>
      </c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</row>
    <row r="66" spans="1:60" x14ac:dyDescent="0.2">
      <c r="A66" s="162" t="s">
        <v>131</v>
      </c>
      <c r="B66" s="168" t="s">
        <v>76</v>
      </c>
      <c r="C66" s="201" t="s">
        <v>77</v>
      </c>
      <c r="D66" s="172"/>
      <c r="E66" s="176"/>
      <c r="F66" s="179"/>
      <c r="G66" s="179">
        <f>SUMIF(AE67:AE75,"&lt;&gt;NOR",G67:G75)</f>
        <v>0</v>
      </c>
      <c r="H66" s="179"/>
      <c r="I66" s="179">
        <f>SUM(I67:I75)</f>
        <v>0</v>
      </c>
      <c r="J66" s="179"/>
      <c r="K66" s="179">
        <f>SUM(K67:K75)</f>
        <v>0</v>
      </c>
      <c r="L66" s="179"/>
      <c r="M66" s="179">
        <f>SUM(M67:M75)</f>
        <v>0</v>
      </c>
      <c r="N66" s="173"/>
      <c r="O66" s="173">
        <f>SUM(O67:O75)</f>
        <v>0.89092000000000005</v>
      </c>
      <c r="P66" s="173"/>
      <c r="Q66" s="173">
        <f>SUM(Q67:Q75)</f>
        <v>0</v>
      </c>
      <c r="R66" s="173"/>
      <c r="S66" s="173"/>
      <c r="T66" s="174"/>
      <c r="U66" s="173">
        <f>SUM(U67:U75)</f>
        <v>132.83000000000001</v>
      </c>
      <c r="AE66" t="s">
        <v>132</v>
      </c>
    </row>
    <row r="67" spans="1:60" outlineLevel="1" x14ac:dyDescent="0.2">
      <c r="A67" s="161">
        <v>49</v>
      </c>
      <c r="B67" s="167" t="s">
        <v>238</v>
      </c>
      <c r="C67" s="200" t="s">
        <v>239</v>
      </c>
      <c r="D67" s="169" t="s">
        <v>135</v>
      </c>
      <c r="E67" s="175">
        <v>4</v>
      </c>
      <c r="F67" s="177"/>
      <c r="G67" s="178">
        <f t="shared" ref="G67:G75" si="28">ROUND(E67*F67,2)</f>
        <v>0</v>
      </c>
      <c r="H67" s="177"/>
      <c r="I67" s="178">
        <f t="shared" ref="I67:I75" si="29">ROUND(E67*H67,2)</f>
        <v>0</v>
      </c>
      <c r="J67" s="177"/>
      <c r="K67" s="178">
        <f t="shared" ref="K67:K75" si="30">ROUND(E67*J67,2)</f>
        <v>0</v>
      </c>
      <c r="L67" s="178">
        <v>21</v>
      </c>
      <c r="M67" s="178">
        <f t="shared" ref="M67:M75" si="31">G67*(1+L67/100)</f>
        <v>0</v>
      </c>
      <c r="N67" s="170">
        <v>8.0300000000000007E-3</v>
      </c>
      <c r="O67" s="170">
        <f t="shared" ref="O67:O75" si="32">ROUND(E67*N67,5)</f>
        <v>3.2120000000000003E-2</v>
      </c>
      <c r="P67" s="170">
        <v>0</v>
      </c>
      <c r="Q67" s="170">
        <f t="shared" ref="Q67:Q75" si="33">ROUND(E67*P67,5)</f>
        <v>0</v>
      </c>
      <c r="R67" s="170"/>
      <c r="S67" s="170"/>
      <c r="T67" s="171">
        <v>0.115</v>
      </c>
      <c r="U67" s="170">
        <f t="shared" ref="U67:U75" si="34">ROUND(E67*T67,2)</f>
        <v>0.46</v>
      </c>
      <c r="V67" s="160"/>
      <c r="W67" s="160"/>
      <c r="X67" s="160"/>
      <c r="Y67" s="160"/>
      <c r="Z67" s="160"/>
      <c r="AA67" s="160"/>
      <c r="AB67" s="160"/>
      <c r="AC67" s="160"/>
      <c r="AD67" s="160"/>
      <c r="AE67" s="160" t="s">
        <v>136</v>
      </c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</row>
    <row r="68" spans="1:60" outlineLevel="1" x14ac:dyDescent="0.2">
      <c r="A68" s="161">
        <v>50</v>
      </c>
      <c r="B68" s="167" t="s">
        <v>240</v>
      </c>
      <c r="C68" s="200" t="s">
        <v>241</v>
      </c>
      <c r="D68" s="169" t="s">
        <v>198</v>
      </c>
      <c r="E68" s="175">
        <v>32</v>
      </c>
      <c r="F68" s="177"/>
      <c r="G68" s="178">
        <f t="shared" si="28"/>
        <v>0</v>
      </c>
      <c r="H68" s="177"/>
      <c r="I68" s="178">
        <f t="shared" si="29"/>
        <v>0</v>
      </c>
      <c r="J68" s="177"/>
      <c r="K68" s="178">
        <f t="shared" si="30"/>
        <v>0</v>
      </c>
      <c r="L68" s="178">
        <v>21</v>
      </c>
      <c r="M68" s="178">
        <f t="shared" si="31"/>
        <v>0</v>
      </c>
      <c r="N68" s="170">
        <v>5.2199999999999998E-3</v>
      </c>
      <c r="O68" s="170">
        <f t="shared" si="32"/>
        <v>0.16703999999999999</v>
      </c>
      <c r="P68" s="170">
        <v>0</v>
      </c>
      <c r="Q68" s="170">
        <f t="shared" si="33"/>
        <v>0</v>
      </c>
      <c r="R68" s="170"/>
      <c r="S68" s="170"/>
      <c r="T68" s="171">
        <v>0.63429999999999997</v>
      </c>
      <c r="U68" s="170">
        <f t="shared" si="34"/>
        <v>20.3</v>
      </c>
      <c r="V68" s="160"/>
      <c r="W68" s="160"/>
      <c r="X68" s="160"/>
      <c r="Y68" s="160"/>
      <c r="Z68" s="160"/>
      <c r="AA68" s="160"/>
      <c r="AB68" s="160"/>
      <c r="AC68" s="160"/>
      <c r="AD68" s="160"/>
      <c r="AE68" s="160" t="s">
        <v>136</v>
      </c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</row>
    <row r="69" spans="1:60" outlineLevel="1" x14ac:dyDescent="0.2">
      <c r="A69" s="161">
        <v>51</v>
      </c>
      <c r="B69" s="167" t="s">
        <v>242</v>
      </c>
      <c r="C69" s="200" t="s">
        <v>243</v>
      </c>
      <c r="D69" s="169" t="s">
        <v>198</v>
      </c>
      <c r="E69" s="175">
        <v>32</v>
      </c>
      <c r="F69" s="177"/>
      <c r="G69" s="178">
        <f t="shared" si="28"/>
        <v>0</v>
      </c>
      <c r="H69" s="177"/>
      <c r="I69" s="178">
        <f t="shared" si="29"/>
        <v>0</v>
      </c>
      <c r="J69" s="177"/>
      <c r="K69" s="178">
        <f t="shared" si="30"/>
        <v>0</v>
      </c>
      <c r="L69" s="178">
        <v>21</v>
      </c>
      <c r="M69" s="178">
        <f t="shared" si="31"/>
        <v>0</v>
      </c>
      <c r="N69" s="170">
        <v>5.1799999999999997E-3</v>
      </c>
      <c r="O69" s="170">
        <f t="shared" si="32"/>
        <v>0.16575999999999999</v>
      </c>
      <c r="P69" s="170">
        <v>0</v>
      </c>
      <c r="Q69" s="170">
        <f t="shared" si="33"/>
        <v>0</v>
      </c>
      <c r="R69" s="170"/>
      <c r="S69" s="170"/>
      <c r="T69" s="171">
        <v>0.63429999999999997</v>
      </c>
      <c r="U69" s="170">
        <f t="shared" si="34"/>
        <v>20.3</v>
      </c>
      <c r="V69" s="160"/>
      <c r="W69" s="160"/>
      <c r="X69" s="160"/>
      <c r="Y69" s="160"/>
      <c r="Z69" s="160"/>
      <c r="AA69" s="160"/>
      <c r="AB69" s="160"/>
      <c r="AC69" s="160"/>
      <c r="AD69" s="160"/>
      <c r="AE69" s="160" t="s">
        <v>136</v>
      </c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</row>
    <row r="70" spans="1:60" outlineLevel="1" x14ac:dyDescent="0.2">
      <c r="A70" s="161">
        <v>52</v>
      </c>
      <c r="B70" s="167" t="s">
        <v>244</v>
      </c>
      <c r="C70" s="200" t="s">
        <v>245</v>
      </c>
      <c r="D70" s="169" t="s">
        <v>198</v>
      </c>
      <c r="E70" s="175">
        <v>59</v>
      </c>
      <c r="F70" s="177"/>
      <c r="G70" s="178">
        <f t="shared" si="28"/>
        <v>0</v>
      </c>
      <c r="H70" s="177"/>
      <c r="I70" s="178">
        <f t="shared" si="29"/>
        <v>0</v>
      </c>
      <c r="J70" s="177"/>
      <c r="K70" s="178">
        <f t="shared" si="30"/>
        <v>0</v>
      </c>
      <c r="L70" s="178">
        <v>21</v>
      </c>
      <c r="M70" s="178">
        <f t="shared" si="31"/>
        <v>0</v>
      </c>
      <c r="N70" s="170">
        <v>3.9300000000000003E-3</v>
      </c>
      <c r="O70" s="170">
        <f t="shared" si="32"/>
        <v>0.23186999999999999</v>
      </c>
      <c r="P70" s="170">
        <v>0</v>
      </c>
      <c r="Q70" s="170">
        <f t="shared" si="33"/>
        <v>0</v>
      </c>
      <c r="R70" s="170"/>
      <c r="S70" s="170"/>
      <c r="T70" s="171">
        <v>0.52200000000000002</v>
      </c>
      <c r="U70" s="170">
        <f t="shared" si="34"/>
        <v>30.8</v>
      </c>
      <c r="V70" s="160"/>
      <c r="W70" s="160"/>
      <c r="X70" s="160"/>
      <c r="Y70" s="160"/>
      <c r="Z70" s="160"/>
      <c r="AA70" s="160"/>
      <c r="AB70" s="160"/>
      <c r="AC70" s="160"/>
      <c r="AD70" s="160"/>
      <c r="AE70" s="160" t="s">
        <v>136</v>
      </c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</row>
    <row r="71" spans="1:60" outlineLevel="1" x14ac:dyDescent="0.2">
      <c r="A71" s="161">
        <v>53</v>
      </c>
      <c r="B71" s="167" t="s">
        <v>246</v>
      </c>
      <c r="C71" s="200" t="s">
        <v>247</v>
      </c>
      <c r="D71" s="169" t="s">
        <v>198</v>
      </c>
      <c r="E71" s="175">
        <v>74</v>
      </c>
      <c r="F71" s="177"/>
      <c r="G71" s="178">
        <f t="shared" si="28"/>
        <v>0</v>
      </c>
      <c r="H71" s="177"/>
      <c r="I71" s="178">
        <f t="shared" si="29"/>
        <v>0</v>
      </c>
      <c r="J71" s="177"/>
      <c r="K71" s="178">
        <f t="shared" si="30"/>
        <v>0</v>
      </c>
      <c r="L71" s="178">
        <v>21</v>
      </c>
      <c r="M71" s="178">
        <f t="shared" si="31"/>
        <v>0</v>
      </c>
      <c r="N71" s="170">
        <v>3.9199999999999999E-3</v>
      </c>
      <c r="O71" s="170">
        <f t="shared" si="32"/>
        <v>0.29008</v>
      </c>
      <c r="P71" s="170">
        <v>0</v>
      </c>
      <c r="Q71" s="170">
        <f t="shared" si="33"/>
        <v>0</v>
      </c>
      <c r="R71" s="170"/>
      <c r="S71" s="170"/>
      <c r="T71" s="171">
        <v>0.52200000000000002</v>
      </c>
      <c r="U71" s="170">
        <f t="shared" si="34"/>
        <v>38.630000000000003</v>
      </c>
      <c r="V71" s="160"/>
      <c r="W71" s="160"/>
      <c r="X71" s="160"/>
      <c r="Y71" s="160"/>
      <c r="Z71" s="160"/>
      <c r="AA71" s="160"/>
      <c r="AB71" s="160"/>
      <c r="AC71" s="160"/>
      <c r="AD71" s="160"/>
      <c r="AE71" s="160" t="s">
        <v>136</v>
      </c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</row>
    <row r="72" spans="1:60" ht="22.5" outlineLevel="1" x14ac:dyDescent="0.2">
      <c r="A72" s="161">
        <v>54</v>
      </c>
      <c r="B72" s="167" t="s">
        <v>248</v>
      </c>
      <c r="C72" s="200" t="s">
        <v>249</v>
      </c>
      <c r="D72" s="169" t="s">
        <v>135</v>
      </c>
      <c r="E72" s="175">
        <v>16</v>
      </c>
      <c r="F72" s="177"/>
      <c r="G72" s="178">
        <f t="shared" si="28"/>
        <v>0</v>
      </c>
      <c r="H72" s="177"/>
      <c r="I72" s="178">
        <f t="shared" si="29"/>
        <v>0</v>
      </c>
      <c r="J72" s="177"/>
      <c r="K72" s="178">
        <f t="shared" si="30"/>
        <v>0</v>
      </c>
      <c r="L72" s="178">
        <v>21</v>
      </c>
      <c r="M72" s="178">
        <f t="shared" si="31"/>
        <v>0</v>
      </c>
      <c r="N72" s="170">
        <v>1.2999999999999999E-4</v>
      </c>
      <c r="O72" s="170">
        <f t="shared" si="32"/>
        <v>2.0799999999999998E-3</v>
      </c>
      <c r="P72" s="170">
        <v>0</v>
      </c>
      <c r="Q72" s="170">
        <f t="shared" si="33"/>
        <v>0</v>
      </c>
      <c r="R72" s="170"/>
      <c r="S72" s="170"/>
      <c r="T72" s="171">
        <v>0.20269000000000001</v>
      </c>
      <c r="U72" s="170">
        <f t="shared" si="34"/>
        <v>3.24</v>
      </c>
      <c r="V72" s="160"/>
      <c r="W72" s="160"/>
      <c r="X72" s="160"/>
      <c r="Y72" s="160"/>
      <c r="Z72" s="160"/>
      <c r="AA72" s="160"/>
      <c r="AB72" s="160"/>
      <c r="AC72" s="160"/>
      <c r="AD72" s="160"/>
      <c r="AE72" s="160" t="s">
        <v>136</v>
      </c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</row>
    <row r="73" spans="1:60" outlineLevel="1" x14ac:dyDescent="0.2">
      <c r="A73" s="161">
        <v>55</v>
      </c>
      <c r="B73" s="167" t="s">
        <v>250</v>
      </c>
      <c r="C73" s="200" t="s">
        <v>251</v>
      </c>
      <c r="D73" s="169" t="s">
        <v>198</v>
      </c>
      <c r="E73" s="175">
        <v>197</v>
      </c>
      <c r="F73" s="177"/>
      <c r="G73" s="178">
        <f t="shared" si="28"/>
        <v>0</v>
      </c>
      <c r="H73" s="177"/>
      <c r="I73" s="178">
        <f t="shared" si="29"/>
        <v>0</v>
      </c>
      <c r="J73" s="177"/>
      <c r="K73" s="178">
        <f t="shared" si="30"/>
        <v>0</v>
      </c>
      <c r="L73" s="178">
        <v>21</v>
      </c>
      <c r="M73" s="178">
        <f t="shared" si="31"/>
        <v>0</v>
      </c>
      <c r="N73" s="170">
        <v>0</v>
      </c>
      <c r="O73" s="170">
        <f t="shared" si="32"/>
        <v>0</v>
      </c>
      <c r="P73" s="170">
        <v>0</v>
      </c>
      <c r="Q73" s="170">
        <f t="shared" si="33"/>
        <v>0</v>
      </c>
      <c r="R73" s="170"/>
      <c r="S73" s="170"/>
      <c r="T73" s="171">
        <v>2.9000000000000001E-2</v>
      </c>
      <c r="U73" s="170">
        <f t="shared" si="34"/>
        <v>5.71</v>
      </c>
      <c r="V73" s="160"/>
      <c r="W73" s="160"/>
      <c r="X73" s="160"/>
      <c r="Y73" s="160"/>
      <c r="Z73" s="160"/>
      <c r="AA73" s="160"/>
      <c r="AB73" s="160"/>
      <c r="AC73" s="160"/>
      <c r="AD73" s="160"/>
      <c r="AE73" s="160" t="s">
        <v>136</v>
      </c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</row>
    <row r="74" spans="1:60" outlineLevel="1" x14ac:dyDescent="0.2">
      <c r="A74" s="161">
        <v>56</v>
      </c>
      <c r="B74" s="167" t="s">
        <v>252</v>
      </c>
      <c r="C74" s="200" t="s">
        <v>253</v>
      </c>
      <c r="D74" s="169" t="s">
        <v>198</v>
      </c>
      <c r="E74" s="175">
        <v>197</v>
      </c>
      <c r="F74" s="177"/>
      <c r="G74" s="178">
        <f t="shared" si="28"/>
        <v>0</v>
      </c>
      <c r="H74" s="177"/>
      <c r="I74" s="178">
        <f t="shared" si="29"/>
        <v>0</v>
      </c>
      <c r="J74" s="177"/>
      <c r="K74" s="178">
        <f t="shared" si="30"/>
        <v>0</v>
      </c>
      <c r="L74" s="178">
        <v>21</v>
      </c>
      <c r="M74" s="178">
        <f t="shared" si="31"/>
        <v>0</v>
      </c>
      <c r="N74" s="170">
        <v>1.0000000000000001E-5</v>
      </c>
      <c r="O74" s="170">
        <f t="shared" si="32"/>
        <v>1.97E-3</v>
      </c>
      <c r="P74" s="170">
        <v>0</v>
      </c>
      <c r="Q74" s="170">
        <f t="shared" si="33"/>
        <v>0</v>
      </c>
      <c r="R74" s="170"/>
      <c r="S74" s="170"/>
      <c r="T74" s="171">
        <v>6.2E-2</v>
      </c>
      <c r="U74" s="170">
        <f t="shared" si="34"/>
        <v>12.21</v>
      </c>
      <c r="V74" s="160"/>
      <c r="W74" s="160"/>
      <c r="X74" s="160"/>
      <c r="Y74" s="160"/>
      <c r="Z74" s="160"/>
      <c r="AA74" s="160"/>
      <c r="AB74" s="160"/>
      <c r="AC74" s="160"/>
      <c r="AD74" s="160"/>
      <c r="AE74" s="160" t="s">
        <v>136</v>
      </c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</row>
    <row r="75" spans="1:60" outlineLevel="1" x14ac:dyDescent="0.2">
      <c r="A75" s="161">
        <v>57</v>
      </c>
      <c r="B75" s="167" t="s">
        <v>254</v>
      </c>
      <c r="C75" s="200" t="s">
        <v>255</v>
      </c>
      <c r="D75" s="169" t="s">
        <v>211</v>
      </c>
      <c r="E75" s="175">
        <v>0.85799999999999998</v>
      </c>
      <c r="F75" s="177"/>
      <c r="G75" s="178">
        <f t="shared" si="28"/>
        <v>0</v>
      </c>
      <c r="H75" s="177"/>
      <c r="I75" s="178">
        <f t="shared" si="29"/>
        <v>0</v>
      </c>
      <c r="J75" s="177"/>
      <c r="K75" s="178">
        <f t="shared" si="30"/>
        <v>0</v>
      </c>
      <c r="L75" s="178">
        <v>21</v>
      </c>
      <c r="M75" s="178">
        <f t="shared" si="31"/>
        <v>0</v>
      </c>
      <c r="N75" s="170">
        <v>0</v>
      </c>
      <c r="O75" s="170">
        <f t="shared" si="32"/>
        <v>0</v>
      </c>
      <c r="P75" s="170">
        <v>0</v>
      </c>
      <c r="Q75" s="170">
        <f t="shared" si="33"/>
        <v>0</v>
      </c>
      <c r="R75" s="170"/>
      <c r="S75" s="170"/>
      <c r="T75" s="171">
        <v>1.3740000000000001</v>
      </c>
      <c r="U75" s="170">
        <f t="shared" si="34"/>
        <v>1.18</v>
      </c>
      <c r="V75" s="160"/>
      <c r="W75" s="160"/>
      <c r="X75" s="160"/>
      <c r="Y75" s="160"/>
      <c r="Z75" s="160"/>
      <c r="AA75" s="160"/>
      <c r="AB75" s="160"/>
      <c r="AC75" s="160"/>
      <c r="AD75" s="160"/>
      <c r="AE75" s="160" t="s">
        <v>136</v>
      </c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</row>
    <row r="76" spans="1:60" x14ac:dyDescent="0.2">
      <c r="A76" s="162" t="s">
        <v>131</v>
      </c>
      <c r="B76" s="168" t="s">
        <v>78</v>
      </c>
      <c r="C76" s="201" t="s">
        <v>79</v>
      </c>
      <c r="D76" s="172"/>
      <c r="E76" s="176"/>
      <c r="F76" s="179"/>
      <c r="G76" s="179">
        <f>SUMIF(AE77:AE93,"&lt;&gt;NOR",G77:G93)</f>
        <v>0</v>
      </c>
      <c r="H76" s="179"/>
      <c r="I76" s="179">
        <f>SUM(I77:I93)</f>
        <v>0</v>
      </c>
      <c r="J76" s="179"/>
      <c r="K76" s="179">
        <f>SUM(K77:K93)</f>
        <v>0</v>
      </c>
      <c r="L76" s="179"/>
      <c r="M76" s="179">
        <f>SUM(M77:M93)</f>
        <v>0</v>
      </c>
      <c r="N76" s="173"/>
      <c r="O76" s="173">
        <f>SUM(O77:O93)</f>
        <v>1.1044599999999998</v>
      </c>
      <c r="P76" s="173"/>
      <c r="Q76" s="173">
        <f>SUM(Q77:Q93)</f>
        <v>0.91336000000000006</v>
      </c>
      <c r="R76" s="173"/>
      <c r="S76" s="173"/>
      <c r="T76" s="174"/>
      <c r="U76" s="173">
        <f>SUM(U77:U93)</f>
        <v>134.66999999999999</v>
      </c>
      <c r="AE76" t="s">
        <v>132</v>
      </c>
    </row>
    <row r="77" spans="1:60" outlineLevel="1" x14ac:dyDescent="0.2">
      <c r="A77" s="161">
        <v>58</v>
      </c>
      <c r="B77" s="167" t="s">
        <v>256</v>
      </c>
      <c r="C77" s="200" t="s">
        <v>257</v>
      </c>
      <c r="D77" s="169" t="s">
        <v>258</v>
      </c>
      <c r="E77" s="175">
        <v>24</v>
      </c>
      <c r="F77" s="177"/>
      <c r="G77" s="178">
        <f t="shared" ref="G77:G93" si="35">ROUND(E77*F77,2)</f>
        <v>0</v>
      </c>
      <c r="H77" s="177"/>
      <c r="I77" s="178">
        <f t="shared" ref="I77:I93" si="36">ROUND(E77*H77,2)</f>
        <v>0</v>
      </c>
      <c r="J77" s="177"/>
      <c r="K77" s="178">
        <f t="shared" ref="K77:K93" si="37">ROUND(E77*J77,2)</f>
        <v>0</v>
      </c>
      <c r="L77" s="178">
        <v>21</v>
      </c>
      <c r="M77" s="178">
        <f t="shared" ref="M77:M93" si="38">G77*(1+L77/100)</f>
        <v>0</v>
      </c>
      <c r="N77" s="170">
        <v>0</v>
      </c>
      <c r="O77" s="170">
        <f t="shared" ref="O77:O93" si="39">ROUND(E77*N77,5)</f>
        <v>0</v>
      </c>
      <c r="P77" s="170">
        <v>1.933E-2</v>
      </c>
      <c r="Q77" s="170">
        <f t="shared" ref="Q77:Q93" si="40">ROUND(E77*P77,5)</f>
        <v>0.46392</v>
      </c>
      <c r="R77" s="170"/>
      <c r="S77" s="170"/>
      <c r="T77" s="171">
        <v>0.59</v>
      </c>
      <c r="U77" s="170">
        <f t="shared" ref="U77:U93" si="41">ROUND(E77*T77,2)</f>
        <v>14.16</v>
      </c>
      <c r="V77" s="160"/>
      <c r="W77" s="160"/>
      <c r="X77" s="160"/>
      <c r="Y77" s="160"/>
      <c r="Z77" s="160"/>
      <c r="AA77" s="160"/>
      <c r="AB77" s="160"/>
      <c r="AC77" s="160"/>
      <c r="AD77" s="160"/>
      <c r="AE77" s="160" t="s">
        <v>136</v>
      </c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</row>
    <row r="78" spans="1:60" outlineLevel="1" x14ac:dyDescent="0.2">
      <c r="A78" s="161">
        <v>59</v>
      </c>
      <c r="B78" s="167" t="s">
        <v>259</v>
      </c>
      <c r="C78" s="200" t="s">
        <v>260</v>
      </c>
      <c r="D78" s="169" t="s">
        <v>258</v>
      </c>
      <c r="E78" s="175">
        <v>87</v>
      </c>
      <c r="F78" s="177"/>
      <c r="G78" s="178">
        <f t="shared" si="35"/>
        <v>0</v>
      </c>
      <c r="H78" s="177"/>
      <c r="I78" s="178">
        <f t="shared" si="36"/>
        <v>0</v>
      </c>
      <c r="J78" s="177"/>
      <c r="K78" s="178">
        <f t="shared" si="37"/>
        <v>0</v>
      </c>
      <c r="L78" s="178">
        <v>21</v>
      </c>
      <c r="M78" s="178">
        <f t="shared" si="38"/>
        <v>0</v>
      </c>
      <c r="N78" s="170">
        <v>2.4000000000000001E-4</v>
      </c>
      <c r="O78" s="170">
        <f t="shared" si="39"/>
        <v>2.0879999999999999E-2</v>
      </c>
      <c r="P78" s="170">
        <v>0</v>
      </c>
      <c r="Q78" s="170">
        <f t="shared" si="40"/>
        <v>0</v>
      </c>
      <c r="R78" s="170"/>
      <c r="S78" s="170"/>
      <c r="T78" s="171">
        <v>0.124</v>
      </c>
      <c r="U78" s="170">
        <f t="shared" si="41"/>
        <v>10.79</v>
      </c>
      <c r="V78" s="160"/>
      <c r="W78" s="160"/>
      <c r="X78" s="160"/>
      <c r="Y78" s="160"/>
      <c r="Z78" s="160"/>
      <c r="AA78" s="160"/>
      <c r="AB78" s="160"/>
      <c r="AC78" s="160"/>
      <c r="AD78" s="160"/>
      <c r="AE78" s="160" t="s">
        <v>136</v>
      </c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</row>
    <row r="79" spans="1:60" outlineLevel="1" x14ac:dyDescent="0.2">
      <c r="A79" s="161">
        <v>60</v>
      </c>
      <c r="B79" s="167" t="s">
        <v>261</v>
      </c>
      <c r="C79" s="200" t="s">
        <v>262</v>
      </c>
      <c r="D79" s="169" t="s">
        <v>258</v>
      </c>
      <c r="E79" s="175">
        <v>11</v>
      </c>
      <c r="F79" s="177"/>
      <c r="G79" s="178">
        <f t="shared" si="35"/>
        <v>0</v>
      </c>
      <c r="H79" s="177"/>
      <c r="I79" s="178">
        <f t="shared" si="36"/>
        <v>0</v>
      </c>
      <c r="J79" s="177"/>
      <c r="K79" s="178">
        <f t="shared" si="37"/>
        <v>0</v>
      </c>
      <c r="L79" s="178">
        <v>21</v>
      </c>
      <c r="M79" s="178">
        <f t="shared" si="38"/>
        <v>0</v>
      </c>
      <c r="N79" s="170">
        <v>0</v>
      </c>
      <c r="O79" s="170">
        <f t="shared" si="39"/>
        <v>0</v>
      </c>
      <c r="P79" s="170">
        <v>1.72E-2</v>
      </c>
      <c r="Q79" s="170">
        <f t="shared" si="40"/>
        <v>0.18920000000000001</v>
      </c>
      <c r="R79" s="170"/>
      <c r="S79" s="170"/>
      <c r="T79" s="171">
        <v>0.40300000000000002</v>
      </c>
      <c r="U79" s="170">
        <f t="shared" si="41"/>
        <v>4.43</v>
      </c>
      <c r="V79" s="160"/>
      <c r="W79" s="160"/>
      <c r="X79" s="160"/>
      <c r="Y79" s="160"/>
      <c r="Z79" s="160"/>
      <c r="AA79" s="160"/>
      <c r="AB79" s="160"/>
      <c r="AC79" s="160"/>
      <c r="AD79" s="160"/>
      <c r="AE79" s="160" t="s">
        <v>136</v>
      </c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</row>
    <row r="80" spans="1:60" outlineLevel="1" x14ac:dyDescent="0.2">
      <c r="A80" s="161">
        <v>61</v>
      </c>
      <c r="B80" s="167" t="s">
        <v>263</v>
      </c>
      <c r="C80" s="200" t="s">
        <v>264</v>
      </c>
      <c r="D80" s="169" t="s">
        <v>258</v>
      </c>
      <c r="E80" s="175">
        <v>12</v>
      </c>
      <c r="F80" s="177"/>
      <c r="G80" s="178">
        <f t="shared" si="35"/>
        <v>0</v>
      </c>
      <c r="H80" s="177"/>
      <c r="I80" s="178">
        <f t="shared" si="36"/>
        <v>0</v>
      </c>
      <c r="J80" s="177"/>
      <c r="K80" s="178">
        <f t="shared" si="37"/>
        <v>0</v>
      </c>
      <c r="L80" s="178">
        <v>21</v>
      </c>
      <c r="M80" s="178">
        <f t="shared" si="38"/>
        <v>0</v>
      </c>
      <c r="N80" s="170">
        <v>0</v>
      </c>
      <c r="O80" s="170">
        <f t="shared" si="39"/>
        <v>0</v>
      </c>
      <c r="P80" s="170">
        <v>1.9460000000000002E-2</v>
      </c>
      <c r="Q80" s="170">
        <f t="shared" si="40"/>
        <v>0.23352000000000001</v>
      </c>
      <c r="R80" s="170"/>
      <c r="S80" s="170"/>
      <c r="T80" s="171">
        <v>0.38200000000000001</v>
      </c>
      <c r="U80" s="170">
        <f t="shared" si="41"/>
        <v>4.58</v>
      </c>
      <c r="V80" s="160"/>
      <c r="W80" s="160"/>
      <c r="X80" s="160"/>
      <c r="Y80" s="160"/>
      <c r="Z80" s="160"/>
      <c r="AA80" s="160"/>
      <c r="AB80" s="160"/>
      <c r="AC80" s="160"/>
      <c r="AD80" s="160"/>
      <c r="AE80" s="160" t="s">
        <v>136</v>
      </c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</row>
    <row r="81" spans="1:60" outlineLevel="1" x14ac:dyDescent="0.2">
      <c r="A81" s="161">
        <v>62</v>
      </c>
      <c r="B81" s="167" t="s">
        <v>265</v>
      </c>
      <c r="C81" s="200" t="s">
        <v>266</v>
      </c>
      <c r="D81" s="169" t="s">
        <v>258</v>
      </c>
      <c r="E81" s="175">
        <v>12</v>
      </c>
      <c r="F81" s="177"/>
      <c r="G81" s="178">
        <f t="shared" si="35"/>
        <v>0</v>
      </c>
      <c r="H81" s="177"/>
      <c r="I81" s="178">
        <f t="shared" si="36"/>
        <v>0</v>
      </c>
      <c r="J81" s="177"/>
      <c r="K81" s="178">
        <f t="shared" si="37"/>
        <v>0</v>
      </c>
      <c r="L81" s="178">
        <v>21</v>
      </c>
      <c r="M81" s="178">
        <f t="shared" si="38"/>
        <v>0</v>
      </c>
      <c r="N81" s="170">
        <v>0</v>
      </c>
      <c r="O81" s="170">
        <f t="shared" si="39"/>
        <v>0</v>
      </c>
      <c r="P81" s="170">
        <v>1.56E-3</v>
      </c>
      <c r="Q81" s="170">
        <f t="shared" si="40"/>
        <v>1.8720000000000001E-2</v>
      </c>
      <c r="R81" s="170"/>
      <c r="S81" s="170"/>
      <c r="T81" s="171">
        <v>0.217</v>
      </c>
      <c r="U81" s="170">
        <f t="shared" si="41"/>
        <v>2.6</v>
      </c>
      <c r="V81" s="160"/>
      <c r="W81" s="160"/>
      <c r="X81" s="160"/>
      <c r="Y81" s="160"/>
      <c r="Z81" s="160"/>
      <c r="AA81" s="160"/>
      <c r="AB81" s="160"/>
      <c r="AC81" s="160"/>
      <c r="AD81" s="160"/>
      <c r="AE81" s="160" t="s">
        <v>136</v>
      </c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</row>
    <row r="82" spans="1:60" ht="22.5" outlineLevel="1" x14ac:dyDescent="0.2">
      <c r="A82" s="161">
        <v>63</v>
      </c>
      <c r="B82" s="167" t="s">
        <v>267</v>
      </c>
      <c r="C82" s="200" t="s">
        <v>268</v>
      </c>
      <c r="D82" s="169" t="s">
        <v>135</v>
      </c>
      <c r="E82" s="175">
        <v>1</v>
      </c>
      <c r="F82" s="177"/>
      <c r="G82" s="178">
        <f t="shared" si="35"/>
        <v>0</v>
      </c>
      <c r="H82" s="177"/>
      <c r="I82" s="178">
        <f t="shared" si="36"/>
        <v>0</v>
      </c>
      <c r="J82" s="177"/>
      <c r="K82" s="178">
        <f t="shared" si="37"/>
        <v>0</v>
      </c>
      <c r="L82" s="178">
        <v>21</v>
      </c>
      <c r="M82" s="178">
        <f t="shared" si="38"/>
        <v>0</v>
      </c>
      <c r="N82" s="170">
        <v>0</v>
      </c>
      <c r="O82" s="170">
        <f t="shared" si="39"/>
        <v>0</v>
      </c>
      <c r="P82" s="170">
        <v>8.0000000000000002E-3</v>
      </c>
      <c r="Q82" s="170">
        <f t="shared" si="40"/>
        <v>8.0000000000000002E-3</v>
      </c>
      <c r="R82" s="170"/>
      <c r="S82" s="170"/>
      <c r="T82" s="171">
        <v>0.14599999999999999</v>
      </c>
      <c r="U82" s="170">
        <f t="shared" si="41"/>
        <v>0.15</v>
      </c>
      <c r="V82" s="160"/>
      <c r="W82" s="160"/>
      <c r="X82" s="160"/>
      <c r="Y82" s="160"/>
      <c r="Z82" s="160"/>
      <c r="AA82" s="160"/>
      <c r="AB82" s="160"/>
      <c r="AC82" s="160"/>
      <c r="AD82" s="160"/>
      <c r="AE82" s="160" t="s">
        <v>136</v>
      </c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</row>
    <row r="83" spans="1:60" outlineLevel="1" x14ac:dyDescent="0.2">
      <c r="A83" s="161">
        <v>64</v>
      </c>
      <c r="B83" s="167" t="s">
        <v>269</v>
      </c>
      <c r="C83" s="200" t="s">
        <v>270</v>
      </c>
      <c r="D83" s="169" t="s">
        <v>258</v>
      </c>
      <c r="E83" s="175">
        <v>20</v>
      </c>
      <c r="F83" s="177"/>
      <c r="G83" s="178">
        <f t="shared" si="35"/>
        <v>0</v>
      </c>
      <c r="H83" s="177"/>
      <c r="I83" s="178">
        <f t="shared" si="36"/>
        <v>0</v>
      </c>
      <c r="J83" s="177"/>
      <c r="K83" s="178">
        <f t="shared" si="37"/>
        <v>0</v>
      </c>
      <c r="L83" s="178">
        <v>21</v>
      </c>
      <c r="M83" s="178">
        <f t="shared" si="38"/>
        <v>0</v>
      </c>
      <c r="N83" s="170">
        <v>8.8999999999999995E-4</v>
      </c>
      <c r="O83" s="170">
        <f t="shared" si="39"/>
        <v>1.78E-2</v>
      </c>
      <c r="P83" s="170">
        <v>0</v>
      </c>
      <c r="Q83" s="170">
        <f t="shared" si="40"/>
        <v>0</v>
      </c>
      <c r="R83" s="170"/>
      <c r="S83" s="170"/>
      <c r="T83" s="171">
        <v>1.1200000000000001</v>
      </c>
      <c r="U83" s="170">
        <f t="shared" si="41"/>
        <v>22.4</v>
      </c>
      <c r="V83" s="160"/>
      <c r="W83" s="160"/>
      <c r="X83" s="160"/>
      <c r="Y83" s="160"/>
      <c r="Z83" s="160"/>
      <c r="AA83" s="160"/>
      <c r="AB83" s="160"/>
      <c r="AC83" s="160"/>
      <c r="AD83" s="160"/>
      <c r="AE83" s="160" t="s">
        <v>136</v>
      </c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</row>
    <row r="84" spans="1:60" ht="22.5" outlineLevel="1" x14ac:dyDescent="0.2">
      <c r="A84" s="161">
        <v>65</v>
      </c>
      <c r="B84" s="167" t="s">
        <v>271</v>
      </c>
      <c r="C84" s="200" t="s">
        <v>272</v>
      </c>
      <c r="D84" s="169" t="s">
        <v>135</v>
      </c>
      <c r="E84" s="175">
        <v>20</v>
      </c>
      <c r="F84" s="177"/>
      <c r="G84" s="178">
        <f t="shared" si="35"/>
        <v>0</v>
      </c>
      <c r="H84" s="177"/>
      <c r="I84" s="178">
        <f t="shared" si="36"/>
        <v>0</v>
      </c>
      <c r="J84" s="177"/>
      <c r="K84" s="178">
        <f t="shared" si="37"/>
        <v>0</v>
      </c>
      <c r="L84" s="178">
        <v>21</v>
      </c>
      <c r="M84" s="178">
        <f t="shared" si="38"/>
        <v>0</v>
      </c>
      <c r="N84" s="170">
        <v>1.55E-2</v>
      </c>
      <c r="O84" s="170">
        <f t="shared" si="39"/>
        <v>0.31</v>
      </c>
      <c r="P84" s="170">
        <v>0</v>
      </c>
      <c r="Q84" s="170">
        <f t="shared" si="40"/>
        <v>0</v>
      </c>
      <c r="R84" s="170"/>
      <c r="S84" s="170"/>
      <c r="T84" s="171">
        <v>0</v>
      </c>
      <c r="U84" s="170">
        <f t="shared" si="41"/>
        <v>0</v>
      </c>
      <c r="V84" s="160"/>
      <c r="W84" s="160"/>
      <c r="X84" s="160"/>
      <c r="Y84" s="160"/>
      <c r="Z84" s="160"/>
      <c r="AA84" s="160"/>
      <c r="AB84" s="160"/>
      <c r="AC84" s="160"/>
      <c r="AD84" s="160"/>
      <c r="AE84" s="160" t="s">
        <v>170</v>
      </c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</row>
    <row r="85" spans="1:60" ht="22.5" outlineLevel="1" x14ac:dyDescent="0.2">
      <c r="A85" s="161">
        <v>66</v>
      </c>
      <c r="B85" s="167" t="s">
        <v>273</v>
      </c>
      <c r="C85" s="200" t="s">
        <v>274</v>
      </c>
      <c r="D85" s="169" t="s">
        <v>135</v>
      </c>
      <c r="E85" s="175">
        <v>28</v>
      </c>
      <c r="F85" s="177"/>
      <c r="G85" s="178">
        <f t="shared" si="35"/>
        <v>0</v>
      </c>
      <c r="H85" s="177"/>
      <c r="I85" s="178">
        <f t="shared" si="36"/>
        <v>0</v>
      </c>
      <c r="J85" s="177"/>
      <c r="K85" s="178">
        <f t="shared" si="37"/>
        <v>0</v>
      </c>
      <c r="L85" s="178">
        <v>21</v>
      </c>
      <c r="M85" s="178">
        <f t="shared" si="38"/>
        <v>0</v>
      </c>
      <c r="N85" s="170">
        <v>1.0399999999999999E-3</v>
      </c>
      <c r="O85" s="170">
        <f t="shared" si="39"/>
        <v>2.912E-2</v>
      </c>
      <c r="P85" s="170">
        <v>0</v>
      </c>
      <c r="Q85" s="170">
        <f t="shared" si="40"/>
        <v>0</v>
      </c>
      <c r="R85" s="170"/>
      <c r="S85" s="170"/>
      <c r="T85" s="171">
        <v>0.44500000000000001</v>
      </c>
      <c r="U85" s="170">
        <f t="shared" si="41"/>
        <v>12.46</v>
      </c>
      <c r="V85" s="160"/>
      <c r="W85" s="160"/>
      <c r="X85" s="160"/>
      <c r="Y85" s="160"/>
      <c r="Z85" s="160"/>
      <c r="AA85" s="160"/>
      <c r="AB85" s="160"/>
      <c r="AC85" s="160"/>
      <c r="AD85" s="160"/>
      <c r="AE85" s="160" t="s">
        <v>136</v>
      </c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</row>
    <row r="86" spans="1:60" ht="22.5" outlineLevel="1" x14ac:dyDescent="0.2">
      <c r="A86" s="161">
        <v>67</v>
      </c>
      <c r="B86" s="167" t="s">
        <v>275</v>
      </c>
      <c r="C86" s="200" t="s">
        <v>276</v>
      </c>
      <c r="D86" s="169" t="s">
        <v>135</v>
      </c>
      <c r="E86" s="175">
        <v>3</v>
      </c>
      <c r="F86" s="177"/>
      <c r="G86" s="178">
        <f t="shared" si="35"/>
        <v>0</v>
      </c>
      <c r="H86" s="177"/>
      <c r="I86" s="178">
        <f t="shared" si="36"/>
        <v>0</v>
      </c>
      <c r="J86" s="177"/>
      <c r="K86" s="178">
        <f t="shared" si="37"/>
        <v>0</v>
      </c>
      <c r="L86" s="178">
        <v>21</v>
      </c>
      <c r="M86" s="178">
        <f t="shared" si="38"/>
        <v>0</v>
      </c>
      <c r="N86" s="170">
        <v>1.72E-3</v>
      </c>
      <c r="O86" s="170">
        <f t="shared" si="39"/>
        <v>5.1599999999999997E-3</v>
      </c>
      <c r="P86" s="170">
        <v>0</v>
      </c>
      <c r="Q86" s="170">
        <f t="shared" si="40"/>
        <v>0</v>
      </c>
      <c r="R86" s="170"/>
      <c r="S86" s="170"/>
      <c r="T86" s="171">
        <v>0.47599999999999998</v>
      </c>
      <c r="U86" s="170">
        <f t="shared" si="41"/>
        <v>1.43</v>
      </c>
      <c r="V86" s="160"/>
      <c r="W86" s="160"/>
      <c r="X86" s="160"/>
      <c r="Y86" s="160"/>
      <c r="Z86" s="160"/>
      <c r="AA86" s="160"/>
      <c r="AB86" s="160"/>
      <c r="AC86" s="160"/>
      <c r="AD86" s="160"/>
      <c r="AE86" s="160" t="s">
        <v>136</v>
      </c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</row>
    <row r="87" spans="1:60" outlineLevel="1" x14ac:dyDescent="0.2">
      <c r="A87" s="161">
        <v>68</v>
      </c>
      <c r="B87" s="167" t="s">
        <v>275</v>
      </c>
      <c r="C87" s="200" t="s">
        <v>277</v>
      </c>
      <c r="D87" s="169" t="s">
        <v>135</v>
      </c>
      <c r="E87" s="175">
        <v>3</v>
      </c>
      <c r="F87" s="177"/>
      <c r="G87" s="178">
        <f t="shared" si="35"/>
        <v>0</v>
      </c>
      <c r="H87" s="177"/>
      <c r="I87" s="178">
        <f t="shared" si="36"/>
        <v>0</v>
      </c>
      <c r="J87" s="177"/>
      <c r="K87" s="178">
        <f t="shared" si="37"/>
        <v>0</v>
      </c>
      <c r="L87" s="178">
        <v>21</v>
      </c>
      <c r="M87" s="178">
        <f t="shared" si="38"/>
        <v>0</v>
      </c>
      <c r="N87" s="170">
        <v>1.72E-3</v>
      </c>
      <c r="O87" s="170">
        <f t="shared" si="39"/>
        <v>5.1599999999999997E-3</v>
      </c>
      <c r="P87" s="170">
        <v>0</v>
      </c>
      <c r="Q87" s="170">
        <f t="shared" si="40"/>
        <v>0</v>
      </c>
      <c r="R87" s="170"/>
      <c r="S87" s="170"/>
      <c r="T87" s="171">
        <v>0.47599999999999998</v>
      </c>
      <c r="U87" s="170">
        <f t="shared" si="41"/>
        <v>1.43</v>
      </c>
      <c r="V87" s="160"/>
      <c r="W87" s="160"/>
      <c r="X87" s="160"/>
      <c r="Y87" s="160"/>
      <c r="Z87" s="160"/>
      <c r="AA87" s="160"/>
      <c r="AB87" s="160"/>
      <c r="AC87" s="160"/>
      <c r="AD87" s="160"/>
      <c r="AE87" s="160" t="s">
        <v>136</v>
      </c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</row>
    <row r="88" spans="1:60" outlineLevel="1" x14ac:dyDescent="0.2">
      <c r="A88" s="161">
        <v>69</v>
      </c>
      <c r="B88" s="167" t="s">
        <v>278</v>
      </c>
      <c r="C88" s="200" t="s">
        <v>279</v>
      </c>
      <c r="D88" s="169" t="s">
        <v>258</v>
      </c>
      <c r="E88" s="175">
        <v>11</v>
      </c>
      <c r="F88" s="177"/>
      <c r="G88" s="178">
        <f t="shared" si="35"/>
        <v>0</v>
      </c>
      <c r="H88" s="177"/>
      <c r="I88" s="178">
        <f t="shared" si="36"/>
        <v>0</v>
      </c>
      <c r="J88" s="177"/>
      <c r="K88" s="178">
        <f t="shared" si="37"/>
        <v>0</v>
      </c>
      <c r="L88" s="178">
        <v>21</v>
      </c>
      <c r="M88" s="178">
        <f t="shared" si="38"/>
        <v>0</v>
      </c>
      <c r="N88" s="170">
        <v>1.6E-2</v>
      </c>
      <c r="O88" s="170">
        <f t="shared" si="39"/>
        <v>0.17599999999999999</v>
      </c>
      <c r="P88" s="170">
        <v>0</v>
      </c>
      <c r="Q88" s="170">
        <f t="shared" si="40"/>
        <v>0</v>
      </c>
      <c r="R88" s="170"/>
      <c r="S88" s="170"/>
      <c r="T88" s="171">
        <v>0.5</v>
      </c>
      <c r="U88" s="170">
        <f t="shared" si="41"/>
        <v>5.5</v>
      </c>
      <c r="V88" s="160"/>
      <c r="W88" s="160"/>
      <c r="X88" s="160"/>
      <c r="Y88" s="160"/>
      <c r="Z88" s="160"/>
      <c r="AA88" s="160"/>
      <c r="AB88" s="160"/>
      <c r="AC88" s="160"/>
      <c r="AD88" s="160"/>
      <c r="AE88" s="160" t="s">
        <v>136</v>
      </c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</row>
    <row r="89" spans="1:60" outlineLevel="1" x14ac:dyDescent="0.2">
      <c r="A89" s="161">
        <v>70</v>
      </c>
      <c r="B89" s="167" t="s">
        <v>280</v>
      </c>
      <c r="C89" s="200" t="s">
        <v>281</v>
      </c>
      <c r="D89" s="169" t="s">
        <v>258</v>
      </c>
      <c r="E89" s="175">
        <v>28</v>
      </c>
      <c r="F89" s="177"/>
      <c r="G89" s="178">
        <f t="shared" si="35"/>
        <v>0</v>
      </c>
      <c r="H89" s="177"/>
      <c r="I89" s="178">
        <f t="shared" si="36"/>
        <v>0</v>
      </c>
      <c r="J89" s="177"/>
      <c r="K89" s="178">
        <f t="shared" si="37"/>
        <v>0</v>
      </c>
      <c r="L89" s="178">
        <v>21</v>
      </c>
      <c r="M89" s="178">
        <f t="shared" si="38"/>
        <v>0</v>
      </c>
      <c r="N89" s="170">
        <v>1.41E-3</v>
      </c>
      <c r="O89" s="170">
        <f t="shared" si="39"/>
        <v>3.9480000000000001E-2</v>
      </c>
      <c r="P89" s="170">
        <v>0</v>
      </c>
      <c r="Q89" s="170">
        <f t="shared" si="40"/>
        <v>0</v>
      </c>
      <c r="R89" s="170"/>
      <c r="S89" s="170"/>
      <c r="T89" s="171">
        <v>1.575</v>
      </c>
      <c r="U89" s="170">
        <f t="shared" si="41"/>
        <v>44.1</v>
      </c>
      <c r="V89" s="160"/>
      <c r="W89" s="160"/>
      <c r="X89" s="160"/>
      <c r="Y89" s="160"/>
      <c r="Z89" s="160"/>
      <c r="AA89" s="160"/>
      <c r="AB89" s="160"/>
      <c r="AC89" s="160"/>
      <c r="AD89" s="160"/>
      <c r="AE89" s="160" t="s">
        <v>136</v>
      </c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</row>
    <row r="90" spans="1:60" ht="22.5" outlineLevel="1" x14ac:dyDescent="0.2">
      <c r="A90" s="161">
        <v>71</v>
      </c>
      <c r="B90" s="167" t="s">
        <v>282</v>
      </c>
      <c r="C90" s="200" t="s">
        <v>283</v>
      </c>
      <c r="D90" s="169" t="s">
        <v>135</v>
      </c>
      <c r="E90" s="175">
        <v>28</v>
      </c>
      <c r="F90" s="177"/>
      <c r="G90" s="178">
        <f t="shared" si="35"/>
        <v>0</v>
      </c>
      <c r="H90" s="177"/>
      <c r="I90" s="178">
        <f t="shared" si="36"/>
        <v>0</v>
      </c>
      <c r="J90" s="177"/>
      <c r="K90" s="178">
        <f t="shared" si="37"/>
        <v>0</v>
      </c>
      <c r="L90" s="178">
        <v>21</v>
      </c>
      <c r="M90" s="178">
        <f t="shared" si="38"/>
        <v>0</v>
      </c>
      <c r="N90" s="170">
        <v>1.6E-2</v>
      </c>
      <c r="O90" s="170">
        <f t="shared" si="39"/>
        <v>0.44800000000000001</v>
      </c>
      <c r="P90" s="170">
        <v>0</v>
      </c>
      <c r="Q90" s="170">
        <f t="shared" si="40"/>
        <v>0</v>
      </c>
      <c r="R90" s="170"/>
      <c r="S90" s="170"/>
      <c r="T90" s="171">
        <v>0</v>
      </c>
      <c r="U90" s="170">
        <f t="shared" si="41"/>
        <v>0</v>
      </c>
      <c r="V90" s="160"/>
      <c r="W90" s="160"/>
      <c r="X90" s="160"/>
      <c r="Y90" s="160"/>
      <c r="Z90" s="160"/>
      <c r="AA90" s="160"/>
      <c r="AB90" s="160"/>
      <c r="AC90" s="160"/>
      <c r="AD90" s="160"/>
      <c r="AE90" s="160" t="s">
        <v>170</v>
      </c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</row>
    <row r="91" spans="1:60" outlineLevel="1" x14ac:dyDescent="0.2">
      <c r="A91" s="161">
        <v>72</v>
      </c>
      <c r="B91" s="167" t="s">
        <v>284</v>
      </c>
      <c r="C91" s="200" t="s">
        <v>285</v>
      </c>
      <c r="D91" s="169" t="s">
        <v>286</v>
      </c>
      <c r="E91" s="175">
        <v>28</v>
      </c>
      <c r="F91" s="177"/>
      <c r="G91" s="178">
        <f t="shared" si="35"/>
        <v>0</v>
      </c>
      <c r="H91" s="177"/>
      <c r="I91" s="178">
        <f t="shared" si="36"/>
        <v>0</v>
      </c>
      <c r="J91" s="177"/>
      <c r="K91" s="178">
        <f t="shared" si="37"/>
        <v>0</v>
      </c>
      <c r="L91" s="178">
        <v>21</v>
      </c>
      <c r="M91" s="178">
        <f t="shared" si="38"/>
        <v>0</v>
      </c>
      <c r="N91" s="170">
        <v>5.0000000000000001E-4</v>
      </c>
      <c r="O91" s="170">
        <f t="shared" si="39"/>
        <v>1.4E-2</v>
      </c>
      <c r="P91" s="170">
        <v>0</v>
      </c>
      <c r="Q91" s="170">
        <f t="shared" si="40"/>
        <v>0</v>
      </c>
      <c r="R91" s="170"/>
      <c r="S91" s="170"/>
      <c r="T91" s="171">
        <v>0</v>
      </c>
      <c r="U91" s="170">
        <f t="shared" si="41"/>
        <v>0</v>
      </c>
      <c r="V91" s="160"/>
      <c r="W91" s="160"/>
      <c r="X91" s="160"/>
      <c r="Y91" s="160"/>
      <c r="Z91" s="160"/>
      <c r="AA91" s="160"/>
      <c r="AB91" s="160"/>
      <c r="AC91" s="160"/>
      <c r="AD91" s="160"/>
      <c r="AE91" s="160" t="s">
        <v>170</v>
      </c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</row>
    <row r="92" spans="1:60" ht="22.5" outlineLevel="1" x14ac:dyDescent="0.2">
      <c r="A92" s="161">
        <v>73</v>
      </c>
      <c r="B92" s="167" t="s">
        <v>287</v>
      </c>
      <c r="C92" s="200" t="s">
        <v>288</v>
      </c>
      <c r="D92" s="169" t="s">
        <v>135</v>
      </c>
      <c r="E92" s="175">
        <v>28</v>
      </c>
      <c r="F92" s="177"/>
      <c r="G92" s="178">
        <f t="shared" si="35"/>
        <v>0</v>
      </c>
      <c r="H92" s="177"/>
      <c r="I92" s="178">
        <f t="shared" si="36"/>
        <v>0</v>
      </c>
      <c r="J92" s="177"/>
      <c r="K92" s="178">
        <f t="shared" si="37"/>
        <v>0</v>
      </c>
      <c r="L92" s="178">
        <v>21</v>
      </c>
      <c r="M92" s="178">
        <f t="shared" si="38"/>
        <v>0</v>
      </c>
      <c r="N92" s="170">
        <v>2.2000000000000001E-4</v>
      </c>
      <c r="O92" s="170">
        <f t="shared" si="39"/>
        <v>6.1599999999999997E-3</v>
      </c>
      <c r="P92" s="170">
        <v>0</v>
      </c>
      <c r="Q92" s="170">
        <f t="shared" si="40"/>
        <v>0</v>
      </c>
      <c r="R92" s="170"/>
      <c r="S92" s="170"/>
      <c r="T92" s="171">
        <v>0.246</v>
      </c>
      <c r="U92" s="170">
        <f t="shared" si="41"/>
        <v>6.89</v>
      </c>
      <c r="V92" s="160"/>
      <c r="W92" s="160"/>
      <c r="X92" s="160"/>
      <c r="Y92" s="160"/>
      <c r="Z92" s="160"/>
      <c r="AA92" s="160"/>
      <c r="AB92" s="160"/>
      <c r="AC92" s="160"/>
      <c r="AD92" s="160"/>
      <c r="AE92" s="160" t="s">
        <v>136</v>
      </c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</row>
    <row r="93" spans="1:60" outlineLevel="1" x14ac:dyDescent="0.2">
      <c r="A93" s="161">
        <v>74</v>
      </c>
      <c r="B93" s="167" t="s">
        <v>289</v>
      </c>
      <c r="C93" s="200" t="s">
        <v>290</v>
      </c>
      <c r="D93" s="169" t="s">
        <v>258</v>
      </c>
      <c r="E93" s="175">
        <v>3</v>
      </c>
      <c r="F93" s="177"/>
      <c r="G93" s="178">
        <f t="shared" si="35"/>
        <v>0</v>
      </c>
      <c r="H93" s="177"/>
      <c r="I93" s="178">
        <f t="shared" si="36"/>
        <v>0</v>
      </c>
      <c r="J93" s="177"/>
      <c r="K93" s="178">
        <f t="shared" si="37"/>
        <v>0</v>
      </c>
      <c r="L93" s="178">
        <v>21</v>
      </c>
      <c r="M93" s="178">
        <f t="shared" si="38"/>
        <v>0</v>
      </c>
      <c r="N93" s="170">
        <v>1.09E-2</v>
      </c>
      <c r="O93" s="170">
        <f t="shared" si="39"/>
        <v>3.27E-2</v>
      </c>
      <c r="P93" s="170">
        <v>0</v>
      </c>
      <c r="Q93" s="170">
        <f t="shared" si="40"/>
        <v>0</v>
      </c>
      <c r="R93" s="170"/>
      <c r="S93" s="170"/>
      <c r="T93" s="171">
        <v>1.25</v>
      </c>
      <c r="U93" s="170">
        <f t="shared" si="41"/>
        <v>3.75</v>
      </c>
      <c r="V93" s="160"/>
      <c r="W93" s="160"/>
      <c r="X93" s="160"/>
      <c r="Y93" s="160"/>
      <c r="Z93" s="160"/>
      <c r="AA93" s="160"/>
      <c r="AB93" s="160"/>
      <c r="AC93" s="160"/>
      <c r="AD93" s="160"/>
      <c r="AE93" s="160" t="s">
        <v>136</v>
      </c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</row>
    <row r="94" spans="1:60" x14ac:dyDescent="0.2">
      <c r="A94" s="162" t="s">
        <v>131</v>
      </c>
      <c r="B94" s="168" t="s">
        <v>80</v>
      </c>
      <c r="C94" s="201" t="s">
        <v>81</v>
      </c>
      <c r="D94" s="172"/>
      <c r="E94" s="176"/>
      <c r="F94" s="179"/>
      <c r="G94" s="179">
        <f>SUMIF(AE95:AE100,"&lt;&gt;NOR",G95:G100)</f>
        <v>0</v>
      </c>
      <c r="H94" s="179"/>
      <c r="I94" s="179">
        <f>SUM(I95:I100)</f>
        <v>0</v>
      </c>
      <c r="J94" s="179"/>
      <c r="K94" s="179">
        <f>SUM(K95:K100)</f>
        <v>0</v>
      </c>
      <c r="L94" s="179"/>
      <c r="M94" s="179">
        <f>SUM(M95:M100)</f>
        <v>0</v>
      </c>
      <c r="N94" s="173"/>
      <c r="O94" s="173">
        <f>SUM(O95:O100)</f>
        <v>0.34866000000000003</v>
      </c>
      <c r="P94" s="173"/>
      <c r="Q94" s="173">
        <f>SUM(Q95:Q100)</f>
        <v>0</v>
      </c>
      <c r="R94" s="173"/>
      <c r="S94" s="173"/>
      <c r="T94" s="174"/>
      <c r="U94" s="173">
        <f>SUM(U95:U100)</f>
        <v>13.24</v>
      </c>
      <c r="AE94" t="s">
        <v>132</v>
      </c>
    </row>
    <row r="95" spans="1:60" outlineLevel="1" x14ac:dyDescent="0.2">
      <c r="A95" s="161">
        <v>75</v>
      </c>
      <c r="B95" s="167" t="s">
        <v>291</v>
      </c>
      <c r="C95" s="200" t="s">
        <v>292</v>
      </c>
      <c r="D95" s="169" t="s">
        <v>135</v>
      </c>
      <c r="E95" s="175">
        <v>1</v>
      </c>
      <c r="F95" s="177"/>
      <c r="G95" s="178">
        <f t="shared" ref="G95:G100" si="42">ROUND(E95*F95,2)</f>
        <v>0</v>
      </c>
      <c r="H95" s="177"/>
      <c r="I95" s="178">
        <f t="shared" ref="I95:I100" si="43">ROUND(E95*H95,2)</f>
        <v>0</v>
      </c>
      <c r="J95" s="177"/>
      <c r="K95" s="178">
        <f t="shared" ref="K95:K100" si="44">ROUND(E95*J95,2)</f>
        <v>0</v>
      </c>
      <c r="L95" s="178">
        <v>21</v>
      </c>
      <c r="M95" s="178">
        <f t="shared" ref="M95:M100" si="45">G95*(1+L95/100)</f>
        <v>0</v>
      </c>
      <c r="N95" s="170">
        <v>0</v>
      </c>
      <c r="O95" s="170">
        <f t="shared" ref="O95:O100" si="46">ROUND(E95*N95,5)</f>
        <v>0</v>
      </c>
      <c r="P95" s="170">
        <v>0</v>
      </c>
      <c r="Q95" s="170">
        <f t="shared" ref="Q95:Q100" si="47">ROUND(E95*P95,5)</f>
        <v>0</v>
      </c>
      <c r="R95" s="170"/>
      <c r="S95" s="170"/>
      <c r="T95" s="171">
        <v>7.3</v>
      </c>
      <c r="U95" s="170">
        <f t="shared" ref="U95:U100" si="48">ROUND(E95*T95,2)</f>
        <v>7.3</v>
      </c>
      <c r="V95" s="160"/>
      <c r="W95" s="160"/>
      <c r="X95" s="160"/>
      <c r="Y95" s="160"/>
      <c r="Z95" s="160"/>
      <c r="AA95" s="160"/>
      <c r="AB95" s="160"/>
      <c r="AC95" s="160"/>
      <c r="AD95" s="160"/>
      <c r="AE95" s="160" t="s">
        <v>136</v>
      </c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</row>
    <row r="96" spans="1:60" outlineLevel="1" x14ac:dyDescent="0.2">
      <c r="A96" s="161">
        <v>76</v>
      </c>
      <c r="B96" s="167" t="s">
        <v>293</v>
      </c>
      <c r="C96" s="200" t="s">
        <v>294</v>
      </c>
      <c r="D96" s="169" t="s">
        <v>198</v>
      </c>
      <c r="E96" s="175">
        <v>18</v>
      </c>
      <c r="F96" s="177"/>
      <c r="G96" s="178">
        <f t="shared" si="42"/>
        <v>0</v>
      </c>
      <c r="H96" s="177"/>
      <c r="I96" s="178">
        <f t="shared" si="43"/>
        <v>0</v>
      </c>
      <c r="J96" s="177"/>
      <c r="K96" s="178">
        <f t="shared" si="44"/>
        <v>0</v>
      </c>
      <c r="L96" s="178">
        <v>21</v>
      </c>
      <c r="M96" s="178">
        <f t="shared" si="45"/>
        <v>0</v>
      </c>
      <c r="N96" s="170">
        <v>0</v>
      </c>
      <c r="O96" s="170">
        <f t="shared" si="46"/>
        <v>0</v>
      </c>
      <c r="P96" s="170">
        <v>0</v>
      </c>
      <c r="Q96" s="170">
        <f t="shared" si="47"/>
        <v>0</v>
      </c>
      <c r="R96" s="170"/>
      <c r="S96" s="170"/>
      <c r="T96" s="171">
        <v>0.33</v>
      </c>
      <c r="U96" s="170">
        <f t="shared" si="48"/>
        <v>5.94</v>
      </c>
      <c r="V96" s="160"/>
      <c r="W96" s="160"/>
      <c r="X96" s="160"/>
      <c r="Y96" s="160"/>
      <c r="Z96" s="160"/>
      <c r="AA96" s="160"/>
      <c r="AB96" s="160"/>
      <c r="AC96" s="160"/>
      <c r="AD96" s="160"/>
      <c r="AE96" s="160" t="s">
        <v>136</v>
      </c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</row>
    <row r="97" spans="1:60" outlineLevel="1" x14ac:dyDescent="0.2">
      <c r="A97" s="161">
        <v>77</v>
      </c>
      <c r="B97" s="167" t="s">
        <v>295</v>
      </c>
      <c r="C97" s="200" t="s">
        <v>296</v>
      </c>
      <c r="D97" s="169" t="s">
        <v>135</v>
      </c>
      <c r="E97" s="175">
        <v>6</v>
      </c>
      <c r="F97" s="177"/>
      <c r="G97" s="178">
        <f t="shared" si="42"/>
        <v>0</v>
      </c>
      <c r="H97" s="177"/>
      <c r="I97" s="178">
        <f t="shared" si="43"/>
        <v>0</v>
      </c>
      <c r="J97" s="177"/>
      <c r="K97" s="178">
        <f t="shared" si="44"/>
        <v>0</v>
      </c>
      <c r="L97" s="178">
        <v>21</v>
      </c>
      <c r="M97" s="178">
        <f t="shared" si="45"/>
        <v>0</v>
      </c>
      <c r="N97" s="170">
        <v>3.81E-3</v>
      </c>
      <c r="O97" s="170">
        <f t="shared" si="46"/>
        <v>2.2859999999999998E-2</v>
      </c>
      <c r="P97" s="170">
        <v>0</v>
      </c>
      <c r="Q97" s="170">
        <f t="shared" si="47"/>
        <v>0</v>
      </c>
      <c r="R97" s="170"/>
      <c r="S97" s="170"/>
      <c r="T97" s="171">
        <v>0</v>
      </c>
      <c r="U97" s="170">
        <f t="shared" si="48"/>
        <v>0</v>
      </c>
      <c r="V97" s="160"/>
      <c r="W97" s="160"/>
      <c r="X97" s="160"/>
      <c r="Y97" s="160"/>
      <c r="Z97" s="160"/>
      <c r="AA97" s="160"/>
      <c r="AB97" s="160"/>
      <c r="AC97" s="160"/>
      <c r="AD97" s="160"/>
      <c r="AE97" s="160" t="s">
        <v>170</v>
      </c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</row>
    <row r="98" spans="1:60" outlineLevel="1" x14ac:dyDescent="0.2">
      <c r="A98" s="161">
        <v>78</v>
      </c>
      <c r="B98" s="167" t="s">
        <v>297</v>
      </c>
      <c r="C98" s="200" t="s">
        <v>298</v>
      </c>
      <c r="D98" s="169" t="s">
        <v>135</v>
      </c>
      <c r="E98" s="175">
        <v>12</v>
      </c>
      <c r="F98" s="177"/>
      <c r="G98" s="178">
        <f t="shared" si="42"/>
        <v>0</v>
      </c>
      <c r="H98" s="177"/>
      <c r="I98" s="178">
        <f t="shared" si="43"/>
        <v>0</v>
      </c>
      <c r="J98" s="177"/>
      <c r="K98" s="178">
        <f t="shared" si="44"/>
        <v>0</v>
      </c>
      <c r="L98" s="178">
        <v>21</v>
      </c>
      <c r="M98" s="178">
        <f t="shared" si="45"/>
        <v>0</v>
      </c>
      <c r="N98" s="170">
        <v>5.0000000000000001E-3</v>
      </c>
      <c r="O98" s="170">
        <f t="shared" si="46"/>
        <v>0.06</v>
      </c>
      <c r="P98" s="170">
        <v>0</v>
      </c>
      <c r="Q98" s="170">
        <f t="shared" si="47"/>
        <v>0</v>
      </c>
      <c r="R98" s="170"/>
      <c r="S98" s="170"/>
      <c r="T98" s="171">
        <v>0</v>
      </c>
      <c r="U98" s="170">
        <f t="shared" si="48"/>
        <v>0</v>
      </c>
      <c r="V98" s="160"/>
      <c r="W98" s="160"/>
      <c r="X98" s="160"/>
      <c r="Y98" s="160"/>
      <c r="Z98" s="160"/>
      <c r="AA98" s="160"/>
      <c r="AB98" s="160"/>
      <c r="AC98" s="160"/>
      <c r="AD98" s="160"/>
      <c r="AE98" s="160" t="s">
        <v>170</v>
      </c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</row>
    <row r="99" spans="1:60" ht="22.5" outlineLevel="1" x14ac:dyDescent="0.2">
      <c r="A99" s="161">
        <v>79</v>
      </c>
      <c r="B99" s="167" t="s">
        <v>299</v>
      </c>
      <c r="C99" s="200" t="s">
        <v>300</v>
      </c>
      <c r="D99" s="169" t="s">
        <v>135</v>
      </c>
      <c r="E99" s="175">
        <v>20</v>
      </c>
      <c r="F99" s="177"/>
      <c r="G99" s="178">
        <f t="shared" si="42"/>
        <v>0</v>
      </c>
      <c r="H99" s="177"/>
      <c r="I99" s="178">
        <f t="shared" si="43"/>
        <v>0</v>
      </c>
      <c r="J99" s="177"/>
      <c r="K99" s="178">
        <f t="shared" si="44"/>
        <v>0</v>
      </c>
      <c r="L99" s="178">
        <v>21</v>
      </c>
      <c r="M99" s="178">
        <f t="shared" si="45"/>
        <v>0</v>
      </c>
      <c r="N99" s="170">
        <v>1.2970000000000001E-2</v>
      </c>
      <c r="O99" s="170">
        <f t="shared" si="46"/>
        <v>0.25940000000000002</v>
      </c>
      <c r="P99" s="170">
        <v>0</v>
      </c>
      <c r="Q99" s="170">
        <f t="shared" si="47"/>
        <v>0</v>
      </c>
      <c r="R99" s="170"/>
      <c r="S99" s="170"/>
      <c r="T99" s="171">
        <v>0</v>
      </c>
      <c r="U99" s="170">
        <f t="shared" si="48"/>
        <v>0</v>
      </c>
      <c r="V99" s="160"/>
      <c r="W99" s="160"/>
      <c r="X99" s="160"/>
      <c r="Y99" s="160"/>
      <c r="Z99" s="160"/>
      <c r="AA99" s="160"/>
      <c r="AB99" s="160"/>
      <c r="AC99" s="160"/>
      <c r="AD99" s="160"/>
      <c r="AE99" s="160" t="s">
        <v>170</v>
      </c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</row>
    <row r="100" spans="1:60" outlineLevel="1" x14ac:dyDescent="0.2">
      <c r="A100" s="161">
        <v>80</v>
      </c>
      <c r="B100" s="167" t="s">
        <v>301</v>
      </c>
      <c r="C100" s="200" t="s">
        <v>302</v>
      </c>
      <c r="D100" s="169" t="s">
        <v>135</v>
      </c>
      <c r="E100" s="175">
        <v>20</v>
      </c>
      <c r="F100" s="177"/>
      <c r="G100" s="178">
        <f t="shared" si="42"/>
        <v>0</v>
      </c>
      <c r="H100" s="177"/>
      <c r="I100" s="178">
        <f t="shared" si="43"/>
        <v>0</v>
      </c>
      <c r="J100" s="177"/>
      <c r="K100" s="178">
        <f t="shared" si="44"/>
        <v>0</v>
      </c>
      <c r="L100" s="178">
        <v>21</v>
      </c>
      <c r="M100" s="178">
        <f t="shared" si="45"/>
        <v>0</v>
      </c>
      <c r="N100" s="170">
        <v>3.2000000000000003E-4</v>
      </c>
      <c r="O100" s="170">
        <f t="shared" si="46"/>
        <v>6.4000000000000003E-3</v>
      </c>
      <c r="P100" s="170">
        <v>0</v>
      </c>
      <c r="Q100" s="170">
        <f t="shared" si="47"/>
        <v>0</v>
      </c>
      <c r="R100" s="170"/>
      <c r="S100" s="170"/>
      <c r="T100" s="171">
        <v>0</v>
      </c>
      <c r="U100" s="170">
        <f t="shared" si="48"/>
        <v>0</v>
      </c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 t="s">
        <v>170</v>
      </c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</row>
    <row r="101" spans="1:60" x14ac:dyDescent="0.2">
      <c r="A101" s="162" t="s">
        <v>131</v>
      </c>
      <c r="B101" s="168" t="s">
        <v>82</v>
      </c>
      <c r="C101" s="201" t="s">
        <v>83</v>
      </c>
      <c r="D101" s="172"/>
      <c r="E101" s="176"/>
      <c r="F101" s="179"/>
      <c r="G101" s="179">
        <f>SUMIF(AE102:AE107,"&lt;&gt;NOR",G102:G107)</f>
        <v>0</v>
      </c>
      <c r="H101" s="179"/>
      <c r="I101" s="179">
        <f>SUM(I102:I107)</f>
        <v>0</v>
      </c>
      <c r="J101" s="179"/>
      <c r="K101" s="179">
        <f>SUM(K102:K107)</f>
        <v>0</v>
      </c>
      <c r="L101" s="179"/>
      <c r="M101" s="179">
        <f>SUM(M102:M107)</f>
        <v>0</v>
      </c>
      <c r="N101" s="173"/>
      <c r="O101" s="173">
        <f>SUM(O102:O107)</f>
        <v>7.3429999999999995E-2</v>
      </c>
      <c r="P101" s="173"/>
      <c r="Q101" s="173">
        <f>SUM(Q102:Q107)</f>
        <v>0.128</v>
      </c>
      <c r="R101" s="173"/>
      <c r="S101" s="173"/>
      <c r="T101" s="174"/>
      <c r="U101" s="173">
        <f>SUM(U102:U107)</f>
        <v>32.4</v>
      </c>
      <c r="AE101" t="s">
        <v>132</v>
      </c>
    </row>
    <row r="102" spans="1:60" ht="22.5" outlineLevel="1" x14ac:dyDescent="0.2">
      <c r="A102" s="161">
        <v>81</v>
      </c>
      <c r="B102" s="167" t="s">
        <v>303</v>
      </c>
      <c r="C102" s="200" t="s">
        <v>304</v>
      </c>
      <c r="D102" s="169" t="s">
        <v>198</v>
      </c>
      <c r="E102" s="175">
        <v>40</v>
      </c>
      <c r="F102" s="177"/>
      <c r="G102" s="178">
        <f t="shared" ref="G102:G107" si="49">ROUND(E102*F102,2)</f>
        <v>0</v>
      </c>
      <c r="H102" s="177"/>
      <c r="I102" s="178">
        <f t="shared" ref="I102:I107" si="50">ROUND(E102*H102,2)</f>
        <v>0</v>
      </c>
      <c r="J102" s="177"/>
      <c r="K102" s="178">
        <f t="shared" ref="K102:K107" si="51">ROUND(E102*J102,2)</f>
        <v>0</v>
      </c>
      <c r="L102" s="178">
        <v>21</v>
      </c>
      <c r="M102" s="178">
        <f t="shared" ref="M102:M107" si="52">G102*(1+L102/100)</f>
        <v>0</v>
      </c>
      <c r="N102" s="170">
        <v>2.0000000000000002E-5</v>
      </c>
      <c r="O102" s="170">
        <f t="shared" ref="O102:O107" si="53">ROUND(E102*N102,5)</f>
        <v>8.0000000000000004E-4</v>
      </c>
      <c r="P102" s="170">
        <v>3.2000000000000002E-3</v>
      </c>
      <c r="Q102" s="170">
        <f t="shared" ref="Q102:Q107" si="54">ROUND(E102*P102,5)</f>
        <v>0.128</v>
      </c>
      <c r="R102" s="170"/>
      <c r="S102" s="170"/>
      <c r="T102" s="171">
        <v>5.2999999999999999E-2</v>
      </c>
      <c r="U102" s="170">
        <f t="shared" ref="U102:U107" si="55">ROUND(E102*T102,2)</f>
        <v>2.12</v>
      </c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 t="s">
        <v>136</v>
      </c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</row>
    <row r="103" spans="1:60" outlineLevel="1" x14ac:dyDescent="0.2">
      <c r="A103" s="161">
        <v>82</v>
      </c>
      <c r="B103" s="167" t="s">
        <v>305</v>
      </c>
      <c r="C103" s="200" t="s">
        <v>306</v>
      </c>
      <c r="D103" s="169" t="s">
        <v>198</v>
      </c>
      <c r="E103" s="175">
        <v>54</v>
      </c>
      <c r="F103" s="177"/>
      <c r="G103" s="178">
        <f t="shared" si="49"/>
        <v>0</v>
      </c>
      <c r="H103" s="177"/>
      <c r="I103" s="178">
        <f t="shared" si="50"/>
        <v>0</v>
      </c>
      <c r="J103" s="177"/>
      <c r="K103" s="178">
        <f t="shared" si="51"/>
        <v>0</v>
      </c>
      <c r="L103" s="178">
        <v>21</v>
      </c>
      <c r="M103" s="178">
        <f t="shared" si="52"/>
        <v>0</v>
      </c>
      <c r="N103" s="170">
        <v>7.6000000000000004E-4</v>
      </c>
      <c r="O103" s="170">
        <f t="shared" si="53"/>
        <v>4.104E-2</v>
      </c>
      <c r="P103" s="170">
        <v>0</v>
      </c>
      <c r="Q103" s="170">
        <f t="shared" si="54"/>
        <v>0</v>
      </c>
      <c r="R103" s="170"/>
      <c r="S103" s="170"/>
      <c r="T103" s="171">
        <v>0.29737999999999998</v>
      </c>
      <c r="U103" s="170">
        <f t="shared" si="55"/>
        <v>16.059999999999999</v>
      </c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 t="s">
        <v>136</v>
      </c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</row>
    <row r="104" spans="1:60" outlineLevel="1" x14ac:dyDescent="0.2">
      <c r="A104" s="161">
        <v>83</v>
      </c>
      <c r="B104" s="167" t="s">
        <v>307</v>
      </c>
      <c r="C104" s="200" t="s">
        <v>308</v>
      </c>
      <c r="D104" s="169" t="s">
        <v>198</v>
      </c>
      <c r="E104" s="175">
        <v>39</v>
      </c>
      <c r="F104" s="177"/>
      <c r="G104" s="178">
        <f t="shared" si="49"/>
        <v>0</v>
      </c>
      <c r="H104" s="177"/>
      <c r="I104" s="178">
        <f t="shared" si="50"/>
        <v>0</v>
      </c>
      <c r="J104" s="177"/>
      <c r="K104" s="178">
        <f t="shared" si="51"/>
        <v>0</v>
      </c>
      <c r="L104" s="178">
        <v>21</v>
      </c>
      <c r="M104" s="178">
        <f t="shared" si="52"/>
        <v>0</v>
      </c>
      <c r="N104" s="170">
        <v>6.4999999999999997E-4</v>
      </c>
      <c r="O104" s="170">
        <f t="shared" si="53"/>
        <v>2.5350000000000001E-2</v>
      </c>
      <c r="P104" s="170">
        <v>0</v>
      </c>
      <c r="Q104" s="170">
        <f t="shared" si="54"/>
        <v>0</v>
      </c>
      <c r="R104" s="170"/>
      <c r="S104" s="170"/>
      <c r="T104" s="171">
        <v>0.2848</v>
      </c>
      <c r="U104" s="170">
        <f t="shared" si="55"/>
        <v>11.11</v>
      </c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 t="s">
        <v>136</v>
      </c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</row>
    <row r="105" spans="1:60" outlineLevel="1" x14ac:dyDescent="0.2">
      <c r="A105" s="161">
        <v>84</v>
      </c>
      <c r="B105" s="167" t="s">
        <v>309</v>
      </c>
      <c r="C105" s="200" t="s">
        <v>310</v>
      </c>
      <c r="D105" s="169" t="s">
        <v>198</v>
      </c>
      <c r="E105" s="175">
        <v>93</v>
      </c>
      <c r="F105" s="177"/>
      <c r="G105" s="178">
        <f t="shared" si="49"/>
        <v>0</v>
      </c>
      <c r="H105" s="177"/>
      <c r="I105" s="178">
        <f t="shared" si="50"/>
        <v>0</v>
      </c>
      <c r="J105" s="177"/>
      <c r="K105" s="178">
        <f t="shared" si="51"/>
        <v>0</v>
      </c>
      <c r="L105" s="178">
        <v>21</v>
      </c>
      <c r="M105" s="178">
        <f t="shared" si="52"/>
        <v>0</v>
      </c>
      <c r="N105" s="170">
        <v>0</v>
      </c>
      <c r="O105" s="170">
        <f t="shared" si="53"/>
        <v>0</v>
      </c>
      <c r="P105" s="170">
        <v>0</v>
      </c>
      <c r="Q105" s="170">
        <f t="shared" si="54"/>
        <v>0</v>
      </c>
      <c r="R105" s="170"/>
      <c r="S105" s="170"/>
      <c r="T105" s="171">
        <v>1.7999999999999999E-2</v>
      </c>
      <c r="U105" s="170">
        <f t="shared" si="55"/>
        <v>1.67</v>
      </c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 t="s">
        <v>136</v>
      </c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</row>
    <row r="106" spans="1:60" outlineLevel="1" x14ac:dyDescent="0.2">
      <c r="A106" s="161">
        <v>85</v>
      </c>
      <c r="B106" s="167" t="s">
        <v>311</v>
      </c>
      <c r="C106" s="200" t="s">
        <v>312</v>
      </c>
      <c r="D106" s="169" t="s">
        <v>211</v>
      </c>
      <c r="E106" s="175">
        <v>7.0000000000000007E-2</v>
      </c>
      <c r="F106" s="177"/>
      <c r="G106" s="178">
        <f t="shared" si="49"/>
        <v>0</v>
      </c>
      <c r="H106" s="177"/>
      <c r="I106" s="178">
        <f t="shared" si="50"/>
        <v>0</v>
      </c>
      <c r="J106" s="177"/>
      <c r="K106" s="178">
        <f t="shared" si="51"/>
        <v>0</v>
      </c>
      <c r="L106" s="178">
        <v>21</v>
      </c>
      <c r="M106" s="178">
        <f t="shared" si="52"/>
        <v>0</v>
      </c>
      <c r="N106" s="170">
        <v>0</v>
      </c>
      <c r="O106" s="170">
        <f t="shared" si="53"/>
        <v>0</v>
      </c>
      <c r="P106" s="170">
        <v>0</v>
      </c>
      <c r="Q106" s="170">
        <f t="shared" si="54"/>
        <v>0</v>
      </c>
      <c r="R106" s="170"/>
      <c r="S106" s="170"/>
      <c r="T106" s="171">
        <v>3.246</v>
      </c>
      <c r="U106" s="170">
        <f t="shared" si="55"/>
        <v>0.23</v>
      </c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 t="s">
        <v>136</v>
      </c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</row>
    <row r="107" spans="1:60" outlineLevel="1" x14ac:dyDescent="0.2">
      <c r="A107" s="161">
        <v>86</v>
      </c>
      <c r="B107" s="167" t="s">
        <v>313</v>
      </c>
      <c r="C107" s="200" t="s">
        <v>314</v>
      </c>
      <c r="D107" s="169" t="s">
        <v>135</v>
      </c>
      <c r="E107" s="175">
        <v>3</v>
      </c>
      <c r="F107" s="177"/>
      <c r="G107" s="178">
        <f t="shared" si="49"/>
        <v>0</v>
      </c>
      <c r="H107" s="177"/>
      <c r="I107" s="178">
        <f t="shared" si="50"/>
        <v>0</v>
      </c>
      <c r="J107" s="177"/>
      <c r="K107" s="178">
        <f t="shared" si="51"/>
        <v>0</v>
      </c>
      <c r="L107" s="178">
        <v>21</v>
      </c>
      <c r="M107" s="178">
        <f t="shared" si="52"/>
        <v>0</v>
      </c>
      <c r="N107" s="170">
        <v>2.0799999999999998E-3</v>
      </c>
      <c r="O107" s="170">
        <f t="shared" si="53"/>
        <v>6.2399999999999999E-3</v>
      </c>
      <c r="P107" s="170">
        <v>0</v>
      </c>
      <c r="Q107" s="170">
        <f t="shared" si="54"/>
        <v>0</v>
      </c>
      <c r="R107" s="170"/>
      <c r="S107" s="170"/>
      <c r="T107" s="171">
        <v>0.40200000000000002</v>
      </c>
      <c r="U107" s="170">
        <f t="shared" si="55"/>
        <v>1.21</v>
      </c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 t="s">
        <v>136</v>
      </c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</row>
    <row r="108" spans="1:60" x14ac:dyDescent="0.2">
      <c r="A108" s="162" t="s">
        <v>131</v>
      </c>
      <c r="B108" s="168" t="s">
        <v>84</v>
      </c>
      <c r="C108" s="201" t="s">
        <v>85</v>
      </c>
      <c r="D108" s="172"/>
      <c r="E108" s="176"/>
      <c r="F108" s="179"/>
      <c r="G108" s="179">
        <f>SUMIF(AE109:AE109,"&lt;&gt;NOR",G109:G109)</f>
        <v>0</v>
      </c>
      <c r="H108" s="179"/>
      <c r="I108" s="179">
        <f>SUM(I109:I109)</f>
        <v>0</v>
      </c>
      <c r="J108" s="179"/>
      <c r="K108" s="179">
        <f>SUM(K109:K109)</f>
        <v>0</v>
      </c>
      <c r="L108" s="179"/>
      <c r="M108" s="179">
        <f>SUM(M109:M109)</f>
        <v>0</v>
      </c>
      <c r="N108" s="173"/>
      <c r="O108" s="173">
        <f>SUM(O109:O109)</f>
        <v>3.0000000000000001E-3</v>
      </c>
      <c r="P108" s="173"/>
      <c r="Q108" s="173">
        <f>SUM(Q109:Q109)</f>
        <v>0</v>
      </c>
      <c r="R108" s="173"/>
      <c r="S108" s="173"/>
      <c r="T108" s="174"/>
      <c r="U108" s="173">
        <f>SUM(U109:U109)</f>
        <v>0.99</v>
      </c>
      <c r="AE108" t="s">
        <v>132</v>
      </c>
    </row>
    <row r="109" spans="1:60" outlineLevel="1" x14ac:dyDescent="0.2">
      <c r="A109" s="161">
        <v>87</v>
      </c>
      <c r="B109" s="167" t="s">
        <v>315</v>
      </c>
      <c r="C109" s="200" t="s">
        <v>316</v>
      </c>
      <c r="D109" s="169" t="s">
        <v>135</v>
      </c>
      <c r="E109" s="175">
        <v>6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0">
        <v>5.0000000000000001E-4</v>
      </c>
      <c r="O109" s="170">
        <f>ROUND(E109*N109,5)</f>
        <v>3.0000000000000001E-3</v>
      </c>
      <c r="P109" s="170">
        <v>0</v>
      </c>
      <c r="Q109" s="170">
        <f>ROUND(E109*P109,5)</f>
        <v>0</v>
      </c>
      <c r="R109" s="170"/>
      <c r="S109" s="170"/>
      <c r="T109" s="171">
        <v>0.16500000000000001</v>
      </c>
      <c r="U109" s="170">
        <f>ROUND(E109*T109,2)</f>
        <v>0.99</v>
      </c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 t="s">
        <v>136</v>
      </c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</row>
    <row r="110" spans="1:60" x14ac:dyDescent="0.2">
      <c r="A110" s="162" t="s">
        <v>131</v>
      </c>
      <c r="B110" s="168" t="s">
        <v>86</v>
      </c>
      <c r="C110" s="201" t="s">
        <v>87</v>
      </c>
      <c r="D110" s="172"/>
      <c r="E110" s="176"/>
      <c r="F110" s="179"/>
      <c r="G110" s="179">
        <f>SUMIF(AE111:AE113,"&lt;&gt;NOR",G111:G113)</f>
        <v>0</v>
      </c>
      <c r="H110" s="179"/>
      <c r="I110" s="179">
        <f>SUM(I111:I113)</f>
        <v>0</v>
      </c>
      <c r="J110" s="179"/>
      <c r="K110" s="179">
        <f>SUM(K111:K113)</f>
        <v>0</v>
      </c>
      <c r="L110" s="179"/>
      <c r="M110" s="179">
        <f>SUM(M111:M113)</f>
        <v>0</v>
      </c>
      <c r="N110" s="173"/>
      <c r="O110" s="173">
        <f>SUM(O111:O113)</f>
        <v>0.20549999999999999</v>
      </c>
      <c r="P110" s="173"/>
      <c r="Q110" s="173">
        <f>SUM(Q111:Q113)</f>
        <v>7.4099999999999999E-2</v>
      </c>
      <c r="R110" s="173"/>
      <c r="S110" s="173"/>
      <c r="T110" s="174"/>
      <c r="U110" s="173">
        <f>SUM(U111:U113)</f>
        <v>10.08</v>
      </c>
      <c r="AE110" t="s">
        <v>132</v>
      </c>
    </row>
    <row r="111" spans="1:60" ht="22.5" outlineLevel="1" x14ac:dyDescent="0.2">
      <c r="A111" s="161">
        <v>88</v>
      </c>
      <c r="B111" s="167" t="s">
        <v>317</v>
      </c>
      <c r="C111" s="200" t="s">
        <v>318</v>
      </c>
      <c r="D111" s="169" t="s">
        <v>135</v>
      </c>
      <c r="E111" s="175">
        <v>6</v>
      </c>
      <c r="F111" s="177"/>
      <c r="G111" s="178">
        <f>ROUND(E111*F111,2)</f>
        <v>0</v>
      </c>
      <c r="H111" s="177"/>
      <c r="I111" s="178">
        <f>ROUND(E111*H111,2)</f>
        <v>0</v>
      </c>
      <c r="J111" s="177"/>
      <c r="K111" s="178">
        <f>ROUND(E111*J111,2)</f>
        <v>0</v>
      </c>
      <c r="L111" s="178">
        <v>21</v>
      </c>
      <c r="M111" s="178">
        <f>G111*(1+L111/100)</f>
        <v>0</v>
      </c>
      <c r="N111" s="170">
        <v>5.0000000000000002E-5</v>
      </c>
      <c r="O111" s="170">
        <f>ROUND(E111*N111,5)</f>
        <v>2.9999999999999997E-4</v>
      </c>
      <c r="P111" s="170">
        <v>1.235E-2</v>
      </c>
      <c r="Q111" s="170">
        <f>ROUND(E111*P111,5)</f>
        <v>7.4099999999999999E-2</v>
      </c>
      <c r="R111" s="170"/>
      <c r="S111" s="170"/>
      <c r="T111" s="171">
        <v>0.23699999999999999</v>
      </c>
      <c r="U111" s="170">
        <f>ROUND(E111*T111,2)</f>
        <v>1.42</v>
      </c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 t="s">
        <v>136</v>
      </c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</row>
    <row r="112" spans="1:60" outlineLevel="1" x14ac:dyDescent="0.2">
      <c r="A112" s="161">
        <v>89</v>
      </c>
      <c r="B112" s="167" t="s">
        <v>319</v>
      </c>
      <c r="C112" s="200" t="s">
        <v>320</v>
      </c>
      <c r="D112" s="169" t="s">
        <v>135</v>
      </c>
      <c r="E112" s="175">
        <v>5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0">
        <v>1.512E-2</v>
      </c>
      <c r="O112" s="170">
        <f>ROUND(E112*N112,5)</f>
        <v>7.5600000000000001E-2</v>
      </c>
      <c r="P112" s="170">
        <v>0</v>
      </c>
      <c r="Q112" s="170">
        <f>ROUND(E112*P112,5)</f>
        <v>0</v>
      </c>
      <c r="R112" s="170"/>
      <c r="S112" s="170"/>
      <c r="T112" s="171">
        <v>0.85499999999999998</v>
      </c>
      <c r="U112" s="170">
        <f>ROUND(E112*T112,2)</f>
        <v>4.28</v>
      </c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 t="s">
        <v>136</v>
      </c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</row>
    <row r="113" spans="1:60" outlineLevel="1" x14ac:dyDescent="0.2">
      <c r="A113" s="161">
        <v>90</v>
      </c>
      <c r="B113" s="167" t="s">
        <v>321</v>
      </c>
      <c r="C113" s="200" t="s">
        <v>322</v>
      </c>
      <c r="D113" s="169" t="s">
        <v>135</v>
      </c>
      <c r="E113" s="175">
        <v>5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21</v>
      </c>
      <c r="M113" s="178">
        <f>G113*(1+L113/100)</f>
        <v>0</v>
      </c>
      <c r="N113" s="170">
        <v>2.5919999999999999E-2</v>
      </c>
      <c r="O113" s="170">
        <f>ROUND(E113*N113,5)</f>
        <v>0.12959999999999999</v>
      </c>
      <c r="P113" s="170">
        <v>0</v>
      </c>
      <c r="Q113" s="170">
        <f>ROUND(E113*P113,5)</f>
        <v>0</v>
      </c>
      <c r="R113" s="170"/>
      <c r="S113" s="170"/>
      <c r="T113" s="171">
        <v>0.876</v>
      </c>
      <c r="U113" s="170">
        <f>ROUND(E113*T113,2)</f>
        <v>4.38</v>
      </c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 t="s">
        <v>136</v>
      </c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</row>
    <row r="114" spans="1:60" x14ac:dyDescent="0.2">
      <c r="A114" s="162" t="s">
        <v>131</v>
      </c>
      <c r="B114" s="168" t="s">
        <v>88</v>
      </c>
      <c r="C114" s="201" t="s">
        <v>89</v>
      </c>
      <c r="D114" s="172"/>
      <c r="E114" s="176"/>
      <c r="F114" s="179"/>
      <c r="G114" s="179">
        <f>SUMIF(AE115:AE115,"&lt;&gt;NOR",G115:G115)</f>
        <v>0</v>
      </c>
      <c r="H114" s="179"/>
      <c r="I114" s="179">
        <f>SUM(I115:I115)</f>
        <v>0</v>
      </c>
      <c r="J114" s="179"/>
      <c r="K114" s="179">
        <f>SUM(K115:K115)</f>
        <v>0</v>
      </c>
      <c r="L114" s="179"/>
      <c r="M114" s="179">
        <f>SUM(M115:M115)</f>
        <v>0</v>
      </c>
      <c r="N114" s="173"/>
      <c r="O114" s="173">
        <f>SUM(O115:O115)</f>
        <v>0</v>
      </c>
      <c r="P114" s="173"/>
      <c r="Q114" s="173">
        <f>SUM(Q115:Q115)</f>
        <v>0</v>
      </c>
      <c r="R114" s="173"/>
      <c r="S114" s="173"/>
      <c r="T114" s="174"/>
      <c r="U114" s="173">
        <f>SUM(U115:U115)</f>
        <v>34.799999999999997</v>
      </c>
      <c r="AE114" t="s">
        <v>132</v>
      </c>
    </row>
    <row r="115" spans="1:60" outlineLevel="1" x14ac:dyDescent="0.2">
      <c r="A115" s="161">
        <v>91</v>
      </c>
      <c r="B115" s="167" t="s">
        <v>323</v>
      </c>
      <c r="C115" s="200" t="s">
        <v>324</v>
      </c>
      <c r="D115" s="169" t="s">
        <v>135</v>
      </c>
      <c r="E115" s="175">
        <v>24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21</v>
      </c>
      <c r="M115" s="178">
        <f>G115*(1+L115/100)</f>
        <v>0</v>
      </c>
      <c r="N115" s="170">
        <v>0</v>
      </c>
      <c r="O115" s="170">
        <f>ROUND(E115*N115,5)</f>
        <v>0</v>
      </c>
      <c r="P115" s="170">
        <v>0</v>
      </c>
      <c r="Q115" s="170">
        <f>ROUND(E115*P115,5)</f>
        <v>0</v>
      </c>
      <c r="R115" s="170"/>
      <c r="S115" s="170"/>
      <c r="T115" s="171">
        <v>1.45</v>
      </c>
      <c r="U115" s="170">
        <f>ROUND(E115*T115,2)</f>
        <v>34.799999999999997</v>
      </c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 t="s">
        <v>136</v>
      </c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</row>
    <row r="116" spans="1:60" x14ac:dyDescent="0.2">
      <c r="A116" s="162" t="s">
        <v>131</v>
      </c>
      <c r="B116" s="168" t="s">
        <v>90</v>
      </c>
      <c r="C116" s="201" t="s">
        <v>91</v>
      </c>
      <c r="D116" s="172"/>
      <c r="E116" s="176"/>
      <c r="F116" s="179"/>
      <c r="G116" s="179">
        <f>SUMIF(AE117:AE117,"&lt;&gt;NOR",G117:G117)</f>
        <v>0</v>
      </c>
      <c r="H116" s="179"/>
      <c r="I116" s="179">
        <f>SUM(I117:I117)</f>
        <v>0</v>
      </c>
      <c r="J116" s="179"/>
      <c r="K116" s="179">
        <f>SUM(K117:K117)</f>
        <v>0</v>
      </c>
      <c r="L116" s="179"/>
      <c r="M116" s="179">
        <f>SUM(M117:M117)</f>
        <v>0</v>
      </c>
      <c r="N116" s="173"/>
      <c r="O116" s="173">
        <f>SUM(O117:O117)</f>
        <v>0</v>
      </c>
      <c r="P116" s="173"/>
      <c r="Q116" s="173">
        <f>SUM(Q117:Q117)</f>
        <v>0</v>
      </c>
      <c r="R116" s="173"/>
      <c r="S116" s="173"/>
      <c r="T116" s="174"/>
      <c r="U116" s="173">
        <f>SUM(U117:U117)</f>
        <v>21.22</v>
      </c>
      <c r="AE116" t="s">
        <v>132</v>
      </c>
    </row>
    <row r="117" spans="1:60" outlineLevel="1" x14ac:dyDescent="0.2">
      <c r="A117" s="161">
        <v>92</v>
      </c>
      <c r="B117" s="167" t="s">
        <v>325</v>
      </c>
      <c r="C117" s="200" t="s">
        <v>326</v>
      </c>
      <c r="D117" s="169" t="s">
        <v>139</v>
      </c>
      <c r="E117" s="175">
        <v>8.32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0">
        <v>0</v>
      </c>
      <c r="O117" s="170">
        <f>ROUND(E117*N117,5)</f>
        <v>0</v>
      </c>
      <c r="P117" s="170">
        <v>0</v>
      </c>
      <c r="Q117" s="170">
        <f>ROUND(E117*P117,5)</f>
        <v>0</v>
      </c>
      <c r="R117" s="170"/>
      <c r="S117" s="170"/>
      <c r="T117" s="171">
        <v>2.5499999999999998</v>
      </c>
      <c r="U117" s="170">
        <f>ROUND(E117*T117,2)</f>
        <v>21.22</v>
      </c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 t="s">
        <v>136</v>
      </c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</row>
    <row r="118" spans="1:60" x14ac:dyDescent="0.2">
      <c r="A118" s="162" t="s">
        <v>131</v>
      </c>
      <c r="B118" s="168" t="s">
        <v>92</v>
      </c>
      <c r="C118" s="201" t="s">
        <v>93</v>
      </c>
      <c r="D118" s="172"/>
      <c r="E118" s="176"/>
      <c r="F118" s="179"/>
      <c r="G118" s="179">
        <f>SUMIF(AE119:AE120,"&lt;&gt;NOR",G119:G120)</f>
        <v>0</v>
      </c>
      <c r="H118" s="179"/>
      <c r="I118" s="179">
        <f>SUM(I119:I120)</f>
        <v>0</v>
      </c>
      <c r="J118" s="179"/>
      <c r="K118" s="179">
        <f>SUM(K119:K120)</f>
        <v>0</v>
      </c>
      <c r="L118" s="179"/>
      <c r="M118" s="179">
        <f>SUM(M119:M120)</f>
        <v>0</v>
      </c>
      <c r="N118" s="173"/>
      <c r="O118" s="173">
        <f>SUM(O119:O120)</f>
        <v>0.51334000000000002</v>
      </c>
      <c r="P118" s="173"/>
      <c r="Q118" s="173">
        <f>SUM(Q119:Q120)</f>
        <v>0</v>
      </c>
      <c r="R118" s="173"/>
      <c r="S118" s="173"/>
      <c r="T118" s="174"/>
      <c r="U118" s="173">
        <f>SUM(U119:U120)</f>
        <v>128.4</v>
      </c>
      <c r="AE118" t="s">
        <v>132</v>
      </c>
    </row>
    <row r="119" spans="1:60" outlineLevel="1" x14ac:dyDescent="0.2">
      <c r="A119" s="161">
        <v>93</v>
      </c>
      <c r="B119" s="167" t="s">
        <v>327</v>
      </c>
      <c r="C119" s="200" t="s">
        <v>328</v>
      </c>
      <c r="D119" s="169" t="s">
        <v>139</v>
      </c>
      <c r="E119" s="175">
        <v>124.9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0">
        <v>2.1000000000000001E-4</v>
      </c>
      <c r="O119" s="170">
        <f>ROUND(E119*N119,5)</f>
        <v>2.623E-2</v>
      </c>
      <c r="P119" s="170">
        <v>0</v>
      </c>
      <c r="Q119" s="170">
        <f>ROUND(E119*P119,5)</f>
        <v>0</v>
      </c>
      <c r="R119" s="170"/>
      <c r="S119" s="170"/>
      <c r="T119" s="171">
        <v>0.05</v>
      </c>
      <c r="U119" s="170">
        <f>ROUND(E119*T119,2)</f>
        <v>6.25</v>
      </c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 t="s">
        <v>136</v>
      </c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</row>
    <row r="120" spans="1:60" ht="22.5" outlineLevel="1" x14ac:dyDescent="0.2">
      <c r="A120" s="161">
        <v>94</v>
      </c>
      <c r="B120" s="167" t="s">
        <v>329</v>
      </c>
      <c r="C120" s="200" t="s">
        <v>330</v>
      </c>
      <c r="D120" s="169" t="s">
        <v>139</v>
      </c>
      <c r="E120" s="175">
        <v>124.9</v>
      </c>
      <c r="F120" s="177"/>
      <c r="G120" s="178">
        <f>ROUND(E120*F120,2)</f>
        <v>0</v>
      </c>
      <c r="H120" s="177"/>
      <c r="I120" s="178">
        <f>ROUND(E120*H120,2)</f>
        <v>0</v>
      </c>
      <c r="J120" s="177"/>
      <c r="K120" s="178">
        <f>ROUND(E120*J120,2)</f>
        <v>0</v>
      </c>
      <c r="L120" s="178">
        <v>21</v>
      </c>
      <c r="M120" s="178">
        <f>G120*(1+L120/100)</f>
        <v>0</v>
      </c>
      <c r="N120" s="170">
        <v>3.8999999999999998E-3</v>
      </c>
      <c r="O120" s="170">
        <f>ROUND(E120*N120,5)</f>
        <v>0.48710999999999999</v>
      </c>
      <c r="P120" s="170">
        <v>0</v>
      </c>
      <c r="Q120" s="170">
        <f>ROUND(E120*P120,5)</f>
        <v>0</v>
      </c>
      <c r="R120" s="170"/>
      <c r="S120" s="170"/>
      <c r="T120" s="171">
        <v>0.97799999999999998</v>
      </c>
      <c r="U120" s="170">
        <f>ROUND(E120*T120,2)</f>
        <v>122.15</v>
      </c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 t="s">
        <v>136</v>
      </c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</row>
    <row r="121" spans="1:60" x14ac:dyDescent="0.2">
      <c r="A121" s="162" t="s">
        <v>131</v>
      </c>
      <c r="B121" s="168" t="s">
        <v>94</v>
      </c>
      <c r="C121" s="201" t="s">
        <v>95</v>
      </c>
      <c r="D121" s="172"/>
      <c r="E121" s="176"/>
      <c r="F121" s="179"/>
      <c r="G121" s="179">
        <f>SUMIF(AE122:AE123,"&lt;&gt;NOR",G122:G123)</f>
        <v>0</v>
      </c>
      <c r="H121" s="179"/>
      <c r="I121" s="179">
        <f>SUM(I122:I123)</f>
        <v>0</v>
      </c>
      <c r="J121" s="179"/>
      <c r="K121" s="179">
        <f>SUM(K122:K123)</f>
        <v>0</v>
      </c>
      <c r="L121" s="179"/>
      <c r="M121" s="179">
        <f>SUM(M122:M123)</f>
        <v>0</v>
      </c>
      <c r="N121" s="173"/>
      <c r="O121" s="173">
        <f>SUM(O122:O123)</f>
        <v>2.2159999999999999E-2</v>
      </c>
      <c r="P121" s="173"/>
      <c r="Q121" s="173">
        <f>SUM(Q122:Q123)</f>
        <v>0.36620000000000003</v>
      </c>
      <c r="R121" s="173"/>
      <c r="S121" s="173"/>
      <c r="T121" s="174"/>
      <c r="U121" s="173">
        <f>SUM(U122:U123)</f>
        <v>8.0500000000000007</v>
      </c>
      <c r="AE121" t="s">
        <v>132</v>
      </c>
    </row>
    <row r="122" spans="1:60" outlineLevel="1" x14ac:dyDescent="0.2">
      <c r="A122" s="161">
        <v>95</v>
      </c>
      <c r="B122" s="167" t="s">
        <v>331</v>
      </c>
      <c r="C122" s="200" t="s">
        <v>332</v>
      </c>
      <c r="D122" s="169" t="s">
        <v>139</v>
      </c>
      <c r="E122" s="175">
        <v>18.309999999999999</v>
      </c>
      <c r="F122" s="177"/>
      <c r="G122" s="178">
        <f>ROUND(E122*F122,2)</f>
        <v>0</v>
      </c>
      <c r="H122" s="177"/>
      <c r="I122" s="178">
        <f>ROUND(E122*H122,2)</f>
        <v>0</v>
      </c>
      <c r="J122" s="177"/>
      <c r="K122" s="178">
        <f>ROUND(E122*J122,2)</f>
        <v>0</v>
      </c>
      <c r="L122" s="178">
        <v>21</v>
      </c>
      <c r="M122" s="178">
        <f>G122*(1+L122/100)</f>
        <v>0</v>
      </c>
      <c r="N122" s="170">
        <v>0</v>
      </c>
      <c r="O122" s="170">
        <f>ROUND(E122*N122,5)</f>
        <v>0</v>
      </c>
      <c r="P122" s="170">
        <v>0.02</v>
      </c>
      <c r="Q122" s="170">
        <f>ROUND(E122*P122,5)</f>
        <v>0.36620000000000003</v>
      </c>
      <c r="R122" s="170"/>
      <c r="S122" s="170"/>
      <c r="T122" s="171">
        <v>0.24</v>
      </c>
      <c r="U122" s="170">
        <f>ROUND(E122*T122,2)</f>
        <v>4.3899999999999997</v>
      </c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 t="s">
        <v>136</v>
      </c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</row>
    <row r="123" spans="1:60" outlineLevel="1" x14ac:dyDescent="0.2">
      <c r="A123" s="161">
        <v>96</v>
      </c>
      <c r="B123" s="167" t="s">
        <v>333</v>
      </c>
      <c r="C123" s="200" t="s">
        <v>334</v>
      </c>
      <c r="D123" s="169" t="s">
        <v>198</v>
      </c>
      <c r="E123" s="175">
        <v>18.309999999999999</v>
      </c>
      <c r="F123" s="177"/>
      <c r="G123" s="178">
        <f>ROUND(E123*F123,2)</f>
        <v>0</v>
      </c>
      <c r="H123" s="177"/>
      <c r="I123" s="178">
        <f>ROUND(E123*H123,2)</f>
        <v>0</v>
      </c>
      <c r="J123" s="177"/>
      <c r="K123" s="178">
        <f>ROUND(E123*J123,2)</f>
        <v>0</v>
      </c>
      <c r="L123" s="178">
        <v>21</v>
      </c>
      <c r="M123" s="178">
        <f>G123*(1+L123/100)</f>
        <v>0</v>
      </c>
      <c r="N123" s="170">
        <v>1.2099999999999999E-3</v>
      </c>
      <c r="O123" s="170">
        <f>ROUND(E123*N123,5)</f>
        <v>2.2159999999999999E-2</v>
      </c>
      <c r="P123" s="170">
        <v>0</v>
      </c>
      <c r="Q123" s="170">
        <f>ROUND(E123*P123,5)</f>
        <v>0</v>
      </c>
      <c r="R123" s="170"/>
      <c r="S123" s="170"/>
      <c r="T123" s="171">
        <v>0.2</v>
      </c>
      <c r="U123" s="170">
        <f>ROUND(E123*T123,2)</f>
        <v>3.66</v>
      </c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 t="s">
        <v>136</v>
      </c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</row>
    <row r="124" spans="1:60" x14ac:dyDescent="0.2">
      <c r="A124" s="162" t="s">
        <v>131</v>
      </c>
      <c r="B124" s="168" t="s">
        <v>96</v>
      </c>
      <c r="C124" s="201" t="s">
        <v>97</v>
      </c>
      <c r="D124" s="172"/>
      <c r="E124" s="176"/>
      <c r="F124" s="179"/>
      <c r="G124" s="179">
        <f>SUMIF(AE125:AE126,"&lt;&gt;NOR",G125:G126)</f>
        <v>0</v>
      </c>
      <c r="H124" s="179"/>
      <c r="I124" s="179">
        <f>SUM(I125:I126)</f>
        <v>0</v>
      </c>
      <c r="J124" s="179"/>
      <c r="K124" s="179">
        <f>SUM(K125:K126)</f>
        <v>0</v>
      </c>
      <c r="L124" s="179"/>
      <c r="M124" s="179">
        <f>SUM(M125:M126)</f>
        <v>0</v>
      </c>
      <c r="N124" s="173"/>
      <c r="O124" s="173">
        <f>SUM(O125:O126)</f>
        <v>29.485900000000001</v>
      </c>
      <c r="P124" s="173"/>
      <c r="Q124" s="173">
        <f>SUM(Q125:Q126)</f>
        <v>0</v>
      </c>
      <c r="R124" s="173"/>
      <c r="S124" s="173"/>
      <c r="T124" s="174"/>
      <c r="U124" s="173">
        <f>SUM(U125:U126)</f>
        <v>694.90000000000009</v>
      </c>
      <c r="AE124" t="s">
        <v>132</v>
      </c>
    </row>
    <row r="125" spans="1:60" outlineLevel="1" x14ac:dyDescent="0.2">
      <c r="A125" s="161">
        <v>97</v>
      </c>
      <c r="B125" s="167" t="s">
        <v>335</v>
      </c>
      <c r="C125" s="200" t="s">
        <v>336</v>
      </c>
      <c r="D125" s="169" t="s">
        <v>139</v>
      </c>
      <c r="E125" s="175">
        <v>526.44000000000005</v>
      </c>
      <c r="F125" s="177"/>
      <c r="G125" s="178">
        <f>ROUND(E125*F125,2)</f>
        <v>0</v>
      </c>
      <c r="H125" s="177"/>
      <c r="I125" s="178">
        <f>ROUND(E125*H125,2)</f>
        <v>0</v>
      </c>
      <c r="J125" s="177"/>
      <c r="K125" s="178">
        <f>ROUND(E125*J125,2)</f>
        <v>0</v>
      </c>
      <c r="L125" s="178">
        <v>21</v>
      </c>
      <c r="M125" s="178">
        <f>G125*(1+L125/100)</f>
        <v>0</v>
      </c>
      <c r="N125" s="170">
        <v>2.1000000000000001E-4</v>
      </c>
      <c r="O125" s="170">
        <f>ROUND(E125*N125,5)</f>
        <v>0.11055</v>
      </c>
      <c r="P125" s="170">
        <v>0</v>
      </c>
      <c r="Q125" s="170">
        <f>ROUND(E125*P125,5)</f>
        <v>0</v>
      </c>
      <c r="R125" s="170"/>
      <c r="S125" s="170"/>
      <c r="T125" s="171">
        <v>0.05</v>
      </c>
      <c r="U125" s="170">
        <f>ROUND(E125*T125,2)</f>
        <v>26.32</v>
      </c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 t="s">
        <v>136</v>
      </c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</row>
    <row r="126" spans="1:60" ht="22.5" outlineLevel="1" x14ac:dyDescent="0.2">
      <c r="A126" s="161">
        <v>98</v>
      </c>
      <c r="B126" s="167" t="s">
        <v>337</v>
      </c>
      <c r="C126" s="200" t="s">
        <v>338</v>
      </c>
      <c r="D126" s="169" t="s">
        <v>139</v>
      </c>
      <c r="E126" s="175">
        <v>526.44000000000005</v>
      </c>
      <c r="F126" s="177"/>
      <c r="G126" s="178">
        <f>ROUND(E126*F126,2)</f>
        <v>0</v>
      </c>
      <c r="H126" s="177"/>
      <c r="I126" s="178">
        <f>ROUND(E126*H126,2)</f>
        <v>0</v>
      </c>
      <c r="J126" s="177"/>
      <c r="K126" s="178">
        <f>ROUND(E126*J126,2)</f>
        <v>0</v>
      </c>
      <c r="L126" s="178">
        <v>21</v>
      </c>
      <c r="M126" s="178">
        <f>G126*(1+L126/100)</f>
        <v>0</v>
      </c>
      <c r="N126" s="170">
        <v>5.5800000000000002E-2</v>
      </c>
      <c r="O126" s="170">
        <f>ROUND(E126*N126,5)</f>
        <v>29.375350000000001</v>
      </c>
      <c r="P126" s="170">
        <v>0</v>
      </c>
      <c r="Q126" s="170">
        <f>ROUND(E126*P126,5)</f>
        <v>0</v>
      </c>
      <c r="R126" s="170"/>
      <c r="S126" s="170"/>
      <c r="T126" s="171">
        <v>1.27</v>
      </c>
      <c r="U126" s="170">
        <f>ROUND(E126*T126,2)</f>
        <v>668.58</v>
      </c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 t="s">
        <v>136</v>
      </c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160"/>
      <c r="BB126" s="160"/>
      <c r="BC126" s="160"/>
      <c r="BD126" s="160"/>
      <c r="BE126" s="160"/>
      <c r="BF126" s="160"/>
      <c r="BG126" s="160"/>
      <c r="BH126" s="160"/>
    </row>
    <row r="127" spans="1:60" x14ac:dyDescent="0.2">
      <c r="A127" s="162" t="s">
        <v>131</v>
      </c>
      <c r="B127" s="168" t="s">
        <v>98</v>
      </c>
      <c r="C127" s="201" t="s">
        <v>99</v>
      </c>
      <c r="D127" s="172"/>
      <c r="E127" s="176"/>
      <c r="F127" s="179"/>
      <c r="G127" s="179">
        <f>SUMIF(AE128:AE130,"&lt;&gt;NOR",G128:G130)</f>
        <v>0</v>
      </c>
      <c r="H127" s="179"/>
      <c r="I127" s="179">
        <f>SUM(I128:I130)</f>
        <v>0</v>
      </c>
      <c r="J127" s="179"/>
      <c r="K127" s="179">
        <f>SUM(K128:K130)</f>
        <v>0</v>
      </c>
      <c r="L127" s="179"/>
      <c r="M127" s="179">
        <f>SUM(M128:M130)</f>
        <v>0</v>
      </c>
      <c r="N127" s="173"/>
      <c r="O127" s="173">
        <f>SUM(O128:O130)</f>
        <v>0.12161</v>
      </c>
      <c r="P127" s="173"/>
      <c r="Q127" s="173">
        <f>SUM(Q128:Q130)</f>
        <v>0</v>
      </c>
      <c r="R127" s="173"/>
      <c r="S127" s="173"/>
      <c r="T127" s="174"/>
      <c r="U127" s="173">
        <f>SUM(U128:U130)</f>
        <v>86.92</v>
      </c>
      <c r="AE127" t="s">
        <v>132</v>
      </c>
    </row>
    <row r="128" spans="1:60" outlineLevel="1" x14ac:dyDescent="0.2">
      <c r="A128" s="161">
        <v>99</v>
      </c>
      <c r="B128" s="167" t="s">
        <v>339</v>
      </c>
      <c r="C128" s="200" t="s">
        <v>340</v>
      </c>
      <c r="D128" s="169" t="s">
        <v>139</v>
      </c>
      <c r="E128" s="175">
        <v>124.9</v>
      </c>
      <c r="F128" s="177"/>
      <c r="G128" s="178">
        <f>ROUND(E128*F128,2)</f>
        <v>0</v>
      </c>
      <c r="H128" s="177"/>
      <c r="I128" s="178">
        <f>ROUND(E128*H128,2)</f>
        <v>0</v>
      </c>
      <c r="J128" s="177"/>
      <c r="K128" s="178">
        <f>ROUND(E128*J128,2)</f>
        <v>0</v>
      </c>
      <c r="L128" s="178">
        <v>21</v>
      </c>
      <c r="M128" s="178">
        <f>G128*(1+L128/100)</f>
        <v>0</v>
      </c>
      <c r="N128" s="170">
        <v>0</v>
      </c>
      <c r="O128" s="170">
        <f>ROUND(E128*N128,5)</f>
        <v>0</v>
      </c>
      <c r="P128" s="170">
        <v>0</v>
      </c>
      <c r="Q128" s="170">
        <f>ROUND(E128*P128,5)</f>
        <v>0</v>
      </c>
      <c r="R128" s="170"/>
      <c r="S128" s="170"/>
      <c r="T128" s="171">
        <v>6.9709999999999994E-2</v>
      </c>
      <c r="U128" s="170">
        <f>ROUND(E128*T128,2)</f>
        <v>8.7100000000000009</v>
      </c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 t="s">
        <v>136</v>
      </c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</row>
    <row r="129" spans="1:60" outlineLevel="1" x14ac:dyDescent="0.2">
      <c r="A129" s="161">
        <v>100</v>
      </c>
      <c r="B129" s="167" t="s">
        <v>341</v>
      </c>
      <c r="C129" s="200" t="s">
        <v>342</v>
      </c>
      <c r="D129" s="169" t="s">
        <v>139</v>
      </c>
      <c r="E129" s="175">
        <v>552.78</v>
      </c>
      <c r="F129" s="177"/>
      <c r="G129" s="178">
        <f>ROUND(E129*F129,2)</f>
        <v>0</v>
      </c>
      <c r="H129" s="177"/>
      <c r="I129" s="178">
        <f>ROUND(E129*H129,2)</f>
        <v>0</v>
      </c>
      <c r="J129" s="177"/>
      <c r="K129" s="178">
        <f>ROUND(E129*J129,2)</f>
        <v>0</v>
      </c>
      <c r="L129" s="178">
        <v>21</v>
      </c>
      <c r="M129" s="178">
        <f>G129*(1+L129/100)</f>
        <v>0</v>
      </c>
      <c r="N129" s="170">
        <v>6.9999999999999994E-5</v>
      </c>
      <c r="O129" s="170">
        <f>ROUND(E129*N129,5)</f>
        <v>3.8690000000000002E-2</v>
      </c>
      <c r="P129" s="170">
        <v>0</v>
      </c>
      <c r="Q129" s="170">
        <f>ROUND(E129*P129,5)</f>
        <v>0</v>
      </c>
      <c r="R129" s="170"/>
      <c r="S129" s="170"/>
      <c r="T129" s="171">
        <v>3.2480000000000002E-2</v>
      </c>
      <c r="U129" s="170">
        <f>ROUND(E129*T129,2)</f>
        <v>17.95</v>
      </c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 t="s">
        <v>136</v>
      </c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</row>
    <row r="130" spans="1:60" outlineLevel="1" x14ac:dyDescent="0.2">
      <c r="A130" s="161">
        <v>101</v>
      </c>
      <c r="B130" s="167" t="s">
        <v>343</v>
      </c>
      <c r="C130" s="200" t="s">
        <v>344</v>
      </c>
      <c r="D130" s="169" t="s">
        <v>139</v>
      </c>
      <c r="E130" s="175">
        <v>552.78</v>
      </c>
      <c r="F130" s="177"/>
      <c r="G130" s="178">
        <f>ROUND(E130*F130,2)</f>
        <v>0</v>
      </c>
      <c r="H130" s="177"/>
      <c r="I130" s="178">
        <f>ROUND(E130*H130,2)</f>
        <v>0</v>
      </c>
      <c r="J130" s="177"/>
      <c r="K130" s="178">
        <f>ROUND(E130*J130,2)</f>
        <v>0</v>
      </c>
      <c r="L130" s="178">
        <v>21</v>
      </c>
      <c r="M130" s="178">
        <f>G130*(1+L130/100)</f>
        <v>0</v>
      </c>
      <c r="N130" s="170">
        <v>1.4999999999999999E-4</v>
      </c>
      <c r="O130" s="170">
        <f>ROUND(E130*N130,5)</f>
        <v>8.2919999999999994E-2</v>
      </c>
      <c r="P130" s="170">
        <v>0</v>
      </c>
      <c r="Q130" s="170">
        <f>ROUND(E130*P130,5)</f>
        <v>0</v>
      </c>
      <c r="R130" s="170"/>
      <c r="S130" s="170"/>
      <c r="T130" s="171">
        <v>0.10902000000000001</v>
      </c>
      <c r="U130" s="170">
        <f>ROUND(E130*T130,2)</f>
        <v>60.26</v>
      </c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 t="s">
        <v>136</v>
      </c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</row>
    <row r="131" spans="1:60" x14ac:dyDescent="0.2">
      <c r="A131" s="162" t="s">
        <v>131</v>
      </c>
      <c r="B131" s="168" t="s">
        <v>100</v>
      </c>
      <c r="C131" s="201" t="s">
        <v>101</v>
      </c>
      <c r="D131" s="172"/>
      <c r="E131" s="176"/>
      <c r="F131" s="179"/>
      <c r="G131" s="179">
        <f>SUMIF(AE132:AE136,"&lt;&gt;NOR",G132:G136)</f>
        <v>0</v>
      </c>
      <c r="H131" s="179"/>
      <c r="I131" s="179">
        <f>SUM(I132:I136)</f>
        <v>0</v>
      </c>
      <c r="J131" s="179"/>
      <c r="K131" s="179">
        <f>SUM(K132:K136)</f>
        <v>0</v>
      </c>
      <c r="L131" s="179"/>
      <c r="M131" s="179">
        <f>SUM(M132:M136)</f>
        <v>0</v>
      </c>
      <c r="N131" s="173"/>
      <c r="O131" s="173">
        <f>SUM(O132:O136)</f>
        <v>5.6939999999999991E-2</v>
      </c>
      <c r="P131" s="173"/>
      <c r="Q131" s="173">
        <f>SUM(Q132:Q136)</f>
        <v>0</v>
      </c>
      <c r="R131" s="173"/>
      <c r="S131" s="173"/>
      <c r="T131" s="174"/>
      <c r="U131" s="173">
        <f>SUM(U132:U136)</f>
        <v>126.85</v>
      </c>
      <c r="AE131" t="s">
        <v>132</v>
      </c>
    </row>
    <row r="132" spans="1:60" outlineLevel="1" x14ac:dyDescent="0.2">
      <c r="A132" s="161">
        <v>102</v>
      </c>
      <c r="B132" s="167" t="s">
        <v>345</v>
      </c>
      <c r="C132" s="200" t="s">
        <v>346</v>
      </c>
      <c r="D132" s="169" t="s">
        <v>135</v>
      </c>
      <c r="E132" s="175">
        <v>28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21</v>
      </c>
      <c r="M132" s="178">
        <f>G132*(1+L132/100)</f>
        <v>0</v>
      </c>
      <c r="N132" s="170">
        <v>0</v>
      </c>
      <c r="O132" s="170">
        <f>ROUND(E132*N132,5)</f>
        <v>0</v>
      </c>
      <c r="P132" s="170">
        <v>0</v>
      </c>
      <c r="Q132" s="170">
        <f>ROUND(E132*P132,5)</f>
        <v>0</v>
      </c>
      <c r="R132" s="170"/>
      <c r="S132" s="170"/>
      <c r="T132" s="171">
        <v>3.4166699999999999</v>
      </c>
      <c r="U132" s="170">
        <f>ROUND(E132*T132,2)</f>
        <v>95.67</v>
      </c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 t="s">
        <v>136</v>
      </c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</row>
    <row r="133" spans="1:60" ht="22.5" outlineLevel="1" x14ac:dyDescent="0.2">
      <c r="A133" s="161">
        <v>103</v>
      </c>
      <c r="B133" s="167" t="s">
        <v>347</v>
      </c>
      <c r="C133" s="200" t="s">
        <v>348</v>
      </c>
      <c r="D133" s="169" t="s">
        <v>135</v>
      </c>
      <c r="E133" s="175">
        <v>3</v>
      </c>
      <c r="F133" s="177"/>
      <c r="G133" s="178">
        <f>ROUND(E133*F133,2)</f>
        <v>0</v>
      </c>
      <c r="H133" s="177"/>
      <c r="I133" s="178">
        <f>ROUND(E133*H133,2)</f>
        <v>0</v>
      </c>
      <c r="J133" s="177"/>
      <c r="K133" s="178">
        <f>ROUND(E133*J133,2)</f>
        <v>0</v>
      </c>
      <c r="L133" s="178">
        <v>21</v>
      </c>
      <c r="M133" s="178">
        <f>G133*(1+L133/100)</f>
        <v>0</v>
      </c>
      <c r="N133" s="170">
        <v>0</v>
      </c>
      <c r="O133" s="170">
        <f>ROUND(E133*N133,5)</f>
        <v>0</v>
      </c>
      <c r="P133" s="170">
        <v>0</v>
      </c>
      <c r="Q133" s="170">
        <f>ROUND(E133*P133,5)</f>
        <v>0</v>
      </c>
      <c r="R133" s="170"/>
      <c r="S133" s="170"/>
      <c r="T133" s="171">
        <v>4.3250000000000002</v>
      </c>
      <c r="U133" s="170">
        <f>ROUND(E133*T133,2)</f>
        <v>12.98</v>
      </c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 t="s">
        <v>136</v>
      </c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</row>
    <row r="134" spans="1:60" outlineLevel="1" x14ac:dyDescent="0.2">
      <c r="A134" s="161">
        <v>104</v>
      </c>
      <c r="B134" s="167" t="s">
        <v>349</v>
      </c>
      <c r="C134" s="200" t="s">
        <v>350</v>
      </c>
      <c r="D134" s="169" t="s">
        <v>135</v>
      </c>
      <c r="E134" s="175">
        <v>3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21</v>
      </c>
      <c r="M134" s="178">
        <f>G134*(1+L134/100)</f>
        <v>0</v>
      </c>
      <c r="N134" s="170">
        <v>3.7799999999999999E-3</v>
      </c>
      <c r="O134" s="170">
        <f>ROUND(E134*N134,5)</f>
        <v>1.1339999999999999E-2</v>
      </c>
      <c r="P134" s="170">
        <v>0</v>
      </c>
      <c r="Q134" s="170">
        <f>ROUND(E134*P134,5)</f>
        <v>0</v>
      </c>
      <c r="R134" s="170"/>
      <c r="S134" s="170"/>
      <c r="T134" s="171">
        <v>0</v>
      </c>
      <c r="U134" s="170">
        <f>ROUND(E134*T134,2)</f>
        <v>0</v>
      </c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 t="s">
        <v>170</v>
      </c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</row>
    <row r="135" spans="1:60" ht="22.5" outlineLevel="1" x14ac:dyDescent="0.2">
      <c r="A135" s="161">
        <v>105</v>
      </c>
      <c r="B135" s="167" t="s">
        <v>351</v>
      </c>
      <c r="C135" s="200" t="s">
        <v>352</v>
      </c>
      <c r="D135" s="169" t="s">
        <v>198</v>
      </c>
      <c r="E135" s="175">
        <v>180</v>
      </c>
      <c r="F135" s="177"/>
      <c r="G135" s="178">
        <f>ROUND(E135*F135,2)</f>
        <v>0</v>
      </c>
      <c r="H135" s="177"/>
      <c r="I135" s="178">
        <f>ROUND(E135*H135,2)</f>
        <v>0</v>
      </c>
      <c r="J135" s="177"/>
      <c r="K135" s="178">
        <f>ROUND(E135*J135,2)</f>
        <v>0</v>
      </c>
      <c r="L135" s="178">
        <v>21</v>
      </c>
      <c r="M135" s="178">
        <f>G135*(1+L135/100)</f>
        <v>0</v>
      </c>
      <c r="N135" s="170">
        <v>1.6000000000000001E-4</v>
      </c>
      <c r="O135" s="170">
        <f>ROUND(E135*N135,5)</f>
        <v>2.8799999999999999E-2</v>
      </c>
      <c r="P135" s="170">
        <v>0</v>
      </c>
      <c r="Q135" s="170">
        <f>ROUND(E135*P135,5)</f>
        <v>0</v>
      </c>
      <c r="R135" s="170"/>
      <c r="S135" s="170"/>
      <c r="T135" s="171">
        <v>7.0000000000000007E-2</v>
      </c>
      <c r="U135" s="170">
        <f>ROUND(E135*T135,2)</f>
        <v>12.6</v>
      </c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 t="s">
        <v>136</v>
      </c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</row>
    <row r="136" spans="1:60" ht="22.5" outlineLevel="1" x14ac:dyDescent="0.2">
      <c r="A136" s="161">
        <v>106</v>
      </c>
      <c r="B136" s="167" t="s">
        <v>353</v>
      </c>
      <c r="C136" s="200" t="s">
        <v>354</v>
      </c>
      <c r="D136" s="169" t="s">
        <v>198</v>
      </c>
      <c r="E136" s="175">
        <v>80</v>
      </c>
      <c r="F136" s="177"/>
      <c r="G136" s="178">
        <f>ROUND(E136*F136,2)</f>
        <v>0</v>
      </c>
      <c r="H136" s="177"/>
      <c r="I136" s="178">
        <f>ROUND(E136*H136,2)</f>
        <v>0</v>
      </c>
      <c r="J136" s="177"/>
      <c r="K136" s="178">
        <f>ROUND(E136*J136,2)</f>
        <v>0</v>
      </c>
      <c r="L136" s="178">
        <v>21</v>
      </c>
      <c r="M136" s="178">
        <f>G136*(1+L136/100)</f>
        <v>0</v>
      </c>
      <c r="N136" s="170">
        <v>2.1000000000000001E-4</v>
      </c>
      <c r="O136" s="170">
        <f>ROUND(E136*N136,5)</f>
        <v>1.6799999999999999E-2</v>
      </c>
      <c r="P136" s="170">
        <v>0</v>
      </c>
      <c r="Q136" s="170">
        <f>ROUND(E136*P136,5)</f>
        <v>0</v>
      </c>
      <c r="R136" s="170"/>
      <c r="S136" s="170"/>
      <c r="T136" s="171">
        <v>7.0000000000000007E-2</v>
      </c>
      <c r="U136" s="170">
        <f>ROUND(E136*T136,2)</f>
        <v>5.6</v>
      </c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 t="s">
        <v>136</v>
      </c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</row>
    <row r="137" spans="1:60" x14ac:dyDescent="0.2">
      <c r="A137" s="162" t="s">
        <v>131</v>
      </c>
      <c r="B137" s="168" t="s">
        <v>102</v>
      </c>
      <c r="C137" s="201" t="s">
        <v>103</v>
      </c>
      <c r="D137" s="172"/>
      <c r="E137" s="176"/>
      <c r="F137" s="179"/>
      <c r="G137" s="179">
        <f>SUMIF(AE138:AE138,"&lt;&gt;NOR",G138:G138)</f>
        <v>0</v>
      </c>
      <c r="H137" s="179"/>
      <c r="I137" s="179">
        <f>SUM(I138:I138)</f>
        <v>0</v>
      </c>
      <c r="J137" s="179"/>
      <c r="K137" s="179">
        <f>SUM(K138:K138)</f>
        <v>0</v>
      </c>
      <c r="L137" s="179"/>
      <c r="M137" s="179">
        <f>SUM(M138:M138)</f>
        <v>0</v>
      </c>
      <c r="N137" s="173"/>
      <c r="O137" s="173">
        <f>SUM(O138:O138)</f>
        <v>0</v>
      </c>
      <c r="P137" s="173"/>
      <c r="Q137" s="173">
        <f>SUM(Q138:Q138)</f>
        <v>0</v>
      </c>
      <c r="R137" s="173"/>
      <c r="S137" s="173"/>
      <c r="T137" s="174"/>
      <c r="U137" s="173">
        <f>SUM(U138:U138)</f>
        <v>5</v>
      </c>
      <c r="AE137" t="s">
        <v>132</v>
      </c>
    </row>
    <row r="138" spans="1:60" outlineLevel="1" x14ac:dyDescent="0.2">
      <c r="A138" s="188">
        <v>107</v>
      </c>
      <c r="B138" s="189" t="s">
        <v>355</v>
      </c>
      <c r="C138" s="202" t="s">
        <v>356</v>
      </c>
      <c r="D138" s="190" t="s">
        <v>357</v>
      </c>
      <c r="E138" s="191">
        <v>5</v>
      </c>
      <c r="F138" s="192"/>
      <c r="G138" s="193">
        <f>ROUND(E138*F138,2)</f>
        <v>0</v>
      </c>
      <c r="H138" s="192"/>
      <c r="I138" s="193">
        <f>ROUND(E138*H138,2)</f>
        <v>0</v>
      </c>
      <c r="J138" s="192"/>
      <c r="K138" s="193">
        <f>ROUND(E138*J138,2)</f>
        <v>0</v>
      </c>
      <c r="L138" s="193">
        <v>21</v>
      </c>
      <c r="M138" s="193">
        <f>G138*(1+L138/100)</f>
        <v>0</v>
      </c>
      <c r="N138" s="194">
        <v>0</v>
      </c>
      <c r="O138" s="194">
        <f>ROUND(E138*N138,5)</f>
        <v>0</v>
      </c>
      <c r="P138" s="194">
        <v>0</v>
      </c>
      <c r="Q138" s="194">
        <f>ROUND(E138*P138,5)</f>
        <v>0</v>
      </c>
      <c r="R138" s="194"/>
      <c r="S138" s="194"/>
      <c r="T138" s="195">
        <v>1</v>
      </c>
      <c r="U138" s="194">
        <f>ROUND(E138*T138,2)</f>
        <v>5</v>
      </c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 t="s">
        <v>136</v>
      </c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</row>
    <row r="139" spans="1:60" outlineLevel="1" x14ac:dyDescent="0.2">
      <c r="A139" s="208"/>
      <c r="B139" s="209"/>
      <c r="C139" s="210" t="s">
        <v>362</v>
      </c>
      <c r="D139" s="207" t="s">
        <v>363</v>
      </c>
      <c r="E139" s="211">
        <v>1</v>
      </c>
      <c r="F139" s="212"/>
      <c r="G139" s="213">
        <f>ROUND(E139*F139,2)</f>
        <v>0</v>
      </c>
      <c r="H139" s="212"/>
      <c r="I139" s="213">
        <f>ROUND(E139*H139,2)</f>
        <v>0</v>
      </c>
      <c r="J139" s="212"/>
      <c r="K139" s="213">
        <f>ROUND(E139*J139,2)</f>
        <v>0</v>
      </c>
      <c r="L139" s="213"/>
      <c r="M139" s="213"/>
      <c r="N139" s="207"/>
      <c r="O139" s="207"/>
      <c r="P139" s="207"/>
      <c r="Q139" s="207"/>
      <c r="R139" s="206"/>
      <c r="S139" s="206"/>
      <c r="T139" s="206"/>
      <c r="U139" s="206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</row>
    <row r="140" spans="1:60" x14ac:dyDescent="0.2">
      <c r="A140" s="6"/>
      <c r="B140" s="7" t="s">
        <v>358</v>
      </c>
      <c r="C140" s="203" t="s">
        <v>358</v>
      </c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AC140">
        <v>15</v>
      </c>
      <c r="AD140">
        <v>21</v>
      </c>
    </row>
    <row r="141" spans="1:60" x14ac:dyDescent="0.2">
      <c r="A141" s="196"/>
      <c r="B141" s="197">
        <v>26</v>
      </c>
      <c r="C141" s="204" t="s">
        <v>358</v>
      </c>
      <c r="D141" s="198"/>
      <c r="E141" s="198"/>
      <c r="F141" s="198"/>
      <c r="G141" s="199">
        <f>G8+G14+G18+G23+G31+G33+G35+G43+G55+G57+G66+G76+G94+G101+G108+G110+G114+G116+G118+G121+G124+G127+G131+G137</f>
        <v>0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AC141">
        <f>SUMIF(L7:L138,AC140,G7:G138)</f>
        <v>0</v>
      </c>
      <c r="AD141">
        <f>SUMIF(L7:L138,AD140,G7:G138)</f>
        <v>0</v>
      </c>
      <c r="AE141" t="s">
        <v>359</v>
      </c>
    </row>
    <row r="142" spans="1:60" x14ac:dyDescent="0.2">
      <c r="A142" s="6"/>
      <c r="B142" s="7" t="s">
        <v>358</v>
      </c>
      <c r="C142" s="203" t="s">
        <v>358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60" x14ac:dyDescent="0.2">
      <c r="A143" s="6"/>
      <c r="B143" s="7" t="s">
        <v>358</v>
      </c>
      <c r="C143" s="203" t="s">
        <v>358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60" x14ac:dyDescent="0.2">
      <c r="A144" s="267">
        <v>33</v>
      </c>
      <c r="B144" s="267"/>
      <c r="C144" s="268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31" x14ac:dyDescent="0.2">
      <c r="A145" s="269"/>
      <c r="B145" s="270"/>
      <c r="C145" s="271"/>
      <c r="D145" s="270"/>
      <c r="E145" s="270"/>
      <c r="F145" s="270"/>
      <c r="G145" s="272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AE145" t="s">
        <v>360</v>
      </c>
    </row>
    <row r="146" spans="1:31" x14ac:dyDescent="0.2">
      <c r="A146" s="273"/>
      <c r="B146" s="274"/>
      <c r="C146" s="275"/>
      <c r="D146" s="274"/>
      <c r="E146" s="274"/>
      <c r="F146" s="274"/>
      <c r="G146" s="27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31" x14ac:dyDescent="0.2">
      <c r="A147" s="273"/>
      <c r="B147" s="274"/>
      <c r="C147" s="275"/>
      <c r="D147" s="274"/>
      <c r="E147" s="274"/>
      <c r="F147" s="274"/>
      <c r="G147" s="27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31" x14ac:dyDescent="0.2">
      <c r="A148" s="273"/>
      <c r="B148" s="274"/>
      <c r="C148" s="275"/>
      <c r="D148" s="274"/>
      <c r="E148" s="274"/>
      <c r="F148" s="274"/>
      <c r="G148" s="27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31" x14ac:dyDescent="0.2">
      <c r="A149" s="277"/>
      <c r="B149" s="278"/>
      <c r="C149" s="279"/>
      <c r="D149" s="278"/>
      <c r="E149" s="278"/>
      <c r="F149" s="278"/>
      <c r="G149" s="280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31" x14ac:dyDescent="0.2">
      <c r="A150" s="6"/>
      <c r="B150" s="7" t="s">
        <v>358</v>
      </c>
      <c r="C150" s="203" t="s">
        <v>358</v>
      </c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31" x14ac:dyDescent="0.2">
      <c r="C151" s="205"/>
      <c r="AE151" t="s">
        <v>361</v>
      </c>
    </row>
  </sheetData>
  <mergeCells count="6">
    <mergeCell ref="A145:G149"/>
    <mergeCell ref="A1:G1"/>
    <mergeCell ref="C2:G2"/>
    <mergeCell ref="C3:G3"/>
    <mergeCell ref="C4:G4"/>
    <mergeCell ref="A144:C144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Vladimíra Nováková</cp:lastModifiedBy>
  <cp:lastPrinted>2014-02-28T09:52:57Z</cp:lastPrinted>
  <dcterms:created xsi:type="dcterms:W3CDTF">2009-04-08T07:15:50Z</dcterms:created>
  <dcterms:modified xsi:type="dcterms:W3CDTF">2018-05-04T09:15:49Z</dcterms:modified>
</cp:coreProperties>
</file>