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KrosData\Export\"/>
    </mc:Choice>
  </mc:AlternateContent>
  <bookViews>
    <workbookView xWindow="930" yWindow="0" windowWidth="20880" windowHeight="10665"/>
  </bookViews>
  <sheets>
    <sheet name="Rekapitulace stavby" sheetId="1" r:id="rId1"/>
    <sheet name="SO-01 - Komunikace" sheetId="2" r:id="rId2"/>
    <sheet name="SO-02 - Veřejné osvětlení " sheetId="3" r:id="rId3"/>
    <sheet name="SO-03 - Kanalizace" sheetId="4" r:id="rId4"/>
    <sheet name="04 - VRN" sheetId="5" r:id="rId5"/>
    <sheet name="Pokyny pro vyplnění" sheetId="6" r:id="rId6"/>
  </sheets>
  <definedNames>
    <definedName name="_xlnm._FilterDatabase" localSheetId="4" hidden="1">'04 - VRN'!$C$77:$K$77</definedName>
    <definedName name="_xlnm._FilterDatabase" localSheetId="1" hidden="1">'SO-01 - Komunikace'!$C$82:$K$82</definedName>
    <definedName name="_xlnm._FilterDatabase" localSheetId="2" hidden="1">'SO-02 - Veřejné osvětlení '!$C$86:$K$86</definedName>
    <definedName name="_xlnm._FilterDatabase" localSheetId="3" hidden="1">'SO-03 - Kanalizace'!$C$85:$K$85</definedName>
    <definedName name="_xlnm.Print_Titles" localSheetId="4">'04 - VRN'!$77:$77</definedName>
    <definedName name="_xlnm.Print_Titles" localSheetId="0">'Rekapitulace stavby'!$49:$49</definedName>
    <definedName name="_xlnm.Print_Titles" localSheetId="1">'SO-01 - Komunikace'!$82:$82</definedName>
    <definedName name="_xlnm.Print_Titles" localSheetId="2">'SO-02 - Veřejné osvětlení '!$86:$86</definedName>
    <definedName name="_xlnm.Print_Titles" localSheetId="3">'SO-03 - Kanalizace'!$85:$85</definedName>
    <definedName name="_xlnm.Print_Area" localSheetId="4">'04 - VRN'!$C$4:$J$36,'04 - VRN'!$C$42:$J$59,'04 - VRN'!$C$65:$K$94</definedName>
    <definedName name="_xlnm.Print_Area" localSheetId="5">'Pokyny pro vyplnění'!$B$2:$K$69,'Pokyny pro vyplnění'!$B$72:$K$116,'Pokyny pro vyplnění'!$B$119:$K$188,'Pokyny pro vyplnění'!$B$196:$K$216</definedName>
    <definedName name="_xlnm.Print_Area" localSheetId="0">'Rekapitulace stavby'!$D$4:$AO$33,'Rekapitulace stavby'!$C$39:$AQ$56</definedName>
    <definedName name="_xlnm.Print_Area" localSheetId="1">'SO-01 - Komunikace'!$C$4:$J$36,'SO-01 - Komunikace'!$C$42:$J$64,'SO-01 - Komunikace'!$C$70:$K$228</definedName>
    <definedName name="_xlnm.Print_Area" localSheetId="2">'SO-02 - Veřejné osvětlení '!$C$4:$J$36,'SO-02 - Veřejné osvětlení '!$C$42:$J$68,'SO-02 - Veřejné osvětlení '!$C$74:$K$236</definedName>
    <definedName name="_xlnm.Print_Area" localSheetId="3">'SO-03 - Kanalizace'!$C$4:$J$36,'SO-03 - Kanalizace'!$C$42:$J$67,'SO-03 - Kanalizace'!$C$73:$K$254</definedName>
  </definedNames>
  <calcPr calcId="152511"/>
</workbook>
</file>

<file path=xl/calcChain.xml><?xml version="1.0" encoding="utf-8"?>
<calcChain xmlns="http://schemas.openxmlformats.org/spreadsheetml/2006/main">
  <c r="AY55" i="1" l="1"/>
  <c r="AX55" i="1"/>
  <c r="J31" i="5"/>
  <c r="AW55" i="1" s="1"/>
  <c r="BI94" i="5"/>
  <c r="BH94" i="5"/>
  <c r="BG94" i="5"/>
  <c r="BF94" i="5"/>
  <c r="BE94" i="5"/>
  <c r="T94" i="5"/>
  <c r="R94" i="5"/>
  <c r="P94" i="5"/>
  <c r="BK94" i="5"/>
  <c r="J94" i="5"/>
  <c r="BI93" i="5"/>
  <c r="BH93" i="5"/>
  <c r="BG93" i="5"/>
  <c r="BF93" i="5"/>
  <c r="T93" i="5"/>
  <c r="R93" i="5"/>
  <c r="P93" i="5"/>
  <c r="BK93" i="5"/>
  <c r="J93" i="5"/>
  <c r="BE93" i="5" s="1"/>
  <c r="BI91" i="5"/>
  <c r="BH91" i="5"/>
  <c r="BG91" i="5"/>
  <c r="BF91" i="5"/>
  <c r="BE91" i="5"/>
  <c r="T91" i="5"/>
  <c r="R91" i="5"/>
  <c r="P91" i="5"/>
  <c r="BK91" i="5"/>
  <c r="J91" i="5"/>
  <c r="BI89" i="5"/>
  <c r="BH89" i="5"/>
  <c r="BG89" i="5"/>
  <c r="BF89" i="5"/>
  <c r="T89" i="5"/>
  <c r="R89" i="5"/>
  <c r="P89" i="5"/>
  <c r="BK89" i="5"/>
  <c r="J89" i="5"/>
  <c r="BE89" i="5" s="1"/>
  <c r="BI88" i="5"/>
  <c r="BH88" i="5"/>
  <c r="BG88" i="5"/>
  <c r="BF88" i="5"/>
  <c r="BE88" i="5"/>
  <c r="T88" i="5"/>
  <c r="R88" i="5"/>
  <c r="P88" i="5"/>
  <c r="BK88" i="5"/>
  <c r="J88" i="5"/>
  <c r="BI86" i="5"/>
  <c r="BH86" i="5"/>
  <c r="BG86" i="5"/>
  <c r="BF86" i="5"/>
  <c r="T86" i="5"/>
  <c r="R86" i="5"/>
  <c r="P86" i="5"/>
  <c r="BK86" i="5"/>
  <c r="J86" i="5"/>
  <c r="BE86" i="5" s="1"/>
  <c r="BI84" i="5"/>
  <c r="BH84" i="5"/>
  <c r="BG84" i="5"/>
  <c r="BF84" i="5"/>
  <c r="BE84" i="5"/>
  <c r="T84" i="5"/>
  <c r="R84" i="5"/>
  <c r="P84" i="5"/>
  <c r="BK84" i="5"/>
  <c r="J84" i="5"/>
  <c r="BI83" i="5"/>
  <c r="BH83" i="5"/>
  <c r="BG83" i="5"/>
  <c r="BF83" i="5"/>
  <c r="T83" i="5"/>
  <c r="R83" i="5"/>
  <c r="P83" i="5"/>
  <c r="BK83" i="5"/>
  <c r="J83" i="5"/>
  <c r="BE83" i="5" s="1"/>
  <c r="BI81" i="5"/>
  <c r="F34" i="5" s="1"/>
  <c r="BD55" i="1" s="1"/>
  <c r="BH81" i="5"/>
  <c r="F33" i="5" s="1"/>
  <c r="BC55" i="1" s="1"/>
  <c r="BG81" i="5"/>
  <c r="BF81" i="5"/>
  <c r="F31" i="5" s="1"/>
  <c r="BA55" i="1" s="1"/>
  <c r="BE81" i="5"/>
  <c r="T81" i="5"/>
  <c r="T80" i="5" s="1"/>
  <c r="T79" i="5" s="1"/>
  <c r="T78" i="5" s="1"/>
  <c r="R81" i="5"/>
  <c r="P81" i="5"/>
  <c r="P80" i="5" s="1"/>
  <c r="P79" i="5" s="1"/>
  <c r="P78" i="5" s="1"/>
  <c r="AU55" i="1" s="1"/>
  <c r="BK81" i="5"/>
  <c r="BK80" i="5" s="1"/>
  <c r="BK79" i="5" s="1"/>
  <c r="J81" i="5"/>
  <c r="J74" i="5"/>
  <c r="F74" i="5"/>
  <c r="J72" i="5"/>
  <c r="F72" i="5"/>
  <c r="E70" i="5"/>
  <c r="J51" i="5"/>
  <c r="F51" i="5"/>
  <c r="F49" i="5"/>
  <c r="E47" i="5"/>
  <c r="J18" i="5"/>
  <c r="E18" i="5"/>
  <c r="F52" i="5" s="1"/>
  <c r="J17" i="5"/>
  <c r="J12" i="5"/>
  <c r="J49" i="5" s="1"/>
  <c r="E7" i="5"/>
  <c r="E45" i="5" s="1"/>
  <c r="T252" i="4"/>
  <c r="T251" i="4" s="1"/>
  <c r="BK252" i="4"/>
  <c r="P199" i="4"/>
  <c r="J199" i="4"/>
  <c r="R178" i="4"/>
  <c r="T88" i="4"/>
  <c r="AY54" i="1"/>
  <c r="AX54" i="1"/>
  <c r="BI253" i="4"/>
  <c r="BH253" i="4"/>
  <c r="BG253" i="4"/>
  <c r="BF253" i="4"/>
  <c r="T253" i="4"/>
  <c r="R253" i="4"/>
  <c r="R252" i="4" s="1"/>
  <c r="R251" i="4" s="1"/>
  <c r="P253" i="4"/>
  <c r="P252" i="4" s="1"/>
  <c r="P251" i="4" s="1"/>
  <c r="BK253" i="4"/>
  <c r="J253" i="4"/>
  <c r="BE253" i="4" s="1"/>
  <c r="BI249" i="4"/>
  <c r="BH249" i="4"/>
  <c r="BG249" i="4"/>
  <c r="BF249" i="4"/>
  <c r="T249" i="4"/>
  <c r="R249" i="4"/>
  <c r="P249" i="4"/>
  <c r="BK249" i="4"/>
  <c r="J249" i="4"/>
  <c r="BE249" i="4" s="1"/>
  <c r="BI246" i="4"/>
  <c r="BH246" i="4"/>
  <c r="BG246" i="4"/>
  <c r="BF246" i="4"/>
  <c r="BE246" i="4"/>
  <c r="T246" i="4"/>
  <c r="R246" i="4"/>
  <c r="P246" i="4"/>
  <c r="BK246" i="4"/>
  <c r="J246" i="4"/>
  <c r="BI244" i="4"/>
  <c r="BH244" i="4"/>
  <c r="BG244" i="4"/>
  <c r="BF244" i="4"/>
  <c r="T244" i="4"/>
  <c r="R244" i="4"/>
  <c r="P244" i="4"/>
  <c r="BK244" i="4"/>
  <c r="J244" i="4"/>
  <c r="BE244" i="4" s="1"/>
  <c r="BI241" i="4"/>
  <c r="BH241" i="4"/>
  <c r="BG241" i="4"/>
  <c r="BF241" i="4"/>
  <c r="BE241" i="4"/>
  <c r="T241" i="4"/>
  <c r="R241" i="4"/>
  <c r="P241" i="4"/>
  <c r="BK241" i="4"/>
  <c r="J241" i="4"/>
  <c r="BI239" i="4"/>
  <c r="BH239" i="4"/>
  <c r="BG239" i="4"/>
  <c r="BF239" i="4"/>
  <c r="T239" i="4"/>
  <c r="R239" i="4"/>
  <c r="P239" i="4"/>
  <c r="BK239" i="4"/>
  <c r="J239" i="4"/>
  <c r="BE239" i="4" s="1"/>
  <c r="BI236" i="4"/>
  <c r="BH236" i="4"/>
  <c r="BG236" i="4"/>
  <c r="BF236" i="4"/>
  <c r="BE236" i="4"/>
  <c r="T236" i="4"/>
  <c r="R236" i="4"/>
  <c r="P236" i="4"/>
  <c r="BK236" i="4"/>
  <c r="J236" i="4"/>
  <c r="BI234" i="4"/>
  <c r="BH234" i="4"/>
  <c r="BG234" i="4"/>
  <c r="BF234" i="4"/>
  <c r="T234" i="4"/>
  <c r="R234" i="4"/>
  <c r="P234" i="4"/>
  <c r="BK234" i="4"/>
  <c r="J234" i="4"/>
  <c r="BE234" i="4" s="1"/>
  <c r="BI231" i="4"/>
  <c r="BH231" i="4"/>
  <c r="BG231" i="4"/>
  <c r="BF231" i="4"/>
  <c r="BE231" i="4"/>
  <c r="T231" i="4"/>
  <c r="R231" i="4"/>
  <c r="R228" i="4" s="1"/>
  <c r="P231" i="4"/>
  <c r="P228" i="4" s="1"/>
  <c r="BK231" i="4"/>
  <c r="J231" i="4"/>
  <c r="BI229" i="4"/>
  <c r="BH229" i="4"/>
  <c r="BG229" i="4"/>
  <c r="BF229" i="4"/>
  <c r="T229" i="4"/>
  <c r="T228" i="4" s="1"/>
  <c r="R229" i="4"/>
  <c r="P229" i="4"/>
  <c r="BK229" i="4"/>
  <c r="BK228" i="4" s="1"/>
  <c r="J228" i="4" s="1"/>
  <c r="J64" i="4" s="1"/>
  <c r="J229" i="4"/>
  <c r="BE229" i="4" s="1"/>
  <c r="BI226" i="4"/>
  <c r="BH226" i="4"/>
  <c r="BG226" i="4"/>
  <c r="BF226" i="4"/>
  <c r="T226" i="4"/>
  <c r="R226" i="4"/>
  <c r="P226" i="4"/>
  <c r="BK226" i="4"/>
  <c r="J226" i="4"/>
  <c r="BE226" i="4" s="1"/>
  <c r="BI224" i="4"/>
  <c r="BH224" i="4"/>
  <c r="BG224" i="4"/>
  <c r="BF224" i="4"/>
  <c r="BE224" i="4"/>
  <c r="T224" i="4"/>
  <c r="R224" i="4"/>
  <c r="P224" i="4"/>
  <c r="BK224" i="4"/>
  <c r="J224" i="4"/>
  <c r="BI222" i="4"/>
  <c r="BH222" i="4"/>
  <c r="BG222" i="4"/>
  <c r="BF222" i="4"/>
  <c r="T222" i="4"/>
  <c r="R222" i="4"/>
  <c r="P222" i="4"/>
  <c r="BK222" i="4"/>
  <c r="J222" i="4"/>
  <c r="BE222" i="4" s="1"/>
  <c r="BI220" i="4"/>
  <c r="BH220" i="4"/>
  <c r="BG220" i="4"/>
  <c r="BF220" i="4"/>
  <c r="BE220" i="4"/>
  <c r="T220" i="4"/>
  <c r="R220" i="4"/>
  <c r="P220" i="4"/>
  <c r="BK220" i="4"/>
  <c r="J220" i="4"/>
  <c r="BI218" i="4"/>
  <c r="BH218" i="4"/>
  <c r="BG218" i="4"/>
  <c r="BF218" i="4"/>
  <c r="T218" i="4"/>
  <c r="R218" i="4"/>
  <c r="R215" i="4" s="1"/>
  <c r="P218" i="4"/>
  <c r="BK218" i="4"/>
  <c r="J218" i="4"/>
  <c r="BE218" i="4" s="1"/>
  <c r="BI216" i="4"/>
  <c r="BH216" i="4"/>
  <c r="BG216" i="4"/>
  <c r="BF216" i="4"/>
  <c r="BE216" i="4"/>
  <c r="T216" i="4"/>
  <c r="R216" i="4"/>
  <c r="P216" i="4"/>
  <c r="BK216" i="4"/>
  <c r="BK215" i="4" s="1"/>
  <c r="J215" i="4" s="1"/>
  <c r="J63" i="4" s="1"/>
  <c r="J216" i="4"/>
  <c r="BI214" i="4"/>
  <c r="BH214" i="4"/>
  <c r="BG214" i="4"/>
  <c r="BF214" i="4"/>
  <c r="T214" i="4"/>
  <c r="R214" i="4"/>
  <c r="P214" i="4"/>
  <c r="BK214" i="4"/>
  <c r="J214" i="4"/>
  <c r="BE214" i="4" s="1"/>
  <c r="BI213" i="4"/>
  <c r="BH213" i="4"/>
  <c r="BG213" i="4"/>
  <c r="BF213" i="4"/>
  <c r="T213" i="4"/>
  <c r="R213" i="4"/>
  <c r="P213" i="4"/>
  <c r="BK213" i="4"/>
  <c r="J213" i="4"/>
  <c r="BE213" i="4" s="1"/>
  <c r="BI212" i="4"/>
  <c r="BH212" i="4"/>
  <c r="BG212" i="4"/>
  <c r="BF212" i="4"/>
  <c r="BE212" i="4"/>
  <c r="T212" i="4"/>
  <c r="R212" i="4"/>
  <c r="P212" i="4"/>
  <c r="BK212" i="4"/>
  <c r="J212" i="4"/>
  <c r="BI211" i="4"/>
  <c r="BH211" i="4"/>
  <c r="BG211" i="4"/>
  <c r="BF211" i="4"/>
  <c r="BE211" i="4"/>
  <c r="T211" i="4"/>
  <c r="R211" i="4"/>
  <c r="P211" i="4"/>
  <c r="BK211" i="4"/>
  <c r="J211" i="4"/>
  <c r="BI209" i="4"/>
  <c r="BH209" i="4"/>
  <c r="BG209" i="4"/>
  <c r="BF209" i="4"/>
  <c r="BE209" i="4"/>
  <c r="T209" i="4"/>
  <c r="R209" i="4"/>
  <c r="P209" i="4"/>
  <c r="BK209" i="4"/>
  <c r="J209" i="4"/>
  <c r="BI207" i="4"/>
  <c r="BH207" i="4"/>
  <c r="BG207" i="4"/>
  <c r="BF207" i="4"/>
  <c r="BE207" i="4"/>
  <c r="T207" i="4"/>
  <c r="R207" i="4"/>
  <c r="P207" i="4"/>
  <c r="BK207" i="4"/>
  <c r="J207" i="4"/>
  <c r="BI205" i="4"/>
  <c r="BH205" i="4"/>
  <c r="BG205" i="4"/>
  <c r="BF205" i="4"/>
  <c r="BE205" i="4"/>
  <c r="T205" i="4"/>
  <c r="T204" i="4" s="1"/>
  <c r="R205" i="4"/>
  <c r="P205" i="4"/>
  <c r="P204" i="4" s="1"/>
  <c r="BK205" i="4"/>
  <c r="BK204" i="4" s="1"/>
  <c r="J204" i="4" s="1"/>
  <c r="J62" i="4" s="1"/>
  <c r="J205" i="4"/>
  <c r="BI200" i="4"/>
  <c r="BH200" i="4"/>
  <c r="BG200" i="4"/>
  <c r="BF200" i="4"/>
  <c r="T200" i="4"/>
  <c r="T199" i="4" s="1"/>
  <c r="R200" i="4"/>
  <c r="R199" i="4" s="1"/>
  <c r="P200" i="4"/>
  <c r="BK200" i="4"/>
  <c r="BK199" i="4" s="1"/>
  <c r="J200" i="4"/>
  <c r="BE200" i="4" s="1"/>
  <c r="J61" i="4"/>
  <c r="BI197" i="4"/>
  <c r="BH197" i="4"/>
  <c r="BG197" i="4"/>
  <c r="BF197" i="4"/>
  <c r="BE197" i="4"/>
  <c r="T197" i="4"/>
  <c r="R197" i="4"/>
  <c r="P197" i="4"/>
  <c r="BK197" i="4"/>
  <c r="J197" i="4"/>
  <c r="BI195" i="4"/>
  <c r="BH195" i="4"/>
  <c r="BG195" i="4"/>
  <c r="BF195" i="4"/>
  <c r="T195" i="4"/>
  <c r="R195" i="4"/>
  <c r="P195" i="4"/>
  <c r="BK195" i="4"/>
  <c r="J195" i="4"/>
  <c r="BE195" i="4" s="1"/>
  <c r="BI193" i="4"/>
  <c r="BH193" i="4"/>
  <c r="BG193" i="4"/>
  <c r="BF193" i="4"/>
  <c r="BE193" i="4"/>
  <c r="T193" i="4"/>
  <c r="R193" i="4"/>
  <c r="P193" i="4"/>
  <c r="BK193" i="4"/>
  <c r="J193" i="4"/>
  <c r="BI191" i="4"/>
  <c r="BH191" i="4"/>
  <c r="BG191" i="4"/>
  <c r="BF191" i="4"/>
  <c r="T191" i="4"/>
  <c r="R191" i="4"/>
  <c r="P191" i="4"/>
  <c r="BK191" i="4"/>
  <c r="J191" i="4"/>
  <c r="BE191" i="4" s="1"/>
  <c r="BI189" i="4"/>
  <c r="BH189" i="4"/>
  <c r="BG189" i="4"/>
  <c r="BF189" i="4"/>
  <c r="BE189" i="4"/>
  <c r="T189" i="4"/>
  <c r="R189" i="4"/>
  <c r="P189" i="4"/>
  <c r="BK189" i="4"/>
  <c r="J189" i="4"/>
  <c r="BI187" i="4"/>
  <c r="BH187" i="4"/>
  <c r="BG187" i="4"/>
  <c r="BF187" i="4"/>
  <c r="T187" i="4"/>
  <c r="R187" i="4"/>
  <c r="P187" i="4"/>
  <c r="BK187" i="4"/>
  <c r="J187" i="4"/>
  <c r="BE187" i="4" s="1"/>
  <c r="BI185" i="4"/>
  <c r="BH185" i="4"/>
  <c r="BG185" i="4"/>
  <c r="BF185" i="4"/>
  <c r="BE185" i="4"/>
  <c r="T185" i="4"/>
  <c r="R185" i="4"/>
  <c r="R184" i="4" s="1"/>
  <c r="P185" i="4"/>
  <c r="P184" i="4" s="1"/>
  <c r="BK185" i="4"/>
  <c r="BK184" i="4" s="1"/>
  <c r="J184" i="4" s="1"/>
  <c r="J60" i="4" s="1"/>
  <c r="J185" i="4"/>
  <c r="BI179" i="4"/>
  <c r="BH179" i="4"/>
  <c r="BG179" i="4"/>
  <c r="BF179" i="4"/>
  <c r="BE179" i="4"/>
  <c r="T179" i="4"/>
  <c r="T178" i="4" s="1"/>
  <c r="R179" i="4"/>
  <c r="P179" i="4"/>
  <c r="P178" i="4" s="1"/>
  <c r="BK179" i="4"/>
  <c r="BK178" i="4" s="1"/>
  <c r="J178" i="4" s="1"/>
  <c r="J59" i="4" s="1"/>
  <c r="J179" i="4"/>
  <c r="BI176" i="4"/>
  <c r="BH176" i="4"/>
  <c r="BG176" i="4"/>
  <c r="BF176" i="4"/>
  <c r="T176" i="4"/>
  <c r="R176" i="4"/>
  <c r="P176" i="4"/>
  <c r="BK176" i="4"/>
  <c r="J176" i="4"/>
  <c r="BE176" i="4" s="1"/>
  <c r="BI174" i="4"/>
  <c r="BH174" i="4"/>
  <c r="BG174" i="4"/>
  <c r="BF174" i="4"/>
  <c r="BE174" i="4"/>
  <c r="T174" i="4"/>
  <c r="R174" i="4"/>
  <c r="P174" i="4"/>
  <c r="BK174" i="4"/>
  <c r="J174" i="4"/>
  <c r="BI172" i="4"/>
  <c r="BH172" i="4"/>
  <c r="BG172" i="4"/>
  <c r="BF172" i="4"/>
  <c r="T172" i="4"/>
  <c r="R172" i="4"/>
  <c r="P172" i="4"/>
  <c r="BK172" i="4"/>
  <c r="J172" i="4"/>
  <c r="BE172" i="4" s="1"/>
  <c r="BI170" i="4"/>
  <c r="BH170" i="4"/>
  <c r="BG170" i="4"/>
  <c r="BF170" i="4"/>
  <c r="BE170" i="4"/>
  <c r="T170" i="4"/>
  <c r="R170" i="4"/>
  <c r="P170" i="4"/>
  <c r="BK170" i="4"/>
  <c r="J170" i="4"/>
  <c r="BI164" i="4"/>
  <c r="BH164" i="4"/>
  <c r="BG164" i="4"/>
  <c r="BF164" i="4"/>
  <c r="T164" i="4"/>
  <c r="R164" i="4"/>
  <c r="P164" i="4"/>
  <c r="BK164" i="4"/>
  <c r="J164" i="4"/>
  <c r="BE164" i="4" s="1"/>
  <c r="BI162" i="4"/>
  <c r="BH162" i="4"/>
  <c r="BG162" i="4"/>
  <c r="BF162" i="4"/>
  <c r="BE162" i="4"/>
  <c r="T162" i="4"/>
  <c r="R162" i="4"/>
  <c r="P162" i="4"/>
  <c r="BK162" i="4"/>
  <c r="J162" i="4"/>
  <c r="BI160" i="4"/>
  <c r="BH160" i="4"/>
  <c r="BG160" i="4"/>
  <c r="BF160" i="4"/>
  <c r="T160" i="4"/>
  <c r="R160" i="4"/>
  <c r="P160" i="4"/>
  <c r="BK160" i="4"/>
  <c r="J160" i="4"/>
  <c r="BE160" i="4" s="1"/>
  <c r="BI157" i="4"/>
  <c r="BH157" i="4"/>
  <c r="BG157" i="4"/>
  <c r="BF157" i="4"/>
  <c r="BE157" i="4"/>
  <c r="T157" i="4"/>
  <c r="R157" i="4"/>
  <c r="P157" i="4"/>
  <c r="BK157" i="4"/>
  <c r="J157" i="4"/>
  <c r="BI155" i="4"/>
  <c r="BH155" i="4"/>
  <c r="BG155" i="4"/>
  <c r="BF155" i="4"/>
  <c r="T155" i="4"/>
  <c r="R155" i="4"/>
  <c r="P155" i="4"/>
  <c r="BK155" i="4"/>
  <c r="J155" i="4"/>
  <c r="BE155" i="4" s="1"/>
  <c r="BI147" i="4"/>
  <c r="BH147" i="4"/>
  <c r="BG147" i="4"/>
  <c r="BF147" i="4"/>
  <c r="BE147" i="4"/>
  <c r="T147" i="4"/>
  <c r="R147" i="4"/>
  <c r="P147" i="4"/>
  <c r="BK147" i="4"/>
  <c r="J147" i="4"/>
  <c r="BI145" i="4"/>
  <c r="BH145" i="4"/>
  <c r="BG145" i="4"/>
  <c r="BF145" i="4"/>
  <c r="T145" i="4"/>
  <c r="R145" i="4"/>
  <c r="P145" i="4"/>
  <c r="BK145" i="4"/>
  <c r="J145" i="4"/>
  <c r="BE145" i="4" s="1"/>
  <c r="BI141" i="4"/>
  <c r="BH141" i="4"/>
  <c r="BG141" i="4"/>
  <c r="BF141" i="4"/>
  <c r="BE141" i="4"/>
  <c r="T141" i="4"/>
  <c r="R141" i="4"/>
  <c r="P141" i="4"/>
  <c r="BK141" i="4"/>
  <c r="J141" i="4"/>
  <c r="BI139" i="4"/>
  <c r="BH139" i="4"/>
  <c r="BG139" i="4"/>
  <c r="BF139" i="4"/>
  <c r="T139" i="4"/>
  <c r="R139" i="4"/>
  <c r="P139" i="4"/>
  <c r="BK139" i="4"/>
  <c r="J139" i="4"/>
  <c r="BE139" i="4" s="1"/>
  <c r="BI137" i="4"/>
  <c r="BH137" i="4"/>
  <c r="BG137" i="4"/>
  <c r="BF137" i="4"/>
  <c r="BE137" i="4"/>
  <c r="T137" i="4"/>
  <c r="R137" i="4"/>
  <c r="P137" i="4"/>
  <c r="BK137" i="4"/>
  <c r="J137" i="4"/>
  <c r="BI135" i="4"/>
  <c r="BH135" i="4"/>
  <c r="BG135" i="4"/>
  <c r="BF135" i="4"/>
  <c r="T135" i="4"/>
  <c r="R135" i="4"/>
  <c r="P135" i="4"/>
  <c r="BK135" i="4"/>
  <c r="J135" i="4"/>
  <c r="BE135" i="4" s="1"/>
  <c r="BI133" i="4"/>
  <c r="BH133" i="4"/>
  <c r="BG133" i="4"/>
  <c r="BF133" i="4"/>
  <c r="BE133" i="4"/>
  <c r="T133" i="4"/>
  <c r="R133" i="4"/>
  <c r="P133" i="4"/>
  <c r="BK133" i="4"/>
  <c r="J133" i="4"/>
  <c r="BI131" i="4"/>
  <c r="BH131" i="4"/>
  <c r="BG131" i="4"/>
  <c r="BF131" i="4"/>
  <c r="T131" i="4"/>
  <c r="R131" i="4"/>
  <c r="P131" i="4"/>
  <c r="BK131" i="4"/>
  <c r="J131" i="4"/>
  <c r="BE131" i="4" s="1"/>
  <c r="BI129" i="4"/>
  <c r="BH129" i="4"/>
  <c r="BG129" i="4"/>
  <c r="BF129" i="4"/>
  <c r="BE129" i="4"/>
  <c r="T129" i="4"/>
  <c r="R129" i="4"/>
  <c r="P129" i="4"/>
  <c r="BK129" i="4"/>
  <c r="J129" i="4"/>
  <c r="BI127" i="4"/>
  <c r="BH127" i="4"/>
  <c r="BG127" i="4"/>
  <c r="BF127" i="4"/>
  <c r="T127" i="4"/>
  <c r="R127" i="4"/>
  <c r="P127" i="4"/>
  <c r="BK127" i="4"/>
  <c r="J127" i="4"/>
  <c r="BE127" i="4" s="1"/>
  <c r="BI125" i="4"/>
  <c r="BH125" i="4"/>
  <c r="BG125" i="4"/>
  <c r="BF125" i="4"/>
  <c r="BE125" i="4"/>
  <c r="T125" i="4"/>
  <c r="R125" i="4"/>
  <c r="P125" i="4"/>
  <c r="BK125" i="4"/>
  <c r="J125" i="4"/>
  <c r="BI123" i="4"/>
  <c r="BH123" i="4"/>
  <c r="BG123" i="4"/>
  <c r="BF123" i="4"/>
  <c r="BE123" i="4"/>
  <c r="T123" i="4"/>
  <c r="R123" i="4"/>
  <c r="P123" i="4"/>
  <c r="BK123" i="4"/>
  <c r="J123" i="4"/>
  <c r="BI121" i="4"/>
  <c r="BH121" i="4"/>
  <c r="BG121" i="4"/>
  <c r="BF121" i="4"/>
  <c r="BE121" i="4"/>
  <c r="T121" i="4"/>
  <c r="R121" i="4"/>
  <c r="P121" i="4"/>
  <c r="BK121" i="4"/>
  <c r="J121" i="4"/>
  <c r="BI118" i="4"/>
  <c r="BH118" i="4"/>
  <c r="BG118" i="4"/>
  <c r="BF118" i="4"/>
  <c r="BE118" i="4"/>
  <c r="T118" i="4"/>
  <c r="R118" i="4"/>
  <c r="P118" i="4"/>
  <c r="BK118" i="4"/>
  <c r="J118" i="4"/>
  <c r="BI115" i="4"/>
  <c r="BH115" i="4"/>
  <c r="BG115" i="4"/>
  <c r="BF115" i="4"/>
  <c r="BE115" i="4"/>
  <c r="T115" i="4"/>
  <c r="R115" i="4"/>
  <c r="P115" i="4"/>
  <c r="BK115" i="4"/>
  <c r="J115" i="4"/>
  <c r="BI112" i="4"/>
  <c r="BH112" i="4"/>
  <c r="BG112" i="4"/>
  <c r="BF112" i="4"/>
  <c r="BE112" i="4"/>
  <c r="T112" i="4"/>
  <c r="R112" i="4"/>
  <c r="P112" i="4"/>
  <c r="BK112" i="4"/>
  <c r="J112" i="4"/>
  <c r="BI107" i="4"/>
  <c r="BH107" i="4"/>
  <c r="BG107" i="4"/>
  <c r="BF107" i="4"/>
  <c r="BE107" i="4"/>
  <c r="T107" i="4"/>
  <c r="R107" i="4"/>
  <c r="P107" i="4"/>
  <c r="BK107" i="4"/>
  <c r="J107" i="4"/>
  <c r="BI105" i="4"/>
  <c r="BH105" i="4"/>
  <c r="BG105" i="4"/>
  <c r="BF105" i="4"/>
  <c r="BE105" i="4"/>
  <c r="T105" i="4"/>
  <c r="R105" i="4"/>
  <c r="P105" i="4"/>
  <c r="BK105" i="4"/>
  <c r="J105" i="4"/>
  <c r="BI103" i="4"/>
  <c r="BH103" i="4"/>
  <c r="BG103" i="4"/>
  <c r="BF103" i="4"/>
  <c r="BE103" i="4"/>
  <c r="T103" i="4"/>
  <c r="R103" i="4"/>
  <c r="P103" i="4"/>
  <c r="BK103" i="4"/>
  <c r="J103" i="4"/>
  <c r="BI100" i="4"/>
  <c r="BH100" i="4"/>
  <c r="BG100" i="4"/>
  <c r="BF100" i="4"/>
  <c r="BE100" i="4"/>
  <c r="T100" i="4"/>
  <c r="R100" i="4"/>
  <c r="P100" i="4"/>
  <c r="BK100" i="4"/>
  <c r="J100" i="4"/>
  <c r="BI98" i="4"/>
  <c r="BH98" i="4"/>
  <c r="BG98" i="4"/>
  <c r="BF98" i="4"/>
  <c r="BE98" i="4"/>
  <c r="T98" i="4"/>
  <c r="R98" i="4"/>
  <c r="P98" i="4"/>
  <c r="BK98" i="4"/>
  <c r="J98" i="4"/>
  <c r="BI96" i="4"/>
  <c r="BH96" i="4"/>
  <c r="BG96" i="4"/>
  <c r="BF96" i="4"/>
  <c r="BE96" i="4"/>
  <c r="T96" i="4"/>
  <c r="R96" i="4"/>
  <c r="P96" i="4"/>
  <c r="BK96" i="4"/>
  <c r="J96" i="4"/>
  <c r="BI94" i="4"/>
  <c r="BH94" i="4"/>
  <c r="BG94" i="4"/>
  <c r="BF94" i="4"/>
  <c r="BE94" i="4"/>
  <c r="T94" i="4"/>
  <c r="R94" i="4"/>
  <c r="P94" i="4"/>
  <c r="BK94" i="4"/>
  <c r="J94" i="4"/>
  <c r="BI91" i="4"/>
  <c r="BH91" i="4"/>
  <c r="BG91" i="4"/>
  <c r="BF91" i="4"/>
  <c r="BE91" i="4"/>
  <c r="T91" i="4"/>
  <c r="R91" i="4"/>
  <c r="P91" i="4"/>
  <c r="BK91" i="4"/>
  <c r="J91" i="4"/>
  <c r="BI89" i="4"/>
  <c r="F34" i="4" s="1"/>
  <c r="BD54" i="1" s="1"/>
  <c r="BH89" i="4"/>
  <c r="BG89" i="4"/>
  <c r="BF89" i="4"/>
  <c r="F31" i="4" s="1"/>
  <c r="BA54" i="1" s="1"/>
  <c r="BE89" i="4"/>
  <c r="T89" i="4"/>
  <c r="R89" i="4"/>
  <c r="P89" i="4"/>
  <c r="P88" i="4" s="1"/>
  <c r="BK89" i="4"/>
  <c r="J89" i="4"/>
  <c r="F83" i="4"/>
  <c r="J82" i="4"/>
  <c r="F82" i="4"/>
  <c r="J80" i="4"/>
  <c r="F80" i="4"/>
  <c r="E78" i="4"/>
  <c r="J51" i="4"/>
  <c r="F51" i="4"/>
  <c r="J49" i="4"/>
  <c r="F49" i="4"/>
  <c r="E47" i="4"/>
  <c r="J18" i="4"/>
  <c r="E18" i="4"/>
  <c r="F52" i="4" s="1"/>
  <c r="J17" i="4"/>
  <c r="J12" i="4"/>
  <c r="E7" i="4"/>
  <c r="E45" i="4" s="1"/>
  <c r="P224" i="3"/>
  <c r="T141" i="3"/>
  <c r="J141" i="3"/>
  <c r="J63" i="3" s="1"/>
  <c r="R138" i="3"/>
  <c r="J138" i="3"/>
  <c r="J62" i="3" s="1"/>
  <c r="R135" i="3"/>
  <c r="P135" i="3"/>
  <c r="BK135" i="3"/>
  <c r="J135" i="3" s="1"/>
  <c r="J61" i="3" s="1"/>
  <c r="AY53" i="1"/>
  <c r="AX53" i="1"/>
  <c r="BI235" i="3"/>
  <c r="BH235" i="3"/>
  <c r="BG235" i="3"/>
  <c r="BF235" i="3"/>
  <c r="BE235" i="3"/>
  <c r="T235" i="3"/>
  <c r="R235" i="3"/>
  <c r="P235" i="3"/>
  <c r="BK235" i="3"/>
  <c r="J235" i="3"/>
  <c r="BI232" i="3"/>
  <c r="BH232" i="3"/>
  <c r="BG232" i="3"/>
  <c r="BF232" i="3"/>
  <c r="BE232" i="3"/>
  <c r="T232" i="3"/>
  <c r="R232" i="3"/>
  <c r="P232" i="3"/>
  <c r="BK232" i="3"/>
  <c r="J232" i="3"/>
  <c r="BI230" i="3"/>
  <c r="BH230" i="3"/>
  <c r="BG230" i="3"/>
  <c r="BF230" i="3"/>
  <c r="BE230" i="3"/>
  <c r="T230" i="3"/>
  <c r="R230" i="3"/>
  <c r="P230" i="3"/>
  <c r="BK230" i="3"/>
  <c r="J230" i="3"/>
  <c r="BI228" i="3"/>
  <c r="BH228" i="3"/>
  <c r="BG228" i="3"/>
  <c r="BF228" i="3"/>
  <c r="BE228" i="3"/>
  <c r="T228" i="3"/>
  <c r="T224" i="3" s="1"/>
  <c r="R228" i="3"/>
  <c r="P228" i="3"/>
  <c r="BK228" i="3"/>
  <c r="J228" i="3"/>
  <c r="BI225" i="3"/>
  <c r="BH225" i="3"/>
  <c r="BG225" i="3"/>
  <c r="BF225" i="3"/>
  <c r="BE225" i="3"/>
  <c r="T225" i="3"/>
  <c r="R225" i="3"/>
  <c r="P225" i="3"/>
  <c r="BK225" i="3"/>
  <c r="BK224" i="3" s="1"/>
  <c r="J224" i="3" s="1"/>
  <c r="J67" i="3" s="1"/>
  <c r="J225" i="3"/>
  <c r="BI219" i="3"/>
  <c r="BH219" i="3"/>
  <c r="BG219" i="3"/>
  <c r="BF219" i="3"/>
  <c r="T219" i="3"/>
  <c r="R219" i="3"/>
  <c r="P219" i="3"/>
  <c r="BK219" i="3"/>
  <c r="J219" i="3"/>
  <c r="BE219" i="3" s="1"/>
  <c r="BI217" i="3"/>
  <c r="BH217" i="3"/>
  <c r="BG217" i="3"/>
  <c r="BF217" i="3"/>
  <c r="T217" i="3"/>
  <c r="R217" i="3"/>
  <c r="P217" i="3"/>
  <c r="BK217" i="3"/>
  <c r="J217" i="3"/>
  <c r="BE217" i="3" s="1"/>
  <c r="BI215" i="3"/>
  <c r="BH215" i="3"/>
  <c r="BG215" i="3"/>
  <c r="BF215" i="3"/>
  <c r="BE215" i="3"/>
  <c r="T215" i="3"/>
  <c r="R215" i="3"/>
  <c r="P215" i="3"/>
  <c r="BK215" i="3"/>
  <c r="J215" i="3"/>
  <c r="BI213" i="3"/>
  <c r="BH213" i="3"/>
  <c r="BG213" i="3"/>
  <c r="BF213" i="3"/>
  <c r="T213" i="3"/>
  <c r="R213" i="3"/>
  <c r="P213" i="3"/>
  <c r="BK213" i="3"/>
  <c r="J213" i="3"/>
  <c r="BE213" i="3" s="1"/>
  <c r="BI211" i="3"/>
  <c r="BH211" i="3"/>
  <c r="BG211" i="3"/>
  <c r="BF211" i="3"/>
  <c r="T211" i="3"/>
  <c r="R211" i="3"/>
  <c r="P211" i="3"/>
  <c r="BK211" i="3"/>
  <c r="J211" i="3"/>
  <c r="BE211" i="3" s="1"/>
  <c r="BI209" i="3"/>
  <c r="BH209" i="3"/>
  <c r="BG209" i="3"/>
  <c r="BF209" i="3"/>
  <c r="T209" i="3"/>
  <c r="R209" i="3"/>
  <c r="P209" i="3"/>
  <c r="BK209" i="3"/>
  <c r="J209" i="3"/>
  <c r="BE209" i="3" s="1"/>
  <c r="BI207" i="3"/>
  <c r="BH207" i="3"/>
  <c r="BG207" i="3"/>
  <c r="BF207" i="3"/>
  <c r="BE207" i="3"/>
  <c r="T207" i="3"/>
  <c r="R207" i="3"/>
  <c r="P207" i="3"/>
  <c r="BK207" i="3"/>
  <c r="J207" i="3"/>
  <c r="BI204" i="3"/>
  <c r="BH204" i="3"/>
  <c r="BG204" i="3"/>
  <c r="BF204" i="3"/>
  <c r="T204" i="3"/>
  <c r="R204" i="3"/>
  <c r="P204" i="3"/>
  <c r="BK204" i="3"/>
  <c r="J204" i="3"/>
  <c r="BE204" i="3" s="1"/>
  <c r="BI202" i="3"/>
  <c r="BH202" i="3"/>
  <c r="BG202" i="3"/>
  <c r="BF202" i="3"/>
  <c r="T202" i="3"/>
  <c r="R202" i="3"/>
  <c r="P202" i="3"/>
  <c r="BK202" i="3"/>
  <c r="J202" i="3"/>
  <c r="BE202" i="3" s="1"/>
  <c r="BI199" i="3"/>
  <c r="BH199" i="3"/>
  <c r="BG199" i="3"/>
  <c r="BF199" i="3"/>
  <c r="T199" i="3"/>
  <c r="R199" i="3"/>
  <c r="P199" i="3"/>
  <c r="BK199" i="3"/>
  <c r="J199" i="3"/>
  <c r="BE199" i="3" s="1"/>
  <c r="BI197" i="3"/>
  <c r="BH197" i="3"/>
  <c r="BG197" i="3"/>
  <c r="BF197" i="3"/>
  <c r="BE197" i="3"/>
  <c r="T197" i="3"/>
  <c r="R197" i="3"/>
  <c r="P197" i="3"/>
  <c r="BK197" i="3"/>
  <c r="J197" i="3"/>
  <c r="BI194" i="3"/>
  <c r="BH194" i="3"/>
  <c r="BG194" i="3"/>
  <c r="BF194" i="3"/>
  <c r="T194" i="3"/>
  <c r="R194" i="3"/>
  <c r="P194" i="3"/>
  <c r="BK194" i="3"/>
  <c r="J194" i="3"/>
  <c r="BE194" i="3" s="1"/>
  <c r="BI191" i="3"/>
  <c r="BH191" i="3"/>
  <c r="BG191" i="3"/>
  <c r="BF191" i="3"/>
  <c r="T191" i="3"/>
  <c r="R191" i="3"/>
  <c r="P191" i="3"/>
  <c r="BK191" i="3"/>
  <c r="J191" i="3"/>
  <c r="BE191" i="3" s="1"/>
  <c r="BI188" i="3"/>
  <c r="BH188" i="3"/>
  <c r="BG188" i="3"/>
  <c r="BF188" i="3"/>
  <c r="T188" i="3"/>
  <c r="R188" i="3"/>
  <c r="P188" i="3"/>
  <c r="BK188" i="3"/>
  <c r="J188" i="3"/>
  <c r="BE188" i="3" s="1"/>
  <c r="BI186" i="3"/>
  <c r="BH186" i="3"/>
  <c r="BG186" i="3"/>
  <c r="BF186" i="3"/>
  <c r="BE186" i="3"/>
  <c r="T186" i="3"/>
  <c r="R186" i="3"/>
  <c r="P186" i="3"/>
  <c r="BK186" i="3"/>
  <c r="J186" i="3"/>
  <c r="BI184" i="3"/>
  <c r="BH184" i="3"/>
  <c r="BG184" i="3"/>
  <c r="BF184" i="3"/>
  <c r="T184" i="3"/>
  <c r="R184" i="3"/>
  <c r="P184" i="3"/>
  <c r="BK184" i="3"/>
  <c r="J184" i="3"/>
  <c r="BE184" i="3" s="1"/>
  <c r="BI182" i="3"/>
  <c r="BH182" i="3"/>
  <c r="BG182" i="3"/>
  <c r="BF182" i="3"/>
  <c r="T182" i="3"/>
  <c r="R182" i="3"/>
  <c r="P182" i="3"/>
  <c r="BK182" i="3"/>
  <c r="J182" i="3"/>
  <c r="BE182" i="3" s="1"/>
  <c r="BI180" i="3"/>
  <c r="BH180" i="3"/>
  <c r="BG180" i="3"/>
  <c r="BF180" i="3"/>
  <c r="T180" i="3"/>
  <c r="R180" i="3"/>
  <c r="P180" i="3"/>
  <c r="BK180" i="3"/>
  <c r="J180" i="3"/>
  <c r="BE180" i="3" s="1"/>
  <c r="BI178" i="3"/>
  <c r="BH178" i="3"/>
  <c r="BG178" i="3"/>
  <c r="BF178" i="3"/>
  <c r="BE178" i="3"/>
  <c r="T178" i="3"/>
  <c r="R178" i="3"/>
  <c r="P178" i="3"/>
  <c r="BK178" i="3"/>
  <c r="J178" i="3"/>
  <c r="BI176" i="3"/>
  <c r="BH176" i="3"/>
  <c r="BG176" i="3"/>
  <c r="BF176" i="3"/>
  <c r="T176" i="3"/>
  <c r="R176" i="3"/>
  <c r="P176" i="3"/>
  <c r="BK176" i="3"/>
  <c r="J176" i="3"/>
  <c r="BE176" i="3" s="1"/>
  <c r="BI174" i="3"/>
  <c r="BH174" i="3"/>
  <c r="BG174" i="3"/>
  <c r="BF174" i="3"/>
  <c r="T174" i="3"/>
  <c r="R174" i="3"/>
  <c r="P174" i="3"/>
  <c r="P171" i="3" s="1"/>
  <c r="P170" i="3" s="1"/>
  <c r="BK174" i="3"/>
  <c r="J174" i="3"/>
  <c r="BE174" i="3" s="1"/>
  <c r="BI172" i="3"/>
  <c r="BH172" i="3"/>
  <c r="BG172" i="3"/>
  <c r="BF172" i="3"/>
  <c r="T172" i="3"/>
  <c r="R172" i="3"/>
  <c r="R171" i="3" s="1"/>
  <c r="P172" i="3"/>
  <c r="BK172" i="3"/>
  <c r="J172" i="3"/>
  <c r="BE172" i="3" s="1"/>
  <c r="BI168" i="3"/>
  <c r="BH168" i="3"/>
  <c r="BG168" i="3"/>
  <c r="BF168" i="3"/>
  <c r="T168" i="3"/>
  <c r="R168" i="3"/>
  <c r="P168" i="3"/>
  <c r="BK168" i="3"/>
  <c r="J168" i="3"/>
  <c r="BE168" i="3" s="1"/>
  <c r="BI165" i="3"/>
  <c r="BH165" i="3"/>
  <c r="BG165" i="3"/>
  <c r="BF165" i="3"/>
  <c r="T165" i="3"/>
  <c r="R165" i="3"/>
  <c r="P165" i="3"/>
  <c r="BK165" i="3"/>
  <c r="J165" i="3"/>
  <c r="BE165" i="3" s="1"/>
  <c r="BI164" i="3"/>
  <c r="BH164" i="3"/>
  <c r="BG164" i="3"/>
  <c r="BF164" i="3"/>
  <c r="T164" i="3"/>
  <c r="R164" i="3"/>
  <c r="P164" i="3"/>
  <c r="BK164" i="3"/>
  <c r="J164" i="3"/>
  <c r="BE164" i="3" s="1"/>
  <c r="BI162" i="3"/>
  <c r="BH162" i="3"/>
  <c r="BG162" i="3"/>
  <c r="BF162" i="3"/>
  <c r="BE162" i="3"/>
  <c r="T162" i="3"/>
  <c r="R162" i="3"/>
  <c r="P162" i="3"/>
  <c r="BK162" i="3"/>
  <c r="J162" i="3"/>
  <c r="BI160" i="3"/>
  <c r="BH160" i="3"/>
  <c r="BG160" i="3"/>
  <c r="BF160" i="3"/>
  <c r="T160" i="3"/>
  <c r="R160" i="3"/>
  <c r="P160" i="3"/>
  <c r="BK160" i="3"/>
  <c r="J160" i="3"/>
  <c r="BE160" i="3" s="1"/>
  <c r="BI159" i="3"/>
  <c r="BH159" i="3"/>
  <c r="BG159" i="3"/>
  <c r="BF159" i="3"/>
  <c r="T159" i="3"/>
  <c r="R159" i="3"/>
  <c r="P159" i="3"/>
  <c r="BK159" i="3"/>
  <c r="J159" i="3"/>
  <c r="BE159" i="3" s="1"/>
  <c r="BI157" i="3"/>
  <c r="BH157" i="3"/>
  <c r="BG157" i="3"/>
  <c r="BF157" i="3"/>
  <c r="T157" i="3"/>
  <c r="R157" i="3"/>
  <c r="P157" i="3"/>
  <c r="BK157" i="3"/>
  <c r="J157" i="3"/>
  <c r="BE157" i="3" s="1"/>
  <c r="BI155" i="3"/>
  <c r="BH155" i="3"/>
  <c r="BG155" i="3"/>
  <c r="BF155" i="3"/>
  <c r="BE155" i="3"/>
  <c r="T155" i="3"/>
  <c r="R155" i="3"/>
  <c r="P155" i="3"/>
  <c r="BK155" i="3"/>
  <c r="J155" i="3"/>
  <c r="BI153" i="3"/>
  <c r="BH153" i="3"/>
  <c r="BG153" i="3"/>
  <c r="BF153" i="3"/>
  <c r="T153" i="3"/>
  <c r="R153" i="3"/>
  <c r="P153" i="3"/>
  <c r="BK153" i="3"/>
  <c r="J153" i="3"/>
  <c r="BE153" i="3" s="1"/>
  <c r="BI151" i="3"/>
  <c r="BH151" i="3"/>
  <c r="BG151" i="3"/>
  <c r="BF151" i="3"/>
  <c r="T151" i="3"/>
  <c r="R151" i="3"/>
  <c r="P151" i="3"/>
  <c r="BK151" i="3"/>
  <c r="J151" i="3"/>
  <c r="BE151" i="3" s="1"/>
  <c r="BI149" i="3"/>
  <c r="BH149" i="3"/>
  <c r="BG149" i="3"/>
  <c r="BF149" i="3"/>
  <c r="T149" i="3"/>
  <c r="R149" i="3"/>
  <c r="P149" i="3"/>
  <c r="BK149" i="3"/>
  <c r="J149" i="3"/>
  <c r="BE149" i="3" s="1"/>
  <c r="BI147" i="3"/>
  <c r="BH147" i="3"/>
  <c r="BG147" i="3"/>
  <c r="BF147" i="3"/>
  <c r="BE147" i="3"/>
  <c r="T147" i="3"/>
  <c r="R147" i="3"/>
  <c r="P147" i="3"/>
  <c r="BK147" i="3"/>
  <c r="J147" i="3"/>
  <c r="BI145" i="3"/>
  <c r="BH145" i="3"/>
  <c r="BG145" i="3"/>
  <c r="BF145" i="3"/>
  <c r="T145" i="3"/>
  <c r="T144" i="3" s="1"/>
  <c r="R145" i="3"/>
  <c r="R144" i="3" s="1"/>
  <c r="P145" i="3"/>
  <c r="BK145" i="3"/>
  <c r="J145" i="3"/>
  <c r="BE145" i="3" s="1"/>
  <c r="BI142" i="3"/>
  <c r="BH142" i="3"/>
  <c r="BG142" i="3"/>
  <c r="BF142" i="3"/>
  <c r="BE142" i="3"/>
  <c r="T142" i="3"/>
  <c r="R142" i="3"/>
  <c r="R141" i="3" s="1"/>
  <c r="R134" i="3" s="1"/>
  <c r="P142" i="3"/>
  <c r="P141" i="3" s="1"/>
  <c r="BK142" i="3"/>
  <c r="BK141" i="3" s="1"/>
  <c r="J142" i="3"/>
  <c r="BI139" i="3"/>
  <c r="BH139" i="3"/>
  <c r="BG139" i="3"/>
  <c r="BF139" i="3"/>
  <c r="T139" i="3"/>
  <c r="T138" i="3" s="1"/>
  <c r="R139" i="3"/>
  <c r="P139" i="3"/>
  <c r="P138" i="3" s="1"/>
  <c r="BK139" i="3"/>
  <c r="BK138" i="3" s="1"/>
  <c r="J139" i="3"/>
  <c r="BE139" i="3" s="1"/>
  <c r="BI136" i="3"/>
  <c r="BH136" i="3"/>
  <c r="BG136" i="3"/>
  <c r="BF136" i="3"/>
  <c r="T136" i="3"/>
  <c r="T135" i="3" s="1"/>
  <c r="R136" i="3"/>
  <c r="P136" i="3"/>
  <c r="BK136" i="3"/>
  <c r="J136" i="3"/>
  <c r="BE136" i="3" s="1"/>
  <c r="BI132" i="3"/>
  <c r="BH132" i="3"/>
  <c r="BG132" i="3"/>
  <c r="BF132" i="3"/>
  <c r="BE132" i="3"/>
  <c r="T132" i="3"/>
  <c r="R132" i="3"/>
  <c r="P132" i="3"/>
  <c r="BK132" i="3"/>
  <c r="J132" i="3"/>
  <c r="BI130" i="3"/>
  <c r="BH130" i="3"/>
  <c r="BG130" i="3"/>
  <c r="BF130" i="3"/>
  <c r="BE130" i="3"/>
  <c r="T130" i="3"/>
  <c r="R130" i="3"/>
  <c r="P130" i="3"/>
  <c r="BK130" i="3"/>
  <c r="J130" i="3"/>
  <c r="BI127" i="3"/>
  <c r="BH127" i="3"/>
  <c r="BG127" i="3"/>
  <c r="BF127" i="3"/>
  <c r="BE127" i="3"/>
  <c r="T127" i="3"/>
  <c r="R127" i="3"/>
  <c r="P127" i="3"/>
  <c r="BK127" i="3"/>
  <c r="J127" i="3"/>
  <c r="BI121" i="3"/>
  <c r="BH121" i="3"/>
  <c r="BG121" i="3"/>
  <c r="BF121" i="3"/>
  <c r="BE121" i="3"/>
  <c r="T121" i="3"/>
  <c r="R121" i="3"/>
  <c r="P121" i="3"/>
  <c r="BK121" i="3"/>
  <c r="J121" i="3"/>
  <c r="BI120" i="3"/>
  <c r="BH120" i="3"/>
  <c r="BG120" i="3"/>
  <c r="BF120" i="3"/>
  <c r="BE120" i="3"/>
  <c r="T120" i="3"/>
  <c r="T118" i="3" s="1"/>
  <c r="R120" i="3"/>
  <c r="P120" i="3"/>
  <c r="BK120" i="3"/>
  <c r="J120" i="3"/>
  <c r="BI119" i="3"/>
  <c r="BH119" i="3"/>
  <c r="BG119" i="3"/>
  <c r="BF119" i="3"/>
  <c r="BE119" i="3"/>
  <c r="T119" i="3"/>
  <c r="R119" i="3"/>
  <c r="P119" i="3"/>
  <c r="P118" i="3" s="1"/>
  <c r="BK119" i="3"/>
  <c r="BK118" i="3" s="1"/>
  <c r="J118" i="3" s="1"/>
  <c r="J59" i="3" s="1"/>
  <c r="J119" i="3"/>
  <c r="BI115" i="3"/>
  <c r="BH115" i="3"/>
  <c r="BG115" i="3"/>
  <c r="BF115" i="3"/>
  <c r="T115" i="3"/>
  <c r="R115" i="3"/>
  <c r="P115" i="3"/>
  <c r="BK115" i="3"/>
  <c r="J115" i="3"/>
  <c r="BE115" i="3" s="1"/>
  <c r="BI112" i="3"/>
  <c r="BH112" i="3"/>
  <c r="BG112" i="3"/>
  <c r="BF112" i="3"/>
  <c r="T112" i="3"/>
  <c r="R112" i="3"/>
  <c r="P112" i="3"/>
  <c r="BK112" i="3"/>
  <c r="J112" i="3"/>
  <c r="BE112" i="3" s="1"/>
  <c r="BI108" i="3"/>
  <c r="BH108" i="3"/>
  <c r="BG108" i="3"/>
  <c r="BF108" i="3"/>
  <c r="BE108" i="3"/>
  <c r="T108" i="3"/>
  <c r="R108" i="3"/>
  <c r="P108" i="3"/>
  <c r="BK108" i="3"/>
  <c r="J108" i="3"/>
  <c r="BI105" i="3"/>
  <c r="BH105" i="3"/>
  <c r="BG105" i="3"/>
  <c r="BF105" i="3"/>
  <c r="T105" i="3"/>
  <c r="R105" i="3"/>
  <c r="P105" i="3"/>
  <c r="BK105" i="3"/>
  <c r="J105" i="3"/>
  <c r="BE105" i="3" s="1"/>
  <c r="BI103" i="3"/>
  <c r="BH103" i="3"/>
  <c r="BG103" i="3"/>
  <c r="BF103" i="3"/>
  <c r="T103" i="3"/>
  <c r="R103" i="3"/>
  <c r="P103" i="3"/>
  <c r="BK103" i="3"/>
  <c r="J103" i="3"/>
  <c r="BE103" i="3" s="1"/>
  <c r="BI100" i="3"/>
  <c r="BH100" i="3"/>
  <c r="BG100" i="3"/>
  <c r="BF100" i="3"/>
  <c r="T100" i="3"/>
  <c r="R100" i="3"/>
  <c r="P100" i="3"/>
  <c r="BK100" i="3"/>
  <c r="J100" i="3"/>
  <c r="BE100" i="3" s="1"/>
  <c r="BI96" i="3"/>
  <c r="BH96" i="3"/>
  <c r="BG96" i="3"/>
  <c r="BF96" i="3"/>
  <c r="BE96" i="3"/>
  <c r="T96" i="3"/>
  <c r="R96" i="3"/>
  <c r="P96" i="3"/>
  <c r="BK96" i="3"/>
  <c r="J96" i="3"/>
  <c r="BI93" i="3"/>
  <c r="BH93" i="3"/>
  <c r="BG93" i="3"/>
  <c r="F32" i="3" s="1"/>
  <c r="BB53" i="1" s="1"/>
  <c r="BF93" i="3"/>
  <c r="BE93" i="3"/>
  <c r="T93" i="3"/>
  <c r="R93" i="3"/>
  <c r="P93" i="3"/>
  <c r="BK93" i="3"/>
  <c r="J93" i="3"/>
  <c r="BI90" i="3"/>
  <c r="BH90" i="3"/>
  <c r="BG90" i="3"/>
  <c r="BF90" i="3"/>
  <c r="J31" i="3" s="1"/>
  <c r="AW53" i="1" s="1"/>
  <c r="BE90" i="3"/>
  <c r="T90" i="3"/>
  <c r="R90" i="3"/>
  <c r="R89" i="3" s="1"/>
  <c r="P90" i="3"/>
  <c r="P89" i="3" s="1"/>
  <c r="P88" i="3" s="1"/>
  <c r="BK90" i="3"/>
  <c r="BK89" i="3" s="1"/>
  <c r="J90" i="3"/>
  <c r="F84" i="3"/>
  <c r="J83" i="3"/>
  <c r="F83" i="3"/>
  <c r="F81" i="3"/>
  <c r="E79" i="3"/>
  <c r="E77" i="3"/>
  <c r="J51" i="3"/>
  <c r="F51" i="3"/>
  <c r="F49" i="3"/>
  <c r="E47" i="3"/>
  <c r="J18" i="3"/>
  <c r="E18" i="3"/>
  <c r="F52" i="3" s="1"/>
  <c r="J17" i="3"/>
  <c r="J12" i="3"/>
  <c r="J49" i="3" s="1"/>
  <c r="E7" i="3"/>
  <c r="E45" i="3" s="1"/>
  <c r="T215" i="2"/>
  <c r="P178" i="2"/>
  <c r="R142" i="2"/>
  <c r="T138" i="2"/>
  <c r="BK138" i="2"/>
  <c r="J138" i="2" s="1"/>
  <c r="J59" i="2" s="1"/>
  <c r="AY52" i="1"/>
  <c r="AX52" i="1"/>
  <c r="BI226" i="2"/>
  <c r="BH226" i="2"/>
  <c r="BG226" i="2"/>
  <c r="BF226" i="2"/>
  <c r="BE226" i="2"/>
  <c r="T226" i="2"/>
  <c r="R226" i="2"/>
  <c r="P226" i="2"/>
  <c r="BK226" i="2"/>
  <c r="J226" i="2"/>
  <c r="BI224" i="2"/>
  <c r="BH224" i="2"/>
  <c r="BG224" i="2"/>
  <c r="BF224" i="2"/>
  <c r="BE224" i="2"/>
  <c r="T224" i="2"/>
  <c r="R224" i="2"/>
  <c r="P224" i="2"/>
  <c r="BK224" i="2"/>
  <c r="J224" i="2"/>
  <c r="BI222" i="2"/>
  <c r="BH222" i="2"/>
  <c r="BG222" i="2"/>
  <c r="BF222" i="2"/>
  <c r="BE222" i="2"/>
  <c r="T222" i="2"/>
  <c r="R222" i="2"/>
  <c r="P222" i="2"/>
  <c r="BK222" i="2"/>
  <c r="J222" i="2"/>
  <c r="BI219" i="2"/>
  <c r="BH219" i="2"/>
  <c r="BG219" i="2"/>
  <c r="BF219" i="2"/>
  <c r="BE219" i="2"/>
  <c r="T219" i="2"/>
  <c r="R219" i="2"/>
  <c r="P219" i="2"/>
  <c r="BK219" i="2"/>
  <c r="J219" i="2"/>
  <c r="BI216" i="2"/>
  <c r="BH216" i="2"/>
  <c r="BG216" i="2"/>
  <c r="BF216" i="2"/>
  <c r="BE216" i="2"/>
  <c r="T216" i="2"/>
  <c r="R216" i="2"/>
  <c r="P216" i="2"/>
  <c r="P215" i="2" s="1"/>
  <c r="BK216" i="2"/>
  <c r="BK215" i="2" s="1"/>
  <c r="J215" i="2" s="1"/>
  <c r="J63" i="2" s="1"/>
  <c r="J216" i="2"/>
  <c r="BI213" i="2"/>
  <c r="BH213" i="2"/>
  <c r="BG213" i="2"/>
  <c r="BF213" i="2"/>
  <c r="T213" i="2"/>
  <c r="R213" i="2"/>
  <c r="P213" i="2"/>
  <c r="BK213" i="2"/>
  <c r="J213" i="2"/>
  <c r="BE213" i="2" s="1"/>
  <c r="BI211" i="2"/>
  <c r="BH211" i="2"/>
  <c r="BG211" i="2"/>
  <c r="BF211" i="2"/>
  <c r="T211" i="2"/>
  <c r="R211" i="2"/>
  <c r="P211" i="2"/>
  <c r="BK211" i="2"/>
  <c r="J211" i="2"/>
  <c r="BE211" i="2" s="1"/>
  <c r="BI209" i="2"/>
  <c r="BH209" i="2"/>
  <c r="BG209" i="2"/>
  <c r="BF209" i="2"/>
  <c r="T209" i="2"/>
  <c r="R209" i="2"/>
  <c r="P209" i="2"/>
  <c r="BK209" i="2"/>
  <c r="J209" i="2"/>
  <c r="BE209" i="2" s="1"/>
  <c r="BI207" i="2"/>
  <c r="BH207" i="2"/>
  <c r="BG207" i="2"/>
  <c r="BF207" i="2"/>
  <c r="T207" i="2"/>
  <c r="R207" i="2"/>
  <c r="P207" i="2"/>
  <c r="BK207" i="2"/>
  <c r="J207" i="2"/>
  <c r="BE207" i="2" s="1"/>
  <c r="BI205" i="2"/>
  <c r="BH205" i="2"/>
  <c r="BG205" i="2"/>
  <c r="BF205" i="2"/>
  <c r="T205" i="2"/>
  <c r="R205" i="2"/>
  <c r="P205" i="2"/>
  <c r="BK205" i="2"/>
  <c r="J205" i="2"/>
  <c r="BE205" i="2" s="1"/>
  <c r="BI203" i="2"/>
  <c r="BH203" i="2"/>
  <c r="BG203" i="2"/>
  <c r="BF203" i="2"/>
  <c r="T203" i="2"/>
  <c r="R203" i="2"/>
  <c r="P203" i="2"/>
  <c r="BK203" i="2"/>
  <c r="J203" i="2"/>
  <c r="BE203" i="2" s="1"/>
  <c r="BI201" i="2"/>
  <c r="BH201" i="2"/>
  <c r="BG201" i="2"/>
  <c r="BF201" i="2"/>
  <c r="T201" i="2"/>
  <c r="R201" i="2"/>
  <c r="P201" i="2"/>
  <c r="BK201" i="2"/>
  <c r="J201" i="2"/>
  <c r="BE201" i="2" s="1"/>
  <c r="BI199" i="2"/>
  <c r="BH199" i="2"/>
  <c r="BG199" i="2"/>
  <c r="BF199" i="2"/>
  <c r="T199" i="2"/>
  <c r="R199" i="2"/>
  <c r="P199" i="2"/>
  <c r="BK199" i="2"/>
  <c r="J199" i="2"/>
  <c r="BE199" i="2" s="1"/>
  <c r="BI197" i="2"/>
  <c r="BH197" i="2"/>
  <c r="BG197" i="2"/>
  <c r="BF197" i="2"/>
  <c r="T197" i="2"/>
  <c r="R197" i="2"/>
  <c r="P197" i="2"/>
  <c r="BK197" i="2"/>
  <c r="J197" i="2"/>
  <c r="BE197" i="2" s="1"/>
  <c r="BI195" i="2"/>
  <c r="BH195" i="2"/>
  <c r="BG195" i="2"/>
  <c r="BF195" i="2"/>
  <c r="T195" i="2"/>
  <c r="R195" i="2"/>
  <c r="P195" i="2"/>
  <c r="BK195" i="2"/>
  <c r="J195" i="2"/>
  <c r="BE195" i="2" s="1"/>
  <c r="BI193" i="2"/>
  <c r="BH193" i="2"/>
  <c r="BG193" i="2"/>
  <c r="BF193" i="2"/>
  <c r="T193" i="2"/>
  <c r="R193" i="2"/>
  <c r="P193" i="2"/>
  <c r="BK193" i="2"/>
  <c r="J193" i="2"/>
  <c r="BE193" i="2" s="1"/>
  <c r="BI190" i="2"/>
  <c r="BH190" i="2"/>
  <c r="BG190" i="2"/>
  <c r="BF190" i="2"/>
  <c r="T190" i="2"/>
  <c r="R190" i="2"/>
  <c r="P190" i="2"/>
  <c r="BK190" i="2"/>
  <c r="J190" i="2"/>
  <c r="BE190" i="2" s="1"/>
  <c r="BI189" i="2"/>
  <c r="BH189" i="2"/>
  <c r="BG189" i="2"/>
  <c r="BF189" i="2"/>
  <c r="T189" i="2"/>
  <c r="R189" i="2"/>
  <c r="P189" i="2"/>
  <c r="BK189" i="2"/>
  <c r="J189" i="2"/>
  <c r="BE189" i="2" s="1"/>
  <c r="BI187" i="2"/>
  <c r="BH187" i="2"/>
  <c r="BG187" i="2"/>
  <c r="BF187" i="2"/>
  <c r="T187" i="2"/>
  <c r="R187" i="2"/>
  <c r="P187" i="2"/>
  <c r="BK187" i="2"/>
  <c r="J187" i="2"/>
  <c r="BE187" i="2" s="1"/>
  <c r="BI185" i="2"/>
  <c r="BH185" i="2"/>
  <c r="BG185" i="2"/>
  <c r="BF185" i="2"/>
  <c r="T185" i="2"/>
  <c r="R185" i="2"/>
  <c r="P185" i="2"/>
  <c r="BK185" i="2"/>
  <c r="J185" i="2"/>
  <c r="BE185" i="2" s="1"/>
  <c r="BI183" i="2"/>
  <c r="BH183" i="2"/>
  <c r="BG183" i="2"/>
  <c r="BF183" i="2"/>
  <c r="T183" i="2"/>
  <c r="T182" i="2" s="1"/>
  <c r="R183" i="2"/>
  <c r="P183" i="2"/>
  <c r="BK183" i="2"/>
  <c r="J183" i="2"/>
  <c r="BE183" i="2" s="1"/>
  <c r="BI181" i="2"/>
  <c r="BH181" i="2"/>
  <c r="BG181" i="2"/>
  <c r="BF181" i="2"/>
  <c r="BE181" i="2"/>
  <c r="T181" i="2"/>
  <c r="R181" i="2"/>
  <c r="P181" i="2"/>
  <c r="BK181" i="2"/>
  <c r="J181" i="2"/>
  <c r="BI179" i="2"/>
  <c r="BH179" i="2"/>
  <c r="BG179" i="2"/>
  <c r="BF179" i="2"/>
  <c r="BE179" i="2"/>
  <c r="T179" i="2"/>
  <c r="T178" i="2" s="1"/>
  <c r="R179" i="2"/>
  <c r="R178" i="2" s="1"/>
  <c r="P179" i="2"/>
  <c r="BK179" i="2"/>
  <c r="BK178" i="2" s="1"/>
  <c r="J178" i="2" s="1"/>
  <c r="J61" i="2" s="1"/>
  <c r="J179" i="2"/>
  <c r="BI176" i="2"/>
  <c r="BH176" i="2"/>
  <c r="BG176" i="2"/>
  <c r="BF176" i="2"/>
  <c r="T176" i="2"/>
  <c r="R176" i="2"/>
  <c r="P176" i="2"/>
  <c r="BK176" i="2"/>
  <c r="J176" i="2"/>
  <c r="BE176" i="2" s="1"/>
  <c r="BI173" i="2"/>
  <c r="BH173" i="2"/>
  <c r="BG173" i="2"/>
  <c r="BF173" i="2"/>
  <c r="T173" i="2"/>
  <c r="R173" i="2"/>
  <c r="P173" i="2"/>
  <c r="BK173" i="2"/>
  <c r="J173" i="2"/>
  <c r="BE173" i="2" s="1"/>
  <c r="BI171" i="2"/>
  <c r="BH171" i="2"/>
  <c r="BG171" i="2"/>
  <c r="BF171" i="2"/>
  <c r="T171" i="2"/>
  <c r="R171" i="2"/>
  <c r="P171" i="2"/>
  <c r="BK171" i="2"/>
  <c r="J171" i="2"/>
  <c r="BE171" i="2" s="1"/>
  <c r="BI169" i="2"/>
  <c r="BH169" i="2"/>
  <c r="BG169" i="2"/>
  <c r="BF169" i="2"/>
  <c r="T169" i="2"/>
  <c r="R169" i="2"/>
  <c r="P169" i="2"/>
  <c r="BK169" i="2"/>
  <c r="J169" i="2"/>
  <c r="BE169" i="2" s="1"/>
  <c r="BI167" i="2"/>
  <c r="BH167" i="2"/>
  <c r="BG167" i="2"/>
  <c r="BF167" i="2"/>
  <c r="T167" i="2"/>
  <c r="R167" i="2"/>
  <c r="P167" i="2"/>
  <c r="BK167" i="2"/>
  <c r="J167" i="2"/>
  <c r="BE167" i="2" s="1"/>
  <c r="BI164" i="2"/>
  <c r="BH164" i="2"/>
  <c r="BG164" i="2"/>
  <c r="BF164" i="2"/>
  <c r="T164" i="2"/>
  <c r="R164" i="2"/>
  <c r="P164" i="2"/>
  <c r="BK164" i="2"/>
  <c r="J164" i="2"/>
  <c r="BE164" i="2" s="1"/>
  <c r="BI161" i="2"/>
  <c r="BH161" i="2"/>
  <c r="BG161" i="2"/>
  <c r="BF161" i="2"/>
  <c r="T161" i="2"/>
  <c r="R161" i="2"/>
  <c r="P161" i="2"/>
  <c r="BK161" i="2"/>
  <c r="J161" i="2"/>
  <c r="BE161" i="2" s="1"/>
  <c r="BI159" i="2"/>
  <c r="BH159" i="2"/>
  <c r="BG159" i="2"/>
  <c r="BF159" i="2"/>
  <c r="T159" i="2"/>
  <c r="R159" i="2"/>
  <c r="P159" i="2"/>
  <c r="BK159" i="2"/>
  <c r="J159" i="2"/>
  <c r="BE159" i="2" s="1"/>
  <c r="BI156" i="2"/>
  <c r="BH156" i="2"/>
  <c r="BG156" i="2"/>
  <c r="BF156" i="2"/>
  <c r="T156" i="2"/>
  <c r="R156" i="2"/>
  <c r="P156" i="2"/>
  <c r="BK156" i="2"/>
  <c r="J156" i="2"/>
  <c r="BE156" i="2" s="1"/>
  <c r="BI154" i="2"/>
  <c r="BH154" i="2"/>
  <c r="BG154" i="2"/>
  <c r="BF154" i="2"/>
  <c r="T154" i="2"/>
  <c r="R154" i="2"/>
  <c r="P154" i="2"/>
  <c r="BK154" i="2"/>
  <c r="J154" i="2"/>
  <c r="BE154" i="2" s="1"/>
  <c r="BI152" i="2"/>
  <c r="BH152" i="2"/>
  <c r="BG152" i="2"/>
  <c r="BF152" i="2"/>
  <c r="T152" i="2"/>
  <c r="R152" i="2"/>
  <c r="P152" i="2"/>
  <c r="BK152" i="2"/>
  <c r="J152" i="2"/>
  <c r="BE152" i="2" s="1"/>
  <c r="BI150" i="2"/>
  <c r="BH150" i="2"/>
  <c r="BG150" i="2"/>
  <c r="BF150" i="2"/>
  <c r="T150" i="2"/>
  <c r="R150" i="2"/>
  <c r="P150" i="2"/>
  <c r="BK150" i="2"/>
  <c r="J150" i="2"/>
  <c r="BE150" i="2" s="1"/>
  <c r="BI148" i="2"/>
  <c r="BH148" i="2"/>
  <c r="BG148" i="2"/>
  <c r="BF148" i="2"/>
  <c r="T148" i="2"/>
  <c r="R148" i="2"/>
  <c r="P148" i="2"/>
  <c r="BK148" i="2"/>
  <c r="J148" i="2"/>
  <c r="BE148" i="2" s="1"/>
  <c r="BI146" i="2"/>
  <c r="BH146" i="2"/>
  <c r="BG146" i="2"/>
  <c r="BF146" i="2"/>
  <c r="T146" i="2"/>
  <c r="R146" i="2"/>
  <c r="P146" i="2"/>
  <c r="BK146" i="2"/>
  <c r="BK142" i="2" s="1"/>
  <c r="J142" i="2" s="1"/>
  <c r="J60" i="2" s="1"/>
  <c r="J146" i="2"/>
  <c r="BE146" i="2" s="1"/>
  <c r="BI143" i="2"/>
  <c r="BH143" i="2"/>
  <c r="BG143" i="2"/>
  <c r="BF143" i="2"/>
  <c r="T143" i="2"/>
  <c r="T142" i="2" s="1"/>
  <c r="R143" i="2"/>
  <c r="P143" i="2"/>
  <c r="BK143" i="2"/>
  <c r="J143" i="2"/>
  <c r="BE143" i="2" s="1"/>
  <c r="BI139" i="2"/>
  <c r="BH139" i="2"/>
  <c r="BG139" i="2"/>
  <c r="BF139" i="2"/>
  <c r="BE139" i="2"/>
  <c r="T139" i="2"/>
  <c r="R139" i="2"/>
  <c r="R138" i="2" s="1"/>
  <c r="P139" i="2"/>
  <c r="P138" i="2" s="1"/>
  <c r="BK139" i="2"/>
  <c r="J139" i="2"/>
  <c r="BI136" i="2"/>
  <c r="BH136" i="2"/>
  <c r="BG136" i="2"/>
  <c r="BF136" i="2"/>
  <c r="T136" i="2"/>
  <c r="R136" i="2"/>
  <c r="P136" i="2"/>
  <c r="BK136" i="2"/>
  <c r="J136" i="2"/>
  <c r="BE136" i="2" s="1"/>
  <c r="BI134" i="2"/>
  <c r="BH134" i="2"/>
  <c r="BG134" i="2"/>
  <c r="BF134" i="2"/>
  <c r="T134" i="2"/>
  <c r="R134" i="2"/>
  <c r="P134" i="2"/>
  <c r="BK134" i="2"/>
  <c r="J134" i="2"/>
  <c r="BE134" i="2" s="1"/>
  <c r="BI132" i="2"/>
  <c r="BH132" i="2"/>
  <c r="BG132" i="2"/>
  <c r="BF132" i="2"/>
  <c r="T132" i="2"/>
  <c r="R132" i="2"/>
  <c r="P132" i="2"/>
  <c r="BK132" i="2"/>
  <c r="J132" i="2"/>
  <c r="BE132" i="2" s="1"/>
  <c r="BI130" i="2"/>
  <c r="BH130" i="2"/>
  <c r="BG130" i="2"/>
  <c r="BF130" i="2"/>
  <c r="T130" i="2"/>
  <c r="R130" i="2"/>
  <c r="P130" i="2"/>
  <c r="BK130" i="2"/>
  <c r="J130" i="2"/>
  <c r="BE130" i="2" s="1"/>
  <c r="BI128" i="2"/>
  <c r="BH128" i="2"/>
  <c r="BG128" i="2"/>
  <c r="BF128" i="2"/>
  <c r="T128" i="2"/>
  <c r="R128" i="2"/>
  <c r="P128" i="2"/>
  <c r="BK128" i="2"/>
  <c r="J128" i="2"/>
  <c r="BE128" i="2" s="1"/>
  <c r="BI126" i="2"/>
  <c r="BH126" i="2"/>
  <c r="BG126" i="2"/>
  <c r="BF126" i="2"/>
  <c r="T126" i="2"/>
  <c r="R126" i="2"/>
  <c r="P126" i="2"/>
  <c r="BK126" i="2"/>
  <c r="J126" i="2"/>
  <c r="BE126" i="2" s="1"/>
  <c r="BI124" i="2"/>
  <c r="BH124" i="2"/>
  <c r="BG124" i="2"/>
  <c r="BF124" i="2"/>
  <c r="T124" i="2"/>
  <c r="R124" i="2"/>
  <c r="P124" i="2"/>
  <c r="BK124" i="2"/>
  <c r="J124" i="2"/>
  <c r="BE124" i="2" s="1"/>
  <c r="BI118" i="2"/>
  <c r="BH118" i="2"/>
  <c r="BG118" i="2"/>
  <c r="BF118" i="2"/>
  <c r="T118" i="2"/>
  <c r="R118" i="2"/>
  <c r="P118" i="2"/>
  <c r="BK118" i="2"/>
  <c r="J118" i="2"/>
  <c r="BE118" i="2" s="1"/>
  <c r="BI116" i="2"/>
  <c r="BH116" i="2"/>
  <c r="BG116" i="2"/>
  <c r="BF116" i="2"/>
  <c r="T116" i="2"/>
  <c r="R116" i="2"/>
  <c r="P116" i="2"/>
  <c r="BK116" i="2"/>
  <c r="J116" i="2"/>
  <c r="BE116" i="2" s="1"/>
  <c r="BI109" i="2"/>
  <c r="BH109" i="2"/>
  <c r="BG109" i="2"/>
  <c r="BF109" i="2"/>
  <c r="T109" i="2"/>
  <c r="R109" i="2"/>
  <c r="P109" i="2"/>
  <c r="BK109" i="2"/>
  <c r="J109" i="2"/>
  <c r="BE109" i="2" s="1"/>
  <c r="BI107" i="2"/>
  <c r="BH107" i="2"/>
  <c r="BG107" i="2"/>
  <c r="BF107" i="2"/>
  <c r="T107" i="2"/>
  <c r="R107" i="2"/>
  <c r="P107" i="2"/>
  <c r="BK107" i="2"/>
  <c r="J107" i="2"/>
  <c r="BE107" i="2" s="1"/>
  <c r="BI105" i="2"/>
  <c r="BH105" i="2"/>
  <c r="BG105" i="2"/>
  <c r="BF105" i="2"/>
  <c r="T105" i="2"/>
  <c r="R105" i="2"/>
  <c r="P105" i="2"/>
  <c r="BK105" i="2"/>
  <c r="J105" i="2"/>
  <c r="BE105" i="2" s="1"/>
  <c r="BI103" i="2"/>
  <c r="BH103" i="2"/>
  <c r="BG103" i="2"/>
  <c r="BF103" i="2"/>
  <c r="T103" i="2"/>
  <c r="R103" i="2"/>
  <c r="P103" i="2"/>
  <c r="BK103" i="2"/>
  <c r="J103" i="2"/>
  <c r="BE103" i="2" s="1"/>
  <c r="BI101" i="2"/>
  <c r="BH101" i="2"/>
  <c r="BG101" i="2"/>
  <c r="BF101" i="2"/>
  <c r="T101" i="2"/>
  <c r="R101" i="2"/>
  <c r="P101" i="2"/>
  <c r="BK101" i="2"/>
  <c r="J101" i="2"/>
  <c r="BE101" i="2" s="1"/>
  <c r="BI98" i="2"/>
  <c r="BH98" i="2"/>
  <c r="BG98" i="2"/>
  <c r="BF98" i="2"/>
  <c r="T98" i="2"/>
  <c r="R98" i="2"/>
  <c r="P98" i="2"/>
  <c r="BK98" i="2"/>
  <c r="J98" i="2"/>
  <c r="BE98" i="2" s="1"/>
  <c r="BI96" i="2"/>
  <c r="BH96" i="2"/>
  <c r="BG96" i="2"/>
  <c r="BF96" i="2"/>
  <c r="T96" i="2"/>
  <c r="R96" i="2"/>
  <c r="P96" i="2"/>
  <c r="BK96" i="2"/>
  <c r="J96" i="2"/>
  <c r="BE96" i="2" s="1"/>
  <c r="BI93" i="2"/>
  <c r="BH93" i="2"/>
  <c r="BG93" i="2"/>
  <c r="BF93" i="2"/>
  <c r="T93" i="2"/>
  <c r="R93" i="2"/>
  <c r="P93" i="2"/>
  <c r="BK93" i="2"/>
  <c r="J93" i="2"/>
  <c r="BE93" i="2" s="1"/>
  <c r="BI91" i="2"/>
  <c r="BH91" i="2"/>
  <c r="BG91" i="2"/>
  <c r="BF91" i="2"/>
  <c r="T91" i="2"/>
  <c r="R91" i="2"/>
  <c r="P91" i="2"/>
  <c r="BK91" i="2"/>
  <c r="J91" i="2"/>
  <c r="BE91" i="2" s="1"/>
  <c r="BI88" i="2"/>
  <c r="BH88" i="2"/>
  <c r="BG88" i="2"/>
  <c r="BF88" i="2"/>
  <c r="T88" i="2"/>
  <c r="R88" i="2"/>
  <c r="P88" i="2"/>
  <c r="BK88" i="2"/>
  <c r="J88" i="2"/>
  <c r="BE88" i="2" s="1"/>
  <c r="BI86" i="2"/>
  <c r="BH86" i="2"/>
  <c r="BG86" i="2"/>
  <c r="F32" i="2" s="1"/>
  <c r="BB52" i="1" s="1"/>
  <c r="BF86" i="2"/>
  <c r="J31" i="2" s="1"/>
  <c r="AW52" i="1" s="1"/>
  <c r="T86" i="2"/>
  <c r="R86" i="2"/>
  <c r="R85" i="2" s="1"/>
  <c r="P86" i="2"/>
  <c r="P85" i="2" s="1"/>
  <c r="BK86" i="2"/>
  <c r="BK85" i="2" s="1"/>
  <c r="J86" i="2"/>
  <c r="BE86" i="2" s="1"/>
  <c r="J79" i="2"/>
  <c r="F79" i="2"/>
  <c r="J77" i="2"/>
  <c r="F77" i="2"/>
  <c r="E75" i="2"/>
  <c r="F52" i="2"/>
  <c r="J51" i="2"/>
  <c r="F51" i="2"/>
  <c r="F49" i="2"/>
  <c r="E47" i="2"/>
  <c r="J18" i="2"/>
  <c r="E18" i="2"/>
  <c r="F80" i="2" s="1"/>
  <c r="J17" i="2"/>
  <c r="J12" i="2"/>
  <c r="J49" i="2" s="1"/>
  <c r="E7" i="2"/>
  <c r="AS51" i="1"/>
  <c r="L47" i="1"/>
  <c r="AM46" i="1"/>
  <c r="L46" i="1"/>
  <c r="AM44" i="1"/>
  <c r="L44" i="1"/>
  <c r="L42" i="1"/>
  <c r="L41" i="1"/>
  <c r="F33" i="2" l="1"/>
  <c r="BC52" i="1" s="1"/>
  <c r="E73" i="2"/>
  <c r="E45" i="2"/>
  <c r="J30" i="2"/>
  <c r="AV52" i="1" s="1"/>
  <c r="AT52" i="1" s="1"/>
  <c r="F30" i="2"/>
  <c r="AZ52" i="1" s="1"/>
  <c r="T85" i="2"/>
  <c r="T84" i="2" s="1"/>
  <c r="T83" i="2" s="1"/>
  <c r="F34" i="2"/>
  <c r="BD52" i="1" s="1"/>
  <c r="P142" i="2"/>
  <c r="P84" i="2" s="1"/>
  <c r="P83" i="2" s="1"/>
  <c r="AU52" i="1" s="1"/>
  <c r="AU51" i="1" s="1"/>
  <c r="P182" i="2"/>
  <c r="F33" i="3"/>
  <c r="BC53" i="1" s="1"/>
  <c r="BK144" i="3"/>
  <c r="J144" i="3" s="1"/>
  <c r="J64" i="3" s="1"/>
  <c r="BK134" i="3"/>
  <c r="J134" i="3" s="1"/>
  <c r="J60" i="3" s="1"/>
  <c r="BK182" i="2"/>
  <c r="J182" i="2" s="1"/>
  <c r="J62" i="2" s="1"/>
  <c r="F31" i="2"/>
  <c r="BA52" i="1" s="1"/>
  <c r="R215" i="2"/>
  <c r="R182" i="2" s="1"/>
  <c r="R84" i="2" s="1"/>
  <c r="R83" i="2" s="1"/>
  <c r="J85" i="2"/>
  <c r="J58" i="2" s="1"/>
  <c r="J89" i="3"/>
  <c r="J58" i="3" s="1"/>
  <c r="BK88" i="3"/>
  <c r="J30" i="3"/>
  <c r="AV53" i="1" s="1"/>
  <c r="AT53" i="1" s="1"/>
  <c r="F30" i="3"/>
  <c r="AZ53" i="1" s="1"/>
  <c r="F34" i="3"/>
  <c r="BD53" i="1" s="1"/>
  <c r="T134" i="3"/>
  <c r="BK88" i="4"/>
  <c r="J30" i="4"/>
  <c r="AV54" i="1" s="1"/>
  <c r="AT54" i="1" s="1"/>
  <c r="F30" i="4"/>
  <c r="AZ54" i="1" s="1"/>
  <c r="T89" i="3"/>
  <c r="T88" i="3" s="1"/>
  <c r="F33" i="4"/>
  <c r="BC54" i="1" s="1"/>
  <c r="F32" i="5"/>
  <c r="BB55" i="1" s="1"/>
  <c r="J79" i="5"/>
  <c r="J57" i="5" s="1"/>
  <c r="BK78" i="5"/>
  <c r="J78" i="5" s="1"/>
  <c r="J30" i="5"/>
  <c r="AV55" i="1" s="1"/>
  <c r="AT55" i="1" s="1"/>
  <c r="F30" i="5"/>
  <c r="AZ55" i="1" s="1"/>
  <c r="J81" i="3"/>
  <c r="F31" i="3"/>
  <c r="BA53" i="1" s="1"/>
  <c r="T171" i="3"/>
  <c r="T170" i="3" s="1"/>
  <c r="P87" i="4"/>
  <c r="P86" i="4" s="1"/>
  <c r="AU54" i="1" s="1"/>
  <c r="J31" i="4"/>
  <c r="AW54" i="1" s="1"/>
  <c r="R204" i="4"/>
  <c r="P215" i="4"/>
  <c r="T215" i="4"/>
  <c r="R118" i="3"/>
  <c r="R88" i="3" s="1"/>
  <c r="P144" i="3"/>
  <c r="P134" i="3" s="1"/>
  <c r="P87" i="3" s="1"/>
  <c r="AU53" i="1" s="1"/>
  <c r="BK171" i="3"/>
  <c r="R224" i="3"/>
  <c r="R170" i="3" s="1"/>
  <c r="E76" i="4"/>
  <c r="R88" i="4"/>
  <c r="R87" i="4" s="1"/>
  <c r="R86" i="4" s="1"/>
  <c r="F32" i="4"/>
  <c r="BB54" i="1" s="1"/>
  <c r="BB51" i="1" s="1"/>
  <c r="T184" i="4"/>
  <c r="T87" i="4" s="1"/>
  <c r="T86" i="4" s="1"/>
  <c r="BK251" i="4"/>
  <c r="J251" i="4" s="1"/>
  <c r="J65" i="4" s="1"/>
  <c r="J252" i="4"/>
  <c r="J66" i="4" s="1"/>
  <c r="F75" i="5"/>
  <c r="R80" i="5"/>
  <c r="R79" i="5" s="1"/>
  <c r="R78" i="5" s="1"/>
  <c r="J80" i="5"/>
  <c r="J58" i="5" s="1"/>
  <c r="E68" i="5"/>
  <c r="W28" i="1" l="1"/>
  <c r="AX51" i="1"/>
  <c r="R87" i="3"/>
  <c r="BK87" i="4"/>
  <c r="J88" i="4"/>
  <c r="J58" i="4" s="1"/>
  <c r="J56" i="5"/>
  <c r="J27" i="5"/>
  <c r="T87" i="3"/>
  <c r="J88" i="3"/>
  <c r="J57" i="3" s="1"/>
  <c r="AZ51" i="1"/>
  <c r="BA51" i="1"/>
  <c r="BC51" i="1"/>
  <c r="J171" i="3"/>
  <c r="J66" i="3" s="1"/>
  <c r="BK170" i="3"/>
  <c r="J170" i="3" s="1"/>
  <c r="J65" i="3" s="1"/>
  <c r="BK84" i="2"/>
  <c r="BD51" i="1"/>
  <c r="W30" i="1" s="1"/>
  <c r="BK83" i="2" l="1"/>
  <c r="J83" i="2" s="1"/>
  <c r="J84" i="2"/>
  <c r="J57" i="2" s="1"/>
  <c r="BK86" i="4"/>
  <c r="J86" i="4" s="1"/>
  <c r="J87" i="4"/>
  <c r="J57" i="4" s="1"/>
  <c r="W26" i="1"/>
  <c r="AV51" i="1"/>
  <c r="BK87" i="3"/>
  <c r="J87" i="3" s="1"/>
  <c r="W27" i="1"/>
  <c r="AW51" i="1"/>
  <c r="AK27" i="1" s="1"/>
  <c r="AG55" i="1"/>
  <c r="AN55" i="1" s="1"/>
  <c r="J36" i="5"/>
  <c r="AY51" i="1"/>
  <c r="W29" i="1"/>
  <c r="J27" i="3" l="1"/>
  <c r="J56" i="3"/>
  <c r="J56" i="4"/>
  <c r="J27" i="4"/>
  <c r="AT51" i="1"/>
  <c r="AK26" i="1"/>
  <c r="J56" i="2"/>
  <c r="J27" i="2"/>
  <c r="AG54" i="1" l="1"/>
  <c r="AN54" i="1" s="1"/>
  <c r="J36" i="4"/>
  <c r="AG52" i="1"/>
  <c r="J36" i="2"/>
  <c r="J36" i="3"/>
  <c r="AG53" i="1"/>
  <c r="AN53" i="1" s="1"/>
  <c r="AG51" i="1" l="1"/>
  <c r="AN52" i="1"/>
  <c r="AN51" i="1" l="1"/>
  <c r="AK23" i="1"/>
  <c r="AK32" i="1" s="1"/>
</calcChain>
</file>

<file path=xl/sharedStrings.xml><?xml version="1.0" encoding="utf-8"?>
<sst xmlns="http://schemas.openxmlformats.org/spreadsheetml/2006/main" count="6196" uniqueCount="1173">
  <si>
    <t>Export VZ</t>
  </si>
  <si>
    <t>List obsahuje:</t>
  </si>
  <si>
    <t>3.0</t>
  </si>
  <si>
    <t>ZAMOK</t>
  </si>
  <si>
    <t>False</t>
  </si>
  <si>
    <t>{ee91321d-0195-4dc1-ad2f-30e01735c201}</t>
  </si>
  <si>
    <t>0,01</t>
  </si>
  <si>
    <t>21</t>
  </si>
  <si>
    <t>15</t>
  </si>
  <si>
    <t>REKAPITULACE STAVBY</t>
  </si>
  <si>
    <t>v ---  níže se nacházejí doplnkové a pomocné údaje k sestavám  --- v</t>
  </si>
  <si>
    <t>Návod na vyplnění</t>
  </si>
  <si>
    <t>0,001</t>
  </si>
  <si>
    <t>Kód:</t>
  </si>
  <si>
    <t>56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</si>
  <si>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</si>
  <si>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</si>
  <si>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Parkoviště ul. Březinova, Kolín – zpracováníprojektové dokumentace</t>
  </si>
  <si>
    <t>0,1</t>
  </si>
  <si>
    <t>KSO:</t>
  </si>
  <si>
    <t/>
  </si>
  <si>
    <t>CC-CZ:</t>
  </si>
  <si>
    <t>1</t>
  </si>
  <si>
    <t>Místo:</t>
  </si>
  <si>
    <t>Kolín</t>
  </si>
  <si>
    <t>Datum:</t>
  </si>
  <si>
    <t>13. 2. 2018</t>
  </si>
  <si>
    <t>10</t>
  </si>
  <si>
    <t>100</t>
  </si>
  <si>
    <t>Zadavatel:</t>
  </si>
  <si>
    <t>IČ:</t>
  </si>
  <si>
    <t>Město Kolín</t>
  </si>
  <si>
    <t>DIČ:</t>
  </si>
  <si>
    <t>Uchazeč:</t>
  </si>
  <si>
    <t>Vyplň údaj</t>
  </si>
  <si>
    <t>Projektant:</t>
  </si>
  <si>
    <t xml:space="preserve">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</si>
  <si>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</si>
  <si>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</si>
  <si>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</si>
  <si>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</si>
  <si>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</si>
  <si>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</si>
  <si>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</si>
  <si>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</si>
  <si>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</si>
  <si>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</si>
  <si>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</si>
  <si>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</si>
  <si>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</si>
  <si>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</si>
  <si>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</si>
  <si>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</si>
  <si>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</si>
  <si>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</si>
  <si>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</si>
  <si>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</si>
  <si>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</si>
  <si>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</si>
  <si>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</si>
  <si>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</si>
  <si>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</si>
  <si>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</si>
  <si>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</si>
  <si>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</si>
  <si>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</si>
  <si>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</si>
  <si>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</si>
  <si>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</si>
  <si>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</si>
  <si>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</si>
  <si>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</si>
  <si>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</si>
  <si>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</si>
  <si>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</si>
  <si>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</si>
  <si>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</si>
  <si>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</si>
  <si>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SO-01</t>
  </si>
  <si>
    <t>Komunikace</t>
  </si>
  <si>
    <t>STA</t>
  </si>
  <si>
    <t>{1d81c6ae-9b7e-48ef-8772-ad3b8b07bb4e}</t>
  </si>
  <si>
    <t>822 2</t>
  </si>
  <si>
    <t>2</t>
  </si>
  <si>
    <t>SO-02</t>
  </si>
  <si>
    <t xml:space="preserve">Veřejné osvětlení </t>
  </si>
  <si>
    <t>ING</t>
  </si>
  <si>
    <t>{39b85e6b-9cf0-4adf-9b9e-97704ac3a9e8}</t>
  </si>
  <si>
    <t>828</t>
  </si>
  <si>
    <t>SO-03</t>
  </si>
  <si>
    <t>Kanalizace</t>
  </si>
  <si>
    <t>{174bd601-7615-4ef6-8d10-46b9225b3673}</t>
  </si>
  <si>
    <t>827 2</t>
  </si>
  <si>
    <t>04</t>
  </si>
  <si>
    <t>VRN</t>
  </si>
  <si>
    <t>OST</t>
  </si>
  <si>
    <t>{1b10a8e0-87c5-4e20-bcbf-e0d7c7cffe53}</t>
  </si>
  <si>
    <t>Zpět na list:</t>
  </si>
  <si>
    <t>KRYCÍ LIST SOUPISU</t>
  </si>
  <si>
    <t>Objekt:</t>
  </si>
  <si>
    <t>SO-01 - Komunikace</t>
  </si>
  <si>
    <t>211</t>
  </si>
  <si>
    <t>CZ-CPV:</t>
  </si>
  <si>
    <t>71300000-1</t>
  </si>
  <si>
    <t>Město Litvínov</t>
  </si>
  <si>
    <t>Lucie Dvořáková</t>
  </si>
  <si>
    <t>REKAPITULACE ČLENĚNÍ SOUPISU PRACÍ</t>
  </si>
  <si>
    <t>Kód dílu - Popis</t>
  </si>
  <si>
    <t>Cena celkem [CZK]</t>
  </si>
  <si>
    <t>Náklady soupisu celkem</t>
  </si>
  <si>
    <t>-1</t>
  </si>
  <si>
    <t>HSV - Práce a dodávky HSV</t>
  </si>
  <si>
    <t xml:space="preserve">    1 - Zemní práce</t>
  </si>
  <si>
    <t xml:space="preserve">    4 - Vodorovné konstrukce</t>
  </si>
  <si>
    <t xml:space="preserve">    5 - Komunikace</t>
  </si>
  <si>
    <t xml:space="preserve">    8 - Trubní vedení</t>
  </si>
  <si>
    <t xml:space="preserve">    9 - Ostatní konstrukce a práce-bourání</t>
  </si>
  <si>
    <t xml:space="preserve">      99 -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</si>
  <si>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</si>
  <si>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</si>
  <si>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</si>
  <si>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</si>
  <si>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</si>
  <si>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</si>
  <si>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</si>
  <si>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</si>
  <si>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</si>
  <si>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</si>
  <si>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</si>
  <si>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</si>
  <si>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</si>
  <si>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</si>
  <si>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</si>
  <si>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</si>
  <si>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</si>
  <si>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</si>
  <si>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</si>
  <si>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113107132</t>
  </si>
  <si>
    <t>Odstranění podkladů nebo krytů s přemístěním hmot na skládku na vzdálenost do 3 m nebo s naložením na dopravní prostředek v ploše jednotlivě do 50 m2 z betonu prostého, o tl. vrstvy přes 150 do 300 mm</t>
  </si>
  <si>
    <t>m2</t>
  </si>
  <si>
    <t>CS ÚRS 2016 01</t>
  </si>
  <si>
    <t>4</t>
  </si>
  <si>
    <t>230800170</t>
  </si>
  <si>
    <t>VV</t>
  </si>
  <si>
    <t>12</t>
  </si>
  <si>
    <t>113107141R00</t>
  </si>
  <si>
    <t>Odstranění podkladů nebo krytů s přemístěním hmot na skládku na vzdálenost do 3 m nebo s naložením na dopravní prostředek v ploše jednotlivě do 50 m2 živičných, o tl. vrstvy do 50 mm</t>
  </si>
  <si>
    <t>1716594558</t>
  </si>
  <si>
    <t>P</t>
  </si>
  <si>
    <t>Poznámka k položce:
Také okolo překážek</t>
  </si>
  <si>
    <t>10*0,5</t>
  </si>
  <si>
    <t>3</t>
  </si>
  <si>
    <t>113202111</t>
  </si>
  <si>
    <t>Vytrhání obrub s vybouráním lože, s přemístěním hmot na skládku na vzdálenost do 3 m nebo s naložením na dopravní prostředek z krajníků nebo obrubníků stojatých</t>
  </si>
  <si>
    <t>m</t>
  </si>
  <si>
    <t>CS ÚRS 2013 01</t>
  </si>
  <si>
    <t>371516390</t>
  </si>
  <si>
    <t>5</t>
  </si>
  <si>
    <t>162701105</t>
  </si>
  <si>
    <t>Vodorovné přemístění výkopku nebo sypaniny po suchu na obvyklém dopravním prostředku, bez naložení výkopku, avšak se složením bez rozhrnutí z horniny tř. 1 až 4 na vzdálenost přes 9 000 do 10 000 m</t>
  </si>
  <si>
    <t>m3</t>
  </si>
  <si>
    <t>-848248855</t>
  </si>
  <si>
    <t>Poznámka k položce:
granulát</t>
  </si>
  <si>
    <t>1222022091</t>
  </si>
  <si>
    <t>Odkopávky a prokopávky nezapažené pro silnice s přemístěním výkopku v příčných profilech na vzdálenost do 15 m nebo s naložením na dopravní prostředek v hornině tř. 3 Příplatek k cenám za lepivost horniny tř. 3</t>
  </si>
  <si>
    <t>-693493656</t>
  </si>
  <si>
    <t>1*4</t>
  </si>
  <si>
    <t>6</t>
  </si>
  <si>
    <t>171201211R001</t>
  </si>
  <si>
    <t>poplatek za uložení sypaniny na skládce ( skládkovné ) nebo kompostu</t>
  </si>
  <si>
    <t>t</t>
  </si>
  <si>
    <t>-1752006915</t>
  </si>
  <si>
    <t>Poznámka k položce:
Poplatek si musí každý dodavatel zjistit u firmy Celio.</t>
  </si>
  <si>
    <t>7</t>
  </si>
  <si>
    <t>183151115</t>
  </si>
  <si>
    <t>Hloubení jam pro výsadbu dřevin strojně v rovině nebo ve svahu do 1:5, objem přes 0,70 do 1,10 m3</t>
  </si>
  <si>
    <t>kus</t>
  </si>
  <si>
    <t>-1472023251</t>
  </si>
  <si>
    <t>8</t>
  </si>
  <si>
    <t>184102117</t>
  </si>
  <si>
    <t>Výsadba dřeviny s balem do předem vyhloubené jamky se zalitím v rovině nebo na svahu do 1:5, při průměru balu přes 800 do 1000 mm</t>
  </si>
  <si>
    <t>150121192</t>
  </si>
  <si>
    <t>Poznámka k položce:
včetně vybudování ochranné dřevěné konstrukce</t>
  </si>
  <si>
    <t>9</t>
  </si>
  <si>
    <t>184401112</t>
  </si>
  <si>
    <t>Příprava dřeviny k přesazení v rovině nebo na svahu do 1:5 s balem, při průměru balu přes 0,8 do 1 m</t>
  </si>
  <si>
    <t>447538898</t>
  </si>
  <si>
    <t>184502115</t>
  </si>
  <si>
    <t>Vyzvednutí dřeviny k přesazení s balem v rovině nebo na svahu do 1:5, při průměru balu přes 800 do 1000 mm</t>
  </si>
  <si>
    <t>733442988</t>
  </si>
  <si>
    <t>11</t>
  </si>
  <si>
    <t>612R00</t>
  </si>
  <si>
    <t>odstranění konstrukcí (branka, slopky se sítí)</t>
  </si>
  <si>
    <t>-1196979140</t>
  </si>
  <si>
    <t>Poznámka k položce:
 včetně odvozu do kovošrotu</t>
  </si>
  <si>
    <t>branka</t>
  </si>
  <si>
    <t>sloupky výšky cca 12 m včetně sítě</t>
  </si>
  <si>
    <t>Součet</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</si>
  <si>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</si>
  <si>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</si>
  <si>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-642456007</t>
  </si>
  <si>
    <t>17</t>
  </si>
  <si>
    <t>13</t>
  </si>
  <si>
    <t>120001101ROO</t>
  </si>
  <si>
    <t>Příplatek k cenám vykopávek za ztížení vykopávky v blízkosti podzemního vedení nebo výbušnin v horninách jakékoliv třídy a práce s kořeny</t>
  </si>
  <si>
    <t>573712779</t>
  </si>
  <si>
    <t>Poznámka k položce:
cena zahrnuje ruční práce a ošetření kořenů</t>
  </si>
  <si>
    <t>0,4*150</t>
  </si>
  <si>
    <t>17*0,5</t>
  </si>
  <si>
    <t>(13+12,5)*0,5</t>
  </si>
  <si>
    <t>14</t>
  </si>
  <si>
    <t>185803511R00</t>
  </si>
  <si>
    <t>Odstranění travního drnu a kamenů s naložením a odvozem odpadu do 20 km</t>
  </si>
  <si>
    <t>-1833159111</t>
  </si>
  <si>
    <t>27,125+672+26+22,8</t>
  </si>
  <si>
    <t>171201211R01</t>
  </si>
  <si>
    <t>274612004</t>
  </si>
  <si>
    <t>0,1*747*0,015</t>
  </si>
  <si>
    <t>16</t>
  </si>
  <si>
    <t>121101103</t>
  </si>
  <si>
    <t>Sejmutí ornice nebo lesní půdy s vodorovným přemístěním na hromady v místě upotřebení nebo na dočasné či trvalé skládky se složením, na vzdálenost do 500 m</t>
  </si>
  <si>
    <t>-671079919</t>
  </si>
  <si>
    <t>747,925*0,4</t>
  </si>
  <si>
    <t>181951102</t>
  </si>
  <si>
    <t>Úprava pláně vyrovnáním výškových rozdílů v hornině tř. 1 až 4 se zhutněním</t>
  </si>
  <si>
    <t>1075417206</t>
  </si>
  <si>
    <t>672+26</t>
  </si>
  <si>
    <t>18</t>
  </si>
  <si>
    <t>181301103</t>
  </si>
  <si>
    <t>Rozprostření a urovnání ornice v rovině nebo ve svahu sklonu do 1:5 při souvislé ploše do 500 m2, tl. vrstvy přes 150 do 200 mm</t>
  </si>
  <si>
    <t>758662631</t>
  </si>
  <si>
    <t>81,2</t>
  </si>
  <si>
    <t>19</t>
  </si>
  <si>
    <t>181411131</t>
  </si>
  <si>
    <t>Založení trávníku na půdě předem připravené plochy do 1000 m2 výsevem včetně utažení parkového v rovině nebo na svahu do 1:5</t>
  </si>
  <si>
    <t>-1151785884</t>
  </si>
  <si>
    <t>5,2+(126+26)*0,5</t>
  </si>
  <si>
    <t>20</t>
  </si>
  <si>
    <t>M</t>
  </si>
  <si>
    <t>005724100</t>
  </si>
  <si>
    <t>osiva pícnin směsi travní balení obvykle 25 kg parková</t>
  </si>
  <si>
    <t>kg</t>
  </si>
  <si>
    <t>7634864</t>
  </si>
  <si>
    <t>81,2/20</t>
  </si>
  <si>
    <t>Vodorovné konstrukce</t>
  </si>
  <si>
    <t>451573111ROO</t>
  </si>
  <si>
    <t>jedná se zejména o provedení podsypu, obsypu, hutnění, urovnání povrchu a označení vedení výstražnou fólií dle požadavků správců sítí. Cena vč. materiálu těžený písek</t>
  </si>
  <si>
    <t>-1353569941</t>
  </si>
  <si>
    <t>Poznámka k položce:
kabel Cetin - požadavky v dokladové části</t>
  </si>
  <si>
    <t>22</t>
  </si>
  <si>
    <t>585301590R00</t>
  </si>
  <si>
    <t xml:space="preserve">vápna pro stavební účely mleté ČSN EN 459-1 nehašené. Množství a druh bude určen na základě laboratorních rozborů. Nutno přizvat geotechnika. </t>
  </si>
  <si>
    <t>1872883830</t>
  </si>
  <si>
    <t>3%- nutno ověřit laboratorně</t>
  </si>
  <si>
    <t>0,04*(738*1750)*0,001*0,03</t>
  </si>
  <si>
    <t>23</t>
  </si>
  <si>
    <t>561061111</t>
  </si>
  <si>
    <t>Zřízení podkladu ze zeminy upravené hydraulickými pojivy vápnem, cementem nebo směsnými pojivy (materiál ve specifikaci) s rozprostřením, promísením, vlhčením, zhutněním a ošetřením vodou plochy do 1 000 m2, tloušťka po zhutnění přes 350 do 400 mm</t>
  </si>
  <si>
    <t>642684669</t>
  </si>
  <si>
    <t>738</t>
  </si>
  <si>
    <t>24</t>
  </si>
  <si>
    <t>ROO</t>
  </si>
  <si>
    <t>ruční úprava ploch - stabilizace ploch nad sítěma a kořeny</t>
  </si>
  <si>
    <t>-493403998</t>
  </si>
  <si>
    <t>25</t>
  </si>
  <si>
    <t>564851111</t>
  </si>
  <si>
    <t>Podklad ze štěrkodrti ŠDA s rozprostřením a zhutněním, po zhutnění tl. 150 mm</t>
  </si>
  <si>
    <t>-444942623</t>
  </si>
  <si>
    <t>(352+320+22,8+18)*1,1</t>
  </si>
  <si>
    <t>26</t>
  </si>
  <si>
    <t>567122111</t>
  </si>
  <si>
    <t>Podklad ze směsi stmelené cementem bez dilatačních spár, s rozprostřením a zhutněním SC C 8/10 (KSC I), po zhutnění tl. 120 mm</t>
  </si>
  <si>
    <t>-377063931</t>
  </si>
  <si>
    <t>26+712</t>
  </si>
  <si>
    <t>27</t>
  </si>
  <si>
    <t>564851111ROO</t>
  </si>
  <si>
    <t>Podklad ze štěrkodrti ŠDB s rozprostřením a zhutněním, po zhutnění tl. 150 mm</t>
  </si>
  <si>
    <t>-1381310479</t>
  </si>
  <si>
    <t>28</t>
  </si>
  <si>
    <t>565155111</t>
  </si>
  <si>
    <t>Asfaltový beton vrstva podkladní ACP 16 (obalované kamenivo střednězrnné - OKS) s rozprostřením a zhutněním v pruhu šířky do 3 m, po zhutnění tl. 70 mm</t>
  </si>
  <si>
    <t>-1556777626</t>
  </si>
  <si>
    <t>Poznámka k položce:
nepřesouvá se z mezideponie</t>
  </si>
  <si>
    <t>7*0,5</t>
  </si>
  <si>
    <t>29</t>
  </si>
  <si>
    <t>573231111</t>
  </si>
  <si>
    <t>Postřik živičný spojovací bez posypu kamenivem ze silniční emulze, v množství od 0,50 do 0,80 kg/m2</t>
  </si>
  <si>
    <t>-1534607120</t>
  </si>
  <si>
    <t>3,5</t>
  </si>
  <si>
    <t>30</t>
  </si>
  <si>
    <t>577134111</t>
  </si>
  <si>
    <t>Asfaltový beton vrstva obrusná ACO 11 (ABS) s rozprostřením a se zhutněním z nemodifikovaného asfaltu v pruhu šířky do 3 m tř. I, po zhutnění tl. 40 mm</t>
  </si>
  <si>
    <t>1124576298</t>
  </si>
  <si>
    <t>3.5</t>
  </si>
  <si>
    <t>31</t>
  </si>
  <si>
    <t>592451190</t>
  </si>
  <si>
    <t>Dlaždice betonové dlažba zámková (ČSN EN 1338) dlažba zámková PROMENÁDA-SLEPECKÁ 1 m2=50 kusů 20 x 10 x 6 barevná</t>
  </si>
  <si>
    <t>-1560793</t>
  </si>
  <si>
    <t>Poznámka k položce:
spotřeba: 50 kus/m2</t>
  </si>
  <si>
    <t>32</t>
  </si>
  <si>
    <t>592453110</t>
  </si>
  <si>
    <t>Dlaždice betonové dlažba zámková (ČSN EN 1338) dlažba vibrolisovaná BEST standardní povrch (uzavřený hladký povrch) provedení: přírodní tvarově jednoduchá dlažba KLASIKO              20 x 10 x 8</t>
  </si>
  <si>
    <t>1441629179</t>
  </si>
  <si>
    <t>312,5+(4,5*28*0,1)</t>
  </si>
  <si>
    <t>33</t>
  </si>
  <si>
    <t>592453080</t>
  </si>
  <si>
    <t>Dlaždice betonové dlažba zámková (ČSN EN 1338) dlažba vibrolisovaná BEST standardní povrch (uzavřený hladký povrch) provedení: přírodní tvarově jednoduchá dlažba KLASIKO              20 x 10 x 6</t>
  </si>
  <si>
    <t>1486838978</t>
  </si>
  <si>
    <t>34</t>
  </si>
  <si>
    <t>592452620</t>
  </si>
  <si>
    <t>Dlaždice betonové dlažba zámková (ČSN EN 1338) dlažba vibrolisovaná BEST tvarově jednoduchá dlažba KARO           20 x 20 x 8</t>
  </si>
  <si>
    <t>-197241675</t>
  </si>
  <si>
    <t>55+180+117</t>
  </si>
  <si>
    <t>35</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</si>
  <si>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</si>
  <si>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</si>
  <si>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-942457393</t>
  </si>
  <si>
    <t>36</t>
  </si>
  <si>
    <t>596212213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</si>
  <si>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300 m2</t>
  </si>
  <si>
    <t>842552401</t>
  </si>
  <si>
    <t>325+352</t>
  </si>
  <si>
    <t>Trubní vedení</t>
  </si>
  <si>
    <t>37</t>
  </si>
  <si>
    <t>899914111R00</t>
  </si>
  <si>
    <t>Montáž a doprava chráničky</t>
  </si>
  <si>
    <t>-1057819932</t>
  </si>
  <si>
    <t>38</t>
  </si>
  <si>
    <t>286193200R00</t>
  </si>
  <si>
    <t>betonová korýtka pro ochranu kabelů</t>
  </si>
  <si>
    <t>-635475159</t>
  </si>
  <si>
    <t>Ostatní konstrukce a práce-bourání</t>
  </si>
  <si>
    <t>39</t>
  </si>
  <si>
    <t>914111111</t>
  </si>
  <si>
    <t>Montáž svislé dopravní značky základní velikosti do 1 m2 objímkami na sloupky nebo konzoly</t>
  </si>
  <si>
    <t>-1487455482</t>
  </si>
  <si>
    <t>40</t>
  </si>
  <si>
    <t>404442570</t>
  </si>
  <si>
    <t>Výrobky a zabezpečovací prvky pro zařízení silniční značky dopravní svislé FeZn  plech FeZn AL     plech Al NK, 3M   povrchová úprava reflexní fólií tř.1 obdélníkové značky IP8,IP9,IP11,IP12, IP13,IS15, IJ1-15, E2,E12 500x700 mm AL- NK reflexní tř.1</t>
  </si>
  <si>
    <t>-1506836634</t>
  </si>
  <si>
    <t>Poznámka k položce:
IP12+O1</t>
  </si>
  <si>
    <t>41</t>
  </si>
  <si>
    <t>914511111</t>
  </si>
  <si>
    <t>Montáž sloupku dopravních značek délky do 3,5 m do betonového základu</t>
  </si>
  <si>
    <t>627784114</t>
  </si>
  <si>
    <t>42</t>
  </si>
  <si>
    <t>404452300</t>
  </si>
  <si>
    <t>výrobky a tabule orientační pro návěstí a zabezpečovací zařízení silniční značky dopravní svislé sloupky Zn 70 - 350</t>
  </si>
  <si>
    <t>-224517945</t>
  </si>
  <si>
    <t>43</t>
  </si>
  <si>
    <t>915231112</t>
  </si>
  <si>
    <t>Vodorovné dopravní značení stříkaným plastem přechody pro chodce, šipky, symboly nápisy bílé retroreflexní</t>
  </si>
  <si>
    <t>1111212309</t>
  </si>
  <si>
    <t>Poznámka k položce:
Symbol pro invalidy</t>
  </si>
  <si>
    <t>44</t>
  </si>
  <si>
    <t>915621111</t>
  </si>
  <si>
    <t>Předznačení pro vodorovné značení stříkané barvou nebo prováděné z nátěrových hmot plošné šipky, symboly, nápisy</t>
  </si>
  <si>
    <t>277804821</t>
  </si>
  <si>
    <t>45</t>
  </si>
  <si>
    <t>916131213</t>
  </si>
  <si>
    <t>Osazení silničního obrubníku betonového se zřízením lože, s vyplněním a zatřením spár cementovou maltou stojatého s boční opěrou z betonu prostého tř. C 12/15, do lože z betonu prostého téže značky</t>
  </si>
  <si>
    <t>-1130631545</t>
  </si>
  <si>
    <t>126+120+4</t>
  </si>
  <si>
    <t>46</t>
  </si>
  <si>
    <t>916231213</t>
  </si>
  <si>
    <t>Osazení chodníkového obrubníku betonového se zřízením lože, s vyplněním a zatřením spár cementovou maltou stojatého s boční opěrou z betonu prostého tř. C 12/15, do lože z betonu prostého téže značky</t>
  </si>
  <si>
    <t>1041028582</t>
  </si>
  <si>
    <t>47</t>
  </si>
  <si>
    <t>592174650</t>
  </si>
  <si>
    <t>obrubníky betonové a železobetonové obrubník silniční vibrolisovaný XF4  100 x 15 x 25</t>
  </si>
  <si>
    <t>1571532026</t>
  </si>
  <si>
    <t>126</t>
  </si>
  <si>
    <t>48</t>
  </si>
  <si>
    <t>592174690</t>
  </si>
  <si>
    <t>obrubníky betonové a železobetonové obrubník silniční přechodový L + P  100 x 15 x 15-25</t>
  </si>
  <si>
    <t>-2048316003</t>
  </si>
  <si>
    <t>49</t>
  </si>
  <si>
    <t>592174640R00</t>
  </si>
  <si>
    <t>obrubníky betonové a železobetonové obrubník chodníkový 50 x 8 x 25</t>
  </si>
  <si>
    <t>-2127707104</t>
  </si>
  <si>
    <t>(18)*2</t>
  </si>
  <si>
    <t>50</t>
  </si>
  <si>
    <t>592174680</t>
  </si>
  <si>
    <t>obrubníky betonové a železobetonové obrubník silniční nájezdový   100 x 15 x 15</t>
  </si>
  <si>
    <t>252254960</t>
  </si>
  <si>
    <t>120</t>
  </si>
  <si>
    <t>51</t>
  </si>
  <si>
    <t>919112221</t>
  </si>
  <si>
    <t>Řezání dilatačních spár v živičném krytu vytvoření komůrky pro těsnící zálivku šířky 15 mm, hloubky 20 mm</t>
  </si>
  <si>
    <t>-2114053019</t>
  </si>
  <si>
    <t>52</t>
  </si>
  <si>
    <t>919121111</t>
  </si>
  <si>
    <t>Utěsnění dilatačních spár zálivkou za studena v cementobetonovém nebo živičném krytu včetně adhezního nátěru s těsnicím profilem pod zálivkou, pro komůrky šířky 10 mm, hloubky 20 mm</t>
  </si>
  <si>
    <t>-1552038778</t>
  </si>
  <si>
    <t>53</t>
  </si>
  <si>
    <t>919731121</t>
  </si>
  <si>
    <t>Zarovnání styčné plochy podkladu nebo krytu podél vybourané části komunikace nebo zpevněné plochy živičné tl. do 50 mm</t>
  </si>
  <si>
    <t>-1248003896</t>
  </si>
  <si>
    <t>10*2</t>
  </si>
  <si>
    <t>54</t>
  </si>
  <si>
    <t>919735112</t>
  </si>
  <si>
    <t>Řezání stávajícího živičného krytu nebo podkladu hloubky přes 50 do 100 mm</t>
  </si>
  <si>
    <t>-1793821050</t>
  </si>
  <si>
    <t>99</t>
  </si>
  <si>
    <t>Přesun hmot</t>
  </si>
  <si>
    <t>55</t>
  </si>
  <si>
    <t>997221561</t>
  </si>
  <si>
    <t>Vodorovná doprava suti bez naložení, ale se složením a s hrubým urovnáním z kusových materiálů, na vzdálenost do 1 km</t>
  </si>
  <si>
    <t>-1979702105</t>
  </si>
  <si>
    <t>živice a beton</t>
  </si>
  <si>
    <t>6+1+0,5</t>
  </si>
  <si>
    <t>997221569R01</t>
  </si>
  <si>
    <t>Vodorovná doprava suti bez naložení, ale se složením a s hrubým urovnáním Příplatek k ceně za každý další i započatý 1 km přes 1 km</t>
  </si>
  <si>
    <t>-447708696</t>
  </si>
  <si>
    <t>Poznámka k položce:
do 2 km</t>
  </si>
  <si>
    <t>7,5*13</t>
  </si>
  <si>
    <t>57</t>
  </si>
  <si>
    <t>997221815R00</t>
  </si>
  <si>
    <t>Poplatek za uložení stavebního odpadu na skládce (skládkovné) betonového</t>
  </si>
  <si>
    <t>-876832425</t>
  </si>
  <si>
    <t>58</t>
  </si>
  <si>
    <t>997221845</t>
  </si>
  <si>
    <t>Poplatek za uložení stavebního odpadu na skládce (skládkovné) z asfaltových povrchů</t>
  </si>
  <si>
    <t>295016087</t>
  </si>
  <si>
    <t>0,5</t>
  </si>
  <si>
    <t>59</t>
  </si>
  <si>
    <t>998225111</t>
  </si>
  <si>
    <t>Přesun hmot pro komunikace s krytem z kameniva, monolitickým betonovým nebo živičným dopravní vzdálenost do 200 m jakékoliv délky objektu</t>
  </si>
  <si>
    <t>219171020</t>
  </si>
  <si>
    <t>Poznámka k položce:
granulát se ihned zapracuje, proto není součástí přesunu hmot</t>
  </si>
  <si>
    <t>257</t>
  </si>
  <si>
    <t xml:space="preserve">SO-02 - Veřejné osvětlení </t>
  </si>
  <si>
    <t>51000000-9</t>
  </si>
  <si>
    <t>Dvořák</t>
  </si>
  <si>
    <t>Soupis prací je sestaven za využití položek cenové soustavy ÚRS. Cenové a technické podmínky položek Cenové soustavy  ÚRS, které nejsou uvedeny v soupisu prací (tzv. úvodní část katalogů) jsou neomezeně dálkově k dispozici na www.cs-urs.cz. Položky soupisů prací, které nemají ve sloupci "Cenová soustava" uveden žádný údaj, nepochází z cenové soustavy ÚRS._x000D_
Bližší informace k ocenění rozpočtu jsou uvedeny v textových a výkresových částech projektové dokumentace pro provádění stavby.</t>
  </si>
  <si>
    <t xml:space="preserve">    99 - Přesun hmot</t>
  </si>
  <si>
    <t>PSV - Práce a dodávky PSV</t>
  </si>
  <si>
    <t xml:space="preserve">    740 - Elektromontáže - zkoušky a revize</t>
  </si>
  <si>
    <t xml:space="preserve">    742 - Elektromontáže - rozvodný systém</t>
  </si>
  <si>
    <t xml:space="preserve">    747 - Elektromontáže - kompletace rozvodů</t>
  </si>
  <si>
    <t xml:space="preserve">    748 - Elektromontáže - osvětlovací zařízení a svítidla</t>
  </si>
  <si>
    <t>M - Práce a dodávky M</t>
  </si>
  <si>
    <t xml:space="preserve">    21-M - Elektromontáže</t>
  </si>
  <si>
    <t xml:space="preserve">    46-M - Zemní práce při extr.mont.pracích</t>
  </si>
  <si>
    <t>-1527205071</t>
  </si>
  <si>
    <t>PSC</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</si>
  <si>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</si>
  <si>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Příplatek k cenám vykopávek za ztížení vykopávky v blízkosti podzemního vedení nebo výbušnin v horninách jakékoliv třídy a kořenové zóně</t>
  </si>
  <si>
    <t>1588040958</t>
  </si>
  <si>
    <t>Poznámka k položce:
cena zahrnuje ruční práce a ošetření případných projektů dle pokynů uvedených ve vyjádření OŽP a v projektové dokumentaci</t>
  </si>
  <si>
    <t>55*0.5*0.4</t>
  </si>
  <si>
    <t>121101101</t>
  </si>
  <si>
    <t>-2137401204</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</si>
  <si>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</si>
  <si>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 xml:space="preserve">Poznámka k položce:
přemístění na plochu dle požadavku zákona o ZPF. </t>
  </si>
  <si>
    <t>(99)*0.4*0.4</t>
  </si>
  <si>
    <t>-1572890803</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</si>
  <si>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</si>
  <si>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(99)*0,5</t>
  </si>
  <si>
    <t>Osiva pícnin směsi travní balení obvykle 25 kg parková</t>
  </si>
  <si>
    <t>321995257</t>
  </si>
  <si>
    <t>49/20</t>
  </si>
  <si>
    <t>641578738</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</si>
  <si>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</si>
  <si>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49,5</t>
  </si>
  <si>
    <t>460600023</t>
  </si>
  <si>
    <t>Přemístění (odvoz) horniny, suti a vybouraných hmot vodorovné přemístění horniny včetně složení, bez naložení a rozprostření jakékoliv třídy, na vzdálenost přes 500 do 1000 m</t>
  </si>
  <si>
    <t>64</t>
  </si>
  <si>
    <t>1853431895</t>
  </si>
  <si>
    <t xml:space="preserve">Poznámka k souboru cen:_x000D_
1. V cenách -0021 až -0031 nejsou započteny místní poplatky za uložení výkopku na řízenou skládku. 2. V cenách -0041 až -0071 nejsou započteny poplatky za uložení suti na řízenou skládku a recyklaci. </t>
  </si>
  <si>
    <t>99*1.2*0.35*0.23</t>
  </si>
  <si>
    <t>460600031</t>
  </si>
  <si>
    <t>Přemístění (odvoz) horniny, suti a vybouraných hmot vodorovné přemístění horniny včetně složení, bez naložení a rozprostření jakékoliv třídy, na vzdálenost Příplatek k ceně -0023 za každých dalších i započatých 1000 m</t>
  </si>
  <si>
    <t>743224703</t>
  </si>
  <si>
    <t>14,563*9</t>
  </si>
  <si>
    <t>171201211</t>
  </si>
  <si>
    <t>Uložení sypaniny poplatek za uložení sypaniny na skládce (skládkovné)</t>
  </si>
  <si>
    <t>-807217836</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</si>
  <si>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</si>
  <si>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14,563*1.8</t>
  </si>
  <si>
    <t>100RO1.1</t>
  </si>
  <si>
    <t>pronájem a dovoz montážní plošiny</t>
  </si>
  <si>
    <t>h</t>
  </si>
  <si>
    <t>-903497044</t>
  </si>
  <si>
    <t>100ROO.1</t>
  </si>
  <si>
    <t>autojeřáb pronájem včetně dopravy</t>
  </si>
  <si>
    <t>1489902870</t>
  </si>
  <si>
    <t>460600061</t>
  </si>
  <si>
    <t>Přemístění (odvoz) horniny, suti a vybouraných hmot odvoz suti a vybouraných hmot do 1 km</t>
  </si>
  <si>
    <t>175083779</t>
  </si>
  <si>
    <t>1*1*1*2</t>
  </si>
  <si>
    <t>konstrukce vo - do kovošrotu</t>
  </si>
  <si>
    <t>0,075</t>
  </si>
  <si>
    <t>0.0091*17</t>
  </si>
  <si>
    <t>460600071</t>
  </si>
  <si>
    <t>Přemístění (odvoz) horniny, suti a vybouraných hmot odvoz suti a vybouraných hmot Příplatek k ceně za každý další i započatý 1 km</t>
  </si>
  <si>
    <t>-2013336175</t>
  </si>
  <si>
    <t>2*13</t>
  </si>
  <si>
    <t>997221815ROO</t>
  </si>
  <si>
    <t>Poplatek za uložení betonového odpadu na skládce (skládkovné)</t>
  </si>
  <si>
    <t>1287707204</t>
  </si>
  <si>
    <t>2,23</t>
  </si>
  <si>
    <t>9982761ROO</t>
  </si>
  <si>
    <t>Přesun hmot pro elektromontážní práce</t>
  </si>
  <si>
    <t>518935088</t>
  </si>
  <si>
    <t>0,115</t>
  </si>
  <si>
    <t>PSV</t>
  </si>
  <si>
    <t>Práce a dodávky PSV</t>
  </si>
  <si>
    <t>740</t>
  </si>
  <si>
    <t>Elektromontáže - zkoušky a revize</t>
  </si>
  <si>
    <t>740991200</t>
  </si>
  <si>
    <t>Zkoušky a prohlídky elektrických rozvodů a zařízení celková prohlídka a vyhotovení revizní zprávy pro objem montážních prací přes 100 do 500 tis. Kč</t>
  </si>
  <si>
    <t>-793396773</t>
  </si>
  <si>
    <t>742</t>
  </si>
  <si>
    <t>Elektromontáže - rozvodný systém</t>
  </si>
  <si>
    <t>74RO2</t>
  </si>
  <si>
    <t>Svorkovnice pro připojení až 3 kabelů (CYKY - J16x4, L(1-3), PEN) se zemnícím šroubem a jedním jištěným vývodem</t>
  </si>
  <si>
    <t>-1751180511</t>
  </si>
  <si>
    <t>747</t>
  </si>
  <si>
    <t>Elektromontáže - kompletace rozvodů</t>
  </si>
  <si>
    <t>747211100 R00</t>
  </si>
  <si>
    <t>pojistka včetně montáže se zapojením vodičů</t>
  </si>
  <si>
    <t>1017625441</t>
  </si>
  <si>
    <t>748</t>
  </si>
  <si>
    <t>Elektromontáže - osvětlovací zařízení a svítidla</t>
  </si>
  <si>
    <t>210202013ROO</t>
  </si>
  <si>
    <t>Demontáž svítidel výbojkových s naložením na dopravní prostředek a odvozem do kovošrotu</t>
  </si>
  <si>
    <t>-2139104614</t>
  </si>
  <si>
    <t>748719211ROO</t>
  </si>
  <si>
    <t>Demontáž stožáru osvětlení do 12m s naložením na dopravní prostředek a odvozem do kovošrotu</t>
  </si>
  <si>
    <t>-973488618</t>
  </si>
  <si>
    <t>210810006RO1</t>
  </si>
  <si>
    <t>demontáž a očištění kabelu s naložením na dopravní prostředek a odvozem do kovošrotu</t>
  </si>
  <si>
    <t>-1493060460</t>
  </si>
  <si>
    <t>748741000RO1</t>
  </si>
  <si>
    <t>Odpojení vedení na stávající lampě a demontáž kabelu</t>
  </si>
  <si>
    <t>-2004216513</t>
  </si>
  <si>
    <t>748741000ROO</t>
  </si>
  <si>
    <t>Demontáž elektrovýzbroj stožáru 1 okruh s naložením na dopravní prostředek</t>
  </si>
  <si>
    <t>1433021659</t>
  </si>
  <si>
    <t>460080112R00</t>
  </si>
  <si>
    <t>Základové konstrukce bourání základu včetně záhozu jámy sypaninou, zhutnění a urovnání betonového</t>
  </si>
  <si>
    <t>1060244009</t>
  </si>
  <si>
    <t>748719211</t>
  </si>
  <si>
    <t>Montáž stožárů osvětlení, bez zemních prací ostatních ocelových samostatně stojících, délky do 12 m</t>
  </si>
  <si>
    <t>1435383697</t>
  </si>
  <si>
    <t>316741110</t>
  </si>
  <si>
    <t>Stožáry osvětlovací silniční typ K bezpaticový žárově zinkovaný typ UZMB-10 - 159/114/89 uliční</t>
  </si>
  <si>
    <t>294333828</t>
  </si>
  <si>
    <t>210202013</t>
  </si>
  <si>
    <t>Montáž svítidel výbojkových se zapojením vodičů průmyslových nebo venkovních závěsných na oku na výložník</t>
  </si>
  <si>
    <t>-1023675693</t>
  </si>
  <si>
    <t>34844ROO</t>
  </si>
  <si>
    <t xml:space="preserve">Led - Lamberga Katrina 08 C40-1050-L1, 27 W </t>
  </si>
  <si>
    <t>256</t>
  </si>
  <si>
    <t>1480731187</t>
  </si>
  <si>
    <t>748721210</t>
  </si>
  <si>
    <t>Montáž výložníků osvětlení jednoramenných sloupových, hmotnosti do 35 kg</t>
  </si>
  <si>
    <t>232413989</t>
  </si>
  <si>
    <t>31674R02</t>
  </si>
  <si>
    <t xml:space="preserve">Výložník UZB-1 - 2000   žárově zinkovaný </t>
  </si>
  <si>
    <t>229753104</t>
  </si>
  <si>
    <t>Poznámka k položce:
Orientační cena z nabídek firem</t>
  </si>
  <si>
    <t>748741000</t>
  </si>
  <si>
    <t>Montáž elektrovýzbroje stožárů osvětlení 1 okruh</t>
  </si>
  <si>
    <t>136356889</t>
  </si>
  <si>
    <t>Práce a dodávky M</t>
  </si>
  <si>
    <t>21-M</t>
  </si>
  <si>
    <t>Elektromontáže</t>
  </si>
  <si>
    <t>210100096</t>
  </si>
  <si>
    <t>Ukončení vodičů izolovaných s označením a zapojením na svorkovnici s otevřením a uzavřením krytu průřezu žíly do 2,5 mm2</t>
  </si>
  <si>
    <t>-1873367452</t>
  </si>
  <si>
    <t>6*5</t>
  </si>
  <si>
    <t>460ROO</t>
  </si>
  <si>
    <t>stožárové pouzdro včetně montáže a dodávky</t>
  </si>
  <si>
    <t>-342197656</t>
  </si>
  <si>
    <t>745901200ROO</t>
  </si>
  <si>
    <t>označení vývodu z rozvaděče  štítkem</t>
  </si>
  <si>
    <t>2087005582</t>
  </si>
  <si>
    <t>30+40</t>
  </si>
  <si>
    <t>745904111ROO</t>
  </si>
  <si>
    <t>Ostatní práce při montáži vodičů, šňůr a kabelů Příplatek k cenám montáže vodičů a kabelů za zatahování vodičů a kabelů do tvárnicových tras s komorami nebo do kolektorů, hmotnosti do 0,75 kg</t>
  </si>
  <si>
    <t>2072799024</t>
  </si>
  <si>
    <t>115,8+3</t>
  </si>
  <si>
    <t>210100101</t>
  </si>
  <si>
    <t>Ukončení vodičů izolovaných s označením a zapojením na svorkovnici s otevřením a uzavřením krytu průřezu žíly do 16 mm2</t>
  </si>
  <si>
    <t>-908310036</t>
  </si>
  <si>
    <t>10*4</t>
  </si>
  <si>
    <t>460510064RO2</t>
  </si>
  <si>
    <t>montáž chránička 75</t>
  </si>
  <si>
    <t>1369880475</t>
  </si>
  <si>
    <t>118,8-3</t>
  </si>
  <si>
    <t>460510064RO3</t>
  </si>
  <si>
    <t>montáž chránička 100</t>
  </si>
  <si>
    <t>-1990810156</t>
  </si>
  <si>
    <t>3.6</t>
  </si>
  <si>
    <t>460510064RO1</t>
  </si>
  <si>
    <t>montáž chránička 50</t>
  </si>
  <si>
    <t>1438741973</t>
  </si>
  <si>
    <t>5*1.2</t>
  </si>
  <si>
    <t>286R003</t>
  </si>
  <si>
    <t>Chránička HDPE/LDPE 100</t>
  </si>
  <si>
    <t>-33258148</t>
  </si>
  <si>
    <t>Poznámka k položce:
barva červená, 2x do komunikace</t>
  </si>
  <si>
    <t>3*1.2</t>
  </si>
  <si>
    <t>286R00</t>
  </si>
  <si>
    <t>Chránička HDPE/LDPE 75 ČSN EN 61386-24</t>
  </si>
  <si>
    <t>-699591885</t>
  </si>
  <si>
    <t>Poznámka k položce:
barva červená</t>
  </si>
  <si>
    <t>115,8</t>
  </si>
  <si>
    <t>286R002</t>
  </si>
  <si>
    <t>Chránička HDPE/LDPE 50</t>
  </si>
  <si>
    <t>82619034</t>
  </si>
  <si>
    <t>Poznámka k položce:
barva červená, vstup do lamp</t>
  </si>
  <si>
    <t>460510076R01</t>
  </si>
  <si>
    <t>Drobné příslušenství (manžety OMP 159 - 0.35 m, manžeta ochranná zemnícího drátu 0.45 m, smršťovačka, podložka, kabelová průchodka PVC,..)</t>
  </si>
  <si>
    <t>sada</t>
  </si>
  <si>
    <t>-662628339</t>
  </si>
  <si>
    <t>345629050</t>
  </si>
  <si>
    <t xml:space="preserve">svorka ochranná </t>
  </si>
  <si>
    <t>1279467111</t>
  </si>
  <si>
    <t>Poznámka k položce:
součástí stožáru - pouze montáž</t>
  </si>
  <si>
    <t>210220002</t>
  </si>
  <si>
    <t>Montáž uzemňovacího vedení s upevněním, propojením a připojením pomocí svorek na povrchu vodičů FeZn drátem nebo lanem průměru do 10 mm</t>
  </si>
  <si>
    <t>975546349</t>
  </si>
  <si>
    <t>((99-17)+(8*1.7))*1.2</t>
  </si>
  <si>
    <t>354410730</t>
  </si>
  <si>
    <t>Součásti pro hromosvody a uzemňování vodiče  svodů dráty FeZn drát průměr 10 mm FeZn  1 kg=1,61m</t>
  </si>
  <si>
    <t>-1017240578</t>
  </si>
  <si>
    <t>Poznámka k položce:
Hmotnost: 0,62 kg/m</t>
  </si>
  <si>
    <t>114,72/1.61</t>
  </si>
  <si>
    <t>210280211</t>
  </si>
  <si>
    <t>Měření zemních odporů zemniče prvního nebo samostatného</t>
  </si>
  <si>
    <t>-635156859</t>
  </si>
  <si>
    <t>210280215</t>
  </si>
  <si>
    <t>Měření zemních odporů zemniče Příplatek k ceně za každý další zemnič v síti</t>
  </si>
  <si>
    <t>-63019214</t>
  </si>
  <si>
    <t>210810014ROO</t>
  </si>
  <si>
    <t>Montáž izolovaných kabelů měděných bez ukončení do 1 kV uložených volně CYKY, CYKYD, CYKYDY, NYM, NYY, YSLY, 750 V, počtu a průřezu žil 4 x 16 mm2</t>
  </si>
  <si>
    <t>352296856</t>
  </si>
  <si>
    <t>129</t>
  </si>
  <si>
    <t>210810006ROO</t>
  </si>
  <si>
    <t>Montáž izolovaných kabelů měděných bez ukončení do 1 kV uložených volně CYKY - J počtu a průřezu žil 3 x 2,5 mm2</t>
  </si>
  <si>
    <t>575253507</t>
  </si>
  <si>
    <t>10*5</t>
  </si>
  <si>
    <t>341110360R00</t>
  </si>
  <si>
    <t>kabely silové s měděným jádrem pro jmenovité napětí 750 V CYKY -  RE průřez   Cu číslo  bázová cena mm2       kg/m      Kč/m 3 x 2,5     0,074     15,33</t>
  </si>
  <si>
    <t>702896911</t>
  </si>
  <si>
    <t>341110800ROO</t>
  </si>
  <si>
    <t>kabely silové s měděným jádrem pro jmenovité napětí 750 V CYKY -  RE průřez   Cu číslo  bázová cena mm2       kg/m      Kč/m 4 x 16 RE  0,627    117,31</t>
  </si>
  <si>
    <t>-862176211</t>
  </si>
  <si>
    <t>(99+(10*1.7))*1.2</t>
  </si>
  <si>
    <t>210RO1</t>
  </si>
  <si>
    <t>Ostatní ukončení kabelů nebo vodičů montáž doplňků koncovek a uzávěrů rozdělovací hlavy nebo skříně typ KRH 100 Montáž smršťovací rozdělovací hlavy včetně materiálu TYP EN &gt; ROZDĚLOVACÍ HLAVA EN 4.1</t>
  </si>
  <si>
    <t>-641675035</t>
  </si>
  <si>
    <t>CYKY-J 3x1,5</t>
  </si>
  <si>
    <t>2*5</t>
  </si>
  <si>
    <t>CYKY-J 4x16</t>
  </si>
  <si>
    <t>46-M</t>
  </si>
  <si>
    <t>Zemní práce při extr.mont.pracích</t>
  </si>
  <si>
    <t>460050024</t>
  </si>
  <si>
    <t>Hloubení nezapažených jam ručně pro stožáry s přemístěním výkopku do vzdálenosti 3 m od okraje jámy nebo naložením na dopravní prostředek, včetně zásypu, zhutnění a urovnání povrchu bez patky jednoduché na rovině, délky třídy 4 přes 10 do 13 m, v hornině</t>
  </si>
  <si>
    <t>1584010580</t>
  </si>
  <si>
    <t xml:space="preserve">Poznámka k souboru cen:_x000D_
1. Ceny hloubení jam v hornině třídy 6 a 7 jsou stanoveny za použití pneumatického kladiva. </t>
  </si>
  <si>
    <t>460080013</t>
  </si>
  <si>
    <t>Základové konstrukce základ bez bednění do rostlé zeminy z monolitického betonu tř. C 12/15</t>
  </si>
  <si>
    <t>-705122308</t>
  </si>
  <si>
    <t>460150064</t>
  </si>
  <si>
    <t>Hloubení zapažených i nezapažených kabelových rýh ručně včetně urovnání dna s přemístěním výkopku do vzdálenosti 3 m od okraje jámy nebo naložením na dopravní prostředek šířky 40 cm, hloubky 80 cm, v hornině třídy 4</t>
  </si>
  <si>
    <t>797577044</t>
  </si>
  <si>
    <t>(99*1,2)</t>
  </si>
  <si>
    <t>460421182</t>
  </si>
  <si>
    <t>Kabelové lože včetně podsypu, zhutnění a urovnání povrchu z písku nebo štěrkopísku tloušťky 10 cm nad kabel zakryté plastovou fólií, šířky lože přes 25 do 50 cm</t>
  </si>
  <si>
    <t>-2127718168</t>
  </si>
  <si>
    <t xml:space="preserve">Poznámka k souboru cen:_x000D_
1. V cenách -1021 až -1072, -1121 až -1172 a -1221 až -1272 nejsou započteny náklady na dodávku betonových a plastových desek. Tato dodávka se oceňuje ve specifikaci. </t>
  </si>
  <si>
    <t>118,8</t>
  </si>
  <si>
    <t>460560134</t>
  </si>
  <si>
    <t>Zásyp kabelových rýh ručně včetně zhutnění a uložení výkopku do vrstev a urovnání povrchu šířky 40 cm hloubky 50 cm, v hornině třídy 4</t>
  </si>
  <si>
    <t>-1247560166</t>
  </si>
  <si>
    <t>SO-03 - Kanalizace</t>
  </si>
  <si>
    <t>71000000-8</t>
  </si>
  <si>
    <t>CZ-CPA:</t>
  </si>
  <si>
    <t>00266027</t>
  </si>
  <si>
    <t>Ing. Lucie Dvořáková</t>
  </si>
  <si>
    <t xml:space="preserve">    6 - Úpravy povrchů, podlahy a osazování výplní</t>
  </si>
  <si>
    <t>61</t>
  </si>
  <si>
    <t>113106071</t>
  </si>
  <si>
    <t>Rozebrání dlažeb při překopech inženýrských sítí plochy do 15 m2 s přemístěním hmot na skládku na vzdálenost do 3 m nebo s naložením na dopravní prostředek vozovek a ploch, s jakoukoliv výplní spár ze zámkové dlažby kladené do lože z kameniva</t>
  </si>
  <si>
    <t>1316279922</t>
  </si>
  <si>
    <t>5*0.8</t>
  </si>
  <si>
    <t>65</t>
  </si>
  <si>
    <t>184911311</t>
  </si>
  <si>
    <t>Položení textilie proti prorůstání plevelů kolem vysázených rostlin v rovině nebo na svahu do 1:5</t>
  </si>
  <si>
    <t>-1105660525</t>
  </si>
  <si>
    <t>Poznámka k položce:
pod zámkovou dlažbu</t>
  </si>
  <si>
    <t>352+2</t>
  </si>
  <si>
    <t>66</t>
  </si>
  <si>
    <t>693113270R</t>
  </si>
  <si>
    <t>Pro úkapy ropných látek</t>
  </si>
  <si>
    <t>1386589629</t>
  </si>
  <si>
    <t>354</t>
  </si>
  <si>
    <t>-1446970583</t>
  </si>
  <si>
    <t>19*0.8</t>
  </si>
  <si>
    <t>-1635254495</t>
  </si>
  <si>
    <t>5*0,8</t>
  </si>
  <si>
    <t>1861743187</t>
  </si>
  <si>
    <t>10*0,8</t>
  </si>
  <si>
    <t>62</t>
  </si>
  <si>
    <t>113107124</t>
  </si>
  <si>
    <t>Odstranění podkladů nebo krytů s přemístěním hmot na skládku na vzdálenost do 3 m nebo s naložením na dopravní prostředek v ploše jednotlivě do 50 m2 z kameniva hrubého drceného, o tl. vrstvy přes 300 do 400 mm</t>
  </si>
  <si>
    <t>209346215</t>
  </si>
  <si>
    <t>10*0.8</t>
  </si>
  <si>
    <t>114203201R</t>
  </si>
  <si>
    <t>Očištění lomového kamene nebo betonových tvárnic od hlíny nebo písku</t>
  </si>
  <si>
    <t>-386875199</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</si>
  <si>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</si>
  <si>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</si>
  <si>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-1079731673</t>
  </si>
  <si>
    <t>odhad</t>
  </si>
  <si>
    <t>1405611483</t>
  </si>
  <si>
    <t>120001101</t>
  </si>
  <si>
    <t>Příplatek k cenám vykopávek za ztížení vykopávky v blízkosti podzemního vedení nebo výbušnin v horninách jakékoliv třídy</t>
  </si>
  <si>
    <t>-1865542134</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</si>
  <si>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 - není v projektu uvedena, avšak která podle projektu nebo podle sdělení investora jsou pravděpodobně ve výkopišti uložena, se rovná objemu výkopu, který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9. Množství jednotek ztížení vykopávky v blízkosti výbušnin nezaložených dodavatelem se určí přiměřeně podle poznámek č. 2 a 4. </t>
  </si>
  <si>
    <t>10*2*0,8</t>
  </si>
  <si>
    <t>1446183134</t>
  </si>
  <si>
    <t>8.925+12.6</t>
  </si>
  <si>
    <t>121101102</t>
  </si>
  <si>
    <t>Sejmutí ornice nebo lesní půdy s vodorovným přemístěním na hromady v místě upotřebení nebo na dočasné či trvalé skládky se složením, na vzdálenost přes 50 do 100 m</t>
  </si>
  <si>
    <t>-2000974692</t>
  </si>
  <si>
    <t>16*0,4</t>
  </si>
  <si>
    <t>132201101</t>
  </si>
  <si>
    <t>Hloubení zapažených i nezapažených rýh šířky do 600 mm s urovnáním dna do předepsaného profilu a spádu v hornině tř. 3 do 100 m3</t>
  </si>
  <si>
    <t>-323941888</t>
  </si>
  <si>
    <t>52*1*0.35</t>
  </si>
  <si>
    <t>132201109</t>
  </si>
  <si>
    <t>Hloubení zapažených i nezapažených rýh šířky do 600 mm s urovnáním dna do předepsaného profilu a spádu v hornině tř. 3 Příplatek k cenám za lepivost horniny tř. 3</t>
  </si>
  <si>
    <t>884470200</t>
  </si>
  <si>
    <t>18.2</t>
  </si>
  <si>
    <t>132201201</t>
  </si>
  <si>
    <t>Hloubení zapažených i nezapažených rýh šířky přes 600 do 2 000 mm s urovnáním dna do předepsaného profilu a spádu v hornině tř. 3 do 100 m3</t>
  </si>
  <si>
    <t>-822637109</t>
  </si>
  <si>
    <t>(20+18)*0,8*1.75</t>
  </si>
  <si>
    <t>132201209</t>
  </si>
  <si>
    <t>Hloubení zapažených i nezapažených rýh šířky přes 600 do 2 000 mm s urovnáním dna do předepsaného profilu a spádu v hornině tř. 3 Příplatek k cenám za lepivost horniny tř. 3</t>
  </si>
  <si>
    <t>1732937464</t>
  </si>
  <si>
    <t>53.2</t>
  </si>
  <si>
    <t>132202102</t>
  </si>
  <si>
    <t>Hloubení zapažených i nezapažených rýh šířky do 600 mm ručním nebo pneumatickým nářadím s urovnáním dna do předepsaného profilu a spádu v horninách tř. 3 nesoudržných</t>
  </si>
  <si>
    <t>-2140991273</t>
  </si>
  <si>
    <t>(12,5+13)*1*0,35</t>
  </si>
  <si>
    <t>132202109</t>
  </si>
  <si>
    <t>Hloubení zapažených i nezapažených rýh šířky do 600 mm ručním nebo pneumatickým nářadím s urovnáním dna do předepsaného profilu a spádu v horninách tř. 3 Příplatek k cenám za lepivost horniny tř. 3</t>
  </si>
  <si>
    <t>-1111222387</t>
  </si>
  <si>
    <t>8.925</t>
  </si>
  <si>
    <t>132212201</t>
  </si>
  <si>
    <t>Hloubení zapažených i nezapažených rýh šířky přes 600 do 2 000 mm ručním nebo pneumatickým nářadím s urovnáním dna do předepsaného profilu a spádu v horninách tř. 3 soudržných</t>
  </si>
  <si>
    <t>289419682</t>
  </si>
  <si>
    <t>(9+10)*1.75*0.8</t>
  </si>
  <si>
    <t>132212209</t>
  </si>
  <si>
    <t>Hloubení zapažených i nezapažených rýh šířky přes 600 do 2 000 mm ručním nebo pneumatickým nářadím s urovnáním dna do předepsaného profilu a spádu v horninách tř. 3 Příplatek k cenám za lepivost horniny tř. 3</t>
  </si>
  <si>
    <t>-2012101071</t>
  </si>
  <si>
    <t>12.6</t>
  </si>
  <si>
    <t>90</t>
  </si>
  <si>
    <t>161101101</t>
  </si>
  <si>
    <t>Svislé přemístění výkopku bez naložení do dopravní nádoby avšak s vyprázdněním dopravní nádoby na hromadu nebo do dopravního prostředku z horniny tř. 1 až 4, při hloubce výkopu přes 1 do 2,5 m</t>
  </si>
  <si>
    <t>1394809702</t>
  </si>
  <si>
    <t>(18+29+10)*0.5</t>
  </si>
  <si>
    <t>151101101</t>
  </si>
  <si>
    <t>Zřízení příložného pažení a rozepření stěn rýh hl do 2 m</t>
  </si>
  <si>
    <t>1097851351</t>
  </si>
  <si>
    <t>28*2*1,5</t>
  </si>
  <si>
    <t>29*2*2</t>
  </si>
  <si>
    <t>potrubí 200</t>
  </si>
  <si>
    <t>151101111</t>
  </si>
  <si>
    <t>Odstranění příložného pažení a rozepření stěn rýh hl do 2 m</t>
  </si>
  <si>
    <t>-1391420527</t>
  </si>
  <si>
    <t>200</t>
  </si>
  <si>
    <t>1741677363</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</si>
  <si>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 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</si>
  <si>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z drenáže</t>
  </si>
  <si>
    <t>8,925+18.2</t>
  </si>
  <si>
    <t>z kanalizace</t>
  </si>
  <si>
    <t>13.936</t>
  </si>
  <si>
    <t>(2*0.25*0.25*3.14*1.4)+(2*0.5*0.5*3,14*2)</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</si>
  <si>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</si>
  <si>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</si>
  <si>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-1758715199</t>
  </si>
  <si>
    <t>44.751</t>
  </si>
  <si>
    <t>Uložení sypaniny poplatek za uložení sypaniny na skládce ( skládkovné )</t>
  </si>
  <si>
    <t>-269290106</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</si>
  <si>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t>
  </si>
  <si>
    <t>44.751*2</t>
  </si>
  <si>
    <t>162201102</t>
  </si>
  <si>
    <t>Vodorovné přemístění výkopku nebo sypaniny po suchu na obvyklém dopravním prostředku, bez naložení výkopku, avšak se složením bez rozhrnutí z horniny tř. 1 až 4 na vzdálenost přes 20 do 50 m</t>
  </si>
  <si>
    <t>-868562950</t>
  </si>
  <si>
    <t>48.175</t>
  </si>
  <si>
    <t>167101101</t>
  </si>
  <si>
    <t>Nakládání, skládání a překládání neulehlého výkopku nebo sypaniny nakládání, množství do 100 m3, z hornin tř. 1 až 4</t>
  </si>
  <si>
    <t>-196853202</t>
  </si>
  <si>
    <t>174101101</t>
  </si>
  <si>
    <t>Zásyp sypaninou z jakékoliv horniny s uložením výkopku ve vrstvách se zhutněním jam, šachet, rýh nebo kolem objektů v těchto vykopávkách</t>
  </si>
  <si>
    <t>-355852644</t>
  </si>
  <si>
    <t>Poznámka k položce:
hutnění po 30 cm</t>
  </si>
  <si>
    <t>kanalizace</t>
  </si>
  <si>
    <t>(53.2+12.6)-13.936-(2*0.25*0.25*3.14*1.4)-(2*0.5*0.5*3,14*2)</t>
  </si>
  <si>
    <t>drenáž</t>
  </si>
  <si>
    <t>8.925+18.2</t>
  </si>
  <si>
    <t>583441970</t>
  </si>
  <si>
    <t>štěrkodrť frakce 4-32</t>
  </si>
  <si>
    <t>704735225</t>
  </si>
  <si>
    <t>27.125*2</t>
  </si>
  <si>
    <t>63</t>
  </si>
  <si>
    <t>181301106</t>
  </si>
  <si>
    <t>Rozprostření a urovnání ornice v rovině nebo ve svahu sklonu do 1:5 při souvislé ploše do 500 m2, tl. vrstvy přes 300 do 400 mm</t>
  </si>
  <si>
    <t>-1362992971</t>
  </si>
  <si>
    <t>181411132</t>
  </si>
  <si>
    <t>Založení trávníku na půdě předem připravené plochy do 1000 m2 výsevem včetně utažení parkového na svahu přes 1:5 do 1:2</t>
  </si>
  <si>
    <t>-2087321374</t>
  </si>
  <si>
    <t>15.2</t>
  </si>
  <si>
    <t>60</t>
  </si>
  <si>
    <t>-882552765</t>
  </si>
  <si>
    <t>15.2/20</t>
  </si>
  <si>
    <t>451572111</t>
  </si>
  <si>
    <t>Lože pod potrubí, stoky a drobné objekty v otevřeném výkopu z kameniva drobného těženého 0 až 4 mm</t>
  </si>
  <si>
    <t>-133804469</t>
  </si>
  <si>
    <t xml:space="preserve">Poznámka k souboru cen:_x000D_
1. Ceny -1111 a -1192 lze použít i pro zřízení sběrných vrstev nad drenážními trubkami. 2. V cenách -5111 a -1192 jsou započteny i náklady na prohození výkopku získaného při zemních pracích. </t>
  </si>
  <si>
    <t>4*0.8*0.8*0,1</t>
  </si>
  <si>
    <t>(29+18+10)*0,8*0.3</t>
  </si>
  <si>
    <t>67</t>
  </si>
  <si>
    <t>564861111</t>
  </si>
  <si>
    <t>Podklad ze štěrkodrti ŠD s rozprostřením a zhutněním, po zhutnění tl. 200 mm</t>
  </si>
  <si>
    <t>958260998</t>
  </si>
  <si>
    <t>15*0.8</t>
  </si>
  <si>
    <t>68</t>
  </si>
  <si>
    <t>565145111</t>
  </si>
  <si>
    <t>Asfaltový beton vrstva podkladní ACP 16 (obalované kamenivo střednězrnné - OKS) s rozprostřením a zhutněním v pruhu šířky do 3 m, po zhutnění tl. 60 mm</t>
  </si>
  <si>
    <t>128889235</t>
  </si>
  <si>
    <t>87</t>
  </si>
  <si>
    <t>-1625363449</t>
  </si>
  <si>
    <t>69</t>
  </si>
  <si>
    <t>573191111</t>
  </si>
  <si>
    <t>Nátěr infiltrační kationaktivní emulzí v množství 1,00 kg/m2</t>
  </si>
  <si>
    <t>-315693895</t>
  </si>
  <si>
    <t>70</t>
  </si>
  <si>
    <t>573211111</t>
  </si>
  <si>
    <t>Postřik živičný spojovací bez posypu kamenivem z asfaltu silničního, v množství od 0,50 do 0,70 kg/m2</t>
  </si>
  <si>
    <t>-1933320617</t>
  </si>
  <si>
    <t>71</t>
  </si>
  <si>
    <t>1412326357</t>
  </si>
  <si>
    <t>72</t>
  </si>
  <si>
    <t>596211210</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</si>
  <si>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</si>
  <si>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-208360778</t>
  </si>
  <si>
    <t>Úpravy povrchů, podlahy a osazování výplní</t>
  </si>
  <si>
    <t>89</t>
  </si>
  <si>
    <t>632481213</t>
  </si>
  <si>
    <t xml:space="preserve">Separační nepropustná vrstva z fólie - napová nebo obdobně podobná fólie </t>
  </si>
  <si>
    <t>402932282</t>
  </si>
  <si>
    <t>77,5*2</t>
  </si>
  <si>
    <t>(24+27)*0.5</t>
  </si>
  <si>
    <t>73</t>
  </si>
  <si>
    <t>837355121R00</t>
  </si>
  <si>
    <t>Výsek a montáž do uliční vpusti</t>
  </si>
  <si>
    <t>1763856848</t>
  </si>
  <si>
    <t>871315221R00</t>
  </si>
  <si>
    <t>Kanalizační potrubí z tvrdého PVC systém KG v otevřeném výkopu ve sklonu do 20 %, tuhost třídy SN 8 DN 150</t>
  </si>
  <si>
    <t>2043937269</t>
  </si>
  <si>
    <t>18+10</t>
  </si>
  <si>
    <t>871355221</t>
  </si>
  <si>
    <t>Kanalizační potrubí z tvrdého PVC systém KG v otevřeném výkopu ve sklonu do 20 %, tuhost třídy SN 8 DN 200</t>
  </si>
  <si>
    <t>-1496480878</t>
  </si>
  <si>
    <t>R02</t>
  </si>
  <si>
    <t>šachta tl. 120 mm s kynetou, hloubky min. 1,8 m včetně dodávky, montáže na betonové dno tl. 10 cm. Specifikaci určí zhotovitel.</t>
  </si>
  <si>
    <t>247056557</t>
  </si>
  <si>
    <t>R03</t>
  </si>
  <si>
    <t>šachta tl. 120 mm s kynetou, hloubky min. 2 m včetně dodávky, montáže na betonové dno tl. 10 cm</t>
  </si>
  <si>
    <t>-873894807</t>
  </si>
  <si>
    <t>R00</t>
  </si>
  <si>
    <t>Specifikace betonových díů pro uliční vpust komplet včetně dodávky a osazení na betonový podklad 10 cm a napojení potrubí - výběr dle projektové dokumentace viz výkres č. 03/C-2. Nutno osadit sifon.</t>
  </si>
  <si>
    <t>78560674</t>
  </si>
  <si>
    <t>R05</t>
  </si>
  <si>
    <t>Napojení na stávající šachtu. Cena také zahrnuje tlakové zkoušky na kanalizaci a také kamerové zkouškycelého potrubí. Hloubka stávající šachty 2,5 m od terénu - koncová (neprůtočná). Napojení do dna.</t>
  </si>
  <si>
    <t>-395792628</t>
  </si>
  <si>
    <t>74</t>
  </si>
  <si>
    <t>919112112</t>
  </si>
  <si>
    <t>Řezání dilatačních spár v živičném krytu příčných nebo podélných, šířky 4 mm, hloubky přes 60 do 80 mm</t>
  </si>
  <si>
    <t>-1625902341</t>
  </si>
  <si>
    <t>75</t>
  </si>
  <si>
    <t>919112211</t>
  </si>
  <si>
    <t>Řezání dilatačních spár v živičném krytu vytvoření komůrky pro těsnící zálivku šířky 10 mm, hloubky 15 mm</t>
  </si>
  <si>
    <t>-663807885</t>
  </si>
  <si>
    <t>76</t>
  </si>
  <si>
    <t>919121212</t>
  </si>
  <si>
    <t>Utěsnění dilatačních spár zálivkou za studena v cementobetonovém nebo živičném krytu včetně adhezního nátěru bez těsnicího profilu pod zálivkou, pro komůrky šířky 10 mm, hloubky 20 mm</t>
  </si>
  <si>
    <t>-186207203</t>
  </si>
  <si>
    <t>78</t>
  </si>
  <si>
    <t>919731123</t>
  </si>
  <si>
    <t>Zarovnání styčné plochy podkladu nebo krytu podél vybourané části komunikace nebo zpevněné plochy živičné tl. přes 100 do 200 mm</t>
  </si>
  <si>
    <t>2073192143</t>
  </si>
  <si>
    <t>77</t>
  </si>
  <si>
    <t>1264886563</t>
  </si>
  <si>
    <t>86</t>
  </si>
  <si>
    <t>919735123</t>
  </si>
  <si>
    <t>Řezání stávajícího betonového krytu nebo podkladu hloubky přes 100 do 150 mm</t>
  </si>
  <si>
    <t>-560696049</t>
  </si>
  <si>
    <t>79</t>
  </si>
  <si>
    <t>997221551</t>
  </si>
  <si>
    <t>Vodorovná doprava suti bez naložení, ale se složením a s hrubým urovnáním ze sypkých materiálů, na vzdálenost do 1 km</t>
  </si>
  <si>
    <t>501990236</t>
  </si>
  <si>
    <t>4.48</t>
  </si>
  <si>
    <t>80</t>
  </si>
  <si>
    <t>997221559</t>
  </si>
  <si>
    <t>-177994840</t>
  </si>
  <si>
    <t>celkem 14 km</t>
  </si>
  <si>
    <t>4.48*13</t>
  </si>
  <si>
    <t>81</t>
  </si>
  <si>
    <t>-188943415</t>
  </si>
  <si>
    <t>2+0,784</t>
  </si>
  <si>
    <t>82</t>
  </si>
  <si>
    <t>Příplatek ZKD 1 km u vodorovné dopravy suti z kusových materiálů</t>
  </si>
  <si>
    <t>-1442210374</t>
  </si>
  <si>
    <t>2.784*13</t>
  </si>
  <si>
    <t>83</t>
  </si>
  <si>
    <t>997221815</t>
  </si>
  <si>
    <t>-336631392</t>
  </si>
  <si>
    <t>85</t>
  </si>
  <si>
    <t>997221845ROO</t>
  </si>
  <si>
    <t>495535276</t>
  </si>
  <si>
    <t>Poznámka k položce:
bez obsahu neb. látek</t>
  </si>
  <si>
    <t>0.784</t>
  </si>
  <si>
    <t>84</t>
  </si>
  <si>
    <t>997221855</t>
  </si>
  <si>
    <t>Poplatek za uložení stavebního odpadu na skládce (skládkovné) z kameniva</t>
  </si>
  <si>
    <t>-236591990</t>
  </si>
  <si>
    <t>804490830</t>
  </si>
  <si>
    <t xml:space="preserve">Poznámka k souboru cen:_x000D_
1. Ceny lze použít i pro plochy letišť s krytem monolitickým betonovým nebo živičným. </t>
  </si>
  <si>
    <t>57.813</t>
  </si>
  <si>
    <t>998276101</t>
  </si>
  <si>
    <t>Přesun hmot pro trubní vedení hloubené z trub z plastických hmot nebo sklolaminátových pro vodovody nebo kanalizace v otevřeném výkopu dopravní vzdálenost do 15 m</t>
  </si>
  <si>
    <t>1062649556</t>
  </si>
  <si>
    <t>7.201</t>
  </si>
  <si>
    <t>460010025</t>
  </si>
  <si>
    <t>Vytyčení trasy inženýrských sítí v zastavěném prostoru</t>
  </si>
  <si>
    <t>479670136</t>
  </si>
  <si>
    <t>04 - VRN</t>
  </si>
  <si>
    <t>Ing. lucie Dvořáková</t>
  </si>
  <si>
    <t>VRN - Vedlejší rozpočtové náklady</t>
  </si>
  <si>
    <t xml:space="preserve">    0 - Vedlejší rozpočtové náklady</t>
  </si>
  <si>
    <t>Vedlejší rozpočtové náklady</t>
  </si>
  <si>
    <t>010001000</t>
  </si>
  <si>
    <t>Základní rozdělení průvodních činností a nákladů průzkumné geodetické a projektové práce</t>
  </si>
  <si>
    <t>Kč</t>
  </si>
  <si>
    <t>1024</t>
  </si>
  <si>
    <t>-349185788</t>
  </si>
  <si>
    <t>Poznámka k položce:
V této položce jsou zahrnuty také náklady na zkoušky vylouhovatelnosti před uložením na skládku   Dále náklady související se zjištěním výskytu sítí - sondy, zaměření. Zkoušky únosnosti zemní pláně a geotechnický dozor na stavbě.</t>
  </si>
  <si>
    <t>020001000</t>
  </si>
  <si>
    <t>Základní rozdělení průvodních činností a nákladů příprava staveniště</t>
  </si>
  <si>
    <t>875011108</t>
  </si>
  <si>
    <t>030001000</t>
  </si>
  <si>
    <t>Základní rozdělení průvodních činností a nákladů zařízení staveniště</t>
  </si>
  <si>
    <t>1167454880</t>
  </si>
  <si>
    <t>Poznámka k položce:
v rámci zařízení staveniště - zřízení mobilního oplocení podél stromů, provizorní cesty, opatření proti prašnosti,..</t>
  </si>
  <si>
    <t>040001000</t>
  </si>
  <si>
    <t>Základní rozdělení průvodních činností a nákladů inženýrská činnost</t>
  </si>
  <si>
    <t>-40308985</t>
  </si>
  <si>
    <t>Poznámka k položce:
Je v tom také zahrnut geotechnický dozor při pokládce aktivní zóny. Vytyčení sítí.
Zajištění povolení a DIO.</t>
  </si>
  <si>
    <t>050001000ROO</t>
  </si>
  <si>
    <t>Základní rozdělení průvodních činností a nákladů finanční náklady</t>
  </si>
  <si>
    <t>2035445555</t>
  </si>
  <si>
    <t>060001000</t>
  </si>
  <si>
    <t>Základní rozdělení průvodních činností a nákladů územní vlivy</t>
  </si>
  <si>
    <t>-2080741440</t>
  </si>
  <si>
    <t>Poznámka k položce:
Obsahuje třeba zajištění materiálů na mezideponii. Čerpání vody ze staveniště, špatné klimatické podmínky a i jiné vlivy. Dále se jedná o stísněné podmínky a další vlivy. Zajištění větví a kořenů.</t>
  </si>
  <si>
    <t>070001000</t>
  </si>
  <si>
    <t>Základní rozdělení průvodních činností a nákladů provozní vlivy</t>
  </si>
  <si>
    <t>-1854141009</t>
  </si>
  <si>
    <t>Poznámka k položce:
Tato položka zapracovává mimo jiné náklady související s pracemi v ochranných pásmech sítí. Vybudování provizorních cest. Dle vyjádření síťařů, musí  být nad vedením plynu v úrovni zemní pláně vybudována ochrana z betonových panelů nebo ocelových plechů o min tloušce 3 cm. Práce VN na ČEZU.</t>
  </si>
  <si>
    <t>080001000</t>
  </si>
  <si>
    <t>Základní rozdělení průvodních činností a nákladů přesun stavebních kapacit</t>
  </si>
  <si>
    <t>-269895474</t>
  </si>
  <si>
    <t>090001000</t>
  </si>
  <si>
    <t>Základní rozdělení průvodních činností a nákladů ostatní náklady</t>
  </si>
  <si>
    <t>262144</t>
  </si>
  <si>
    <t>25563963</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</si>
  <si>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</si>
  <si>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</si>
  <si>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</si>
  <si>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</si>
  <si>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</si>
  <si>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</si>
  <si>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</si>
  <si>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</si>
  <si>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</si>
  <si>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</si>
  <si>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</si>
  <si>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</si>
  <si>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</si>
  <si>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</si>
  <si>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</si>
  <si>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</si>
  <si>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</si>
  <si>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</si>
  <si>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Stavební objekt inženýrský</t>
  </si>
  <si>
    <t>PRO</t>
  </si>
  <si>
    <t>Provozní soubor</t>
  </si>
  <si>
    <t>VON</t>
  </si>
  <si>
    <t>Vedlejší a ostatní náklady</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</si>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</sst>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9"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i/>
      <sz val="8"/>
      <color rgb="FF0000FF"/>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5" fillId="0" borderId="0" applyNumberFormat="0" applyFill="0" applyBorder="0" applyAlignment="0" applyProtection="0"/>
    <xf numFmtId="0" fontId="40" fillId="0" borderId="0" applyAlignment="0">
      <alignment vertical="top" wrapText="1"/>
      <protection locked="0"/>
    </xf>
  </cellStyleXfs>
  <cellXfs count="40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2" borderId="0" xfId="0" applyFont="1" applyFill="1" applyAlignment="1">
      <alignment horizontal="left" vertical="center"/>
    </xf>
    <xf numFmtId="0" fontId="0" fillId="2" borderId="0" xfId="0" applyFill="1"/>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2" fillId="0" borderId="0" xfId="0" applyFont="1" applyBorder="1" applyAlignment="1" applyProtection="1">
      <alignment horizontal="left" vertical="center"/>
    </xf>
    <xf numFmtId="0" fontId="0" fillId="0" borderId="5" xfId="0" applyBorder="1" applyProtection="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5"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7"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2"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5"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5" fillId="0" borderId="19" xfId="0" applyFont="1" applyBorder="1" applyAlignment="1" applyProtection="1">
      <alignment horizontal="center" vertical="center" wrapText="1"/>
    </xf>
    <xf numFmtId="0" fontId="15" fillId="0" borderId="20" xfId="0" applyFont="1" applyBorder="1" applyAlignment="1" applyProtection="1">
      <alignment horizontal="center" vertical="center" wrapText="1"/>
    </xf>
    <xf numFmtId="0" fontId="15"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0" fontId="3" fillId="0" borderId="0" xfId="0" applyFont="1" applyAlignment="1" applyProtection="1">
      <alignment horizontal="center" vertical="center"/>
    </xf>
    <xf numFmtId="4" fontId="19" fillId="0" borderId="17"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8" xfId="0" applyNumberFormat="1" applyFont="1" applyBorder="1" applyAlignment="1" applyProtection="1">
      <alignment vertical="center"/>
    </xf>
    <xf numFmtId="0" fontId="3" fillId="0" borderId="0" xfId="0" applyFont="1" applyAlignment="1">
      <alignment horizontal="left" vertical="center"/>
    </xf>
    <xf numFmtId="0" fontId="21" fillId="0" borderId="0" xfId="0" applyFont="1" applyAlignment="1">
      <alignment horizontal="left" vertical="center"/>
    </xf>
    <xf numFmtId="0" fontId="4" fillId="0" borderId="4"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horizontal="center" vertical="center"/>
    </xf>
    <xf numFmtId="0" fontId="4" fillId="0" borderId="4" xfId="0" applyFont="1" applyBorder="1" applyAlignment="1">
      <alignment vertical="center"/>
    </xf>
    <xf numFmtId="4" fontId="25" fillId="0" borderId="17"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8" xfId="0" applyNumberFormat="1" applyFont="1" applyBorder="1" applyAlignment="1" applyProtection="1">
      <alignment vertical="center"/>
    </xf>
    <xf numFmtId="0" fontId="4" fillId="0" borderId="0" xfId="0" applyFont="1" applyAlignment="1">
      <alignment horizontal="left" vertical="center"/>
    </xf>
    <xf numFmtId="4" fontId="25" fillId="0" borderId="22" xfId="0" applyNumberFormat="1" applyFont="1" applyBorder="1" applyAlignment="1" applyProtection="1">
      <alignment vertical="center"/>
    </xf>
    <xf numFmtId="4" fontId="25" fillId="0" borderId="23" xfId="0" applyNumberFormat="1" applyFont="1" applyBorder="1" applyAlignment="1" applyProtection="1">
      <alignment vertical="center"/>
    </xf>
    <xf numFmtId="166" fontId="25" fillId="0" borderId="23" xfId="0" applyNumberFormat="1" applyFont="1" applyBorder="1" applyAlignment="1" applyProtection="1">
      <alignment vertical="center"/>
    </xf>
    <xf numFmtId="4" fontId="25" fillId="0" borderId="24" xfId="0" applyNumberFormat="1" applyFont="1" applyBorder="1" applyAlignment="1" applyProtection="1">
      <alignmen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5"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top"/>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7" fillId="0" borderId="0" xfId="0" applyFont="1" applyBorder="1" applyAlignment="1" applyProtection="1">
      <alignment horizontal="left" vertical="center"/>
    </xf>
    <xf numFmtId="4" fontId="20"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6"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5"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7"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0" fillId="0" borderId="0" xfId="0" applyNumberFormat="1" applyFont="1" applyAlignment="1" applyProtection="1"/>
    <xf numFmtId="166" fontId="28" fillId="0" borderId="15" xfId="0" applyNumberFormat="1" applyFont="1" applyBorder="1" applyAlignment="1" applyProtection="1"/>
    <xf numFmtId="166" fontId="28" fillId="0" borderId="16" xfId="0" applyNumberFormat="1" applyFont="1" applyBorder="1" applyAlignment="1" applyProtection="1"/>
    <xf numFmtId="4" fontId="29"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30" fillId="0" borderId="0" xfId="0" applyFont="1" applyBorder="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30" fillId="0" borderId="0" xfId="0" applyFont="1" applyAlignment="1" applyProtection="1">
      <alignment horizontal="left" vertical="center"/>
    </xf>
    <xf numFmtId="0" fontId="31" fillId="0" borderId="0" xfId="0" applyFont="1" applyAlignment="1" applyProtection="1">
      <alignment vertical="center" wrapText="1"/>
    </xf>
    <xf numFmtId="0" fontId="31" fillId="0" borderId="0" xfId="0" applyFont="1" applyBorder="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33" fillId="0" borderId="0" xfId="0" applyFont="1" applyBorder="1" applyAlignment="1" applyProtection="1">
      <alignment horizontal="left" vertical="center"/>
    </xf>
    <xf numFmtId="0" fontId="33"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7" xfId="0" applyFont="1" applyBorder="1" applyAlignment="1" applyProtection="1">
      <alignment vertical="center"/>
    </xf>
    <xf numFmtId="0" fontId="10" fillId="0" borderId="0" xfId="0" applyFont="1" applyBorder="1" applyAlignment="1" applyProtection="1">
      <alignment vertical="center"/>
    </xf>
    <xf numFmtId="0" fontId="10" fillId="0" borderId="18" xfId="0" applyFont="1" applyBorder="1" applyAlignment="1" applyProtection="1">
      <alignment vertical="center"/>
    </xf>
    <xf numFmtId="0" fontId="10" fillId="0" borderId="0" xfId="0" applyFont="1" applyAlignment="1">
      <alignment horizontal="left" vertical="center"/>
    </xf>
    <xf numFmtId="0" fontId="34" fillId="0" borderId="27" xfId="0" applyFont="1" applyBorder="1" applyAlignment="1" applyProtection="1">
      <alignment horizontal="center" vertical="center"/>
    </xf>
    <xf numFmtId="49" fontId="34" fillId="0" borderId="27" xfId="0" applyNumberFormat="1" applyFont="1" applyBorder="1" applyAlignment="1" applyProtection="1">
      <alignment horizontal="left" vertical="center" wrapText="1"/>
    </xf>
    <xf numFmtId="0" fontId="34" fillId="0" borderId="27" xfId="0" applyFont="1" applyBorder="1" applyAlignment="1" applyProtection="1">
      <alignment horizontal="left" vertical="center" wrapText="1"/>
    </xf>
    <xf numFmtId="0" fontId="34" fillId="0" borderId="27" xfId="0" applyFont="1" applyBorder="1" applyAlignment="1" applyProtection="1">
      <alignment horizontal="center" vertical="center" wrapText="1"/>
    </xf>
    <xf numFmtId="167" fontId="34" fillId="0" borderId="27" xfId="0" applyNumberFormat="1" applyFont="1" applyBorder="1" applyAlignment="1" applyProtection="1">
      <alignment vertical="center"/>
    </xf>
    <xf numFmtId="4" fontId="34" fillId="3" borderId="27" xfId="0" applyNumberFormat="1" applyFont="1" applyFill="1" applyBorder="1" applyAlignment="1" applyProtection="1">
      <alignment vertical="center"/>
      <protection locked="0"/>
    </xf>
    <xf numFmtId="4" fontId="34" fillId="0" borderId="27" xfId="0" applyNumberFormat="1" applyFont="1" applyBorder="1" applyAlignment="1" applyProtection="1">
      <alignment vertical="center"/>
    </xf>
    <xf numFmtId="0" fontId="34" fillId="0" borderId="4" xfId="0" applyFont="1" applyBorder="1" applyAlignment="1">
      <alignment vertical="center"/>
    </xf>
    <xf numFmtId="0" fontId="34" fillId="3" borderId="27"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8" fillId="0" borderId="22" xfId="0" applyFont="1" applyBorder="1" applyAlignment="1" applyProtection="1">
      <alignmen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15" fillId="0" borderId="0" xfId="0" applyFont="1" applyBorder="1" applyAlignment="1" applyProtection="1">
      <alignment horizontal="left" vertical="top"/>
      <protection locked="0"/>
    </xf>
    <xf numFmtId="0" fontId="32" fillId="0" borderId="0" xfId="0" applyFont="1" applyBorder="1" applyAlignment="1" applyProtection="1">
      <alignment horizontal="left" vertical="center"/>
    </xf>
    <xf numFmtId="0" fontId="32" fillId="0" borderId="0" xfId="0" applyFont="1" applyBorder="1" applyAlignment="1" applyProtection="1">
      <alignment horizontal="left" vertical="center" wrapText="1"/>
    </xf>
    <xf numFmtId="0" fontId="9" fillId="0" borderId="0" xfId="0" applyFont="1" applyBorder="1" applyAlignment="1" applyProtection="1">
      <alignment horizontal="left" vertical="center"/>
    </xf>
    <xf numFmtId="0" fontId="33" fillId="0" borderId="0" xfId="0" applyFont="1" applyAlignment="1" applyProtection="1">
      <alignment horizontal="left" vertical="center"/>
    </xf>
    <xf numFmtId="0" fontId="33"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 fillId="0" borderId="23" xfId="0" applyFont="1" applyBorder="1" applyAlignment="1" applyProtection="1">
      <alignment horizontal="center" vertical="center"/>
    </xf>
    <xf numFmtId="0" fontId="0" fillId="0" borderId="23" xfId="0" applyFont="1" applyBorder="1" applyAlignment="1" applyProtection="1">
      <alignment vertical="center"/>
    </xf>
    <xf numFmtId="166" fontId="1" fillId="0" borderId="23" xfId="0" applyNumberFormat="1" applyFont="1" applyBorder="1" applyAlignment="1" applyProtection="1">
      <alignment vertical="center"/>
    </xf>
    <xf numFmtId="166" fontId="1" fillId="0" borderId="24" xfId="0" applyNumberFormat="1" applyFont="1" applyBorder="1" applyAlignment="1" applyProtection="1">
      <alignment vertical="center"/>
    </xf>
    <xf numFmtId="0" fontId="16"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7"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6"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9"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15"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15" fillId="0" borderId="0" xfId="0" applyFont="1" applyAlignment="1" applyProtection="1">
      <alignment horizontal="left" vertical="center" wrapText="1"/>
    </xf>
    <xf numFmtId="0" fontId="35" fillId="2" borderId="0" xfId="1" applyFill="1"/>
    <xf numFmtId="0" fontId="36" fillId="0" borderId="0" xfId="1" applyFont="1" applyAlignment="1">
      <alignment horizontal="center" vertical="center"/>
    </xf>
    <xf numFmtId="0" fontId="37" fillId="2" borderId="0" xfId="0" applyFont="1" applyFill="1" applyAlignment="1">
      <alignment horizontal="left" vertical="center"/>
    </xf>
    <xf numFmtId="0" fontId="38" fillId="2" borderId="0" xfId="0" applyFont="1" applyFill="1" applyAlignment="1">
      <alignment vertical="center"/>
    </xf>
    <xf numFmtId="0" fontId="39" fillId="2" borderId="0" xfId="1" applyFont="1" applyFill="1" applyAlignment="1">
      <alignment vertical="center"/>
    </xf>
    <xf numFmtId="0" fontId="11" fillId="2" borderId="0" xfId="0" applyFont="1" applyFill="1" applyAlignment="1" applyProtection="1">
      <alignment horizontal="left" vertical="center"/>
    </xf>
    <xf numFmtId="0" fontId="38" fillId="2" borderId="0" xfId="0" applyFont="1" applyFill="1" applyAlignment="1" applyProtection="1">
      <alignment vertical="center"/>
    </xf>
    <xf numFmtId="0" fontId="37" fillId="2" borderId="0" xfId="0" applyFont="1" applyFill="1" applyAlignment="1" applyProtection="1">
      <alignment horizontal="left" vertical="center"/>
    </xf>
    <xf numFmtId="0" fontId="39" fillId="2" borderId="0" xfId="1" applyFont="1" applyFill="1" applyAlignment="1" applyProtection="1">
      <alignment vertical="center"/>
    </xf>
    <xf numFmtId="0" fontId="39" fillId="2" borderId="0" xfId="1" applyFont="1" applyFill="1" applyAlignment="1">
      <alignment vertical="center"/>
    </xf>
    <xf numFmtId="0" fontId="38" fillId="2" borderId="0" xfId="0" applyFont="1" applyFill="1" applyAlignment="1" applyProtection="1">
      <alignment vertical="center"/>
      <protection locked="0"/>
    </xf>
    <xf numFmtId="0" fontId="40" fillId="0" borderId="0" xfId="2" applyAlignment="1">
      <alignment vertical="top"/>
      <protection locked="0"/>
    </xf>
    <xf numFmtId="0" fontId="41" fillId="0" borderId="28" xfId="2" applyFont="1" applyBorder="1" applyAlignment="1">
      <alignment vertical="center" wrapText="1"/>
      <protection locked="0"/>
    </xf>
    <xf numFmtId="0" fontId="41" fillId="0" borderId="29" xfId="2" applyFont="1" applyBorder="1" applyAlignment="1">
      <alignment vertical="center" wrapText="1"/>
      <protection locked="0"/>
    </xf>
    <xf numFmtId="0" fontId="41" fillId="0" borderId="30" xfId="2" applyFont="1" applyBorder="1" applyAlignment="1">
      <alignment vertical="center" wrapText="1"/>
      <protection locked="0"/>
    </xf>
    <xf numFmtId="0" fontId="41" fillId="0" borderId="31" xfId="2" applyFont="1" applyBorder="1" applyAlignment="1">
      <alignment horizontal="center" vertical="center" wrapText="1"/>
      <protection locked="0"/>
    </xf>
    <xf numFmtId="0" fontId="42" fillId="0" borderId="0" xfId="2" applyFont="1" applyBorder="1" applyAlignment="1">
      <alignment horizontal="center" vertical="center" wrapText="1"/>
      <protection locked="0"/>
    </xf>
    <xf numFmtId="0" fontId="41" fillId="0" borderId="32" xfId="2" applyFont="1" applyBorder="1" applyAlignment="1">
      <alignment horizontal="center" vertical="center" wrapText="1"/>
      <protection locked="0"/>
    </xf>
    <xf numFmtId="0" fontId="40" fillId="0" borderId="0" xfId="2" applyAlignment="1">
      <alignment horizontal="center" vertical="center"/>
      <protection locked="0"/>
    </xf>
    <xf numFmtId="0" fontId="41" fillId="0" borderId="31" xfId="2" applyFont="1" applyBorder="1" applyAlignment="1">
      <alignment vertical="center" wrapText="1"/>
      <protection locked="0"/>
    </xf>
    <xf numFmtId="0" fontId="43" fillId="0" borderId="33" xfId="2" applyFont="1" applyBorder="1" applyAlignment="1">
      <alignment horizontal="left" wrapText="1"/>
      <protection locked="0"/>
    </xf>
    <xf numFmtId="0" fontId="41" fillId="0" borderId="32" xfId="2" applyFont="1" applyBorder="1" applyAlignment="1">
      <alignment vertical="center" wrapText="1"/>
      <protection locked="0"/>
    </xf>
    <xf numFmtId="0" fontId="43" fillId="0" borderId="0" xfId="2" applyFont="1" applyBorder="1" applyAlignment="1">
      <alignment horizontal="left" vertical="center" wrapText="1"/>
      <protection locked="0"/>
    </xf>
    <xf numFmtId="0" fontId="44" fillId="0" borderId="0" xfId="2" applyFont="1" applyBorder="1" applyAlignment="1">
      <alignment horizontal="left" vertical="center" wrapText="1"/>
      <protection locked="0"/>
    </xf>
    <xf numFmtId="0" fontId="44" fillId="0" borderId="31" xfId="2" applyFont="1" applyBorder="1" applyAlignment="1">
      <alignment vertical="center" wrapText="1"/>
      <protection locked="0"/>
    </xf>
    <xf numFmtId="0" fontId="44" fillId="0" borderId="0" xfId="2" applyFont="1" applyBorder="1" applyAlignment="1">
      <alignment horizontal="left" vertical="center" wrapText="1"/>
      <protection locked="0"/>
    </xf>
    <xf numFmtId="0" fontId="44" fillId="0" borderId="0" xfId="2" applyFont="1" applyBorder="1" applyAlignment="1">
      <alignment vertical="center" wrapText="1"/>
      <protection locked="0"/>
    </xf>
    <xf numFmtId="0" fontId="44" fillId="0" borderId="0" xfId="2" applyFont="1" applyBorder="1" applyAlignment="1">
      <alignment vertical="center"/>
      <protection locked="0"/>
    </xf>
    <xf numFmtId="0" fontId="44" fillId="0" borderId="0" xfId="2" applyFont="1" applyBorder="1" applyAlignment="1">
      <alignment horizontal="left" vertical="center"/>
      <protection locked="0"/>
    </xf>
    <xf numFmtId="49" fontId="44" fillId="0" borderId="0" xfId="2" applyNumberFormat="1" applyFont="1" applyBorder="1" applyAlignment="1">
      <alignment horizontal="left" vertical="center" wrapText="1"/>
      <protection locked="0"/>
    </xf>
    <xf numFmtId="49" fontId="44" fillId="0" borderId="0" xfId="2" applyNumberFormat="1" applyFont="1" applyBorder="1" applyAlignment="1">
      <alignment vertical="center" wrapText="1"/>
      <protection locked="0"/>
    </xf>
    <xf numFmtId="0" fontId="41" fillId="0" borderId="34" xfId="2" applyFont="1" applyBorder="1" applyAlignment="1">
      <alignment vertical="center" wrapText="1"/>
      <protection locked="0"/>
    </xf>
    <xf numFmtId="0" fontId="47" fillId="0" borderId="33" xfId="2" applyFont="1" applyBorder="1" applyAlignment="1">
      <alignment vertical="center" wrapText="1"/>
      <protection locked="0"/>
    </xf>
    <xf numFmtId="0" fontId="41" fillId="0" borderId="35" xfId="2" applyFont="1" applyBorder="1" applyAlignment="1">
      <alignment vertical="center" wrapText="1"/>
      <protection locked="0"/>
    </xf>
    <xf numFmtId="0" fontId="41" fillId="0" borderId="0" xfId="2" applyFont="1" applyBorder="1" applyAlignment="1">
      <alignment vertical="top"/>
      <protection locked="0"/>
    </xf>
    <xf numFmtId="0" fontId="41" fillId="0" borderId="0" xfId="2" applyFont="1" applyAlignment="1">
      <alignment vertical="top"/>
      <protection locked="0"/>
    </xf>
    <xf numFmtId="0" fontId="41" fillId="0" borderId="28" xfId="2" applyFont="1" applyBorder="1" applyAlignment="1">
      <alignment horizontal="left" vertical="center"/>
      <protection locked="0"/>
    </xf>
    <xf numFmtId="0" fontId="41" fillId="0" borderId="29" xfId="2" applyFont="1" applyBorder="1" applyAlignment="1">
      <alignment horizontal="left" vertical="center"/>
      <protection locked="0"/>
    </xf>
    <xf numFmtId="0" fontId="41" fillId="0" borderId="30" xfId="2" applyFont="1" applyBorder="1" applyAlignment="1">
      <alignment horizontal="left" vertical="center"/>
      <protection locked="0"/>
    </xf>
    <xf numFmtId="0" fontId="41" fillId="0" borderId="31" xfId="2" applyFont="1" applyBorder="1" applyAlignment="1">
      <alignment horizontal="left" vertical="center"/>
      <protection locked="0"/>
    </xf>
    <xf numFmtId="0" fontId="42" fillId="0" borderId="0" xfId="2" applyFont="1" applyBorder="1" applyAlignment="1">
      <alignment horizontal="center" vertical="center"/>
      <protection locked="0"/>
    </xf>
    <xf numFmtId="0" fontId="41" fillId="0" borderId="32" xfId="2" applyFont="1" applyBorder="1" applyAlignment="1">
      <alignment horizontal="left" vertical="center"/>
      <protection locked="0"/>
    </xf>
    <xf numFmtId="0" fontId="43" fillId="0" borderId="0" xfId="2" applyFont="1" applyBorder="1" applyAlignment="1">
      <alignment horizontal="left" vertical="center"/>
      <protection locked="0"/>
    </xf>
    <xf numFmtId="0" fontId="48" fillId="0" borderId="0" xfId="2" applyFont="1" applyAlignment="1">
      <alignment horizontal="left" vertical="center"/>
      <protection locked="0"/>
    </xf>
    <xf numFmtId="0" fontId="43" fillId="0" borderId="33" xfId="2" applyFont="1" applyBorder="1" applyAlignment="1">
      <alignment horizontal="left" vertical="center"/>
      <protection locked="0"/>
    </xf>
    <xf numFmtId="0" fontId="43" fillId="0" borderId="33" xfId="2" applyFont="1" applyBorder="1" applyAlignment="1">
      <alignment horizontal="center" vertical="center"/>
      <protection locked="0"/>
    </xf>
    <xf numFmtId="0" fontId="48" fillId="0" borderId="33" xfId="2" applyFont="1" applyBorder="1" applyAlignment="1">
      <alignment horizontal="left" vertical="center"/>
      <protection locked="0"/>
    </xf>
    <xf numFmtId="0" fontId="46" fillId="0" borderId="0" xfId="2" applyFont="1" applyBorder="1" applyAlignment="1">
      <alignment horizontal="left" vertical="center"/>
      <protection locked="0"/>
    </xf>
    <xf numFmtId="0" fontId="44" fillId="0" borderId="0" xfId="2" applyFont="1" applyAlignment="1">
      <alignment horizontal="left" vertical="center"/>
      <protection locked="0"/>
    </xf>
    <xf numFmtId="0" fontId="44" fillId="0" borderId="0" xfId="2" applyFont="1" applyBorder="1" applyAlignment="1">
      <alignment horizontal="center" vertical="center"/>
      <protection locked="0"/>
    </xf>
    <xf numFmtId="0" fontId="44" fillId="0" borderId="31" xfId="2" applyFont="1" applyBorder="1" applyAlignment="1">
      <alignment horizontal="left" vertical="center"/>
      <protection locked="0"/>
    </xf>
    <xf numFmtId="0" fontId="44" fillId="0" borderId="0" xfId="2" applyFont="1" applyFill="1" applyBorder="1" applyAlignment="1">
      <alignment horizontal="left" vertical="center"/>
      <protection locked="0"/>
    </xf>
    <xf numFmtId="0" fontId="44" fillId="0" borderId="0" xfId="2" applyFont="1" applyFill="1" applyBorder="1" applyAlignment="1">
      <alignment horizontal="center" vertical="center"/>
      <protection locked="0"/>
    </xf>
    <xf numFmtId="0" fontId="41" fillId="0" borderId="34" xfId="2" applyFont="1" applyBorder="1" applyAlignment="1">
      <alignment horizontal="left" vertical="center"/>
      <protection locked="0"/>
    </xf>
    <xf numFmtId="0" fontId="47" fillId="0" borderId="33" xfId="2" applyFont="1" applyBorder="1" applyAlignment="1">
      <alignment horizontal="left" vertical="center"/>
      <protection locked="0"/>
    </xf>
    <xf numFmtId="0" fontId="41" fillId="0" borderId="35" xfId="2" applyFont="1" applyBorder="1" applyAlignment="1">
      <alignment horizontal="left" vertical="center"/>
      <protection locked="0"/>
    </xf>
    <xf numFmtId="0" fontId="41" fillId="0" borderId="0" xfId="2" applyFont="1" applyBorder="1" applyAlignment="1">
      <alignment horizontal="left" vertical="center"/>
      <protection locked="0"/>
    </xf>
    <xf numFmtId="0" fontId="47" fillId="0" borderId="0" xfId="2" applyFont="1" applyBorder="1" applyAlignment="1">
      <alignment horizontal="left" vertical="center"/>
      <protection locked="0"/>
    </xf>
    <xf numFmtId="0" fontId="48" fillId="0" borderId="0" xfId="2" applyFont="1" applyBorder="1" applyAlignment="1">
      <alignment horizontal="left" vertical="center"/>
      <protection locked="0"/>
    </xf>
    <xf numFmtId="0" fontId="44" fillId="0" borderId="33" xfId="2" applyFont="1" applyBorder="1" applyAlignment="1">
      <alignment horizontal="left" vertical="center"/>
      <protection locked="0"/>
    </xf>
    <xf numFmtId="0" fontId="41" fillId="0" borderId="0" xfId="2" applyFont="1" applyBorder="1" applyAlignment="1">
      <alignment horizontal="left" vertical="center" wrapText="1"/>
      <protection locked="0"/>
    </xf>
    <xf numFmtId="0" fontId="44" fillId="0" borderId="0" xfId="2" applyFont="1" applyBorder="1" applyAlignment="1">
      <alignment horizontal="center" vertical="center" wrapText="1"/>
      <protection locked="0"/>
    </xf>
    <xf numFmtId="0" fontId="41" fillId="0" borderId="28" xfId="2" applyFont="1" applyBorder="1" applyAlignment="1">
      <alignment horizontal="left" vertical="center" wrapText="1"/>
      <protection locked="0"/>
    </xf>
    <xf numFmtId="0" fontId="41" fillId="0" borderId="29" xfId="2" applyFont="1" applyBorder="1" applyAlignment="1">
      <alignment horizontal="left" vertical="center" wrapText="1"/>
      <protection locked="0"/>
    </xf>
    <xf numFmtId="0" fontId="41" fillId="0" borderId="30" xfId="2" applyFont="1" applyBorder="1" applyAlignment="1">
      <alignment horizontal="left" vertical="center" wrapText="1"/>
      <protection locked="0"/>
    </xf>
    <xf numFmtId="0" fontId="41" fillId="0" borderId="31" xfId="2" applyFont="1" applyBorder="1" applyAlignment="1">
      <alignment horizontal="left" vertical="center" wrapText="1"/>
      <protection locked="0"/>
    </xf>
    <xf numFmtId="0" fontId="41" fillId="0" borderId="32" xfId="2" applyFont="1" applyBorder="1" applyAlignment="1">
      <alignment horizontal="left" vertical="center" wrapText="1"/>
      <protection locked="0"/>
    </xf>
    <xf numFmtId="0" fontId="48" fillId="0" borderId="31" xfId="2" applyFont="1" applyBorder="1" applyAlignment="1">
      <alignment horizontal="left" vertical="center" wrapText="1"/>
      <protection locked="0"/>
    </xf>
    <xf numFmtId="0" fontId="48" fillId="0" borderId="32" xfId="2" applyFont="1" applyBorder="1" applyAlignment="1">
      <alignment horizontal="left" vertical="center" wrapText="1"/>
      <protection locked="0"/>
    </xf>
    <xf numFmtId="0" fontId="44" fillId="0" borderId="31" xfId="2" applyFont="1" applyBorder="1" applyAlignment="1">
      <alignment horizontal="left" vertical="center" wrapText="1"/>
      <protection locked="0"/>
    </xf>
    <xf numFmtId="0" fontId="44" fillId="0" borderId="32" xfId="2" applyFont="1" applyBorder="1" applyAlignment="1">
      <alignment horizontal="left" vertical="center" wrapText="1"/>
      <protection locked="0"/>
    </xf>
    <xf numFmtId="0" fontId="44" fillId="0" borderId="32" xfId="2" applyFont="1" applyBorder="1" applyAlignment="1">
      <alignment horizontal="left" vertical="center"/>
      <protection locked="0"/>
    </xf>
    <xf numFmtId="0" fontId="44" fillId="0" borderId="34" xfId="2" applyFont="1" applyBorder="1" applyAlignment="1">
      <alignment horizontal="left" vertical="center" wrapText="1"/>
      <protection locked="0"/>
    </xf>
    <xf numFmtId="0" fontId="44" fillId="0" borderId="33" xfId="2" applyFont="1" applyBorder="1" applyAlignment="1">
      <alignment horizontal="left" vertical="center" wrapText="1"/>
      <protection locked="0"/>
    </xf>
    <xf numFmtId="0" fontId="44" fillId="0" borderId="35" xfId="2" applyFont="1" applyBorder="1" applyAlignment="1">
      <alignment horizontal="left" vertical="center" wrapText="1"/>
      <protection locked="0"/>
    </xf>
    <xf numFmtId="0" fontId="44" fillId="0" borderId="0" xfId="2" applyFont="1" applyBorder="1" applyAlignment="1">
      <alignment horizontal="left" vertical="top"/>
      <protection locked="0"/>
    </xf>
    <xf numFmtId="0" fontId="44" fillId="0" borderId="0" xfId="2" applyFont="1" applyBorder="1" applyAlignment="1">
      <alignment horizontal="center" vertical="top"/>
      <protection locked="0"/>
    </xf>
    <xf numFmtId="0" fontId="44" fillId="0" borderId="34" xfId="2" applyFont="1" applyBorder="1" applyAlignment="1">
      <alignment horizontal="left" vertical="center"/>
      <protection locked="0"/>
    </xf>
    <xf numFmtId="0" fontId="44" fillId="0" borderId="35" xfId="2" applyFont="1" applyBorder="1" applyAlignment="1">
      <alignment horizontal="left" vertical="center"/>
      <protection locked="0"/>
    </xf>
    <xf numFmtId="0" fontId="48" fillId="0" borderId="0" xfId="2" applyFont="1" applyAlignment="1">
      <alignment vertical="center"/>
      <protection locked="0"/>
    </xf>
    <xf numFmtId="0" fontId="43" fillId="0" borderId="0" xfId="2" applyFont="1" applyBorder="1" applyAlignment="1">
      <alignment vertical="center"/>
      <protection locked="0"/>
    </xf>
    <xf numFmtId="0" fontId="48" fillId="0" borderId="33" xfId="2" applyFont="1" applyBorder="1" applyAlignment="1">
      <alignment vertical="center"/>
      <protection locked="0"/>
    </xf>
    <xf numFmtId="0" fontId="43" fillId="0" borderId="33" xfId="2" applyFont="1" applyBorder="1" applyAlignment="1">
      <alignment vertical="center"/>
      <protection locked="0"/>
    </xf>
    <xf numFmtId="0" fontId="40" fillId="0" borderId="0" xfId="2" applyBorder="1" applyAlignment="1">
      <alignment vertical="top"/>
      <protection locked="0"/>
    </xf>
    <xf numFmtId="49" fontId="44" fillId="0" borderId="0" xfId="2" applyNumberFormat="1" applyFont="1" applyBorder="1" applyAlignment="1">
      <alignment horizontal="left" vertical="center"/>
      <protection locked="0"/>
    </xf>
    <xf numFmtId="0" fontId="40" fillId="0" borderId="33" xfId="2" applyBorder="1" applyAlignment="1">
      <alignment vertical="top"/>
      <protection locked="0"/>
    </xf>
    <xf numFmtId="0" fontId="43" fillId="0" borderId="33" xfId="2" applyFont="1" applyBorder="1" applyAlignment="1">
      <alignment horizontal="left"/>
      <protection locked="0"/>
    </xf>
    <xf numFmtId="0" fontId="48" fillId="0" borderId="33" xfId="2" applyFont="1" applyBorder="1" applyAlignment="1">
      <protection locked="0"/>
    </xf>
    <xf numFmtId="0" fontId="43" fillId="0" borderId="33" xfId="2" applyFont="1" applyBorder="1" applyAlignment="1">
      <alignment horizontal="left"/>
      <protection locked="0"/>
    </xf>
    <xf numFmtId="0" fontId="44" fillId="0" borderId="0" xfId="2" applyFont="1" applyBorder="1" applyAlignment="1">
      <alignment horizontal="left" vertical="center"/>
      <protection locked="0"/>
    </xf>
    <xf numFmtId="0" fontId="41" fillId="0" borderId="31" xfId="2" applyFont="1" applyBorder="1" applyAlignment="1">
      <alignment vertical="top"/>
      <protection locked="0"/>
    </xf>
    <xf numFmtId="0" fontId="44" fillId="0" borderId="0" xfId="2" applyFont="1" applyBorder="1" applyAlignment="1">
      <alignment horizontal="left" vertical="top"/>
      <protection locked="0"/>
    </xf>
    <xf numFmtId="0" fontId="41" fillId="0" borderId="32" xfId="2" applyFont="1" applyBorder="1" applyAlignment="1">
      <alignment vertical="top"/>
      <protection locked="0"/>
    </xf>
    <xf numFmtId="0" fontId="41" fillId="0" borderId="0" xfId="2" applyFont="1" applyBorder="1" applyAlignment="1">
      <alignment horizontal="center" vertical="center"/>
      <protection locked="0"/>
    </xf>
    <xf numFmtId="0" fontId="41" fillId="0" borderId="0" xfId="2" applyFont="1" applyBorder="1" applyAlignment="1">
      <alignment horizontal="left" vertical="top"/>
      <protection locked="0"/>
    </xf>
    <xf numFmtId="0" fontId="41" fillId="0" borderId="34" xfId="2" applyFont="1" applyBorder="1" applyAlignment="1">
      <alignment vertical="top"/>
      <protection locked="0"/>
    </xf>
    <xf numFmtId="0" fontId="41" fillId="0" borderId="33" xfId="2" applyFont="1" applyBorder="1" applyAlignment="1">
      <alignment vertical="top"/>
      <protection locked="0"/>
    </xf>
    <xf numFmtId="0" fontId="41" fillId="0" borderId="35" xfId="2" applyFont="1" applyBorder="1" applyAlignment="1">
      <alignment vertical="top"/>
      <protection locked="0"/>
    </xf>
  </cellXfs>
  <cellStyles count="3">
    <cellStyle name="Hypertextový odkaz" xfId="1" builtinId="8"/>
    <cellStyle name="Normální" xfId="0" builtinId="0" customBuiltin="1"/>
    <cellStyle name="Normální 2" xfId="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307" t="s">
        <v>0</v>
      </c>
      <c r="B1" s="308"/>
      <c r="C1" s="308"/>
      <c r="D1" s="309" t="s">
        <v>1</v>
      </c>
      <c r="E1" s="308"/>
      <c r="F1" s="308"/>
      <c r="G1" s="308"/>
      <c r="H1" s="308"/>
      <c r="I1" s="308"/>
      <c r="J1" s="308"/>
      <c r="K1" s="310" t="s">
        <v>985</v>
      </c>
      <c r="L1" s="310"/>
      <c r="M1" s="310"/>
      <c r="N1" s="310"/>
      <c r="O1" s="310"/>
      <c r="P1" s="310"/>
      <c r="Q1" s="310"/>
      <c r="R1" s="310"/>
      <c r="S1" s="310"/>
      <c r="T1" s="308"/>
      <c r="U1" s="308"/>
      <c r="V1" s="308"/>
      <c r="W1" s="310" t="s">
        <v>986</v>
      </c>
      <c r="X1" s="310"/>
      <c r="Y1" s="310"/>
      <c r="Z1" s="310"/>
      <c r="AA1" s="310"/>
      <c r="AB1" s="310"/>
      <c r="AC1" s="310"/>
      <c r="AD1" s="310"/>
      <c r="AE1" s="310"/>
      <c r="AF1" s="310"/>
      <c r="AG1" s="310"/>
      <c r="AH1" s="310"/>
      <c r="AI1" s="302"/>
      <c r="AJ1" s="15"/>
      <c r="AK1" s="15"/>
      <c r="AL1" s="15"/>
      <c r="AM1" s="15"/>
      <c r="AN1" s="15"/>
      <c r="AO1" s="15"/>
      <c r="AP1" s="15"/>
      <c r="AQ1" s="15"/>
      <c r="AR1" s="15"/>
      <c r="AS1" s="15"/>
      <c r="AT1" s="15"/>
      <c r="AU1" s="15"/>
      <c r="AV1" s="15"/>
      <c r="AW1" s="15"/>
      <c r="AX1" s="15"/>
      <c r="AY1" s="15"/>
      <c r="AZ1" s="15"/>
      <c r="BA1" s="14" t="s">
        <v>2</v>
      </c>
      <c r="BB1" s="14" t="s">
        <v>3</v>
      </c>
      <c r="BC1" s="15"/>
      <c r="BD1" s="15"/>
      <c r="BE1" s="15"/>
      <c r="BF1" s="15"/>
      <c r="BG1" s="15"/>
      <c r="BH1" s="15"/>
      <c r="BI1" s="15"/>
      <c r="BJ1" s="15"/>
      <c r="BK1" s="15"/>
      <c r="BL1" s="15"/>
      <c r="BM1" s="15"/>
      <c r="BN1" s="15"/>
      <c r="BO1" s="15"/>
      <c r="BP1" s="15"/>
      <c r="BQ1" s="15"/>
      <c r="BR1" s="15"/>
      <c r="BT1" s="16" t="s">
        <v>4</v>
      </c>
      <c r="BU1" s="16" t="s">
        <v>4</v>
      </c>
      <c r="BV1" s="16" t="s">
        <v>5</v>
      </c>
    </row>
    <row r="2" spans="1:74" ht="36.950000000000003" customHeight="1" x14ac:dyDescent="0.3">
      <c r="AR2" s="260"/>
      <c r="AS2" s="260"/>
      <c r="AT2" s="260"/>
      <c r="AU2" s="260"/>
      <c r="AV2" s="260"/>
      <c r="AW2" s="260"/>
      <c r="AX2" s="260"/>
      <c r="AY2" s="260"/>
      <c r="AZ2" s="260"/>
      <c r="BA2" s="260"/>
      <c r="BB2" s="260"/>
      <c r="BC2" s="260"/>
      <c r="BD2" s="260"/>
      <c r="BE2" s="260"/>
      <c r="BS2" s="17" t="s">
        <v>6</v>
      </c>
      <c r="BT2" s="17" t="s">
        <v>7</v>
      </c>
    </row>
    <row r="3" spans="1:74" ht="6.95" customHeight="1" x14ac:dyDescent="0.3">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20"/>
      <c r="BS3" s="17" t="s">
        <v>6</v>
      </c>
      <c r="BT3" s="17" t="s">
        <v>8</v>
      </c>
    </row>
    <row r="4" spans="1:74" ht="36.950000000000003" customHeight="1" x14ac:dyDescent="0.3">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4"/>
      <c r="AS4" s="25" t="s">
        <v>10</v>
      </c>
      <c r="BE4" s="26" t="s">
        <v>11</v>
      </c>
      <c r="BS4" s="17" t="s">
        <v>12</v>
      </c>
    </row>
    <row r="5" spans="1:74" ht="14.45" customHeight="1" x14ac:dyDescent="0.3">
      <c r="B5" s="21"/>
      <c r="C5" s="22"/>
      <c r="D5" s="27" t="s">
        <v>13</v>
      </c>
      <c r="E5" s="22"/>
      <c r="F5" s="22"/>
      <c r="G5" s="22"/>
      <c r="H5" s="22"/>
      <c r="I5" s="22"/>
      <c r="J5" s="22"/>
      <c r="K5" s="263" t="s">
        <v>14</v>
      </c>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2"/>
      <c r="AQ5" s="24"/>
      <c r="BE5" s="259" t="s">
        <v>15</v>
      </c>
      <c r="BS5" s="17" t="s">
        <v>6</v>
      </c>
    </row>
    <row r="6" spans="1:74" ht="36.950000000000003" customHeight="1" x14ac:dyDescent="0.3">
      <c r="B6" s="21"/>
      <c r="C6" s="22"/>
      <c r="D6" s="29" t="s">
        <v>16</v>
      </c>
      <c r="E6" s="22"/>
      <c r="F6" s="22"/>
      <c r="G6" s="22"/>
      <c r="H6" s="22"/>
      <c r="I6" s="22"/>
      <c r="J6" s="22"/>
      <c r="K6" s="265" t="s">
        <v>17</v>
      </c>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c r="AP6" s="22"/>
      <c r="AQ6" s="24"/>
      <c r="BE6" s="260"/>
      <c r="BS6" s="17" t="s">
        <v>18</v>
      </c>
    </row>
    <row r="7" spans="1:74" ht="14.45" customHeight="1" x14ac:dyDescent="0.3">
      <c r="B7" s="21"/>
      <c r="C7" s="22"/>
      <c r="D7" s="30" t="s">
        <v>19</v>
      </c>
      <c r="E7" s="22"/>
      <c r="F7" s="22"/>
      <c r="G7" s="22"/>
      <c r="H7" s="22"/>
      <c r="I7" s="22"/>
      <c r="J7" s="22"/>
      <c r="K7" s="28" t="s">
        <v>20</v>
      </c>
      <c r="L7" s="22"/>
      <c r="M7" s="22"/>
      <c r="N7" s="22"/>
      <c r="O7" s="22"/>
      <c r="P7" s="22"/>
      <c r="Q7" s="22"/>
      <c r="R7" s="22"/>
      <c r="S7" s="22"/>
      <c r="T7" s="22"/>
      <c r="U7" s="22"/>
      <c r="V7" s="22"/>
      <c r="W7" s="22"/>
      <c r="X7" s="22"/>
      <c r="Y7" s="22"/>
      <c r="Z7" s="22"/>
      <c r="AA7" s="22"/>
      <c r="AB7" s="22"/>
      <c r="AC7" s="22"/>
      <c r="AD7" s="22"/>
      <c r="AE7" s="22"/>
      <c r="AF7" s="22"/>
      <c r="AG7" s="22"/>
      <c r="AH7" s="22"/>
      <c r="AI7" s="22"/>
      <c r="AJ7" s="22"/>
      <c r="AK7" s="30" t="s">
        <v>21</v>
      </c>
      <c r="AL7" s="22"/>
      <c r="AM7" s="22"/>
      <c r="AN7" s="28" t="s">
        <v>20</v>
      </c>
      <c r="AO7" s="22"/>
      <c r="AP7" s="22"/>
      <c r="AQ7" s="24"/>
      <c r="BE7" s="260"/>
      <c r="BS7" s="17" t="s">
        <v>22</v>
      </c>
    </row>
    <row r="8" spans="1:74" ht="14.45" customHeight="1" x14ac:dyDescent="0.3">
      <c r="B8" s="21"/>
      <c r="C8" s="22"/>
      <c r="D8" s="30" t="s">
        <v>23</v>
      </c>
      <c r="E8" s="22"/>
      <c r="F8" s="22"/>
      <c r="G8" s="22"/>
      <c r="H8" s="22"/>
      <c r="I8" s="22"/>
      <c r="J8" s="22"/>
      <c r="K8" s="28" t="s">
        <v>24</v>
      </c>
      <c r="L8" s="22"/>
      <c r="M8" s="22"/>
      <c r="N8" s="22"/>
      <c r="O8" s="22"/>
      <c r="P8" s="22"/>
      <c r="Q8" s="22"/>
      <c r="R8" s="22"/>
      <c r="S8" s="22"/>
      <c r="T8" s="22"/>
      <c r="U8" s="22"/>
      <c r="V8" s="22"/>
      <c r="W8" s="22"/>
      <c r="X8" s="22"/>
      <c r="Y8" s="22"/>
      <c r="Z8" s="22"/>
      <c r="AA8" s="22"/>
      <c r="AB8" s="22"/>
      <c r="AC8" s="22"/>
      <c r="AD8" s="22"/>
      <c r="AE8" s="22"/>
      <c r="AF8" s="22"/>
      <c r="AG8" s="22"/>
      <c r="AH8" s="22"/>
      <c r="AI8" s="22"/>
      <c r="AJ8" s="22"/>
      <c r="AK8" s="30" t="s">
        <v>25</v>
      </c>
      <c r="AL8" s="22"/>
      <c r="AM8" s="22"/>
      <c r="AN8" s="31" t="s">
        <v>26</v>
      </c>
      <c r="AO8" s="22"/>
      <c r="AP8" s="22"/>
      <c r="AQ8" s="24"/>
      <c r="BE8" s="260"/>
      <c r="BS8" s="17" t="s">
        <v>27</v>
      </c>
    </row>
    <row r="9" spans="1:74" ht="14.45" customHeight="1" x14ac:dyDescent="0.3">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4"/>
      <c r="BE9" s="260"/>
      <c r="BS9" s="17" t="s">
        <v>28</v>
      </c>
    </row>
    <row r="10" spans="1:74" ht="14.45" customHeight="1" x14ac:dyDescent="0.3">
      <c r="B10" s="21"/>
      <c r="C10" s="22"/>
      <c r="D10" s="30" t="s">
        <v>29</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0" t="s">
        <v>30</v>
      </c>
      <c r="AL10" s="22"/>
      <c r="AM10" s="22"/>
      <c r="AN10" s="28" t="s">
        <v>20</v>
      </c>
      <c r="AO10" s="22"/>
      <c r="AP10" s="22"/>
      <c r="AQ10" s="24"/>
      <c r="BE10" s="260"/>
      <c r="BS10" s="17" t="s">
        <v>18</v>
      </c>
    </row>
    <row r="11" spans="1:74" ht="18.399999999999999" customHeight="1" x14ac:dyDescent="0.3">
      <c r="B11" s="21"/>
      <c r="C11" s="22"/>
      <c r="D11" s="22"/>
      <c r="E11" s="28" t="s">
        <v>31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0" t="s">
        <v>32</v>
      </c>
      <c r="AL11" s="22"/>
      <c r="AM11" s="22"/>
      <c r="AN11" s="28" t="s">
        <v>20</v>
      </c>
      <c r="AO11" s="22"/>
      <c r="AP11" s="22"/>
      <c r="AQ11" s="24"/>
      <c r="BE11" s="260"/>
      <c r="BS11" s="17" t="s">
        <v>18</v>
      </c>
    </row>
    <row r="12" spans="1:74" ht="6.95" customHeight="1" x14ac:dyDescent="0.3">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4"/>
      <c r="BE12" s="260"/>
      <c r="BS12" s="17" t="s">
        <v>18</v>
      </c>
    </row>
    <row r="13" spans="1:74" ht="14.45" customHeight="1" x14ac:dyDescent="0.3">
      <c r="B13" s="21"/>
      <c r="C13" s="22"/>
      <c r="D13" s="30" t="s">
        <v>33</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0" t="s">
        <v>30</v>
      </c>
      <c r="AL13" s="22"/>
      <c r="AM13" s="22"/>
      <c r="AN13" s="32" t="s">
        <v>34</v>
      </c>
      <c r="AO13" s="22"/>
      <c r="AP13" s="22"/>
      <c r="AQ13" s="24"/>
      <c r="BE13" s="260"/>
      <c r="BS13" s="17" t="s">
        <v>18</v>
      </c>
    </row>
    <row r="14" spans="1:74" x14ac:dyDescent="0.3">
      <c r="B14" s="21"/>
      <c r="C14" s="22"/>
      <c r="D14" s="22"/>
      <c r="E14" s="266" t="s">
        <v>34</v>
      </c>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30" t="s">
        <v>32</v>
      </c>
      <c r="AL14" s="22"/>
      <c r="AM14" s="22"/>
      <c r="AN14" s="32" t="s">
        <v>34</v>
      </c>
      <c r="AO14" s="22"/>
      <c r="AP14" s="22"/>
      <c r="AQ14" s="24"/>
      <c r="BE14" s="260"/>
      <c r="BS14" s="17" t="s">
        <v>18</v>
      </c>
    </row>
    <row r="15" spans="1:74" ht="6.95" customHeight="1" x14ac:dyDescent="0.3">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4"/>
      <c r="BE15" s="260"/>
      <c r="BS15" s="17" t="s">
        <v>4</v>
      </c>
    </row>
    <row r="16" spans="1:74" ht="14.45" customHeight="1" x14ac:dyDescent="0.3">
      <c r="B16" s="21"/>
      <c r="C16" s="22"/>
      <c r="D16" s="30" t="s">
        <v>35</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0" t="s">
        <v>30</v>
      </c>
      <c r="AL16" s="22"/>
      <c r="AM16" s="22"/>
      <c r="AN16" s="28" t="s">
        <v>20</v>
      </c>
      <c r="AO16" s="22"/>
      <c r="AP16" s="22"/>
      <c r="AQ16" s="24"/>
      <c r="BE16" s="260"/>
      <c r="BS16" s="17" t="s">
        <v>4</v>
      </c>
    </row>
    <row r="17" spans="2:71" ht="18.399999999999999" customHeight="1" x14ac:dyDescent="0.3">
      <c r="B17" s="21"/>
      <c r="C17" s="22"/>
      <c r="D17" s="22"/>
      <c r="E17" s="28" t="s">
        <v>36</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0" t="s">
        <v>32</v>
      </c>
      <c r="AL17" s="22"/>
      <c r="AM17" s="22"/>
      <c r="AN17" s="28" t="s">
        <v>20</v>
      </c>
      <c r="AO17" s="22"/>
      <c r="AP17" s="22"/>
      <c r="AQ17" s="24"/>
      <c r="BE17" s="260"/>
      <c r="BS17" s="17" t="s">
        <v>37</v>
      </c>
    </row>
    <row r="18" spans="2:71" ht="6.95" customHeight="1" x14ac:dyDescent="0.3">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4"/>
      <c r="BE18" s="260"/>
      <c r="BS18" s="17" t="s">
        <v>6</v>
      </c>
    </row>
    <row r="19" spans="2:71" ht="14.45" customHeight="1" x14ac:dyDescent="0.3">
      <c r="B19" s="21"/>
      <c r="C19" s="22"/>
      <c r="D19" s="30"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4"/>
      <c r="BE19" s="260"/>
      <c r="BS19" s="17" t="s">
        <v>6</v>
      </c>
    </row>
    <row r="20" spans="2:71" ht="48.75" customHeight="1" x14ac:dyDescent="0.3">
      <c r="B20" s="21"/>
      <c r="C20" s="22"/>
      <c r="D20" s="22"/>
      <c r="E20" s="267" t="s">
        <v>39</v>
      </c>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2"/>
      <c r="AP20" s="22"/>
      <c r="AQ20" s="24"/>
      <c r="BE20" s="260"/>
      <c r="BS20" s="17" t="s">
        <v>4</v>
      </c>
    </row>
    <row r="21" spans="2:71" ht="6.95" customHeight="1" x14ac:dyDescent="0.3">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4"/>
      <c r="BE21" s="260"/>
    </row>
    <row r="22" spans="2:71" ht="6.95" customHeight="1" x14ac:dyDescent="0.3">
      <c r="B22" s="21"/>
      <c r="C22" s="22"/>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22"/>
      <c r="AQ22" s="24"/>
      <c r="BE22" s="260"/>
    </row>
    <row r="23" spans="2:71" s="1" customFormat="1" ht="25.9" customHeight="1" x14ac:dyDescent="0.3">
      <c r="B23" s="34"/>
      <c r="C23" s="35"/>
      <c r="D23" s="36" t="s">
        <v>40</v>
      </c>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268">
        <f>ROUND(AG51,2)</f>
        <v>0</v>
      </c>
      <c r="AL23" s="269"/>
      <c r="AM23" s="269"/>
      <c r="AN23" s="269"/>
      <c r="AO23" s="269"/>
      <c r="AP23" s="35"/>
      <c r="AQ23" s="38"/>
      <c r="BE23" s="261"/>
    </row>
    <row r="24" spans="2:71" s="1" customFormat="1" ht="6.95" customHeight="1" x14ac:dyDescent="0.3">
      <c r="B24" s="34"/>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8"/>
      <c r="BE24" s="261"/>
    </row>
    <row r="25" spans="2:71" s="1" customFormat="1" ht="13.5" x14ac:dyDescent="0.3">
      <c r="B25" s="34"/>
      <c r="C25" s="35"/>
      <c r="D25" s="35"/>
      <c r="E25" s="35"/>
      <c r="F25" s="35"/>
      <c r="G25" s="35"/>
      <c r="H25" s="35"/>
      <c r="I25" s="35"/>
      <c r="J25" s="35"/>
      <c r="K25" s="35"/>
      <c r="L25" s="270" t="s">
        <v>41</v>
      </c>
      <c r="M25" s="271"/>
      <c r="N25" s="271"/>
      <c r="O25" s="271"/>
      <c r="P25" s="35"/>
      <c r="Q25" s="35"/>
      <c r="R25" s="35"/>
      <c r="S25" s="35"/>
      <c r="T25" s="35"/>
      <c r="U25" s="35"/>
      <c r="V25" s="35"/>
      <c r="W25" s="270" t="s">
        <v>42</v>
      </c>
      <c r="X25" s="271"/>
      <c r="Y25" s="271"/>
      <c r="Z25" s="271"/>
      <c r="AA25" s="271"/>
      <c r="AB25" s="271"/>
      <c r="AC25" s="271"/>
      <c r="AD25" s="271"/>
      <c r="AE25" s="271"/>
      <c r="AF25" s="35"/>
      <c r="AG25" s="35"/>
      <c r="AH25" s="35"/>
      <c r="AI25" s="35"/>
      <c r="AJ25" s="35"/>
      <c r="AK25" s="270" t="s">
        <v>43</v>
      </c>
      <c r="AL25" s="271"/>
      <c r="AM25" s="271"/>
      <c r="AN25" s="271"/>
      <c r="AO25" s="271"/>
      <c r="AP25" s="35"/>
      <c r="AQ25" s="38"/>
      <c r="BE25" s="261"/>
    </row>
    <row r="26" spans="2:71" s="2" customFormat="1" ht="14.45" customHeight="1" x14ac:dyDescent="0.3">
      <c r="B26" s="40"/>
      <c r="C26" s="41"/>
      <c r="D26" s="42" t="s">
        <v>44</v>
      </c>
      <c r="E26" s="41"/>
      <c r="F26" s="42" t="s">
        <v>45</v>
      </c>
      <c r="G26" s="41"/>
      <c r="H26" s="41"/>
      <c r="I26" s="41"/>
      <c r="J26" s="41"/>
      <c r="K26" s="41"/>
      <c r="L26" s="272">
        <v>0.21</v>
      </c>
      <c r="M26" s="273"/>
      <c r="N26" s="273"/>
      <c r="O26" s="273"/>
      <c r="P26" s="41"/>
      <c r="Q26" s="41"/>
      <c r="R26" s="41"/>
      <c r="S26" s="41"/>
      <c r="T26" s="41"/>
      <c r="U26" s="41"/>
      <c r="V26" s="41"/>
      <c r="W26" s="274">
        <f>ROUND(AZ51,2)</f>
        <v>0</v>
      </c>
      <c r="X26" s="273"/>
      <c r="Y26" s="273"/>
      <c r="Z26" s="273"/>
      <c r="AA26" s="273"/>
      <c r="AB26" s="273"/>
      <c r="AC26" s="273"/>
      <c r="AD26" s="273"/>
      <c r="AE26" s="273"/>
      <c r="AF26" s="41"/>
      <c r="AG26" s="41"/>
      <c r="AH26" s="41"/>
      <c r="AI26" s="41"/>
      <c r="AJ26" s="41"/>
      <c r="AK26" s="274">
        <f>ROUND(AV51,2)</f>
        <v>0</v>
      </c>
      <c r="AL26" s="273"/>
      <c r="AM26" s="273"/>
      <c r="AN26" s="273"/>
      <c r="AO26" s="273"/>
      <c r="AP26" s="41"/>
      <c r="AQ26" s="43"/>
      <c r="BE26" s="262"/>
    </row>
    <row r="27" spans="2:71" s="2" customFormat="1" ht="14.45" customHeight="1" x14ac:dyDescent="0.3">
      <c r="B27" s="40"/>
      <c r="C27" s="41"/>
      <c r="D27" s="41"/>
      <c r="E27" s="41"/>
      <c r="F27" s="42" t="s">
        <v>46</v>
      </c>
      <c r="G27" s="41"/>
      <c r="H27" s="41"/>
      <c r="I27" s="41"/>
      <c r="J27" s="41"/>
      <c r="K27" s="41"/>
      <c r="L27" s="272">
        <v>0.15</v>
      </c>
      <c r="M27" s="273"/>
      <c r="N27" s="273"/>
      <c r="O27" s="273"/>
      <c r="P27" s="41"/>
      <c r="Q27" s="41"/>
      <c r="R27" s="41"/>
      <c r="S27" s="41"/>
      <c r="T27" s="41"/>
      <c r="U27" s="41"/>
      <c r="V27" s="41"/>
      <c r="W27" s="274">
        <f>ROUND(BA51,2)</f>
        <v>0</v>
      </c>
      <c r="X27" s="273"/>
      <c r="Y27" s="273"/>
      <c r="Z27" s="273"/>
      <c r="AA27" s="273"/>
      <c r="AB27" s="273"/>
      <c r="AC27" s="273"/>
      <c r="AD27" s="273"/>
      <c r="AE27" s="273"/>
      <c r="AF27" s="41"/>
      <c r="AG27" s="41"/>
      <c r="AH27" s="41"/>
      <c r="AI27" s="41"/>
      <c r="AJ27" s="41"/>
      <c r="AK27" s="274">
        <f>ROUND(AW51,2)</f>
        <v>0</v>
      </c>
      <c r="AL27" s="273"/>
      <c r="AM27" s="273"/>
      <c r="AN27" s="273"/>
      <c r="AO27" s="273"/>
      <c r="AP27" s="41"/>
      <c r="AQ27" s="43"/>
      <c r="BE27" s="262"/>
    </row>
    <row r="28" spans="2:71" s="2" customFormat="1" ht="14.45" hidden="1" customHeight="1" x14ac:dyDescent="0.3">
      <c r="B28" s="40"/>
      <c r="C28" s="41"/>
      <c r="D28" s="41"/>
      <c r="E28" s="41"/>
      <c r="F28" s="42" t="s">
        <v>47</v>
      </c>
      <c r="G28" s="41"/>
      <c r="H28" s="41"/>
      <c r="I28" s="41"/>
      <c r="J28" s="41"/>
      <c r="K28" s="41"/>
      <c r="L28" s="272">
        <v>0.21</v>
      </c>
      <c r="M28" s="273"/>
      <c r="N28" s="273"/>
      <c r="O28" s="273"/>
      <c r="P28" s="41"/>
      <c r="Q28" s="41"/>
      <c r="R28" s="41"/>
      <c r="S28" s="41"/>
      <c r="T28" s="41"/>
      <c r="U28" s="41"/>
      <c r="V28" s="41"/>
      <c r="W28" s="274">
        <f>ROUND(BB51,2)</f>
        <v>0</v>
      </c>
      <c r="X28" s="273"/>
      <c r="Y28" s="273"/>
      <c r="Z28" s="273"/>
      <c r="AA28" s="273"/>
      <c r="AB28" s="273"/>
      <c r="AC28" s="273"/>
      <c r="AD28" s="273"/>
      <c r="AE28" s="273"/>
      <c r="AF28" s="41"/>
      <c r="AG28" s="41"/>
      <c r="AH28" s="41"/>
      <c r="AI28" s="41"/>
      <c r="AJ28" s="41"/>
      <c r="AK28" s="274">
        <v>0</v>
      </c>
      <c r="AL28" s="273"/>
      <c r="AM28" s="273"/>
      <c r="AN28" s="273"/>
      <c r="AO28" s="273"/>
      <c r="AP28" s="41"/>
      <c r="AQ28" s="43"/>
      <c r="BE28" s="262"/>
    </row>
    <row r="29" spans="2:71" s="2" customFormat="1" ht="14.45" hidden="1" customHeight="1" x14ac:dyDescent="0.3">
      <c r="B29" s="40"/>
      <c r="C29" s="41"/>
      <c r="D29" s="41"/>
      <c r="E29" s="41"/>
      <c r="F29" s="42" t="s">
        <v>48</v>
      </c>
      <c r="G29" s="41"/>
      <c r="H29" s="41"/>
      <c r="I29" s="41"/>
      <c r="J29" s="41"/>
      <c r="K29" s="41"/>
      <c r="L29" s="272">
        <v>0.15</v>
      </c>
      <c r="M29" s="273"/>
      <c r="N29" s="273"/>
      <c r="O29" s="273"/>
      <c r="P29" s="41"/>
      <c r="Q29" s="41"/>
      <c r="R29" s="41"/>
      <c r="S29" s="41"/>
      <c r="T29" s="41"/>
      <c r="U29" s="41"/>
      <c r="V29" s="41"/>
      <c r="W29" s="274">
        <f>ROUND(BC51,2)</f>
        <v>0</v>
      </c>
      <c r="X29" s="273"/>
      <c r="Y29" s="273"/>
      <c r="Z29" s="273"/>
      <c r="AA29" s="273"/>
      <c r="AB29" s="273"/>
      <c r="AC29" s="273"/>
      <c r="AD29" s="273"/>
      <c r="AE29" s="273"/>
      <c r="AF29" s="41"/>
      <c r="AG29" s="41"/>
      <c r="AH29" s="41"/>
      <c r="AI29" s="41"/>
      <c r="AJ29" s="41"/>
      <c r="AK29" s="274">
        <v>0</v>
      </c>
      <c r="AL29" s="273"/>
      <c r="AM29" s="273"/>
      <c r="AN29" s="273"/>
      <c r="AO29" s="273"/>
      <c r="AP29" s="41"/>
      <c r="AQ29" s="43"/>
      <c r="BE29" s="262"/>
    </row>
    <row r="30" spans="2:71" s="2" customFormat="1" ht="14.45" hidden="1" customHeight="1" x14ac:dyDescent="0.3">
      <c r="B30" s="40"/>
      <c r="C30" s="41"/>
      <c r="D30" s="41"/>
      <c r="E30" s="41"/>
      <c r="F30" s="42" t="s">
        <v>49</v>
      </c>
      <c r="G30" s="41"/>
      <c r="H30" s="41"/>
      <c r="I30" s="41"/>
      <c r="J30" s="41"/>
      <c r="K30" s="41"/>
      <c r="L30" s="272">
        <v>0</v>
      </c>
      <c r="M30" s="273"/>
      <c r="N30" s="273"/>
      <c r="O30" s="273"/>
      <c r="P30" s="41"/>
      <c r="Q30" s="41"/>
      <c r="R30" s="41"/>
      <c r="S30" s="41"/>
      <c r="T30" s="41"/>
      <c r="U30" s="41"/>
      <c r="V30" s="41"/>
      <c r="W30" s="274">
        <f>ROUND(BD51,2)</f>
        <v>0</v>
      </c>
      <c r="X30" s="273"/>
      <c r="Y30" s="273"/>
      <c r="Z30" s="273"/>
      <c r="AA30" s="273"/>
      <c r="AB30" s="273"/>
      <c r="AC30" s="273"/>
      <c r="AD30" s="273"/>
      <c r="AE30" s="273"/>
      <c r="AF30" s="41"/>
      <c r="AG30" s="41"/>
      <c r="AH30" s="41"/>
      <c r="AI30" s="41"/>
      <c r="AJ30" s="41"/>
      <c r="AK30" s="274">
        <v>0</v>
      </c>
      <c r="AL30" s="273"/>
      <c r="AM30" s="273"/>
      <c r="AN30" s="273"/>
      <c r="AO30" s="273"/>
      <c r="AP30" s="41"/>
      <c r="AQ30" s="43"/>
      <c r="BE30" s="262"/>
    </row>
    <row r="31" spans="2:71" s="1" customFormat="1" ht="6.95" customHeight="1" x14ac:dyDescent="0.3">
      <c r="B31" s="34"/>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8"/>
      <c r="BE31" s="261"/>
    </row>
    <row r="32" spans="2:71" s="1" customFormat="1" ht="25.9" customHeight="1" x14ac:dyDescent="0.3">
      <c r="B32" s="34"/>
      <c r="C32" s="44"/>
      <c r="D32" s="45" t="s">
        <v>50</v>
      </c>
      <c r="E32" s="46"/>
      <c r="F32" s="46"/>
      <c r="G32" s="46"/>
      <c r="H32" s="46"/>
      <c r="I32" s="46"/>
      <c r="J32" s="46"/>
      <c r="K32" s="46"/>
      <c r="L32" s="46"/>
      <c r="M32" s="46"/>
      <c r="N32" s="46"/>
      <c r="O32" s="46"/>
      <c r="P32" s="46"/>
      <c r="Q32" s="46"/>
      <c r="R32" s="46"/>
      <c r="S32" s="46"/>
      <c r="T32" s="47" t="s">
        <v>51</v>
      </c>
      <c r="U32" s="46"/>
      <c r="V32" s="46"/>
      <c r="W32" s="46"/>
      <c r="X32" s="275" t="s">
        <v>52</v>
      </c>
      <c r="Y32" s="276"/>
      <c r="Z32" s="276"/>
      <c r="AA32" s="276"/>
      <c r="AB32" s="276"/>
      <c r="AC32" s="46"/>
      <c r="AD32" s="46"/>
      <c r="AE32" s="46"/>
      <c r="AF32" s="46"/>
      <c r="AG32" s="46"/>
      <c r="AH32" s="46"/>
      <c r="AI32" s="46"/>
      <c r="AJ32" s="46"/>
      <c r="AK32" s="277">
        <f>SUM(AK23:AK30)</f>
        <v>0</v>
      </c>
      <c r="AL32" s="276"/>
      <c r="AM32" s="276"/>
      <c r="AN32" s="276"/>
      <c r="AO32" s="278"/>
      <c r="AP32" s="44"/>
      <c r="AQ32" s="48"/>
      <c r="BE32" s="261"/>
    </row>
    <row r="33" spans="2:56" s="1" customFormat="1" ht="6.95" customHeight="1" x14ac:dyDescent="0.3">
      <c r="B33" s="34"/>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8"/>
    </row>
    <row r="34" spans="2:56" s="1" customFormat="1" ht="6.95" customHeight="1" x14ac:dyDescent="0.3">
      <c r="B34" s="49"/>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1"/>
    </row>
    <row r="38" spans="2:56" s="1" customFormat="1" ht="6.95" customHeight="1" x14ac:dyDescent="0.3">
      <c r="B38" s="52"/>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4"/>
    </row>
    <row r="39" spans="2:56" s="1" customFormat="1" ht="36.950000000000003" customHeight="1" x14ac:dyDescent="0.3">
      <c r="B39" s="34"/>
      <c r="C39" s="55" t="s">
        <v>53</v>
      </c>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4"/>
    </row>
    <row r="40" spans="2:56" s="1" customFormat="1" ht="6.95" customHeight="1" x14ac:dyDescent="0.3">
      <c r="B40" s="34"/>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4"/>
    </row>
    <row r="41" spans="2:56" s="3" customFormat="1" ht="14.45" customHeight="1" x14ac:dyDescent="0.3">
      <c r="B41" s="57"/>
      <c r="C41" s="58" t="s">
        <v>13</v>
      </c>
      <c r="D41" s="59"/>
      <c r="E41" s="59"/>
      <c r="F41" s="59"/>
      <c r="G41" s="59"/>
      <c r="H41" s="59"/>
      <c r="I41" s="59"/>
      <c r="J41" s="59"/>
      <c r="K41" s="59"/>
      <c r="L41" s="59" t="str">
        <f>K5</f>
        <v>56</v>
      </c>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60"/>
    </row>
    <row r="42" spans="2:56" s="4" customFormat="1" ht="36.950000000000003" customHeight="1" x14ac:dyDescent="0.3">
      <c r="B42" s="61"/>
      <c r="C42" s="62" t="s">
        <v>16</v>
      </c>
      <c r="D42" s="63"/>
      <c r="E42" s="63"/>
      <c r="F42" s="63"/>
      <c r="G42" s="63"/>
      <c r="H42" s="63"/>
      <c r="I42" s="63"/>
      <c r="J42" s="63"/>
      <c r="K42" s="63"/>
      <c r="L42" s="279" t="str">
        <f>K6</f>
        <v>Parkoviště ul. Březinova, Kolín – zpracováníprojektové dokumentace</v>
      </c>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80"/>
      <c r="AL42" s="280"/>
      <c r="AM42" s="280"/>
      <c r="AN42" s="280"/>
      <c r="AO42" s="280"/>
      <c r="AP42" s="63"/>
      <c r="AQ42" s="63"/>
      <c r="AR42" s="64"/>
    </row>
    <row r="43" spans="2:56" s="1" customFormat="1" ht="6.95" customHeight="1" x14ac:dyDescent="0.3">
      <c r="B43" s="34"/>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4"/>
    </row>
    <row r="44" spans="2:56" s="1" customFormat="1" x14ac:dyDescent="0.3">
      <c r="B44" s="34"/>
      <c r="C44" s="58" t="s">
        <v>23</v>
      </c>
      <c r="D44" s="56"/>
      <c r="E44" s="56"/>
      <c r="F44" s="56"/>
      <c r="G44" s="56"/>
      <c r="H44" s="56"/>
      <c r="I44" s="56"/>
      <c r="J44" s="56"/>
      <c r="K44" s="56"/>
      <c r="L44" s="65" t="str">
        <f>IF(K8="","",K8)</f>
        <v>Kolín</v>
      </c>
      <c r="M44" s="56"/>
      <c r="N44" s="56"/>
      <c r="O44" s="56"/>
      <c r="P44" s="56"/>
      <c r="Q44" s="56"/>
      <c r="R44" s="56"/>
      <c r="S44" s="56"/>
      <c r="T44" s="56"/>
      <c r="U44" s="56"/>
      <c r="V44" s="56"/>
      <c r="W44" s="56"/>
      <c r="X44" s="56"/>
      <c r="Y44" s="56"/>
      <c r="Z44" s="56"/>
      <c r="AA44" s="56"/>
      <c r="AB44" s="56"/>
      <c r="AC44" s="56"/>
      <c r="AD44" s="56"/>
      <c r="AE44" s="56"/>
      <c r="AF44" s="56"/>
      <c r="AG44" s="56"/>
      <c r="AH44" s="56"/>
      <c r="AI44" s="58" t="s">
        <v>25</v>
      </c>
      <c r="AJ44" s="56"/>
      <c r="AK44" s="56"/>
      <c r="AL44" s="56"/>
      <c r="AM44" s="281" t="str">
        <f>IF(AN8= "","",AN8)</f>
        <v>13. 2. 2018</v>
      </c>
      <c r="AN44" s="282"/>
      <c r="AO44" s="56"/>
      <c r="AP44" s="56"/>
      <c r="AQ44" s="56"/>
      <c r="AR44" s="54"/>
    </row>
    <row r="45" spans="2:56" s="1" customFormat="1" ht="6.95" customHeight="1" x14ac:dyDescent="0.3">
      <c r="B45" s="34"/>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4"/>
    </row>
    <row r="46" spans="2:56" s="1" customFormat="1" x14ac:dyDescent="0.3">
      <c r="B46" s="34"/>
      <c r="C46" s="58" t="s">
        <v>29</v>
      </c>
      <c r="D46" s="56"/>
      <c r="E46" s="56"/>
      <c r="F46" s="56"/>
      <c r="G46" s="56"/>
      <c r="H46" s="56"/>
      <c r="I46" s="56"/>
      <c r="J46" s="56"/>
      <c r="K46" s="56"/>
      <c r="L46" s="59" t="str">
        <f>IF(E11= "","",E11)</f>
        <v>Město Kolín</v>
      </c>
      <c r="M46" s="56"/>
      <c r="N46" s="56"/>
      <c r="O46" s="56"/>
      <c r="P46" s="56"/>
      <c r="Q46" s="56"/>
      <c r="R46" s="56"/>
      <c r="S46" s="56"/>
      <c r="T46" s="56"/>
      <c r="U46" s="56"/>
      <c r="V46" s="56"/>
      <c r="W46" s="56"/>
      <c r="X46" s="56"/>
      <c r="Y46" s="56"/>
      <c r="Z46" s="56"/>
      <c r="AA46" s="56"/>
      <c r="AB46" s="56"/>
      <c r="AC46" s="56"/>
      <c r="AD46" s="56"/>
      <c r="AE46" s="56"/>
      <c r="AF46" s="56"/>
      <c r="AG46" s="56"/>
      <c r="AH46" s="56"/>
      <c r="AI46" s="58" t="s">
        <v>35</v>
      </c>
      <c r="AJ46" s="56"/>
      <c r="AK46" s="56"/>
      <c r="AL46" s="56"/>
      <c r="AM46" s="283" t="str">
        <f>IF(E17="","",E17)</f>
        <v xml:space="preserve"> </v>
      </c>
      <c r="AN46" s="282"/>
      <c r="AO46" s="282"/>
      <c r="AP46" s="282"/>
      <c r="AQ46" s="56"/>
      <c r="AR46" s="54"/>
      <c r="AS46" s="284" t="s">
        <v>54</v>
      </c>
      <c r="AT46" s="285"/>
      <c r="AU46" s="67"/>
      <c r="AV46" s="67"/>
      <c r="AW46" s="67"/>
      <c r="AX46" s="67"/>
      <c r="AY46" s="67"/>
      <c r="AZ46" s="67"/>
      <c r="BA46" s="67"/>
      <c r="BB46" s="67"/>
      <c r="BC46" s="67"/>
      <c r="BD46" s="68"/>
    </row>
    <row r="47" spans="2:56" s="1" customFormat="1" x14ac:dyDescent="0.3">
      <c r="B47" s="34"/>
      <c r="C47" s="58" t="s">
        <v>33</v>
      </c>
      <c r="D47" s="56"/>
      <c r="E47" s="56"/>
      <c r="F47" s="56"/>
      <c r="G47" s="56"/>
      <c r="H47" s="56"/>
      <c r="I47" s="56"/>
      <c r="J47" s="56"/>
      <c r="K47" s="56"/>
      <c r="L47" s="59" t="str">
        <f>IF(E14= "Vyplň údaj","",E14)</f>
        <v/>
      </c>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4"/>
      <c r="AS47" s="286"/>
      <c r="AT47" s="287"/>
      <c r="AU47" s="69"/>
      <c r="AV47" s="69"/>
      <c r="AW47" s="69"/>
      <c r="AX47" s="69"/>
      <c r="AY47" s="69"/>
      <c r="AZ47" s="69"/>
      <c r="BA47" s="69"/>
      <c r="BB47" s="69"/>
      <c r="BC47" s="69"/>
      <c r="BD47" s="70"/>
    </row>
    <row r="48" spans="2:56" s="1" customFormat="1" ht="10.9" customHeight="1" x14ac:dyDescent="0.3">
      <c r="B48" s="34"/>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4"/>
      <c r="AS48" s="288"/>
      <c r="AT48" s="271"/>
      <c r="AU48" s="35"/>
      <c r="AV48" s="35"/>
      <c r="AW48" s="35"/>
      <c r="AX48" s="35"/>
      <c r="AY48" s="35"/>
      <c r="AZ48" s="35"/>
      <c r="BA48" s="35"/>
      <c r="BB48" s="35"/>
      <c r="BC48" s="35"/>
      <c r="BD48" s="72"/>
    </row>
    <row r="49" spans="1:91" s="1" customFormat="1" ht="29.25" customHeight="1" x14ac:dyDescent="0.3">
      <c r="B49" s="34"/>
      <c r="C49" s="289" t="s">
        <v>55</v>
      </c>
      <c r="D49" s="290"/>
      <c r="E49" s="290"/>
      <c r="F49" s="290"/>
      <c r="G49" s="290"/>
      <c r="H49" s="73"/>
      <c r="I49" s="291" t="s">
        <v>56</v>
      </c>
      <c r="J49" s="290"/>
      <c r="K49" s="290"/>
      <c r="L49" s="290"/>
      <c r="M49" s="290"/>
      <c r="N49" s="290"/>
      <c r="O49" s="290"/>
      <c r="P49" s="290"/>
      <c r="Q49" s="290"/>
      <c r="R49" s="290"/>
      <c r="S49" s="290"/>
      <c r="T49" s="290"/>
      <c r="U49" s="290"/>
      <c r="V49" s="290"/>
      <c r="W49" s="290"/>
      <c r="X49" s="290"/>
      <c r="Y49" s="290"/>
      <c r="Z49" s="290"/>
      <c r="AA49" s="290"/>
      <c r="AB49" s="290"/>
      <c r="AC49" s="290"/>
      <c r="AD49" s="290"/>
      <c r="AE49" s="290"/>
      <c r="AF49" s="290"/>
      <c r="AG49" s="292" t="s">
        <v>57</v>
      </c>
      <c r="AH49" s="290"/>
      <c r="AI49" s="290"/>
      <c r="AJ49" s="290"/>
      <c r="AK49" s="290"/>
      <c r="AL49" s="290"/>
      <c r="AM49" s="290"/>
      <c r="AN49" s="291" t="s">
        <v>58</v>
      </c>
      <c r="AO49" s="290"/>
      <c r="AP49" s="290"/>
      <c r="AQ49" s="74" t="s">
        <v>59</v>
      </c>
      <c r="AR49" s="54"/>
      <c r="AS49" s="75" t="s">
        <v>60</v>
      </c>
      <c r="AT49" s="76" t="s">
        <v>61</v>
      </c>
      <c r="AU49" s="76" t="s">
        <v>62</v>
      </c>
      <c r="AV49" s="76" t="s">
        <v>63</v>
      </c>
      <c r="AW49" s="76" t="s">
        <v>64</v>
      </c>
      <c r="AX49" s="76" t="s">
        <v>65</v>
      </c>
      <c r="AY49" s="76" t="s">
        <v>66</v>
      </c>
      <c r="AZ49" s="76" t="s">
        <v>67</v>
      </c>
      <c r="BA49" s="76" t="s">
        <v>68</v>
      </c>
      <c r="BB49" s="76" t="s">
        <v>69</v>
      </c>
      <c r="BC49" s="76" t="s">
        <v>70</v>
      </c>
      <c r="BD49" s="77" t="s">
        <v>71</v>
      </c>
    </row>
    <row r="50" spans="1:91" s="1" customFormat="1" ht="10.9" customHeight="1" x14ac:dyDescent="0.3">
      <c r="B50" s="34"/>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4"/>
      <c r="AS50" s="78"/>
      <c r="AT50" s="79"/>
      <c r="AU50" s="79"/>
      <c r="AV50" s="79"/>
      <c r="AW50" s="79"/>
      <c r="AX50" s="79"/>
      <c r="AY50" s="79"/>
      <c r="AZ50" s="79"/>
      <c r="BA50" s="79"/>
      <c r="BB50" s="79"/>
      <c r="BC50" s="79"/>
      <c r="BD50" s="80"/>
    </row>
    <row r="51" spans="1:91" s="4" customFormat="1" ht="32.450000000000003" customHeight="1" x14ac:dyDescent="0.3">
      <c r="B51" s="61"/>
      <c r="C51" s="81" t="s">
        <v>72</v>
      </c>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296">
        <f>ROUND(SUM(AG52:AG55),2)</f>
        <v>0</v>
      </c>
      <c r="AH51" s="296"/>
      <c r="AI51" s="296"/>
      <c r="AJ51" s="296"/>
      <c r="AK51" s="296"/>
      <c r="AL51" s="296"/>
      <c r="AM51" s="296"/>
      <c r="AN51" s="297">
        <f>SUM(AG51,AT51)</f>
        <v>0</v>
      </c>
      <c r="AO51" s="297"/>
      <c r="AP51" s="297"/>
      <c r="AQ51" s="83" t="s">
        <v>20</v>
      </c>
      <c r="AR51" s="64"/>
      <c r="AS51" s="84">
        <f>ROUND(SUM(AS52:AS55),2)</f>
        <v>0</v>
      </c>
      <c r="AT51" s="85">
        <f>ROUND(SUM(AV51:AW51),2)</f>
        <v>0</v>
      </c>
      <c r="AU51" s="86">
        <f>ROUND(SUM(AU52:AU55),5)</f>
        <v>0</v>
      </c>
      <c r="AV51" s="85">
        <f>ROUND(AZ51*L26,2)</f>
        <v>0</v>
      </c>
      <c r="AW51" s="85">
        <f>ROUND(BA51*L27,2)</f>
        <v>0</v>
      </c>
      <c r="AX51" s="85">
        <f>ROUND(BB51*L26,2)</f>
        <v>0</v>
      </c>
      <c r="AY51" s="85">
        <f>ROUND(BC51*L27,2)</f>
        <v>0</v>
      </c>
      <c r="AZ51" s="85">
        <f>ROUND(SUM(AZ52:AZ55),2)</f>
        <v>0</v>
      </c>
      <c r="BA51" s="85">
        <f>ROUND(SUM(BA52:BA55),2)</f>
        <v>0</v>
      </c>
      <c r="BB51" s="85">
        <f>ROUND(SUM(BB52:BB55),2)</f>
        <v>0</v>
      </c>
      <c r="BC51" s="85">
        <f>ROUND(SUM(BC52:BC55),2)</f>
        <v>0</v>
      </c>
      <c r="BD51" s="87">
        <f>ROUND(SUM(BD52:BD55),2)</f>
        <v>0</v>
      </c>
      <c r="BS51" s="88" t="s">
        <v>73</v>
      </c>
      <c r="BT51" s="88" t="s">
        <v>74</v>
      </c>
      <c r="BU51" s="89" t="s">
        <v>75</v>
      </c>
      <c r="BV51" s="88" t="s">
        <v>76</v>
      </c>
      <c r="BW51" s="88" t="s">
        <v>5</v>
      </c>
      <c r="BX51" s="88" t="s">
        <v>77</v>
      </c>
      <c r="CL51" s="88" t="s">
        <v>20</v>
      </c>
    </row>
    <row r="52" spans="1:91" s="5" customFormat="1" ht="22.5" customHeight="1" x14ac:dyDescent="0.3">
      <c r="A52" s="303" t="s">
        <v>987</v>
      </c>
      <c r="B52" s="90"/>
      <c r="C52" s="91"/>
      <c r="D52" s="295" t="s">
        <v>78</v>
      </c>
      <c r="E52" s="294"/>
      <c r="F52" s="294"/>
      <c r="G52" s="294"/>
      <c r="H52" s="294"/>
      <c r="I52" s="92"/>
      <c r="J52" s="295" t="s">
        <v>79</v>
      </c>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293">
        <f>'SO-01 - Komunikace'!J27</f>
        <v>0</v>
      </c>
      <c r="AH52" s="294"/>
      <c r="AI52" s="294"/>
      <c r="AJ52" s="294"/>
      <c r="AK52" s="294"/>
      <c r="AL52" s="294"/>
      <c r="AM52" s="294"/>
      <c r="AN52" s="293">
        <f>SUM(AG52,AT52)</f>
        <v>0</v>
      </c>
      <c r="AO52" s="294"/>
      <c r="AP52" s="294"/>
      <c r="AQ52" s="93" t="s">
        <v>80</v>
      </c>
      <c r="AR52" s="94"/>
      <c r="AS52" s="95">
        <v>0</v>
      </c>
      <c r="AT52" s="96">
        <f>ROUND(SUM(AV52:AW52),2)</f>
        <v>0</v>
      </c>
      <c r="AU52" s="97">
        <f>'SO-01 - Komunikace'!P83</f>
        <v>0</v>
      </c>
      <c r="AV52" s="96">
        <f>'SO-01 - Komunikace'!J30</f>
        <v>0</v>
      </c>
      <c r="AW52" s="96">
        <f>'SO-01 - Komunikace'!J31</f>
        <v>0</v>
      </c>
      <c r="AX52" s="96">
        <f>'SO-01 - Komunikace'!J32</f>
        <v>0</v>
      </c>
      <c r="AY52" s="96">
        <f>'SO-01 - Komunikace'!J33</f>
        <v>0</v>
      </c>
      <c r="AZ52" s="96">
        <f>'SO-01 - Komunikace'!F30</f>
        <v>0</v>
      </c>
      <c r="BA52" s="96">
        <f>'SO-01 - Komunikace'!F31</f>
        <v>0</v>
      </c>
      <c r="BB52" s="96">
        <f>'SO-01 - Komunikace'!F32</f>
        <v>0</v>
      </c>
      <c r="BC52" s="96">
        <f>'SO-01 - Komunikace'!F33</f>
        <v>0</v>
      </c>
      <c r="BD52" s="98">
        <f>'SO-01 - Komunikace'!F34</f>
        <v>0</v>
      </c>
      <c r="BT52" s="99" t="s">
        <v>22</v>
      </c>
      <c r="BV52" s="99" t="s">
        <v>76</v>
      </c>
      <c r="BW52" s="99" t="s">
        <v>81</v>
      </c>
      <c r="BX52" s="99" t="s">
        <v>5</v>
      </c>
      <c r="CL52" s="99" t="s">
        <v>82</v>
      </c>
      <c r="CM52" s="99" t="s">
        <v>83</v>
      </c>
    </row>
    <row r="53" spans="1:91" s="5" customFormat="1" ht="22.5" customHeight="1" x14ac:dyDescent="0.3">
      <c r="A53" s="303" t="s">
        <v>987</v>
      </c>
      <c r="B53" s="90"/>
      <c r="C53" s="91"/>
      <c r="D53" s="295" t="s">
        <v>84</v>
      </c>
      <c r="E53" s="294"/>
      <c r="F53" s="294"/>
      <c r="G53" s="294"/>
      <c r="H53" s="294"/>
      <c r="I53" s="92"/>
      <c r="J53" s="295" t="s">
        <v>85</v>
      </c>
      <c r="K53" s="294"/>
      <c r="L53" s="294"/>
      <c r="M53" s="294"/>
      <c r="N53" s="294"/>
      <c r="O53" s="294"/>
      <c r="P53" s="294"/>
      <c r="Q53" s="294"/>
      <c r="R53" s="294"/>
      <c r="S53" s="294"/>
      <c r="T53" s="294"/>
      <c r="U53" s="294"/>
      <c r="V53" s="294"/>
      <c r="W53" s="294"/>
      <c r="X53" s="294"/>
      <c r="Y53" s="294"/>
      <c r="Z53" s="294"/>
      <c r="AA53" s="294"/>
      <c r="AB53" s="294"/>
      <c r="AC53" s="294"/>
      <c r="AD53" s="294"/>
      <c r="AE53" s="294"/>
      <c r="AF53" s="294"/>
      <c r="AG53" s="293">
        <f>'SO-02 - Veřejné osvětlení '!J27</f>
        <v>0</v>
      </c>
      <c r="AH53" s="294"/>
      <c r="AI53" s="294"/>
      <c r="AJ53" s="294"/>
      <c r="AK53" s="294"/>
      <c r="AL53" s="294"/>
      <c r="AM53" s="294"/>
      <c r="AN53" s="293">
        <f>SUM(AG53,AT53)</f>
        <v>0</v>
      </c>
      <c r="AO53" s="294"/>
      <c r="AP53" s="294"/>
      <c r="AQ53" s="93" t="s">
        <v>86</v>
      </c>
      <c r="AR53" s="94"/>
      <c r="AS53" s="95">
        <v>0</v>
      </c>
      <c r="AT53" s="96">
        <f>ROUND(SUM(AV53:AW53),2)</f>
        <v>0</v>
      </c>
      <c r="AU53" s="97">
        <f>'SO-02 - Veřejné osvětlení '!P87</f>
        <v>0</v>
      </c>
      <c r="AV53" s="96">
        <f>'SO-02 - Veřejné osvětlení '!J30</f>
        <v>0</v>
      </c>
      <c r="AW53" s="96">
        <f>'SO-02 - Veřejné osvětlení '!J31</f>
        <v>0</v>
      </c>
      <c r="AX53" s="96">
        <f>'SO-02 - Veřejné osvětlení '!J32</f>
        <v>0</v>
      </c>
      <c r="AY53" s="96">
        <f>'SO-02 - Veřejné osvětlení '!J33</f>
        <v>0</v>
      </c>
      <c r="AZ53" s="96">
        <f>'SO-02 - Veřejné osvětlení '!F30</f>
        <v>0</v>
      </c>
      <c r="BA53" s="96">
        <f>'SO-02 - Veřejné osvětlení '!F31</f>
        <v>0</v>
      </c>
      <c r="BB53" s="96">
        <f>'SO-02 - Veřejné osvětlení '!F32</f>
        <v>0</v>
      </c>
      <c r="BC53" s="96">
        <f>'SO-02 - Veřejné osvětlení '!F33</f>
        <v>0</v>
      </c>
      <c r="BD53" s="98">
        <f>'SO-02 - Veřejné osvětlení '!F34</f>
        <v>0</v>
      </c>
      <c r="BT53" s="99" t="s">
        <v>22</v>
      </c>
      <c r="BV53" s="99" t="s">
        <v>76</v>
      </c>
      <c r="BW53" s="99" t="s">
        <v>87</v>
      </c>
      <c r="BX53" s="99" t="s">
        <v>5</v>
      </c>
      <c r="CL53" s="99" t="s">
        <v>88</v>
      </c>
      <c r="CM53" s="99" t="s">
        <v>83</v>
      </c>
    </row>
    <row r="54" spans="1:91" s="5" customFormat="1" ht="22.5" customHeight="1" x14ac:dyDescent="0.3">
      <c r="A54" s="303" t="s">
        <v>987</v>
      </c>
      <c r="B54" s="90"/>
      <c r="C54" s="91"/>
      <c r="D54" s="295" t="s">
        <v>89</v>
      </c>
      <c r="E54" s="294"/>
      <c r="F54" s="294"/>
      <c r="G54" s="294"/>
      <c r="H54" s="294"/>
      <c r="I54" s="92"/>
      <c r="J54" s="295" t="s">
        <v>90</v>
      </c>
      <c r="K54" s="294"/>
      <c r="L54" s="294"/>
      <c r="M54" s="294"/>
      <c r="N54" s="294"/>
      <c r="O54" s="294"/>
      <c r="P54" s="294"/>
      <c r="Q54" s="294"/>
      <c r="R54" s="294"/>
      <c r="S54" s="294"/>
      <c r="T54" s="294"/>
      <c r="U54" s="294"/>
      <c r="V54" s="294"/>
      <c r="W54" s="294"/>
      <c r="X54" s="294"/>
      <c r="Y54" s="294"/>
      <c r="Z54" s="294"/>
      <c r="AA54" s="294"/>
      <c r="AB54" s="294"/>
      <c r="AC54" s="294"/>
      <c r="AD54" s="294"/>
      <c r="AE54" s="294"/>
      <c r="AF54" s="294"/>
      <c r="AG54" s="293">
        <f>'SO-03 - Kanalizace'!J27</f>
        <v>0</v>
      </c>
      <c r="AH54" s="294"/>
      <c r="AI54" s="294"/>
      <c r="AJ54" s="294"/>
      <c r="AK54" s="294"/>
      <c r="AL54" s="294"/>
      <c r="AM54" s="294"/>
      <c r="AN54" s="293">
        <f>SUM(AG54,AT54)</f>
        <v>0</v>
      </c>
      <c r="AO54" s="294"/>
      <c r="AP54" s="294"/>
      <c r="AQ54" s="93" t="s">
        <v>86</v>
      </c>
      <c r="AR54" s="94"/>
      <c r="AS54" s="95">
        <v>0</v>
      </c>
      <c r="AT54" s="96">
        <f>ROUND(SUM(AV54:AW54),2)</f>
        <v>0</v>
      </c>
      <c r="AU54" s="97">
        <f>'SO-03 - Kanalizace'!P86</f>
        <v>0</v>
      </c>
      <c r="AV54" s="96">
        <f>'SO-03 - Kanalizace'!J30</f>
        <v>0</v>
      </c>
      <c r="AW54" s="96">
        <f>'SO-03 - Kanalizace'!J31</f>
        <v>0</v>
      </c>
      <c r="AX54" s="96">
        <f>'SO-03 - Kanalizace'!J32</f>
        <v>0</v>
      </c>
      <c r="AY54" s="96">
        <f>'SO-03 - Kanalizace'!J33</f>
        <v>0</v>
      </c>
      <c r="AZ54" s="96">
        <f>'SO-03 - Kanalizace'!F30</f>
        <v>0</v>
      </c>
      <c r="BA54" s="96">
        <f>'SO-03 - Kanalizace'!F31</f>
        <v>0</v>
      </c>
      <c r="BB54" s="96">
        <f>'SO-03 - Kanalizace'!F32</f>
        <v>0</v>
      </c>
      <c r="BC54" s="96">
        <f>'SO-03 - Kanalizace'!F33</f>
        <v>0</v>
      </c>
      <c r="BD54" s="98">
        <f>'SO-03 - Kanalizace'!F34</f>
        <v>0</v>
      </c>
      <c r="BT54" s="99" t="s">
        <v>22</v>
      </c>
      <c r="BV54" s="99" t="s">
        <v>76</v>
      </c>
      <c r="BW54" s="99" t="s">
        <v>91</v>
      </c>
      <c r="BX54" s="99" t="s">
        <v>5</v>
      </c>
      <c r="CL54" s="99" t="s">
        <v>92</v>
      </c>
      <c r="CM54" s="99" t="s">
        <v>83</v>
      </c>
    </row>
    <row r="55" spans="1:91" s="5" customFormat="1" ht="22.5" customHeight="1" x14ac:dyDescent="0.3">
      <c r="A55" s="303" t="s">
        <v>987</v>
      </c>
      <c r="B55" s="90"/>
      <c r="C55" s="91"/>
      <c r="D55" s="295" t="s">
        <v>93</v>
      </c>
      <c r="E55" s="294"/>
      <c r="F55" s="294"/>
      <c r="G55" s="294"/>
      <c r="H55" s="294"/>
      <c r="I55" s="92"/>
      <c r="J55" s="295" t="s">
        <v>94</v>
      </c>
      <c r="K55" s="294"/>
      <c r="L55" s="294"/>
      <c r="M55" s="294"/>
      <c r="N55" s="294"/>
      <c r="O55" s="294"/>
      <c r="P55" s="294"/>
      <c r="Q55" s="294"/>
      <c r="R55" s="294"/>
      <c r="S55" s="294"/>
      <c r="T55" s="294"/>
      <c r="U55" s="294"/>
      <c r="V55" s="294"/>
      <c r="W55" s="294"/>
      <c r="X55" s="294"/>
      <c r="Y55" s="294"/>
      <c r="Z55" s="294"/>
      <c r="AA55" s="294"/>
      <c r="AB55" s="294"/>
      <c r="AC55" s="294"/>
      <c r="AD55" s="294"/>
      <c r="AE55" s="294"/>
      <c r="AF55" s="294"/>
      <c r="AG55" s="293">
        <f>'04 - VRN'!J27</f>
        <v>0</v>
      </c>
      <c r="AH55" s="294"/>
      <c r="AI55" s="294"/>
      <c r="AJ55" s="294"/>
      <c r="AK55" s="294"/>
      <c r="AL55" s="294"/>
      <c r="AM55" s="294"/>
      <c r="AN55" s="293">
        <f>SUM(AG55,AT55)</f>
        <v>0</v>
      </c>
      <c r="AO55" s="294"/>
      <c r="AP55" s="294"/>
      <c r="AQ55" s="93" t="s">
        <v>95</v>
      </c>
      <c r="AR55" s="94"/>
      <c r="AS55" s="100">
        <v>0</v>
      </c>
      <c r="AT55" s="101">
        <f>ROUND(SUM(AV55:AW55),2)</f>
        <v>0</v>
      </c>
      <c r="AU55" s="102">
        <f>'04 - VRN'!P78</f>
        <v>0</v>
      </c>
      <c r="AV55" s="101">
        <f>'04 - VRN'!J30</f>
        <v>0</v>
      </c>
      <c r="AW55" s="101">
        <f>'04 - VRN'!J31</f>
        <v>0</v>
      </c>
      <c r="AX55" s="101">
        <f>'04 - VRN'!J32</f>
        <v>0</v>
      </c>
      <c r="AY55" s="101">
        <f>'04 - VRN'!J33</f>
        <v>0</v>
      </c>
      <c r="AZ55" s="101">
        <f>'04 - VRN'!F30</f>
        <v>0</v>
      </c>
      <c r="BA55" s="101">
        <f>'04 - VRN'!F31</f>
        <v>0</v>
      </c>
      <c r="BB55" s="101">
        <f>'04 - VRN'!F32</f>
        <v>0</v>
      </c>
      <c r="BC55" s="101">
        <f>'04 - VRN'!F33</f>
        <v>0</v>
      </c>
      <c r="BD55" s="103">
        <f>'04 - VRN'!F34</f>
        <v>0</v>
      </c>
      <c r="BT55" s="99" t="s">
        <v>22</v>
      </c>
      <c r="BV55" s="99" t="s">
        <v>76</v>
      </c>
      <c r="BW55" s="99" t="s">
        <v>96</v>
      </c>
      <c r="BX55" s="99" t="s">
        <v>5</v>
      </c>
      <c r="CL55" s="99" t="s">
        <v>20</v>
      </c>
      <c r="CM55" s="99" t="s">
        <v>83</v>
      </c>
    </row>
    <row r="56" spans="1:91" s="1" customFormat="1" ht="30" customHeight="1" x14ac:dyDescent="0.3">
      <c r="B56" s="34"/>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4"/>
    </row>
    <row r="57" spans="1:91" s="1" customFormat="1" ht="6.95" customHeight="1" x14ac:dyDescent="0.3">
      <c r="B57" s="49"/>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AP57" s="50"/>
      <c r="AQ57" s="50"/>
      <c r="AR57" s="54"/>
    </row>
  </sheetData>
  <sheetProtection algorithmName="SHA-512" hashValue="zRahjhAU2S+lXLpTlijH/uQGQjyZDKnHjVd2Uaa4cJek6zqfjB9Eqv5FfbbAdCT/95JuebayCB/XhAAgHAtXGA==" saltValue="eofHeiy8y4Z1ZNNcHtfT3w==" spinCount="100000" sheet="1" objects="1" scenarios="1" formatColumns="0" formatRows="0" sort="0" autoFilter="0"/>
  <mergeCells count="53">
    <mergeCell ref="AG51:AM51"/>
    <mergeCell ref="AN51:AP51"/>
    <mergeCell ref="AR2:BE2"/>
    <mergeCell ref="AN54:AP54"/>
    <mergeCell ref="AG54:AM54"/>
    <mergeCell ref="D54:H54"/>
    <mergeCell ref="J54:AF54"/>
    <mergeCell ref="AN55:AP55"/>
    <mergeCell ref="AG55:AM55"/>
    <mergeCell ref="D55:H55"/>
    <mergeCell ref="J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hyperlink ref="W1:AI1" location="C51" tooltip="Rekapitulace objektů stavby a soupisů prací" display="2) Rekapitulace objektů stavby a soupisů prací"/>
    <hyperlink ref="A52" location="'SO-01 - Komunikace'!C2" tooltip="SO-01 - Komunikace" display="/"/>
    <hyperlink ref="A53" location="'SO-02 - Veřejné osvětlení '!C2" tooltip="SO-02 - Veřejné osvětlení " display="/"/>
    <hyperlink ref="A54" location="'SO-03 - Kanalizace'!C2" tooltip="SO-03 - Kanalizace" display="/"/>
    <hyperlink ref="A55" location="'04 - VRN'!C2" tooltip="04 - VRN"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29"/>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305"/>
      <c r="C1" s="305"/>
      <c r="D1" s="304" t="s">
        <v>1</v>
      </c>
      <c r="E1" s="305"/>
      <c r="F1" s="306" t="s">
        <v>988</v>
      </c>
      <c r="G1" s="311" t="s">
        <v>989</v>
      </c>
      <c r="H1" s="311"/>
      <c r="I1" s="312"/>
      <c r="J1" s="306" t="s">
        <v>990</v>
      </c>
      <c r="K1" s="304" t="s">
        <v>97</v>
      </c>
      <c r="L1" s="306" t="s">
        <v>991</v>
      </c>
      <c r="M1" s="306"/>
      <c r="N1" s="306"/>
      <c r="O1" s="306"/>
      <c r="P1" s="306"/>
      <c r="Q1" s="306"/>
      <c r="R1" s="306"/>
      <c r="S1" s="306"/>
      <c r="T1" s="306"/>
      <c r="U1" s="302"/>
      <c r="V1" s="302"/>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260"/>
      <c r="M2" s="260"/>
      <c r="N2" s="260"/>
      <c r="O2" s="260"/>
      <c r="P2" s="260"/>
      <c r="Q2" s="260"/>
      <c r="R2" s="260"/>
      <c r="S2" s="260"/>
      <c r="T2" s="260"/>
      <c r="U2" s="260"/>
      <c r="V2" s="260"/>
      <c r="AT2" s="17" t="s">
        <v>81</v>
      </c>
    </row>
    <row r="3" spans="1:70" ht="6.95" customHeight="1" x14ac:dyDescent="0.3">
      <c r="B3" s="18"/>
      <c r="C3" s="19"/>
      <c r="D3" s="19"/>
      <c r="E3" s="19"/>
      <c r="F3" s="19"/>
      <c r="G3" s="19"/>
      <c r="H3" s="19"/>
      <c r="I3" s="105"/>
      <c r="J3" s="19"/>
      <c r="K3" s="20"/>
      <c r="AT3" s="17" t="s">
        <v>83</v>
      </c>
    </row>
    <row r="4" spans="1:70" ht="36.950000000000003" customHeight="1" x14ac:dyDescent="0.3">
      <c r="B4" s="21"/>
      <c r="C4" s="22"/>
      <c r="D4" s="23" t="s">
        <v>98</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x14ac:dyDescent="0.3">
      <c r="B6" s="21"/>
      <c r="C6" s="22"/>
      <c r="D6" s="30" t="s">
        <v>16</v>
      </c>
      <c r="E6" s="22"/>
      <c r="F6" s="22"/>
      <c r="G6" s="22"/>
      <c r="H6" s="22"/>
      <c r="I6" s="106"/>
      <c r="J6" s="22"/>
      <c r="K6" s="24"/>
    </row>
    <row r="7" spans="1:70" ht="22.5" customHeight="1" x14ac:dyDescent="0.3">
      <c r="B7" s="21"/>
      <c r="C7" s="22"/>
      <c r="D7" s="22"/>
      <c r="E7" s="298" t="str">
        <f>'Rekapitulace stavby'!K6</f>
        <v>Parkoviště ul. Březinova, Kolín – zpracováníprojektové dokumentace</v>
      </c>
      <c r="F7" s="264"/>
      <c r="G7" s="264"/>
      <c r="H7" s="264"/>
      <c r="I7" s="106"/>
      <c r="J7" s="22"/>
      <c r="K7" s="24"/>
    </row>
    <row r="8" spans="1:70" s="1" customFormat="1" x14ac:dyDescent="0.3">
      <c r="B8" s="34"/>
      <c r="C8" s="35"/>
      <c r="D8" s="30" t="s">
        <v>99</v>
      </c>
      <c r="E8" s="35"/>
      <c r="F8" s="35"/>
      <c r="G8" s="35"/>
      <c r="H8" s="35"/>
      <c r="I8" s="107"/>
      <c r="J8" s="35"/>
      <c r="K8" s="38"/>
    </row>
    <row r="9" spans="1:70" s="1" customFormat="1" ht="36.950000000000003" customHeight="1" x14ac:dyDescent="0.3">
      <c r="B9" s="34"/>
      <c r="C9" s="35"/>
      <c r="D9" s="35"/>
      <c r="E9" s="299" t="s">
        <v>100</v>
      </c>
      <c r="F9" s="271"/>
      <c r="G9" s="271"/>
      <c r="H9" s="271"/>
      <c r="I9" s="107"/>
      <c r="J9" s="35"/>
      <c r="K9" s="38"/>
    </row>
    <row r="10" spans="1:70" s="1" customFormat="1" ht="13.5" x14ac:dyDescent="0.3">
      <c r="B10" s="34"/>
      <c r="C10" s="35"/>
      <c r="D10" s="35"/>
      <c r="E10" s="35"/>
      <c r="F10" s="35"/>
      <c r="G10" s="35"/>
      <c r="H10" s="35"/>
      <c r="I10" s="107"/>
      <c r="J10" s="35"/>
      <c r="K10" s="38"/>
    </row>
    <row r="11" spans="1:70" s="1" customFormat="1" ht="14.45" customHeight="1" x14ac:dyDescent="0.3">
      <c r="B11" s="34"/>
      <c r="C11" s="35"/>
      <c r="D11" s="30" t="s">
        <v>19</v>
      </c>
      <c r="E11" s="35"/>
      <c r="F11" s="28" t="s">
        <v>82</v>
      </c>
      <c r="G11" s="35"/>
      <c r="H11" s="35"/>
      <c r="I11" s="108" t="s">
        <v>21</v>
      </c>
      <c r="J11" s="28" t="s">
        <v>101</v>
      </c>
      <c r="K11" s="38"/>
    </row>
    <row r="12" spans="1:70" s="1" customFormat="1" ht="14.45" customHeight="1" x14ac:dyDescent="0.3">
      <c r="B12" s="34"/>
      <c r="C12" s="35"/>
      <c r="D12" s="30" t="s">
        <v>23</v>
      </c>
      <c r="E12" s="35"/>
      <c r="F12" s="28" t="s">
        <v>36</v>
      </c>
      <c r="G12" s="35"/>
      <c r="H12" s="35"/>
      <c r="I12" s="108" t="s">
        <v>25</v>
      </c>
      <c r="J12" s="109" t="str">
        <f>'Rekapitulace stavby'!AN8</f>
        <v>13. 2. 2018</v>
      </c>
      <c r="K12" s="38"/>
    </row>
    <row r="13" spans="1:70" s="1" customFormat="1" ht="21.75" customHeight="1" x14ac:dyDescent="0.3">
      <c r="B13" s="34"/>
      <c r="C13" s="35"/>
      <c r="D13" s="27" t="s">
        <v>102</v>
      </c>
      <c r="E13" s="35"/>
      <c r="F13" s="110" t="s">
        <v>103</v>
      </c>
      <c r="G13" s="35"/>
      <c r="H13" s="35"/>
      <c r="I13" s="107"/>
      <c r="J13" s="35"/>
      <c r="K13" s="38"/>
    </row>
    <row r="14" spans="1:70" s="1" customFormat="1" ht="14.45" customHeight="1" x14ac:dyDescent="0.3">
      <c r="B14" s="34"/>
      <c r="C14" s="35"/>
      <c r="D14" s="30" t="s">
        <v>29</v>
      </c>
      <c r="E14" s="35"/>
      <c r="F14" s="35"/>
      <c r="G14" s="35"/>
      <c r="H14" s="35"/>
      <c r="I14" s="108" t="s">
        <v>30</v>
      </c>
      <c r="J14" s="28" t="s">
        <v>20</v>
      </c>
      <c r="K14" s="38"/>
    </row>
    <row r="15" spans="1:70" s="1" customFormat="1" ht="18" customHeight="1" x14ac:dyDescent="0.3">
      <c r="B15" s="34"/>
      <c r="C15" s="35"/>
      <c r="D15" s="35"/>
      <c r="E15" s="28" t="s">
        <v>104</v>
      </c>
      <c r="F15" s="35"/>
      <c r="G15" s="35"/>
      <c r="H15" s="35"/>
      <c r="I15" s="108" t="s">
        <v>32</v>
      </c>
      <c r="J15" s="28" t="s">
        <v>20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33</v>
      </c>
      <c r="E17" s="35"/>
      <c r="F17" s="35"/>
      <c r="G17" s="35"/>
      <c r="H17" s="35"/>
      <c r="I17" s="108" t="s">
        <v>30</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32</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35</v>
      </c>
      <c r="E20" s="35"/>
      <c r="F20" s="35"/>
      <c r="G20" s="35"/>
      <c r="H20" s="35"/>
      <c r="I20" s="108" t="s">
        <v>30</v>
      </c>
      <c r="J20" s="28" t="s">
        <v>20</v>
      </c>
      <c r="K20" s="38"/>
    </row>
    <row r="21" spans="2:11" s="1" customFormat="1" ht="18" customHeight="1" x14ac:dyDescent="0.3">
      <c r="B21" s="34"/>
      <c r="C21" s="35"/>
      <c r="D21" s="35"/>
      <c r="E21" s="28" t="s">
        <v>105</v>
      </c>
      <c r="F21" s="35"/>
      <c r="G21" s="35"/>
      <c r="H21" s="35"/>
      <c r="I21" s="108" t="s">
        <v>32</v>
      </c>
      <c r="J21" s="28" t="s">
        <v>20</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38</v>
      </c>
      <c r="E23" s="35"/>
      <c r="F23" s="35"/>
      <c r="G23" s="35"/>
      <c r="H23" s="35"/>
      <c r="I23" s="107"/>
      <c r="J23" s="35"/>
      <c r="K23" s="38"/>
    </row>
    <row r="24" spans="2:11" s="6" customFormat="1" ht="22.5" customHeight="1" x14ac:dyDescent="0.3">
      <c r="B24" s="111"/>
      <c r="C24" s="112"/>
      <c r="D24" s="112"/>
      <c r="E24" s="267" t="s">
        <v>20</v>
      </c>
      <c r="F24" s="300"/>
      <c r="G24" s="300"/>
      <c r="H24" s="300"/>
      <c r="I24" s="113"/>
      <c r="J24" s="112"/>
      <c r="K24" s="114"/>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5"/>
      <c r="J26" s="79"/>
      <c r="K26" s="116"/>
    </row>
    <row r="27" spans="2:11" s="1" customFormat="1" ht="25.35" customHeight="1" x14ac:dyDescent="0.3">
      <c r="B27" s="34"/>
      <c r="C27" s="35"/>
      <c r="D27" s="117" t="s">
        <v>40</v>
      </c>
      <c r="E27" s="35"/>
      <c r="F27" s="35"/>
      <c r="G27" s="35"/>
      <c r="H27" s="35"/>
      <c r="I27" s="107"/>
      <c r="J27" s="118">
        <f>ROUND(J83,2)</f>
        <v>0</v>
      </c>
      <c r="K27" s="38"/>
    </row>
    <row r="28" spans="2:11" s="1" customFormat="1" ht="6.95" customHeight="1" x14ac:dyDescent="0.3">
      <c r="B28" s="34"/>
      <c r="C28" s="35"/>
      <c r="D28" s="79"/>
      <c r="E28" s="79"/>
      <c r="F28" s="79"/>
      <c r="G28" s="79"/>
      <c r="H28" s="79"/>
      <c r="I28" s="115"/>
      <c r="J28" s="79"/>
      <c r="K28" s="116"/>
    </row>
    <row r="29" spans="2:11" s="1" customFormat="1" ht="14.45" customHeight="1" x14ac:dyDescent="0.3">
      <c r="B29" s="34"/>
      <c r="C29" s="35"/>
      <c r="D29" s="35"/>
      <c r="E29" s="35"/>
      <c r="F29" s="39" t="s">
        <v>42</v>
      </c>
      <c r="G29" s="35"/>
      <c r="H29" s="35"/>
      <c r="I29" s="119" t="s">
        <v>41</v>
      </c>
      <c r="J29" s="39" t="s">
        <v>43</v>
      </c>
      <c r="K29" s="38"/>
    </row>
    <row r="30" spans="2:11" s="1" customFormat="1" ht="14.45" customHeight="1" x14ac:dyDescent="0.3">
      <c r="B30" s="34"/>
      <c r="C30" s="35"/>
      <c r="D30" s="42" t="s">
        <v>44</v>
      </c>
      <c r="E30" s="42" t="s">
        <v>45</v>
      </c>
      <c r="F30" s="120">
        <f>ROUND(SUM(BE83:BE228), 2)</f>
        <v>0</v>
      </c>
      <c r="G30" s="35"/>
      <c r="H30" s="35"/>
      <c r="I30" s="121">
        <v>0.21</v>
      </c>
      <c r="J30" s="120">
        <f>ROUND(ROUND((SUM(BE83:BE228)), 2)*I30, 2)</f>
        <v>0</v>
      </c>
      <c r="K30" s="38"/>
    </row>
    <row r="31" spans="2:11" s="1" customFormat="1" ht="14.45" customHeight="1" x14ac:dyDescent="0.3">
      <c r="B31" s="34"/>
      <c r="C31" s="35"/>
      <c r="D31" s="35"/>
      <c r="E31" s="42" t="s">
        <v>46</v>
      </c>
      <c r="F31" s="120">
        <f>ROUND(SUM(BF83:BF228), 2)</f>
        <v>0</v>
      </c>
      <c r="G31" s="35"/>
      <c r="H31" s="35"/>
      <c r="I31" s="121">
        <v>0.15</v>
      </c>
      <c r="J31" s="120">
        <f>ROUND(ROUND((SUM(BF83:BF228)), 2)*I31, 2)</f>
        <v>0</v>
      </c>
      <c r="K31" s="38"/>
    </row>
    <row r="32" spans="2:11" s="1" customFormat="1" ht="14.45" hidden="1" customHeight="1" x14ac:dyDescent="0.3">
      <c r="B32" s="34"/>
      <c r="C32" s="35"/>
      <c r="D32" s="35"/>
      <c r="E32" s="42" t="s">
        <v>47</v>
      </c>
      <c r="F32" s="120">
        <f>ROUND(SUM(BG83:BG228), 2)</f>
        <v>0</v>
      </c>
      <c r="G32" s="35"/>
      <c r="H32" s="35"/>
      <c r="I32" s="121">
        <v>0.21</v>
      </c>
      <c r="J32" s="120">
        <v>0</v>
      </c>
      <c r="K32" s="38"/>
    </row>
    <row r="33" spans="2:11" s="1" customFormat="1" ht="14.45" hidden="1" customHeight="1" x14ac:dyDescent="0.3">
      <c r="B33" s="34"/>
      <c r="C33" s="35"/>
      <c r="D33" s="35"/>
      <c r="E33" s="42" t="s">
        <v>48</v>
      </c>
      <c r="F33" s="120">
        <f>ROUND(SUM(BH83:BH228), 2)</f>
        <v>0</v>
      </c>
      <c r="G33" s="35"/>
      <c r="H33" s="35"/>
      <c r="I33" s="121">
        <v>0.15</v>
      </c>
      <c r="J33" s="120">
        <v>0</v>
      </c>
      <c r="K33" s="38"/>
    </row>
    <row r="34" spans="2:11" s="1" customFormat="1" ht="14.45" hidden="1" customHeight="1" x14ac:dyDescent="0.3">
      <c r="B34" s="34"/>
      <c r="C34" s="35"/>
      <c r="D34" s="35"/>
      <c r="E34" s="42" t="s">
        <v>49</v>
      </c>
      <c r="F34" s="120">
        <f>ROUND(SUM(BI83:BI228), 2)</f>
        <v>0</v>
      </c>
      <c r="G34" s="35"/>
      <c r="H34" s="35"/>
      <c r="I34" s="121">
        <v>0</v>
      </c>
      <c r="J34" s="120">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2"/>
      <c r="D36" s="123" t="s">
        <v>50</v>
      </c>
      <c r="E36" s="73"/>
      <c r="F36" s="73"/>
      <c r="G36" s="124" t="s">
        <v>51</v>
      </c>
      <c r="H36" s="125" t="s">
        <v>52</v>
      </c>
      <c r="I36" s="126"/>
      <c r="J36" s="127">
        <f>SUM(J27:J34)</f>
        <v>0</v>
      </c>
      <c r="K36" s="128"/>
    </row>
    <row r="37" spans="2:11" s="1" customFormat="1" ht="14.45" customHeight="1" x14ac:dyDescent="0.3">
      <c r="B37" s="49"/>
      <c r="C37" s="50"/>
      <c r="D37" s="50"/>
      <c r="E37" s="50"/>
      <c r="F37" s="50"/>
      <c r="G37" s="50"/>
      <c r="H37" s="50"/>
      <c r="I37" s="129"/>
      <c r="J37" s="50"/>
      <c r="K37" s="51"/>
    </row>
    <row r="41" spans="2:11" s="1" customFormat="1" ht="6.95" customHeight="1" x14ac:dyDescent="0.3">
      <c r="B41" s="130"/>
      <c r="C41" s="131"/>
      <c r="D41" s="131"/>
      <c r="E41" s="131"/>
      <c r="F41" s="131"/>
      <c r="G41" s="131"/>
      <c r="H41" s="131"/>
      <c r="I41" s="132"/>
      <c r="J41" s="131"/>
      <c r="K41" s="133"/>
    </row>
    <row r="42" spans="2:11" s="1" customFormat="1" ht="36.950000000000003" customHeight="1" x14ac:dyDescent="0.3">
      <c r="B42" s="34"/>
      <c r="C42" s="23" t="s">
        <v>106</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298" t="str">
        <f>E7</f>
        <v>Parkoviště ul. Březinova, Kolín – zpracováníprojektové dokumentace</v>
      </c>
      <c r="F45" s="271"/>
      <c r="G45" s="271"/>
      <c r="H45" s="271"/>
      <c r="I45" s="107"/>
      <c r="J45" s="35"/>
      <c r="K45" s="38"/>
    </row>
    <row r="46" spans="2:11" s="1" customFormat="1" ht="14.45" customHeight="1" x14ac:dyDescent="0.3">
      <c r="B46" s="34"/>
      <c r="C46" s="30" t="s">
        <v>99</v>
      </c>
      <c r="D46" s="35"/>
      <c r="E46" s="35"/>
      <c r="F46" s="35"/>
      <c r="G46" s="35"/>
      <c r="H46" s="35"/>
      <c r="I46" s="107"/>
      <c r="J46" s="35"/>
      <c r="K46" s="38"/>
    </row>
    <row r="47" spans="2:11" s="1" customFormat="1" ht="23.25" customHeight="1" x14ac:dyDescent="0.3">
      <c r="B47" s="34"/>
      <c r="C47" s="35"/>
      <c r="D47" s="35"/>
      <c r="E47" s="299" t="str">
        <f>E9</f>
        <v>SO-01 - Komunikace</v>
      </c>
      <c r="F47" s="271"/>
      <c r="G47" s="271"/>
      <c r="H47" s="271"/>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23</v>
      </c>
      <c r="D49" s="35"/>
      <c r="E49" s="35"/>
      <c r="F49" s="28" t="str">
        <f>F12</f>
        <v xml:space="preserve"> </v>
      </c>
      <c r="G49" s="35"/>
      <c r="H49" s="35"/>
      <c r="I49" s="108" t="s">
        <v>25</v>
      </c>
      <c r="J49" s="109" t="str">
        <f>IF(J12="","",J12)</f>
        <v>13. 2. 2018</v>
      </c>
      <c r="K49" s="38"/>
    </row>
    <row r="50" spans="2:47" s="1" customFormat="1" ht="6.95" customHeight="1" x14ac:dyDescent="0.3">
      <c r="B50" s="34"/>
      <c r="C50" s="35"/>
      <c r="D50" s="35"/>
      <c r="E50" s="35"/>
      <c r="F50" s="35"/>
      <c r="G50" s="35"/>
      <c r="H50" s="35"/>
      <c r="I50" s="107"/>
      <c r="J50" s="35"/>
      <c r="K50" s="38"/>
    </row>
    <row r="51" spans="2:47" s="1" customFormat="1" x14ac:dyDescent="0.3">
      <c r="B51" s="34"/>
      <c r="C51" s="30" t="s">
        <v>29</v>
      </c>
      <c r="D51" s="35"/>
      <c r="E51" s="35"/>
      <c r="F51" s="28" t="str">
        <f>E15</f>
        <v>Město Litvínov</v>
      </c>
      <c r="G51" s="35"/>
      <c r="H51" s="35"/>
      <c r="I51" s="108" t="s">
        <v>35</v>
      </c>
      <c r="J51" s="28" t="str">
        <f>E21</f>
        <v>Lucie Dvořáková</v>
      </c>
      <c r="K51" s="38"/>
    </row>
    <row r="52" spans="2:47" s="1" customFormat="1" ht="14.45" customHeight="1" x14ac:dyDescent="0.3">
      <c r="B52" s="34"/>
      <c r="C52" s="30" t="s">
        <v>33</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4" t="s">
        <v>107</v>
      </c>
      <c r="D54" s="122"/>
      <c r="E54" s="122"/>
      <c r="F54" s="122"/>
      <c r="G54" s="122"/>
      <c r="H54" s="122"/>
      <c r="I54" s="135"/>
      <c r="J54" s="136" t="s">
        <v>108</v>
      </c>
      <c r="K54" s="137"/>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8" t="s">
        <v>109</v>
      </c>
      <c r="D56" s="35"/>
      <c r="E56" s="35"/>
      <c r="F56" s="35"/>
      <c r="G56" s="35"/>
      <c r="H56" s="35"/>
      <c r="I56" s="107"/>
      <c r="J56" s="118">
        <f>J83</f>
        <v>0</v>
      </c>
      <c r="K56" s="38"/>
      <c r="AU56" s="17" t="s">
        <v>110</v>
      </c>
    </row>
    <row r="57" spans="2:47" s="7" customFormat="1" ht="24.95" customHeight="1" x14ac:dyDescent="0.3">
      <c r="B57" s="139"/>
      <c r="C57" s="140"/>
      <c r="D57" s="141" t="s">
        <v>111</v>
      </c>
      <c r="E57" s="142"/>
      <c r="F57" s="142"/>
      <c r="G57" s="142"/>
      <c r="H57" s="142"/>
      <c r="I57" s="143"/>
      <c r="J57" s="144">
        <f>J84</f>
        <v>0</v>
      </c>
      <c r="K57" s="145"/>
    </row>
    <row r="58" spans="2:47" s="8" customFormat="1" ht="19.899999999999999" customHeight="1" x14ac:dyDescent="0.3">
      <c r="B58" s="146"/>
      <c r="C58" s="147"/>
      <c r="D58" s="148" t="s">
        <v>112</v>
      </c>
      <c r="E58" s="149"/>
      <c r="F58" s="149"/>
      <c r="G58" s="149"/>
      <c r="H58" s="149"/>
      <c r="I58" s="150"/>
      <c r="J58" s="151">
        <f>J85</f>
        <v>0</v>
      </c>
      <c r="K58" s="152"/>
    </row>
    <row r="59" spans="2:47" s="8" customFormat="1" ht="19.899999999999999" customHeight="1" x14ac:dyDescent="0.3">
      <c r="B59" s="146"/>
      <c r="C59" s="147"/>
      <c r="D59" s="148" t="s">
        <v>113</v>
      </c>
      <c r="E59" s="149"/>
      <c r="F59" s="149"/>
      <c r="G59" s="149"/>
      <c r="H59" s="149"/>
      <c r="I59" s="150"/>
      <c r="J59" s="151">
        <f>J138</f>
        <v>0</v>
      </c>
      <c r="K59" s="152"/>
    </row>
    <row r="60" spans="2:47" s="8" customFormat="1" ht="19.899999999999999" customHeight="1" x14ac:dyDescent="0.3">
      <c r="B60" s="146"/>
      <c r="C60" s="147"/>
      <c r="D60" s="148" t="s">
        <v>114</v>
      </c>
      <c r="E60" s="149"/>
      <c r="F60" s="149"/>
      <c r="G60" s="149"/>
      <c r="H60" s="149"/>
      <c r="I60" s="150"/>
      <c r="J60" s="151">
        <f>J142</f>
        <v>0</v>
      </c>
      <c r="K60" s="152"/>
    </row>
    <row r="61" spans="2:47" s="8" customFormat="1" ht="19.899999999999999" customHeight="1" x14ac:dyDescent="0.3">
      <c r="B61" s="146"/>
      <c r="C61" s="147"/>
      <c r="D61" s="148" t="s">
        <v>115</v>
      </c>
      <c r="E61" s="149"/>
      <c r="F61" s="149"/>
      <c r="G61" s="149"/>
      <c r="H61" s="149"/>
      <c r="I61" s="150"/>
      <c r="J61" s="151">
        <f>J178</f>
        <v>0</v>
      </c>
      <c r="K61" s="152"/>
    </row>
    <row r="62" spans="2:47" s="8" customFormat="1" ht="19.899999999999999" customHeight="1" x14ac:dyDescent="0.3">
      <c r="B62" s="146"/>
      <c r="C62" s="147"/>
      <c r="D62" s="148" t="s">
        <v>116</v>
      </c>
      <c r="E62" s="149"/>
      <c r="F62" s="149"/>
      <c r="G62" s="149"/>
      <c r="H62" s="149"/>
      <c r="I62" s="150"/>
      <c r="J62" s="151">
        <f>J182</f>
        <v>0</v>
      </c>
      <c r="K62" s="152"/>
    </row>
    <row r="63" spans="2:47" s="8" customFormat="1" ht="14.85" customHeight="1" x14ac:dyDescent="0.3">
      <c r="B63" s="146"/>
      <c r="C63" s="147"/>
      <c r="D63" s="148" t="s">
        <v>117</v>
      </c>
      <c r="E63" s="149"/>
      <c r="F63" s="149"/>
      <c r="G63" s="149"/>
      <c r="H63" s="149"/>
      <c r="I63" s="150"/>
      <c r="J63" s="151">
        <f>J215</f>
        <v>0</v>
      </c>
      <c r="K63" s="152"/>
    </row>
    <row r="64" spans="2:47" s="1" customFormat="1" ht="21.75" customHeight="1" x14ac:dyDescent="0.3">
      <c r="B64" s="34"/>
      <c r="C64" s="35"/>
      <c r="D64" s="35"/>
      <c r="E64" s="35"/>
      <c r="F64" s="35"/>
      <c r="G64" s="35"/>
      <c r="H64" s="35"/>
      <c r="I64" s="107"/>
      <c r="J64" s="35"/>
      <c r="K64" s="38"/>
    </row>
    <row r="65" spans="2:12" s="1" customFormat="1" ht="6.95" customHeight="1" x14ac:dyDescent="0.3">
      <c r="B65" s="49"/>
      <c r="C65" s="50"/>
      <c r="D65" s="50"/>
      <c r="E65" s="50"/>
      <c r="F65" s="50"/>
      <c r="G65" s="50"/>
      <c r="H65" s="50"/>
      <c r="I65" s="129"/>
      <c r="J65" s="50"/>
      <c r="K65" s="51"/>
    </row>
    <row r="69" spans="2:12" s="1" customFormat="1" ht="6.95" customHeight="1" x14ac:dyDescent="0.3">
      <c r="B69" s="52"/>
      <c r="C69" s="53"/>
      <c r="D69" s="53"/>
      <c r="E69" s="53"/>
      <c r="F69" s="53"/>
      <c r="G69" s="53"/>
      <c r="H69" s="53"/>
      <c r="I69" s="132"/>
      <c r="J69" s="53"/>
      <c r="K69" s="53"/>
      <c r="L69" s="54"/>
    </row>
    <row r="70" spans="2:12" s="1" customFormat="1" ht="36.950000000000003" customHeight="1" x14ac:dyDescent="0.3">
      <c r="B70" s="34"/>
      <c r="C70" s="55" t="s">
        <v>118</v>
      </c>
      <c r="D70" s="56"/>
      <c r="E70" s="56"/>
      <c r="F70" s="56"/>
      <c r="G70" s="56"/>
      <c r="H70" s="56"/>
      <c r="I70" s="153"/>
      <c r="J70" s="56"/>
      <c r="K70" s="56"/>
      <c r="L70" s="54"/>
    </row>
    <row r="71" spans="2:12" s="1" customFormat="1" ht="6.95" customHeight="1" x14ac:dyDescent="0.3">
      <c r="B71" s="34"/>
      <c r="C71" s="56"/>
      <c r="D71" s="56"/>
      <c r="E71" s="56"/>
      <c r="F71" s="56"/>
      <c r="G71" s="56"/>
      <c r="H71" s="56"/>
      <c r="I71" s="153"/>
      <c r="J71" s="56"/>
      <c r="K71" s="56"/>
      <c r="L71" s="54"/>
    </row>
    <row r="72" spans="2:12" s="1" customFormat="1" ht="14.45" customHeight="1" x14ac:dyDescent="0.3">
      <c r="B72" s="34"/>
      <c r="C72" s="58" t="s">
        <v>16</v>
      </c>
      <c r="D72" s="56"/>
      <c r="E72" s="56"/>
      <c r="F72" s="56"/>
      <c r="G72" s="56"/>
      <c r="H72" s="56"/>
      <c r="I72" s="153"/>
      <c r="J72" s="56"/>
      <c r="K72" s="56"/>
      <c r="L72" s="54"/>
    </row>
    <row r="73" spans="2:12" s="1" customFormat="1" ht="22.5" customHeight="1" x14ac:dyDescent="0.3">
      <c r="B73" s="34"/>
      <c r="C73" s="56"/>
      <c r="D73" s="56"/>
      <c r="E73" s="301" t="str">
        <f>E7</f>
        <v>Parkoviště ul. Březinova, Kolín – zpracováníprojektové dokumentace</v>
      </c>
      <c r="F73" s="282"/>
      <c r="G73" s="282"/>
      <c r="H73" s="282"/>
      <c r="I73" s="153"/>
      <c r="J73" s="56"/>
      <c r="K73" s="56"/>
      <c r="L73" s="54"/>
    </row>
    <row r="74" spans="2:12" s="1" customFormat="1" ht="14.45" customHeight="1" x14ac:dyDescent="0.3">
      <c r="B74" s="34"/>
      <c r="C74" s="58" t="s">
        <v>99</v>
      </c>
      <c r="D74" s="56"/>
      <c r="E74" s="56"/>
      <c r="F74" s="56"/>
      <c r="G74" s="56"/>
      <c r="H74" s="56"/>
      <c r="I74" s="153"/>
      <c r="J74" s="56"/>
      <c r="K74" s="56"/>
      <c r="L74" s="54"/>
    </row>
    <row r="75" spans="2:12" s="1" customFormat="1" ht="23.25" customHeight="1" x14ac:dyDescent="0.3">
      <c r="B75" s="34"/>
      <c r="C75" s="56"/>
      <c r="D75" s="56"/>
      <c r="E75" s="279" t="str">
        <f>E9</f>
        <v>SO-01 - Komunikace</v>
      </c>
      <c r="F75" s="282"/>
      <c r="G75" s="282"/>
      <c r="H75" s="282"/>
      <c r="I75" s="153"/>
      <c r="J75" s="56"/>
      <c r="K75" s="56"/>
      <c r="L75" s="54"/>
    </row>
    <row r="76" spans="2:12" s="1" customFormat="1" ht="6.95" customHeight="1" x14ac:dyDescent="0.3">
      <c r="B76" s="34"/>
      <c r="C76" s="56"/>
      <c r="D76" s="56"/>
      <c r="E76" s="56"/>
      <c r="F76" s="56"/>
      <c r="G76" s="56"/>
      <c r="H76" s="56"/>
      <c r="I76" s="153"/>
      <c r="J76" s="56"/>
      <c r="K76" s="56"/>
      <c r="L76" s="54"/>
    </row>
    <row r="77" spans="2:12" s="1" customFormat="1" ht="18" customHeight="1" x14ac:dyDescent="0.3">
      <c r="B77" s="34"/>
      <c r="C77" s="58" t="s">
        <v>23</v>
      </c>
      <c r="D77" s="56"/>
      <c r="E77" s="56"/>
      <c r="F77" s="154" t="str">
        <f>F12</f>
        <v xml:space="preserve"> </v>
      </c>
      <c r="G77" s="56"/>
      <c r="H77" s="56"/>
      <c r="I77" s="155" t="s">
        <v>25</v>
      </c>
      <c r="J77" s="66" t="str">
        <f>IF(J12="","",J12)</f>
        <v>13. 2. 2018</v>
      </c>
      <c r="K77" s="56"/>
      <c r="L77" s="54"/>
    </row>
    <row r="78" spans="2:12" s="1" customFormat="1" ht="6.95" customHeight="1" x14ac:dyDescent="0.3">
      <c r="B78" s="34"/>
      <c r="C78" s="56"/>
      <c r="D78" s="56"/>
      <c r="E78" s="56"/>
      <c r="F78" s="56"/>
      <c r="G78" s="56"/>
      <c r="H78" s="56"/>
      <c r="I78" s="153"/>
      <c r="J78" s="56"/>
      <c r="K78" s="56"/>
      <c r="L78" s="54"/>
    </row>
    <row r="79" spans="2:12" s="1" customFormat="1" x14ac:dyDescent="0.3">
      <c r="B79" s="34"/>
      <c r="C79" s="58" t="s">
        <v>29</v>
      </c>
      <c r="D79" s="56"/>
      <c r="E79" s="56"/>
      <c r="F79" s="154" t="str">
        <f>E15</f>
        <v>Město Litvínov</v>
      </c>
      <c r="G79" s="56"/>
      <c r="H79" s="56"/>
      <c r="I79" s="155" t="s">
        <v>35</v>
      </c>
      <c r="J79" s="154" t="str">
        <f>E21</f>
        <v>Lucie Dvořáková</v>
      </c>
      <c r="K79" s="56"/>
      <c r="L79" s="54"/>
    </row>
    <row r="80" spans="2:12" s="1" customFormat="1" ht="14.45" customHeight="1" x14ac:dyDescent="0.3">
      <c r="B80" s="34"/>
      <c r="C80" s="58" t="s">
        <v>33</v>
      </c>
      <c r="D80" s="56"/>
      <c r="E80" s="56"/>
      <c r="F80" s="154" t="str">
        <f>IF(E18="","",E18)</f>
        <v/>
      </c>
      <c r="G80" s="56"/>
      <c r="H80" s="56"/>
      <c r="I80" s="153"/>
      <c r="J80" s="56"/>
      <c r="K80" s="56"/>
      <c r="L80" s="54"/>
    </row>
    <row r="81" spans="2:65" s="1" customFormat="1" ht="10.35" customHeight="1" x14ac:dyDescent="0.3">
      <c r="B81" s="34"/>
      <c r="C81" s="56"/>
      <c r="D81" s="56"/>
      <c r="E81" s="56"/>
      <c r="F81" s="56"/>
      <c r="G81" s="56"/>
      <c r="H81" s="56"/>
      <c r="I81" s="153"/>
      <c r="J81" s="56"/>
      <c r="K81" s="56"/>
      <c r="L81" s="54"/>
    </row>
    <row r="82" spans="2:65" s="9" customFormat="1" ht="29.25" customHeight="1" x14ac:dyDescent="0.3">
      <c r="B82" s="156"/>
      <c r="C82" s="157" t="s">
        <v>119</v>
      </c>
      <c r="D82" s="158" t="s">
        <v>59</v>
      </c>
      <c r="E82" s="158" t="s">
        <v>55</v>
      </c>
      <c r="F82" s="158" t="s">
        <v>120</v>
      </c>
      <c r="G82" s="158" t="s">
        <v>121</v>
      </c>
      <c r="H82" s="158" t="s">
        <v>122</v>
      </c>
      <c r="I82" s="159" t="s">
        <v>123</v>
      </c>
      <c r="J82" s="158" t="s">
        <v>108</v>
      </c>
      <c r="K82" s="160" t="s">
        <v>124</v>
      </c>
      <c r="L82" s="161"/>
      <c r="M82" s="75" t="s">
        <v>125</v>
      </c>
      <c r="N82" s="76" t="s">
        <v>44</v>
      </c>
      <c r="O82" s="76" t="s">
        <v>126</v>
      </c>
      <c r="P82" s="76" t="s">
        <v>127</v>
      </c>
      <c r="Q82" s="76" t="s">
        <v>128</v>
      </c>
      <c r="R82" s="76" t="s">
        <v>129</v>
      </c>
      <c r="S82" s="76" t="s">
        <v>130</v>
      </c>
      <c r="T82" s="77" t="s">
        <v>131</v>
      </c>
    </row>
    <row r="83" spans="2:65" s="1" customFormat="1" ht="29.25" customHeight="1" x14ac:dyDescent="0.35">
      <c r="B83" s="34"/>
      <c r="C83" s="81" t="s">
        <v>109</v>
      </c>
      <c r="D83" s="56"/>
      <c r="E83" s="56"/>
      <c r="F83" s="56"/>
      <c r="G83" s="56"/>
      <c r="H83" s="56"/>
      <c r="I83" s="153"/>
      <c r="J83" s="162">
        <f>BK83</f>
        <v>0</v>
      </c>
      <c r="K83" s="56"/>
      <c r="L83" s="54"/>
      <c r="M83" s="78"/>
      <c r="N83" s="79"/>
      <c r="O83" s="79"/>
      <c r="P83" s="163">
        <f>P84</f>
        <v>0</v>
      </c>
      <c r="Q83" s="79"/>
      <c r="R83" s="163">
        <f>R84</f>
        <v>257.54540500000002</v>
      </c>
      <c r="S83" s="79"/>
      <c r="T83" s="164">
        <f>T84</f>
        <v>7.5150000000000006</v>
      </c>
      <c r="AT83" s="17" t="s">
        <v>73</v>
      </c>
      <c r="AU83" s="17" t="s">
        <v>110</v>
      </c>
      <c r="BK83" s="165">
        <f>BK84</f>
        <v>0</v>
      </c>
    </row>
    <row r="84" spans="2:65" s="10" customFormat="1" ht="37.35" customHeight="1" x14ac:dyDescent="0.35">
      <c r="B84" s="166"/>
      <c r="C84" s="167"/>
      <c r="D84" s="168" t="s">
        <v>73</v>
      </c>
      <c r="E84" s="169" t="s">
        <v>132</v>
      </c>
      <c r="F84" s="169" t="s">
        <v>133</v>
      </c>
      <c r="G84" s="167"/>
      <c r="H84" s="167"/>
      <c r="I84" s="170"/>
      <c r="J84" s="171">
        <f>BK84</f>
        <v>0</v>
      </c>
      <c r="K84" s="167"/>
      <c r="L84" s="172"/>
      <c r="M84" s="173"/>
      <c r="N84" s="174"/>
      <c r="O84" s="174"/>
      <c r="P84" s="175">
        <f>P85+P138+P142+P178+P182</f>
        <v>0</v>
      </c>
      <c r="Q84" s="174"/>
      <c r="R84" s="175">
        <f>R85+R138+R142+R178+R182</f>
        <v>257.54540500000002</v>
      </c>
      <c r="S84" s="174"/>
      <c r="T84" s="176">
        <f>T85+T138+T142+T178+T182</f>
        <v>7.5150000000000006</v>
      </c>
      <c r="AR84" s="177" t="s">
        <v>22</v>
      </c>
      <c r="AT84" s="178" t="s">
        <v>73</v>
      </c>
      <c r="AU84" s="178" t="s">
        <v>74</v>
      </c>
      <c r="AY84" s="177" t="s">
        <v>134</v>
      </c>
      <c r="BK84" s="179">
        <f>BK85+BK138+BK142+BK178+BK182</f>
        <v>0</v>
      </c>
    </row>
    <row r="85" spans="2:65" s="10" customFormat="1" ht="19.899999999999999" customHeight="1" x14ac:dyDescent="0.3">
      <c r="B85" s="166"/>
      <c r="C85" s="167"/>
      <c r="D85" s="180" t="s">
        <v>73</v>
      </c>
      <c r="E85" s="181" t="s">
        <v>22</v>
      </c>
      <c r="F85" s="181" t="s">
        <v>135</v>
      </c>
      <c r="G85" s="167"/>
      <c r="H85" s="167"/>
      <c r="I85" s="170"/>
      <c r="J85" s="182">
        <f>BK85</f>
        <v>0</v>
      </c>
      <c r="K85" s="167"/>
      <c r="L85" s="172"/>
      <c r="M85" s="173"/>
      <c r="N85" s="174"/>
      <c r="O85" s="174"/>
      <c r="P85" s="175">
        <f>SUM(P86:P137)</f>
        <v>0</v>
      </c>
      <c r="Q85" s="174"/>
      <c r="R85" s="175">
        <f>SUM(R86:R137)</f>
        <v>0.94342999999999999</v>
      </c>
      <c r="S85" s="174"/>
      <c r="T85" s="176">
        <f>SUM(T86:T137)</f>
        <v>7.5150000000000006</v>
      </c>
      <c r="AR85" s="177" t="s">
        <v>22</v>
      </c>
      <c r="AT85" s="178" t="s">
        <v>73</v>
      </c>
      <c r="AU85" s="178" t="s">
        <v>22</v>
      </c>
      <c r="AY85" s="177" t="s">
        <v>134</v>
      </c>
      <c r="BK85" s="179">
        <f>SUM(BK86:BK137)</f>
        <v>0</v>
      </c>
    </row>
    <row r="86" spans="2:65" s="1" customFormat="1" ht="44.25" customHeight="1" x14ac:dyDescent="0.3">
      <c r="B86" s="34"/>
      <c r="C86" s="183" t="s">
        <v>22</v>
      </c>
      <c r="D86" s="183" t="s">
        <v>136</v>
      </c>
      <c r="E86" s="184" t="s">
        <v>137</v>
      </c>
      <c r="F86" s="185" t="s">
        <v>138</v>
      </c>
      <c r="G86" s="186" t="s">
        <v>139</v>
      </c>
      <c r="H86" s="187">
        <v>12</v>
      </c>
      <c r="I86" s="188"/>
      <c r="J86" s="189">
        <f>ROUND(I86*H86,2)</f>
        <v>0</v>
      </c>
      <c r="K86" s="185" t="s">
        <v>140</v>
      </c>
      <c r="L86" s="54"/>
      <c r="M86" s="190" t="s">
        <v>20</v>
      </c>
      <c r="N86" s="191" t="s">
        <v>45</v>
      </c>
      <c r="O86" s="35"/>
      <c r="P86" s="192">
        <f>O86*H86</f>
        <v>0</v>
      </c>
      <c r="Q86" s="192">
        <v>0</v>
      </c>
      <c r="R86" s="192">
        <f>Q86*H86</f>
        <v>0</v>
      </c>
      <c r="S86" s="192">
        <v>0.5</v>
      </c>
      <c r="T86" s="193">
        <f>S86*H86</f>
        <v>6</v>
      </c>
      <c r="AR86" s="17" t="s">
        <v>141</v>
      </c>
      <c r="AT86" s="17" t="s">
        <v>136</v>
      </c>
      <c r="AU86" s="17" t="s">
        <v>83</v>
      </c>
      <c r="AY86" s="17" t="s">
        <v>134</v>
      </c>
      <c r="BE86" s="194">
        <f>IF(N86="základní",J86,0)</f>
        <v>0</v>
      </c>
      <c r="BF86" s="194">
        <f>IF(N86="snížená",J86,0)</f>
        <v>0</v>
      </c>
      <c r="BG86" s="194">
        <f>IF(N86="zákl. přenesená",J86,0)</f>
        <v>0</v>
      </c>
      <c r="BH86" s="194">
        <f>IF(N86="sníž. přenesená",J86,0)</f>
        <v>0</v>
      </c>
      <c r="BI86" s="194">
        <f>IF(N86="nulová",J86,0)</f>
        <v>0</v>
      </c>
      <c r="BJ86" s="17" t="s">
        <v>22</v>
      </c>
      <c r="BK86" s="194">
        <f>ROUND(I86*H86,2)</f>
        <v>0</v>
      </c>
      <c r="BL86" s="17" t="s">
        <v>141</v>
      </c>
      <c r="BM86" s="17" t="s">
        <v>142</v>
      </c>
    </row>
    <row r="87" spans="2:65" s="11" customFormat="1" ht="13.5" x14ac:dyDescent="0.3">
      <c r="B87" s="195"/>
      <c r="C87" s="196"/>
      <c r="D87" s="197" t="s">
        <v>143</v>
      </c>
      <c r="E87" s="198" t="s">
        <v>20</v>
      </c>
      <c r="F87" s="199" t="s">
        <v>144</v>
      </c>
      <c r="G87" s="196"/>
      <c r="H87" s="200">
        <v>12</v>
      </c>
      <c r="I87" s="201"/>
      <c r="J87" s="196"/>
      <c r="K87" s="196"/>
      <c r="L87" s="202"/>
      <c r="M87" s="203"/>
      <c r="N87" s="204"/>
      <c r="O87" s="204"/>
      <c r="P87" s="204"/>
      <c r="Q87" s="204"/>
      <c r="R87" s="204"/>
      <c r="S87" s="204"/>
      <c r="T87" s="205"/>
      <c r="AT87" s="206" t="s">
        <v>143</v>
      </c>
      <c r="AU87" s="206" t="s">
        <v>83</v>
      </c>
      <c r="AV87" s="11" t="s">
        <v>83</v>
      </c>
      <c r="AW87" s="11" t="s">
        <v>37</v>
      </c>
      <c r="AX87" s="11" t="s">
        <v>22</v>
      </c>
      <c r="AY87" s="206" t="s">
        <v>134</v>
      </c>
    </row>
    <row r="88" spans="2:65" s="1" customFormat="1" ht="44.25" customHeight="1" x14ac:dyDescent="0.3">
      <c r="B88" s="34"/>
      <c r="C88" s="183" t="s">
        <v>83</v>
      </c>
      <c r="D88" s="183" t="s">
        <v>136</v>
      </c>
      <c r="E88" s="184" t="s">
        <v>145</v>
      </c>
      <c r="F88" s="185" t="s">
        <v>146</v>
      </c>
      <c r="G88" s="186" t="s">
        <v>139</v>
      </c>
      <c r="H88" s="187">
        <v>5</v>
      </c>
      <c r="I88" s="188"/>
      <c r="J88" s="189">
        <f>ROUND(I88*H88,2)</f>
        <v>0</v>
      </c>
      <c r="K88" s="185" t="s">
        <v>20</v>
      </c>
      <c r="L88" s="54"/>
      <c r="M88" s="190" t="s">
        <v>20</v>
      </c>
      <c r="N88" s="191" t="s">
        <v>45</v>
      </c>
      <c r="O88" s="35"/>
      <c r="P88" s="192">
        <f>O88*H88</f>
        <v>0</v>
      </c>
      <c r="Q88" s="192">
        <v>0</v>
      </c>
      <c r="R88" s="192">
        <f>Q88*H88</f>
        <v>0</v>
      </c>
      <c r="S88" s="192">
        <v>9.8000000000000004E-2</v>
      </c>
      <c r="T88" s="193">
        <f>S88*H88</f>
        <v>0.49</v>
      </c>
      <c r="AR88" s="17" t="s">
        <v>141</v>
      </c>
      <c r="AT88" s="17" t="s">
        <v>136</v>
      </c>
      <c r="AU88" s="17" t="s">
        <v>83</v>
      </c>
      <c r="AY88" s="17" t="s">
        <v>134</v>
      </c>
      <c r="BE88" s="194">
        <f>IF(N88="základní",J88,0)</f>
        <v>0</v>
      </c>
      <c r="BF88" s="194">
        <f>IF(N88="snížená",J88,0)</f>
        <v>0</v>
      </c>
      <c r="BG88" s="194">
        <f>IF(N88="zákl. přenesená",J88,0)</f>
        <v>0</v>
      </c>
      <c r="BH88" s="194">
        <f>IF(N88="sníž. přenesená",J88,0)</f>
        <v>0</v>
      </c>
      <c r="BI88" s="194">
        <f>IF(N88="nulová",J88,0)</f>
        <v>0</v>
      </c>
      <c r="BJ88" s="17" t="s">
        <v>22</v>
      </c>
      <c r="BK88" s="194">
        <f>ROUND(I88*H88,2)</f>
        <v>0</v>
      </c>
      <c r="BL88" s="17" t="s">
        <v>141</v>
      </c>
      <c r="BM88" s="17" t="s">
        <v>147</v>
      </c>
    </row>
    <row r="89" spans="2:65" s="1" customFormat="1" ht="27" x14ac:dyDescent="0.3">
      <c r="B89" s="34"/>
      <c r="C89" s="56"/>
      <c r="D89" s="207" t="s">
        <v>148</v>
      </c>
      <c r="E89" s="56"/>
      <c r="F89" s="208" t="s">
        <v>149</v>
      </c>
      <c r="G89" s="56"/>
      <c r="H89" s="56"/>
      <c r="I89" s="153"/>
      <c r="J89" s="56"/>
      <c r="K89" s="56"/>
      <c r="L89" s="54"/>
      <c r="M89" s="71"/>
      <c r="N89" s="35"/>
      <c r="O89" s="35"/>
      <c r="P89" s="35"/>
      <c r="Q89" s="35"/>
      <c r="R89" s="35"/>
      <c r="S89" s="35"/>
      <c r="T89" s="72"/>
      <c r="AT89" s="17" t="s">
        <v>148</v>
      </c>
      <c r="AU89" s="17" t="s">
        <v>83</v>
      </c>
    </row>
    <row r="90" spans="2:65" s="11" customFormat="1" ht="13.5" x14ac:dyDescent="0.3">
      <c r="B90" s="195"/>
      <c r="C90" s="196"/>
      <c r="D90" s="197" t="s">
        <v>143</v>
      </c>
      <c r="E90" s="198" t="s">
        <v>20</v>
      </c>
      <c r="F90" s="199" t="s">
        <v>150</v>
      </c>
      <c r="G90" s="196"/>
      <c r="H90" s="200">
        <v>5</v>
      </c>
      <c r="I90" s="201"/>
      <c r="J90" s="196"/>
      <c r="K90" s="196"/>
      <c r="L90" s="202"/>
      <c r="M90" s="203"/>
      <c r="N90" s="204"/>
      <c r="O90" s="204"/>
      <c r="P90" s="204"/>
      <c r="Q90" s="204"/>
      <c r="R90" s="204"/>
      <c r="S90" s="204"/>
      <c r="T90" s="205"/>
      <c r="AT90" s="206" t="s">
        <v>143</v>
      </c>
      <c r="AU90" s="206" t="s">
        <v>83</v>
      </c>
      <c r="AV90" s="11" t="s">
        <v>83</v>
      </c>
      <c r="AW90" s="11" t="s">
        <v>37</v>
      </c>
      <c r="AX90" s="11" t="s">
        <v>74</v>
      </c>
      <c r="AY90" s="206" t="s">
        <v>134</v>
      </c>
    </row>
    <row r="91" spans="2:65" s="1" customFormat="1" ht="31.5" customHeight="1" x14ac:dyDescent="0.3">
      <c r="B91" s="34"/>
      <c r="C91" s="183" t="s">
        <v>151</v>
      </c>
      <c r="D91" s="183" t="s">
        <v>136</v>
      </c>
      <c r="E91" s="184" t="s">
        <v>152</v>
      </c>
      <c r="F91" s="185" t="s">
        <v>153</v>
      </c>
      <c r="G91" s="186" t="s">
        <v>154</v>
      </c>
      <c r="H91" s="187">
        <v>5</v>
      </c>
      <c r="I91" s="188"/>
      <c r="J91" s="189">
        <f>ROUND(I91*H91,2)</f>
        <v>0</v>
      </c>
      <c r="K91" s="185" t="s">
        <v>155</v>
      </c>
      <c r="L91" s="54"/>
      <c r="M91" s="190" t="s">
        <v>20</v>
      </c>
      <c r="N91" s="191" t="s">
        <v>45</v>
      </c>
      <c r="O91" s="35"/>
      <c r="P91" s="192">
        <f>O91*H91</f>
        <v>0</v>
      </c>
      <c r="Q91" s="192">
        <v>0</v>
      </c>
      <c r="R91" s="192">
        <f>Q91*H91</f>
        <v>0</v>
      </c>
      <c r="S91" s="192">
        <v>0.20499999999999999</v>
      </c>
      <c r="T91" s="193">
        <f>S91*H91</f>
        <v>1.0249999999999999</v>
      </c>
      <c r="AR91" s="17" t="s">
        <v>141</v>
      </c>
      <c r="AT91" s="17" t="s">
        <v>136</v>
      </c>
      <c r="AU91" s="17" t="s">
        <v>83</v>
      </c>
      <c r="AY91" s="17" t="s">
        <v>134</v>
      </c>
      <c r="BE91" s="194">
        <f>IF(N91="základní",J91,0)</f>
        <v>0</v>
      </c>
      <c r="BF91" s="194">
        <f>IF(N91="snížená",J91,0)</f>
        <v>0</v>
      </c>
      <c r="BG91" s="194">
        <f>IF(N91="zákl. přenesená",J91,0)</f>
        <v>0</v>
      </c>
      <c r="BH91" s="194">
        <f>IF(N91="sníž. přenesená",J91,0)</f>
        <v>0</v>
      </c>
      <c r="BI91" s="194">
        <f>IF(N91="nulová",J91,0)</f>
        <v>0</v>
      </c>
      <c r="BJ91" s="17" t="s">
        <v>22</v>
      </c>
      <c r="BK91" s="194">
        <f>ROUND(I91*H91,2)</f>
        <v>0</v>
      </c>
      <c r="BL91" s="17" t="s">
        <v>141</v>
      </c>
      <c r="BM91" s="17" t="s">
        <v>156</v>
      </c>
    </row>
    <row r="92" spans="2:65" s="11" customFormat="1" ht="13.5" x14ac:dyDescent="0.3">
      <c r="B92" s="195"/>
      <c r="C92" s="196"/>
      <c r="D92" s="197" t="s">
        <v>143</v>
      </c>
      <c r="E92" s="198" t="s">
        <v>20</v>
      </c>
      <c r="F92" s="199" t="s">
        <v>157</v>
      </c>
      <c r="G92" s="196"/>
      <c r="H92" s="200">
        <v>5</v>
      </c>
      <c r="I92" s="201"/>
      <c r="J92" s="196"/>
      <c r="K92" s="196"/>
      <c r="L92" s="202"/>
      <c r="M92" s="203"/>
      <c r="N92" s="204"/>
      <c r="O92" s="204"/>
      <c r="P92" s="204"/>
      <c r="Q92" s="204"/>
      <c r="R92" s="204"/>
      <c r="S92" s="204"/>
      <c r="T92" s="205"/>
      <c r="AT92" s="206" t="s">
        <v>143</v>
      </c>
      <c r="AU92" s="206" t="s">
        <v>83</v>
      </c>
      <c r="AV92" s="11" t="s">
        <v>83</v>
      </c>
      <c r="AW92" s="11" t="s">
        <v>37</v>
      </c>
      <c r="AX92" s="11" t="s">
        <v>22</v>
      </c>
      <c r="AY92" s="206" t="s">
        <v>134</v>
      </c>
    </row>
    <row r="93" spans="2:65" s="1" customFormat="1" ht="44.25" customHeight="1" x14ac:dyDescent="0.3">
      <c r="B93" s="34"/>
      <c r="C93" s="183" t="s">
        <v>141</v>
      </c>
      <c r="D93" s="183" t="s">
        <v>136</v>
      </c>
      <c r="E93" s="184" t="s">
        <v>158</v>
      </c>
      <c r="F93" s="185" t="s">
        <v>159</v>
      </c>
      <c r="G93" s="186" t="s">
        <v>160</v>
      </c>
      <c r="H93" s="187">
        <v>1</v>
      </c>
      <c r="I93" s="188"/>
      <c r="J93" s="189">
        <f>ROUND(I93*H93,2)</f>
        <v>0</v>
      </c>
      <c r="K93" s="185" t="s">
        <v>155</v>
      </c>
      <c r="L93" s="54"/>
      <c r="M93" s="190" t="s">
        <v>20</v>
      </c>
      <c r="N93" s="191" t="s">
        <v>45</v>
      </c>
      <c r="O93" s="35"/>
      <c r="P93" s="192">
        <f>O93*H93</f>
        <v>0</v>
      </c>
      <c r="Q93" s="192">
        <v>0</v>
      </c>
      <c r="R93" s="192">
        <f>Q93*H93</f>
        <v>0</v>
      </c>
      <c r="S93" s="192">
        <v>0</v>
      </c>
      <c r="T93" s="193">
        <f>S93*H93</f>
        <v>0</v>
      </c>
      <c r="AR93" s="17" t="s">
        <v>141</v>
      </c>
      <c r="AT93" s="17" t="s">
        <v>136</v>
      </c>
      <c r="AU93" s="17" t="s">
        <v>83</v>
      </c>
      <c r="AY93" s="17" t="s">
        <v>134</v>
      </c>
      <c r="BE93" s="194">
        <f>IF(N93="základní",J93,0)</f>
        <v>0</v>
      </c>
      <c r="BF93" s="194">
        <f>IF(N93="snížená",J93,0)</f>
        <v>0</v>
      </c>
      <c r="BG93" s="194">
        <f>IF(N93="zákl. přenesená",J93,0)</f>
        <v>0</v>
      </c>
      <c r="BH93" s="194">
        <f>IF(N93="sníž. přenesená",J93,0)</f>
        <v>0</v>
      </c>
      <c r="BI93" s="194">
        <f>IF(N93="nulová",J93,0)</f>
        <v>0</v>
      </c>
      <c r="BJ93" s="17" t="s">
        <v>22</v>
      </c>
      <c r="BK93" s="194">
        <f>ROUND(I93*H93,2)</f>
        <v>0</v>
      </c>
      <c r="BL93" s="17" t="s">
        <v>141</v>
      </c>
      <c r="BM93" s="17" t="s">
        <v>161</v>
      </c>
    </row>
    <row r="94" spans="2:65" s="1" customFormat="1" ht="27" x14ac:dyDescent="0.3">
      <c r="B94" s="34"/>
      <c r="C94" s="56"/>
      <c r="D94" s="207" t="s">
        <v>148</v>
      </c>
      <c r="E94" s="56"/>
      <c r="F94" s="208" t="s">
        <v>162</v>
      </c>
      <c r="G94" s="56"/>
      <c r="H94" s="56"/>
      <c r="I94" s="153"/>
      <c r="J94" s="56"/>
      <c r="K94" s="56"/>
      <c r="L94" s="54"/>
      <c r="M94" s="71"/>
      <c r="N94" s="35"/>
      <c r="O94" s="35"/>
      <c r="P94" s="35"/>
      <c r="Q94" s="35"/>
      <c r="R94" s="35"/>
      <c r="S94" s="35"/>
      <c r="T94" s="72"/>
      <c r="AT94" s="17" t="s">
        <v>148</v>
      </c>
      <c r="AU94" s="17" t="s">
        <v>83</v>
      </c>
    </row>
    <row r="95" spans="2:65" s="11" customFormat="1" ht="13.5" x14ac:dyDescent="0.3">
      <c r="B95" s="195"/>
      <c r="C95" s="196"/>
      <c r="D95" s="197" t="s">
        <v>143</v>
      </c>
      <c r="E95" s="198" t="s">
        <v>20</v>
      </c>
      <c r="F95" s="199" t="s">
        <v>22</v>
      </c>
      <c r="G95" s="196"/>
      <c r="H95" s="200">
        <v>1</v>
      </c>
      <c r="I95" s="201"/>
      <c r="J95" s="196"/>
      <c r="K95" s="196"/>
      <c r="L95" s="202"/>
      <c r="M95" s="203"/>
      <c r="N95" s="204"/>
      <c r="O95" s="204"/>
      <c r="P95" s="204"/>
      <c r="Q95" s="204"/>
      <c r="R95" s="204"/>
      <c r="S95" s="204"/>
      <c r="T95" s="205"/>
      <c r="AT95" s="206" t="s">
        <v>143</v>
      </c>
      <c r="AU95" s="206" t="s">
        <v>83</v>
      </c>
      <c r="AV95" s="11" t="s">
        <v>83</v>
      </c>
      <c r="AW95" s="11" t="s">
        <v>37</v>
      </c>
      <c r="AX95" s="11" t="s">
        <v>74</v>
      </c>
      <c r="AY95" s="206" t="s">
        <v>134</v>
      </c>
    </row>
    <row r="96" spans="2:65" s="1" customFormat="1" ht="44.25" customHeight="1" x14ac:dyDescent="0.3">
      <c r="B96" s="34"/>
      <c r="C96" s="183" t="s">
        <v>157</v>
      </c>
      <c r="D96" s="183" t="s">
        <v>136</v>
      </c>
      <c r="E96" s="184" t="s">
        <v>163</v>
      </c>
      <c r="F96" s="185" t="s">
        <v>164</v>
      </c>
      <c r="G96" s="186" t="s">
        <v>160</v>
      </c>
      <c r="H96" s="187">
        <v>4</v>
      </c>
      <c r="I96" s="188"/>
      <c r="J96" s="189">
        <f>ROUND(I96*H96,2)</f>
        <v>0</v>
      </c>
      <c r="K96" s="185" t="s">
        <v>20</v>
      </c>
      <c r="L96" s="54"/>
      <c r="M96" s="190" t="s">
        <v>20</v>
      </c>
      <c r="N96" s="191" t="s">
        <v>45</v>
      </c>
      <c r="O96" s="35"/>
      <c r="P96" s="192">
        <f>O96*H96</f>
        <v>0</v>
      </c>
      <c r="Q96" s="192">
        <v>0</v>
      </c>
      <c r="R96" s="192">
        <f>Q96*H96</f>
        <v>0</v>
      </c>
      <c r="S96" s="192">
        <v>0</v>
      </c>
      <c r="T96" s="193">
        <f>S96*H96</f>
        <v>0</v>
      </c>
      <c r="AR96" s="17" t="s">
        <v>141</v>
      </c>
      <c r="AT96" s="17" t="s">
        <v>136</v>
      </c>
      <c r="AU96" s="17" t="s">
        <v>83</v>
      </c>
      <c r="AY96" s="17" t="s">
        <v>134</v>
      </c>
      <c r="BE96" s="194">
        <f>IF(N96="základní",J96,0)</f>
        <v>0</v>
      </c>
      <c r="BF96" s="194">
        <f>IF(N96="snížená",J96,0)</f>
        <v>0</v>
      </c>
      <c r="BG96" s="194">
        <f>IF(N96="zákl. přenesená",J96,0)</f>
        <v>0</v>
      </c>
      <c r="BH96" s="194">
        <f>IF(N96="sníž. přenesená",J96,0)</f>
        <v>0</v>
      </c>
      <c r="BI96" s="194">
        <f>IF(N96="nulová",J96,0)</f>
        <v>0</v>
      </c>
      <c r="BJ96" s="17" t="s">
        <v>22</v>
      </c>
      <c r="BK96" s="194">
        <f>ROUND(I96*H96,2)</f>
        <v>0</v>
      </c>
      <c r="BL96" s="17" t="s">
        <v>141</v>
      </c>
      <c r="BM96" s="17" t="s">
        <v>165</v>
      </c>
    </row>
    <row r="97" spans="2:65" s="11" customFormat="1" ht="13.5" x14ac:dyDescent="0.3">
      <c r="B97" s="195"/>
      <c r="C97" s="196"/>
      <c r="D97" s="197" t="s">
        <v>143</v>
      </c>
      <c r="E97" s="198" t="s">
        <v>20</v>
      </c>
      <c r="F97" s="199" t="s">
        <v>166</v>
      </c>
      <c r="G97" s="196"/>
      <c r="H97" s="200">
        <v>4</v>
      </c>
      <c r="I97" s="201"/>
      <c r="J97" s="196"/>
      <c r="K97" s="196"/>
      <c r="L97" s="202"/>
      <c r="M97" s="203"/>
      <c r="N97" s="204"/>
      <c r="O97" s="204"/>
      <c r="P97" s="204"/>
      <c r="Q97" s="204"/>
      <c r="R97" s="204"/>
      <c r="S97" s="204"/>
      <c r="T97" s="205"/>
      <c r="AT97" s="206" t="s">
        <v>143</v>
      </c>
      <c r="AU97" s="206" t="s">
        <v>83</v>
      </c>
      <c r="AV97" s="11" t="s">
        <v>83</v>
      </c>
      <c r="AW97" s="11" t="s">
        <v>37</v>
      </c>
      <c r="AX97" s="11" t="s">
        <v>74</v>
      </c>
      <c r="AY97" s="206" t="s">
        <v>134</v>
      </c>
    </row>
    <row r="98" spans="2:65" s="1" customFormat="1" ht="22.5" customHeight="1" x14ac:dyDescent="0.3">
      <c r="B98" s="34"/>
      <c r="C98" s="183" t="s">
        <v>167</v>
      </c>
      <c r="D98" s="183" t="s">
        <v>136</v>
      </c>
      <c r="E98" s="184" t="s">
        <v>168</v>
      </c>
      <c r="F98" s="185" t="s">
        <v>169</v>
      </c>
      <c r="G98" s="186" t="s">
        <v>170</v>
      </c>
      <c r="H98" s="187">
        <v>2</v>
      </c>
      <c r="I98" s="188"/>
      <c r="J98" s="189">
        <f>ROUND(I98*H98,2)</f>
        <v>0</v>
      </c>
      <c r="K98" s="185" t="s">
        <v>20</v>
      </c>
      <c r="L98" s="54"/>
      <c r="M98" s="190" t="s">
        <v>20</v>
      </c>
      <c r="N98" s="191" t="s">
        <v>45</v>
      </c>
      <c r="O98" s="35"/>
      <c r="P98" s="192">
        <f>O98*H98</f>
        <v>0</v>
      </c>
      <c r="Q98" s="192">
        <v>0</v>
      </c>
      <c r="R98" s="192">
        <f>Q98*H98</f>
        <v>0</v>
      </c>
      <c r="S98" s="192">
        <v>0</v>
      </c>
      <c r="T98" s="193">
        <f>S98*H98</f>
        <v>0</v>
      </c>
      <c r="AR98" s="17" t="s">
        <v>141</v>
      </c>
      <c r="AT98" s="17" t="s">
        <v>136</v>
      </c>
      <c r="AU98" s="17" t="s">
        <v>83</v>
      </c>
      <c r="AY98" s="17" t="s">
        <v>134</v>
      </c>
      <c r="BE98" s="194">
        <f>IF(N98="základní",J98,0)</f>
        <v>0</v>
      </c>
      <c r="BF98" s="194">
        <f>IF(N98="snížená",J98,0)</f>
        <v>0</v>
      </c>
      <c r="BG98" s="194">
        <f>IF(N98="zákl. přenesená",J98,0)</f>
        <v>0</v>
      </c>
      <c r="BH98" s="194">
        <f>IF(N98="sníž. přenesená",J98,0)</f>
        <v>0</v>
      </c>
      <c r="BI98" s="194">
        <f>IF(N98="nulová",J98,0)</f>
        <v>0</v>
      </c>
      <c r="BJ98" s="17" t="s">
        <v>22</v>
      </c>
      <c r="BK98" s="194">
        <f>ROUND(I98*H98,2)</f>
        <v>0</v>
      </c>
      <c r="BL98" s="17" t="s">
        <v>141</v>
      </c>
      <c r="BM98" s="17" t="s">
        <v>171</v>
      </c>
    </row>
    <row r="99" spans="2:65" s="1" customFormat="1" ht="27" x14ac:dyDescent="0.3">
      <c r="B99" s="34"/>
      <c r="C99" s="56"/>
      <c r="D99" s="207" t="s">
        <v>148</v>
      </c>
      <c r="E99" s="56"/>
      <c r="F99" s="208" t="s">
        <v>172</v>
      </c>
      <c r="G99" s="56"/>
      <c r="H99" s="56"/>
      <c r="I99" s="153"/>
      <c r="J99" s="56"/>
      <c r="K99" s="56"/>
      <c r="L99" s="54"/>
      <c r="M99" s="71"/>
      <c r="N99" s="35"/>
      <c r="O99" s="35"/>
      <c r="P99" s="35"/>
      <c r="Q99" s="35"/>
      <c r="R99" s="35"/>
      <c r="S99" s="35"/>
      <c r="T99" s="72"/>
      <c r="AT99" s="17" t="s">
        <v>148</v>
      </c>
      <c r="AU99" s="17" t="s">
        <v>83</v>
      </c>
    </row>
    <row r="100" spans="2:65" s="11" customFormat="1" ht="13.5" x14ac:dyDescent="0.3">
      <c r="B100" s="195"/>
      <c r="C100" s="196"/>
      <c r="D100" s="197" t="s">
        <v>143</v>
      </c>
      <c r="E100" s="198" t="s">
        <v>20</v>
      </c>
      <c r="F100" s="199" t="s">
        <v>83</v>
      </c>
      <c r="G100" s="196"/>
      <c r="H100" s="200">
        <v>2</v>
      </c>
      <c r="I100" s="201"/>
      <c r="J100" s="196"/>
      <c r="K100" s="196"/>
      <c r="L100" s="202"/>
      <c r="M100" s="203"/>
      <c r="N100" s="204"/>
      <c r="O100" s="204"/>
      <c r="P100" s="204"/>
      <c r="Q100" s="204"/>
      <c r="R100" s="204"/>
      <c r="S100" s="204"/>
      <c r="T100" s="205"/>
      <c r="AT100" s="206" t="s">
        <v>143</v>
      </c>
      <c r="AU100" s="206" t="s">
        <v>83</v>
      </c>
      <c r="AV100" s="11" t="s">
        <v>83</v>
      </c>
      <c r="AW100" s="11" t="s">
        <v>37</v>
      </c>
      <c r="AX100" s="11" t="s">
        <v>22</v>
      </c>
      <c r="AY100" s="206" t="s">
        <v>134</v>
      </c>
    </row>
    <row r="101" spans="2:65" s="1" customFormat="1" ht="31.5" customHeight="1" x14ac:dyDescent="0.3">
      <c r="B101" s="34"/>
      <c r="C101" s="183" t="s">
        <v>173</v>
      </c>
      <c r="D101" s="183" t="s">
        <v>136</v>
      </c>
      <c r="E101" s="184" t="s">
        <v>174</v>
      </c>
      <c r="F101" s="185" t="s">
        <v>175</v>
      </c>
      <c r="G101" s="186" t="s">
        <v>176</v>
      </c>
      <c r="H101" s="187">
        <v>1</v>
      </c>
      <c r="I101" s="188"/>
      <c r="J101" s="189">
        <f>ROUND(I101*H101,2)</f>
        <v>0</v>
      </c>
      <c r="K101" s="185" t="s">
        <v>140</v>
      </c>
      <c r="L101" s="54"/>
      <c r="M101" s="190" t="s">
        <v>20</v>
      </c>
      <c r="N101" s="191" t="s">
        <v>45</v>
      </c>
      <c r="O101" s="35"/>
      <c r="P101" s="192">
        <f>O101*H101</f>
        <v>0</v>
      </c>
      <c r="Q101" s="192">
        <v>0</v>
      </c>
      <c r="R101" s="192">
        <f>Q101*H101</f>
        <v>0</v>
      </c>
      <c r="S101" s="192">
        <v>0</v>
      </c>
      <c r="T101" s="193">
        <f>S101*H101</f>
        <v>0</v>
      </c>
      <c r="AR101" s="17" t="s">
        <v>141</v>
      </c>
      <c r="AT101" s="17" t="s">
        <v>136</v>
      </c>
      <c r="AU101" s="17" t="s">
        <v>83</v>
      </c>
      <c r="AY101" s="17" t="s">
        <v>134</v>
      </c>
      <c r="BE101" s="194">
        <f>IF(N101="základní",J101,0)</f>
        <v>0</v>
      </c>
      <c r="BF101" s="194">
        <f>IF(N101="snížená",J101,0)</f>
        <v>0</v>
      </c>
      <c r="BG101" s="194">
        <f>IF(N101="zákl. přenesená",J101,0)</f>
        <v>0</v>
      </c>
      <c r="BH101" s="194">
        <f>IF(N101="sníž. přenesená",J101,0)</f>
        <v>0</v>
      </c>
      <c r="BI101" s="194">
        <f>IF(N101="nulová",J101,0)</f>
        <v>0</v>
      </c>
      <c r="BJ101" s="17" t="s">
        <v>22</v>
      </c>
      <c r="BK101" s="194">
        <f>ROUND(I101*H101,2)</f>
        <v>0</v>
      </c>
      <c r="BL101" s="17" t="s">
        <v>141</v>
      </c>
      <c r="BM101" s="17" t="s">
        <v>177</v>
      </c>
    </row>
    <row r="102" spans="2:65" s="11" customFormat="1" ht="13.5" x14ac:dyDescent="0.3">
      <c r="B102" s="195"/>
      <c r="C102" s="196"/>
      <c r="D102" s="197" t="s">
        <v>143</v>
      </c>
      <c r="E102" s="198" t="s">
        <v>20</v>
      </c>
      <c r="F102" s="199" t="s">
        <v>22</v>
      </c>
      <c r="G102" s="196"/>
      <c r="H102" s="200">
        <v>1</v>
      </c>
      <c r="I102" s="201"/>
      <c r="J102" s="196"/>
      <c r="K102" s="196"/>
      <c r="L102" s="202"/>
      <c r="M102" s="203"/>
      <c r="N102" s="204"/>
      <c r="O102" s="204"/>
      <c r="P102" s="204"/>
      <c r="Q102" s="204"/>
      <c r="R102" s="204"/>
      <c r="S102" s="204"/>
      <c r="T102" s="205"/>
      <c r="AT102" s="206" t="s">
        <v>143</v>
      </c>
      <c r="AU102" s="206" t="s">
        <v>83</v>
      </c>
      <c r="AV102" s="11" t="s">
        <v>83</v>
      </c>
      <c r="AW102" s="11" t="s">
        <v>37</v>
      </c>
      <c r="AX102" s="11" t="s">
        <v>22</v>
      </c>
      <c r="AY102" s="206" t="s">
        <v>134</v>
      </c>
    </row>
    <row r="103" spans="2:65" s="1" customFormat="1" ht="31.5" customHeight="1" x14ac:dyDescent="0.3">
      <c r="B103" s="34"/>
      <c r="C103" s="183" t="s">
        <v>178</v>
      </c>
      <c r="D103" s="183" t="s">
        <v>136</v>
      </c>
      <c r="E103" s="184" t="s">
        <v>179</v>
      </c>
      <c r="F103" s="185" t="s">
        <v>180</v>
      </c>
      <c r="G103" s="186" t="s">
        <v>176</v>
      </c>
      <c r="H103" s="187">
        <v>1</v>
      </c>
      <c r="I103" s="188"/>
      <c r="J103" s="189">
        <f>ROUND(I103*H103,2)</f>
        <v>0</v>
      </c>
      <c r="K103" s="185" t="s">
        <v>140</v>
      </c>
      <c r="L103" s="54"/>
      <c r="M103" s="190" t="s">
        <v>20</v>
      </c>
      <c r="N103" s="191" t="s">
        <v>45</v>
      </c>
      <c r="O103" s="35"/>
      <c r="P103" s="192">
        <f>O103*H103</f>
        <v>0</v>
      </c>
      <c r="Q103" s="192">
        <v>0</v>
      </c>
      <c r="R103" s="192">
        <f>Q103*H103</f>
        <v>0</v>
      </c>
      <c r="S103" s="192">
        <v>0</v>
      </c>
      <c r="T103" s="193">
        <f>S103*H103</f>
        <v>0</v>
      </c>
      <c r="AR103" s="17" t="s">
        <v>141</v>
      </c>
      <c r="AT103" s="17" t="s">
        <v>136</v>
      </c>
      <c r="AU103" s="17" t="s">
        <v>83</v>
      </c>
      <c r="AY103" s="17" t="s">
        <v>134</v>
      </c>
      <c r="BE103" s="194">
        <f>IF(N103="základní",J103,0)</f>
        <v>0</v>
      </c>
      <c r="BF103" s="194">
        <f>IF(N103="snížená",J103,0)</f>
        <v>0</v>
      </c>
      <c r="BG103" s="194">
        <f>IF(N103="zákl. přenesená",J103,0)</f>
        <v>0</v>
      </c>
      <c r="BH103" s="194">
        <f>IF(N103="sníž. přenesená",J103,0)</f>
        <v>0</v>
      </c>
      <c r="BI103" s="194">
        <f>IF(N103="nulová",J103,0)</f>
        <v>0</v>
      </c>
      <c r="BJ103" s="17" t="s">
        <v>22</v>
      </c>
      <c r="BK103" s="194">
        <f>ROUND(I103*H103,2)</f>
        <v>0</v>
      </c>
      <c r="BL103" s="17" t="s">
        <v>141</v>
      </c>
      <c r="BM103" s="17" t="s">
        <v>181</v>
      </c>
    </row>
    <row r="104" spans="2:65" s="1" customFormat="1" ht="27" x14ac:dyDescent="0.3">
      <c r="B104" s="34"/>
      <c r="C104" s="56"/>
      <c r="D104" s="197" t="s">
        <v>148</v>
      </c>
      <c r="E104" s="56"/>
      <c r="F104" s="209" t="s">
        <v>182</v>
      </c>
      <c r="G104" s="56"/>
      <c r="H104" s="56"/>
      <c r="I104" s="153"/>
      <c r="J104" s="56"/>
      <c r="K104" s="56"/>
      <c r="L104" s="54"/>
      <c r="M104" s="71"/>
      <c r="N104" s="35"/>
      <c r="O104" s="35"/>
      <c r="P104" s="35"/>
      <c r="Q104" s="35"/>
      <c r="R104" s="35"/>
      <c r="S104" s="35"/>
      <c r="T104" s="72"/>
      <c r="AT104" s="17" t="s">
        <v>148</v>
      </c>
      <c r="AU104" s="17" t="s">
        <v>83</v>
      </c>
    </row>
    <row r="105" spans="2:65" s="1" customFormat="1" ht="31.5" customHeight="1" x14ac:dyDescent="0.3">
      <c r="B105" s="34"/>
      <c r="C105" s="183" t="s">
        <v>183</v>
      </c>
      <c r="D105" s="183" t="s">
        <v>136</v>
      </c>
      <c r="E105" s="184" t="s">
        <v>184</v>
      </c>
      <c r="F105" s="185" t="s">
        <v>185</v>
      </c>
      <c r="G105" s="186" t="s">
        <v>176</v>
      </c>
      <c r="H105" s="187">
        <v>1</v>
      </c>
      <c r="I105" s="188"/>
      <c r="J105" s="189">
        <f>ROUND(I105*H105,2)</f>
        <v>0</v>
      </c>
      <c r="K105" s="185" t="s">
        <v>140</v>
      </c>
      <c r="L105" s="54"/>
      <c r="M105" s="190" t="s">
        <v>20</v>
      </c>
      <c r="N105" s="191" t="s">
        <v>45</v>
      </c>
      <c r="O105" s="35"/>
      <c r="P105" s="192">
        <f>O105*H105</f>
        <v>0</v>
      </c>
      <c r="Q105" s="192">
        <v>0</v>
      </c>
      <c r="R105" s="192">
        <f>Q105*H105</f>
        <v>0</v>
      </c>
      <c r="S105" s="192">
        <v>0</v>
      </c>
      <c r="T105" s="193">
        <f>S105*H105</f>
        <v>0</v>
      </c>
      <c r="AR105" s="17" t="s">
        <v>141</v>
      </c>
      <c r="AT105" s="17" t="s">
        <v>136</v>
      </c>
      <c r="AU105" s="17" t="s">
        <v>83</v>
      </c>
      <c r="AY105" s="17" t="s">
        <v>134</v>
      </c>
      <c r="BE105" s="194">
        <f>IF(N105="základní",J105,0)</f>
        <v>0</v>
      </c>
      <c r="BF105" s="194">
        <f>IF(N105="snížená",J105,0)</f>
        <v>0</v>
      </c>
      <c r="BG105" s="194">
        <f>IF(N105="zákl. přenesená",J105,0)</f>
        <v>0</v>
      </c>
      <c r="BH105" s="194">
        <f>IF(N105="sníž. přenesená",J105,0)</f>
        <v>0</v>
      </c>
      <c r="BI105" s="194">
        <f>IF(N105="nulová",J105,0)</f>
        <v>0</v>
      </c>
      <c r="BJ105" s="17" t="s">
        <v>22</v>
      </c>
      <c r="BK105" s="194">
        <f>ROUND(I105*H105,2)</f>
        <v>0</v>
      </c>
      <c r="BL105" s="17" t="s">
        <v>141</v>
      </c>
      <c r="BM105" s="17" t="s">
        <v>186</v>
      </c>
    </row>
    <row r="106" spans="2:65" s="11" customFormat="1" ht="13.5" x14ac:dyDescent="0.3">
      <c r="B106" s="195"/>
      <c r="C106" s="196"/>
      <c r="D106" s="197" t="s">
        <v>143</v>
      </c>
      <c r="E106" s="198" t="s">
        <v>20</v>
      </c>
      <c r="F106" s="199" t="s">
        <v>22</v>
      </c>
      <c r="G106" s="196"/>
      <c r="H106" s="200">
        <v>1</v>
      </c>
      <c r="I106" s="201"/>
      <c r="J106" s="196"/>
      <c r="K106" s="196"/>
      <c r="L106" s="202"/>
      <c r="M106" s="203"/>
      <c r="N106" s="204"/>
      <c r="O106" s="204"/>
      <c r="P106" s="204"/>
      <c r="Q106" s="204"/>
      <c r="R106" s="204"/>
      <c r="S106" s="204"/>
      <c r="T106" s="205"/>
      <c r="AT106" s="206" t="s">
        <v>143</v>
      </c>
      <c r="AU106" s="206" t="s">
        <v>83</v>
      </c>
      <c r="AV106" s="11" t="s">
        <v>83</v>
      </c>
      <c r="AW106" s="11" t="s">
        <v>37</v>
      </c>
      <c r="AX106" s="11" t="s">
        <v>22</v>
      </c>
      <c r="AY106" s="206" t="s">
        <v>134</v>
      </c>
    </row>
    <row r="107" spans="2:65" s="1" customFormat="1" ht="31.5" customHeight="1" x14ac:dyDescent="0.3">
      <c r="B107" s="34"/>
      <c r="C107" s="183" t="s">
        <v>27</v>
      </c>
      <c r="D107" s="183" t="s">
        <v>136</v>
      </c>
      <c r="E107" s="184" t="s">
        <v>187</v>
      </c>
      <c r="F107" s="185" t="s">
        <v>188</v>
      </c>
      <c r="G107" s="186" t="s">
        <v>176</v>
      </c>
      <c r="H107" s="187">
        <v>1</v>
      </c>
      <c r="I107" s="188"/>
      <c r="J107" s="189">
        <f>ROUND(I107*H107,2)</f>
        <v>0</v>
      </c>
      <c r="K107" s="185" t="s">
        <v>140</v>
      </c>
      <c r="L107" s="54"/>
      <c r="M107" s="190" t="s">
        <v>20</v>
      </c>
      <c r="N107" s="191" t="s">
        <v>45</v>
      </c>
      <c r="O107" s="35"/>
      <c r="P107" s="192">
        <f>O107*H107</f>
        <v>0</v>
      </c>
      <c r="Q107" s="192">
        <v>2.8900000000000002E-3</v>
      </c>
      <c r="R107" s="192">
        <f>Q107*H107</f>
        <v>2.8900000000000002E-3</v>
      </c>
      <c r="S107" s="192">
        <v>0</v>
      </c>
      <c r="T107" s="193">
        <f>S107*H107</f>
        <v>0</v>
      </c>
      <c r="AR107" s="17" t="s">
        <v>141</v>
      </c>
      <c r="AT107" s="17" t="s">
        <v>136</v>
      </c>
      <c r="AU107" s="17" t="s">
        <v>83</v>
      </c>
      <c r="AY107" s="17" t="s">
        <v>134</v>
      </c>
      <c r="BE107" s="194">
        <f>IF(N107="základní",J107,0)</f>
        <v>0</v>
      </c>
      <c r="BF107" s="194">
        <f>IF(N107="snížená",J107,0)</f>
        <v>0</v>
      </c>
      <c r="BG107" s="194">
        <f>IF(N107="zákl. přenesená",J107,0)</f>
        <v>0</v>
      </c>
      <c r="BH107" s="194">
        <f>IF(N107="sníž. přenesená",J107,0)</f>
        <v>0</v>
      </c>
      <c r="BI107" s="194">
        <f>IF(N107="nulová",J107,0)</f>
        <v>0</v>
      </c>
      <c r="BJ107" s="17" t="s">
        <v>22</v>
      </c>
      <c r="BK107" s="194">
        <f>ROUND(I107*H107,2)</f>
        <v>0</v>
      </c>
      <c r="BL107" s="17" t="s">
        <v>141</v>
      </c>
      <c r="BM107" s="17" t="s">
        <v>189</v>
      </c>
    </row>
    <row r="108" spans="2:65" s="11" customFormat="1" ht="13.5" x14ac:dyDescent="0.3">
      <c r="B108" s="195"/>
      <c r="C108" s="196"/>
      <c r="D108" s="197" t="s">
        <v>143</v>
      </c>
      <c r="E108" s="198" t="s">
        <v>20</v>
      </c>
      <c r="F108" s="199" t="s">
        <v>22</v>
      </c>
      <c r="G108" s="196"/>
      <c r="H108" s="200">
        <v>1</v>
      </c>
      <c r="I108" s="201"/>
      <c r="J108" s="196"/>
      <c r="K108" s="196"/>
      <c r="L108" s="202"/>
      <c r="M108" s="203"/>
      <c r="N108" s="204"/>
      <c r="O108" s="204"/>
      <c r="P108" s="204"/>
      <c r="Q108" s="204"/>
      <c r="R108" s="204"/>
      <c r="S108" s="204"/>
      <c r="T108" s="205"/>
      <c r="AT108" s="206" t="s">
        <v>143</v>
      </c>
      <c r="AU108" s="206" t="s">
        <v>83</v>
      </c>
      <c r="AV108" s="11" t="s">
        <v>83</v>
      </c>
      <c r="AW108" s="11" t="s">
        <v>37</v>
      </c>
      <c r="AX108" s="11" t="s">
        <v>22</v>
      </c>
      <c r="AY108" s="206" t="s">
        <v>134</v>
      </c>
    </row>
    <row r="109" spans="2:65" s="1" customFormat="1" ht="22.5" customHeight="1" x14ac:dyDescent="0.3">
      <c r="B109" s="34"/>
      <c r="C109" s="183" t="s">
        <v>190</v>
      </c>
      <c r="D109" s="183" t="s">
        <v>136</v>
      </c>
      <c r="E109" s="184" t="s">
        <v>191</v>
      </c>
      <c r="F109" s="185" t="s">
        <v>192</v>
      </c>
      <c r="G109" s="186" t="s">
        <v>176</v>
      </c>
      <c r="H109" s="187">
        <v>6</v>
      </c>
      <c r="I109" s="188"/>
      <c r="J109" s="189">
        <f>ROUND(I109*H109,2)</f>
        <v>0</v>
      </c>
      <c r="K109" s="185" t="s">
        <v>20</v>
      </c>
      <c r="L109" s="54"/>
      <c r="M109" s="190" t="s">
        <v>20</v>
      </c>
      <c r="N109" s="191" t="s">
        <v>45</v>
      </c>
      <c r="O109" s="35"/>
      <c r="P109" s="192">
        <f>O109*H109</f>
        <v>0</v>
      </c>
      <c r="Q109" s="192">
        <v>5.1529999999999999E-2</v>
      </c>
      <c r="R109" s="192">
        <f>Q109*H109</f>
        <v>0.30918000000000001</v>
      </c>
      <c r="S109" s="192">
        <v>0</v>
      </c>
      <c r="T109" s="193">
        <f>S109*H109</f>
        <v>0</v>
      </c>
      <c r="AR109" s="17" t="s">
        <v>141</v>
      </c>
      <c r="AT109" s="17" t="s">
        <v>136</v>
      </c>
      <c r="AU109" s="17" t="s">
        <v>83</v>
      </c>
      <c r="AY109" s="17" t="s">
        <v>134</v>
      </c>
      <c r="BE109" s="194">
        <f>IF(N109="základní",J109,0)</f>
        <v>0</v>
      </c>
      <c r="BF109" s="194">
        <f>IF(N109="snížená",J109,0)</f>
        <v>0</v>
      </c>
      <c r="BG109" s="194">
        <f>IF(N109="zákl. přenesená",J109,0)</f>
        <v>0</v>
      </c>
      <c r="BH109" s="194">
        <f>IF(N109="sníž. přenesená",J109,0)</f>
        <v>0</v>
      </c>
      <c r="BI109" s="194">
        <f>IF(N109="nulová",J109,0)</f>
        <v>0</v>
      </c>
      <c r="BJ109" s="17" t="s">
        <v>22</v>
      </c>
      <c r="BK109" s="194">
        <f>ROUND(I109*H109,2)</f>
        <v>0</v>
      </c>
      <c r="BL109" s="17" t="s">
        <v>141</v>
      </c>
      <c r="BM109" s="17" t="s">
        <v>193</v>
      </c>
    </row>
    <row r="110" spans="2:65" s="1" customFormat="1" ht="27" x14ac:dyDescent="0.3">
      <c r="B110" s="34"/>
      <c r="C110" s="56"/>
      <c r="D110" s="207" t="s">
        <v>148</v>
      </c>
      <c r="E110" s="56"/>
      <c r="F110" s="208" t="s">
        <v>194</v>
      </c>
      <c r="G110" s="56"/>
      <c r="H110" s="56"/>
      <c r="I110" s="153"/>
      <c r="J110" s="56"/>
      <c r="K110" s="56"/>
      <c r="L110" s="54"/>
      <c r="M110" s="71"/>
      <c r="N110" s="35"/>
      <c r="O110" s="35"/>
      <c r="P110" s="35"/>
      <c r="Q110" s="35"/>
      <c r="R110" s="35"/>
      <c r="S110" s="35"/>
      <c r="T110" s="72"/>
      <c r="AT110" s="17" t="s">
        <v>148</v>
      </c>
      <c r="AU110" s="17" t="s">
        <v>83</v>
      </c>
    </row>
    <row r="111" spans="2:65" s="12" customFormat="1" ht="13.5" x14ac:dyDescent="0.3">
      <c r="B111" s="210"/>
      <c r="C111" s="211"/>
      <c r="D111" s="207" t="s">
        <v>143</v>
      </c>
      <c r="E111" s="212" t="s">
        <v>20</v>
      </c>
      <c r="F111" s="213" t="s">
        <v>195</v>
      </c>
      <c r="G111" s="211"/>
      <c r="H111" s="214" t="s">
        <v>20</v>
      </c>
      <c r="I111" s="215"/>
      <c r="J111" s="211"/>
      <c r="K111" s="211"/>
      <c r="L111" s="216"/>
      <c r="M111" s="217"/>
      <c r="N111" s="218"/>
      <c r="O111" s="218"/>
      <c r="P111" s="218"/>
      <c r="Q111" s="218"/>
      <c r="R111" s="218"/>
      <c r="S111" s="218"/>
      <c r="T111" s="219"/>
      <c r="AT111" s="220" t="s">
        <v>143</v>
      </c>
      <c r="AU111" s="220" t="s">
        <v>83</v>
      </c>
      <c r="AV111" s="12" t="s">
        <v>22</v>
      </c>
      <c r="AW111" s="12" t="s">
        <v>37</v>
      </c>
      <c r="AX111" s="12" t="s">
        <v>74</v>
      </c>
      <c r="AY111" s="220" t="s">
        <v>134</v>
      </c>
    </row>
    <row r="112" spans="2:65" s="11" customFormat="1" ht="13.5" x14ac:dyDescent="0.3">
      <c r="B112" s="195"/>
      <c r="C112" s="196"/>
      <c r="D112" s="207" t="s">
        <v>143</v>
      </c>
      <c r="E112" s="221" t="s">
        <v>20</v>
      </c>
      <c r="F112" s="222" t="s">
        <v>83</v>
      </c>
      <c r="G112" s="196"/>
      <c r="H112" s="223">
        <v>2</v>
      </c>
      <c r="I112" s="201"/>
      <c r="J112" s="196"/>
      <c r="K112" s="196"/>
      <c r="L112" s="202"/>
      <c r="M112" s="203"/>
      <c r="N112" s="204"/>
      <c r="O112" s="204"/>
      <c r="P112" s="204"/>
      <c r="Q112" s="204"/>
      <c r="R112" s="204"/>
      <c r="S112" s="204"/>
      <c r="T112" s="205"/>
      <c r="AT112" s="206" t="s">
        <v>143</v>
      </c>
      <c r="AU112" s="206" t="s">
        <v>83</v>
      </c>
      <c r="AV112" s="11" t="s">
        <v>83</v>
      </c>
      <c r="AW112" s="11" t="s">
        <v>37</v>
      </c>
      <c r="AX112" s="11" t="s">
        <v>74</v>
      </c>
      <c r="AY112" s="206" t="s">
        <v>134</v>
      </c>
    </row>
    <row r="113" spans="2:65" s="12" customFormat="1" ht="13.5" x14ac:dyDescent="0.3">
      <c r="B113" s="210"/>
      <c r="C113" s="211"/>
      <c r="D113" s="207" t="s">
        <v>143</v>
      </c>
      <c r="E113" s="212" t="s">
        <v>20</v>
      </c>
      <c r="F113" s="213" t="s">
        <v>196</v>
      </c>
      <c r="G113" s="211"/>
      <c r="H113" s="214" t="s">
        <v>20</v>
      </c>
      <c r="I113" s="215"/>
      <c r="J113" s="211"/>
      <c r="K113" s="211"/>
      <c r="L113" s="216"/>
      <c r="M113" s="217"/>
      <c r="N113" s="218"/>
      <c r="O113" s="218"/>
      <c r="P113" s="218"/>
      <c r="Q113" s="218"/>
      <c r="R113" s="218"/>
      <c r="S113" s="218"/>
      <c r="T113" s="219"/>
      <c r="AT113" s="220" t="s">
        <v>143</v>
      </c>
      <c r="AU113" s="220" t="s">
        <v>83</v>
      </c>
      <c r="AV113" s="12" t="s">
        <v>22</v>
      </c>
      <c r="AW113" s="12" t="s">
        <v>37</v>
      </c>
      <c r="AX113" s="12" t="s">
        <v>74</v>
      </c>
      <c r="AY113" s="220" t="s">
        <v>134</v>
      </c>
    </row>
    <row r="114" spans="2:65" s="11" customFormat="1" ht="13.5" x14ac:dyDescent="0.3">
      <c r="B114" s="195"/>
      <c r="C114" s="196"/>
      <c r="D114" s="207" t="s">
        <v>143</v>
      </c>
      <c r="E114" s="221" t="s">
        <v>20</v>
      </c>
      <c r="F114" s="222" t="s">
        <v>141</v>
      </c>
      <c r="G114" s="196"/>
      <c r="H114" s="223">
        <v>4</v>
      </c>
      <c r="I114" s="201"/>
      <c r="J114" s="196"/>
      <c r="K114" s="196"/>
      <c r="L114" s="202"/>
      <c r="M114" s="203"/>
      <c r="N114" s="204"/>
      <c r="O114" s="204"/>
      <c r="P114" s="204"/>
      <c r="Q114" s="204"/>
      <c r="R114" s="204"/>
      <c r="S114" s="204"/>
      <c r="T114" s="205"/>
      <c r="AT114" s="206" t="s">
        <v>143</v>
      </c>
      <c r="AU114" s="206" t="s">
        <v>83</v>
      </c>
      <c r="AV114" s="11" t="s">
        <v>83</v>
      </c>
      <c r="AW114" s="11" t="s">
        <v>37</v>
      </c>
      <c r="AX114" s="11" t="s">
        <v>74</v>
      </c>
      <c r="AY114" s="206" t="s">
        <v>134</v>
      </c>
    </row>
    <row r="115" spans="2:65" s="13" customFormat="1" ht="13.5" x14ac:dyDescent="0.3">
      <c r="B115" s="224"/>
      <c r="C115" s="225"/>
      <c r="D115" s="197" t="s">
        <v>143</v>
      </c>
      <c r="E115" s="226" t="s">
        <v>20</v>
      </c>
      <c r="F115" s="227" t="s">
        <v>197</v>
      </c>
      <c r="G115" s="225"/>
      <c r="H115" s="228">
        <v>6</v>
      </c>
      <c r="I115" s="229"/>
      <c r="J115" s="225"/>
      <c r="K115" s="225"/>
      <c r="L115" s="230"/>
      <c r="M115" s="231"/>
      <c r="N115" s="232"/>
      <c r="O115" s="232"/>
      <c r="P115" s="232"/>
      <c r="Q115" s="232"/>
      <c r="R115" s="232"/>
      <c r="S115" s="232"/>
      <c r="T115" s="233"/>
      <c r="AT115" s="234" t="s">
        <v>143</v>
      </c>
      <c r="AU115" s="234" t="s">
        <v>83</v>
      </c>
      <c r="AV115" s="13" t="s">
        <v>141</v>
      </c>
      <c r="AW115" s="13" t="s">
        <v>37</v>
      </c>
      <c r="AX115" s="13" t="s">
        <v>22</v>
      </c>
      <c r="AY115" s="234" t="s">
        <v>134</v>
      </c>
    </row>
    <row r="116" spans="2:65" s="1" customFormat="1" ht="57" customHeight="1" x14ac:dyDescent="0.3">
      <c r="B116" s="34"/>
      <c r="C116" s="183" t="s">
        <v>144</v>
      </c>
      <c r="D116" s="183" t="s">
        <v>136</v>
      </c>
      <c r="E116" s="184" t="s">
        <v>198</v>
      </c>
      <c r="F116" s="185" t="s">
        <v>199</v>
      </c>
      <c r="G116" s="186" t="s">
        <v>154</v>
      </c>
      <c r="H116" s="187">
        <v>17</v>
      </c>
      <c r="I116" s="188"/>
      <c r="J116" s="189">
        <f>ROUND(I116*H116,2)</f>
        <v>0</v>
      </c>
      <c r="K116" s="185" t="s">
        <v>155</v>
      </c>
      <c r="L116" s="54"/>
      <c r="M116" s="190" t="s">
        <v>20</v>
      </c>
      <c r="N116" s="191" t="s">
        <v>45</v>
      </c>
      <c r="O116" s="35"/>
      <c r="P116" s="192">
        <f>O116*H116</f>
        <v>0</v>
      </c>
      <c r="Q116" s="192">
        <v>3.6900000000000002E-2</v>
      </c>
      <c r="R116" s="192">
        <f>Q116*H116</f>
        <v>0.62730000000000008</v>
      </c>
      <c r="S116" s="192">
        <v>0</v>
      </c>
      <c r="T116" s="193">
        <f>S116*H116</f>
        <v>0</v>
      </c>
      <c r="AR116" s="17" t="s">
        <v>141</v>
      </c>
      <c r="AT116" s="17" t="s">
        <v>136</v>
      </c>
      <c r="AU116" s="17" t="s">
        <v>83</v>
      </c>
      <c r="AY116" s="17" t="s">
        <v>134</v>
      </c>
      <c r="BE116" s="194">
        <f>IF(N116="základní",J116,0)</f>
        <v>0</v>
      </c>
      <c r="BF116" s="194">
        <f>IF(N116="snížená",J116,0)</f>
        <v>0</v>
      </c>
      <c r="BG116" s="194">
        <f>IF(N116="zákl. přenesená",J116,0)</f>
        <v>0</v>
      </c>
      <c r="BH116" s="194">
        <f>IF(N116="sníž. přenesená",J116,0)</f>
        <v>0</v>
      </c>
      <c r="BI116" s="194">
        <f>IF(N116="nulová",J116,0)</f>
        <v>0</v>
      </c>
      <c r="BJ116" s="17" t="s">
        <v>22</v>
      </c>
      <c r="BK116" s="194">
        <f>ROUND(I116*H116,2)</f>
        <v>0</v>
      </c>
      <c r="BL116" s="17" t="s">
        <v>141</v>
      </c>
      <c r="BM116" s="17" t="s">
        <v>200</v>
      </c>
    </row>
    <row r="117" spans="2:65" s="11" customFormat="1" ht="13.5" x14ac:dyDescent="0.3">
      <c r="B117" s="195"/>
      <c r="C117" s="196"/>
      <c r="D117" s="197" t="s">
        <v>143</v>
      </c>
      <c r="E117" s="198" t="s">
        <v>20</v>
      </c>
      <c r="F117" s="199" t="s">
        <v>201</v>
      </c>
      <c r="G117" s="196"/>
      <c r="H117" s="200">
        <v>17</v>
      </c>
      <c r="I117" s="201"/>
      <c r="J117" s="196"/>
      <c r="K117" s="196"/>
      <c r="L117" s="202"/>
      <c r="M117" s="203"/>
      <c r="N117" s="204"/>
      <c r="O117" s="204"/>
      <c r="P117" s="204"/>
      <c r="Q117" s="204"/>
      <c r="R117" s="204"/>
      <c r="S117" s="204"/>
      <c r="T117" s="205"/>
      <c r="AT117" s="206" t="s">
        <v>143</v>
      </c>
      <c r="AU117" s="206" t="s">
        <v>83</v>
      </c>
      <c r="AV117" s="11" t="s">
        <v>83</v>
      </c>
      <c r="AW117" s="11" t="s">
        <v>37</v>
      </c>
      <c r="AX117" s="11" t="s">
        <v>22</v>
      </c>
      <c r="AY117" s="206" t="s">
        <v>134</v>
      </c>
    </row>
    <row r="118" spans="2:65" s="1" customFormat="1" ht="31.5" customHeight="1" x14ac:dyDescent="0.3">
      <c r="B118" s="34"/>
      <c r="C118" s="183" t="s">
        <v>202</v>
      </c>
      <c r="D118" s="183" t="s">
        <v>136</v>
      </c>
      <c r="E118" s="184" t="s">
        <v>203</v>
      </c>
      <c r="F118" s="185" t="s">
        <v>204</v>
      </c>
      <c r="G118" s="186" t="s">
        <v>160</v>
      </c>
      <c r="H118" s="187">
        <v>81.25</v>
      </c>
      <c r="I118" s="188"/>
      <c r="J118" s="189">
        <f>ROUND(I118*H118,2)</f>
        <v>0</v>
      </c>
      <c r="K118" s="185" t="s">
        <v>20</v>
      </c>
      <c r="L118" s="54"/>
      <c r="M118" s="190" t="s">
        <v>20</v>
      </c>
      <c r="N118" s="191" t="s">
        <v>45</v>
      </c>
      <c r="O118" s="35"/>
      <c r="P118" s="192">
        <f>O118*H118</f>
        <v>0</v>
      </c>
      <c r="Q118" s="192">
        <v>0</v>
      </c>
      <c r="R118" s="192">
        <f>Q118*H118</f>
        <v>0</v>
      </c>
      <c r="S118" s="192">
        <v>0</v>
      </c>
      <c r="T118" s="193">
        <f>S118*H118</f>
        <v>0</v>
      </c>
      <c r="AR118" s="17" t="s">
        <v>141</v>
      </c>
      <c r="AT118" s="17" t="s">
        <v>136</v>
      </c>
      <c r="AU118" s="17" t="s">
        <v>83</v>
      </c>
      <c r="AY118" s="17" t="s">
        <v>134</v>
      </c>
      <c r="BE118" s="194">
        <f>IF(N118="základní",J118,0)</f>
        <v>0</v>
      </c>
      <c r="BF118" s="194">
        <f>IF(N118="snížená",J118,0)</f>
        <v>0</v>
      </c>
      <c r="BG118" s="194">
        <f>IF(N118="zákl. přenesená",J118,0)</f>
        <v>0</v>
      </c>
      <c r="BH118" s="194">
        <f>IF(N118="sníž. přenesená",J118,0)</f>
        <v>0</v>
      </c>
      <c r="BI118" s="194">
        <f>IF(N118="nulová",J118,0)</f>
        <v>0</v>
      </c>
      <c r="BJ118" s="17" t="s">
        <v>22</v>
      </c>
      <c r="BK118" s="194">
        <f>ROUND(I118*H118,2)</f>
        <v>0</v>
      </c>
      <c r="BL118" s="17" t="s">
        <v>141</v>
      </c>
      <c r="BM118" s="17" t="s">
        <v>205</v>
      </c>
    </row>
    <row r="119" spans="2:65" s="1" customFormat="1" ht="27" x14ac:dyDescent="0.3">
      <c r="B119" s="34"/>
      <c r="C119" s="56"/>
      <c r="D119" s="207" t="s">
        <v>148</v>
      </c>
      <c r="E119" s="56"/>
      <c r="F119" s="208" t="s">
        <v>206</v>
      </c>
      <c r="G119" s="56"/>
      <c r="H119" s="56"/>
      <c r="I119" s="153"/>
      <c r="J119" s="56"/>
      <c r="K119" s="56"/>
      <c r="L119" s="54"/>
      <c r="M119" s="71"/>
      <c r="N119" s="35"/>
      <c r="O119" s="35"/>
      <c r="P119" s="35"/>
      <c r="Q119" s="35"/>
      <c r="R119" s="35"/>
      <c r="S119" s="35"/>
      <c r="T119" s="72"/>
      <c r="AT119" s="17" t="s">
        <v>148</v>
      </c>
      <c r="AU119" s="17" t="s">
        <v>83</v>
      </c>
    </row>
    <row r="120" spans="2:65" s="11" customFormat="1" ht="13.5" x14ac:dyDescent="0.3">
      <c r="B120" s="195"/>
      <c r="C120" s="196"/>
      <c r="D120" s="207" t="s">
        <v>143</v>
      </c>
      <c r="E120" s="221" t="s">
        <v>20</v>
      </c>
      <c r="F120" s="222" t="s">
        <v>207</v>
      </c>
      <c r="G120" s="196"/>
      <c r="H120" s="223">
        <v>60</v>
      </c>
      <c r="I120" s="201"/>
      <c r="J120" s="196"/>
      <c r="K120" s="196"/>
      <c r="L120" s="202"/>
      <c r="M120" s="203"/>
      <c r="N120" s="204"/>
      <c r="O120" s="204"/>
      <c r="P120" s="204"/>
      <c r="Q120" s="204"/>
      <c r="R120" s="204"/>
      <c r="S120" s="204"/>
      <c r="T120" s="205"/>
      <c r="AT120" s="206" t="s">
        <v>143</v>
      </c>
      <c r="AU120" s="206" t="s">
        <v>83</v>
      </c>
      <c r="AV120" s="11" t="s">
        <v>83</v>
      </c>
      <c r="AW120" s="11" t="s">
        <v>37</v>
      </c>
      <c r="AX120" s="11" t="s">
        <v>74</v>
      </c>
      <c r="AY120" s="206" t="s">
        <v>134</v>
      </c>
    </row>
    <row r="121" spans="2:65" s="11" customFormat="1" ht="13.5" x14ac:dyDescent="0.3">
      <c r="B121" s="195"/>
      <c r="C121" s="196"/>
      <c r="D121" s="207" t="s">
        <v>143</v>
      </c>
      <c r="E121" s="221" t="s">
        <v>20</v>
      </c>
      <c r="F121" s="222" t="s">
        <v>208</v>
      </c>
      <c r="G121" s="196"/>
      <c r="H121" s="223">
        <v>8.5</v>
      </c>
      <c r="I121" s="201"/>
      <c r="J121" s="196"/>
      <c r="K121" s="196"/>
      <c r="L121" s="202"/>
      <c r="M121" s="203"/>
      <c r="N121" s="204"/>
      <c r="O121" s="204"/>
      <c r="P121" s="204"/>
      <c r="Q121" s="204"/>
      <c r="R121" s="204"/>
      <c r="S121" s="204"/>
      <c r="T121" s="205"/>
      <c r="AT121" s="206" t="s">
        <v>143</v>
      </c>
      <c r="AU121" s="206" t="s">
        <v>83</v>
      </c>
      <c r="AV121" s="11" t="s">
        <v>83</v>
      </c>
      <c r="AW121" s="11" t="s">
        <v>37</v>
      </c>
      <c r="AX121" s="11" t="s">
        <v>74</v>
      </c>
      <c r="AY121" s="206" t="s">
        <v>134</v>
      </c>
    </row>
    <row r="122" spans="2:65" s="11" customFormat="1" ht="13.5" x14ac:dyDescent="0.3">
      <c r="B122" s="195"/>
      <c r="C122" s="196"/>
      <c r="D122" s="207" t="s">
        <v>143</v>
      </c>
      <c r="E122" s="221" t="s">
        <v>20</v>
      </c>
      <c r="F122" s="222" t="s">
        <v>209</v>
      </c>
      <c r="G122" s="196"/>
      <c r="H122" s="223">
        <v>12.75</v>
      </c>
      <c r="I122" s="201"/>
      <c r="J122" s="196"/>
      <c r="K122" s="196"/>
      <c r="L122" s="202"/>
      <c r="M122" s="203"/>
      <c r="N122" s="204"/>
      <c r="O122" s="204"/>
      <c r="P122" s="204"/>
      <c r="Q122" s="204"/>
      <c r="R122" s="204"/>
      <c r="S122" s="204"/>
      <c r="T122" s="205"/>
      <c r="AT122" s="206" t="s">
        <v>143</v>
      </c>
      <c r="AU122" s="206" t="s">
        <v>83</v>
      </c>
      <c r="AV122" s="11" t="s">
        <v>83</v>
      </c>
      <c r="AW122" s="11" t="s">
        <v>37</v>
      </c>
      <c r="AX122" s="11" t="s">
        <v>74</v>
      </c>
      <c r="AY122" s="206" t="s">
        <v>134</v>
      </c>
    </row>
    <row r="123" spans="2:65" s="13" customFormat="1" ht="13.5" x14ac:dyDescent="0.3">
      <c r="B123" s="224"/>
      <c r="C123" s="225"/>
      <c r="D123" s="197" t="s">
        <v>143</v>
      </c>
      <c r="E123" s="226" t="s">
        <v>20</v>
      </c>
      <c r="F123" s="227" t="s">
        <v>197</v>
      </c>
      <c r="G123" s="225"/>
      <c r="H123" s="228">
        <v>81.25</v>
      </c>
      <c r="I123" s="229"/>
      <c r="J123" s="225"/>
      <c r="K123" s="225"/>
      <c r="L123" s="230"/>
      <c r="M123" s="231"/>
      <c r="N123" s="232"/>
      <c r="O123" s="232"/>
      <c r="P123" s="232"/>
      <c r="Q123" s="232"/>
      <c r="R123" s="232"/>
      <c r="S123" s="232"/>
      <c r="T123" s="233"/>
      <c r="AT123" s="234" t="s">
        <v>143</v>
      </c>
      <c r="AU123" s="234" t="s">
        <v>83</v>
      </c>
      <c r="AV123" s="13" t="s">
        <v>141</v>
      </c>
      <c r="AW123" s="13" t="s">
        <v>37</v>
      </c>
      <c r="AX123" s="13" t="s">
        <v>22</v>
      </c>
      <c r="AY123" s="234" t="s">
        <v>134</v>
      </c>
    </row>
    <row r="124" spans="2:65" s="1" customFormat="1" ht="22.5" customHeight="1" x14ac:dyDescent="0.3">
      <c r="B124" s="34"/>
      <c r="C124" s="183" t="s">
        <v>210</v>
      </c>
      <c r="D124" s="183" t="s">
        <v>136</v>
      </c>
      <c r="E124" s="184" t="s">
        <v>211</v>
      </c>
      <c r="F124" s="185" t="s">
        <v>212</v>
      </c>
      <c r="G124" s="186" t="s">
        <v>139</v>
      </c>
      <c r="H124" s="187">
        <v>747.92499999999995</v>
      </c>
      <c r="I124" s="188"/>
      <c r="J124" s="189">
        <f>ROUND(I124*H124,2)</f>
        <v>0</v>
      </c>
      <c r="K124" s="185" t="s">
        <v>20</v>
      </c>
      <c r="L124" s="54"/>
      <c r="M124" s="190" t="s">
        <v>20</v>
      </c>
      <c r="N124" s="191" t="s">
        <v>45</v>
      </c>
      <c r="O124" s="35"/>
      <c r="P124" s="192">
        <f>O124*H124</f>
        <v>0</v>
      </c>
      <c r="Q124" s="192">
        <v>0</v>
      </c>
      <c r="R124" s="192">
        <f>Q124*H124</f>
        <v>0</v>
      </c>
      <c r="S124" s="192">
        <v>0</v>
      </c>
      <c r="T124" s="193">
        <f>S124*H124</f>
        <v>0</v>
      </c>
      <c r="AR124" s="17" t="s">
        <v>141</v>
      </c>
      <c r="AT124" s="17" t="s">
        <v>136</v>
      </c>
      <c r="AU124" s="17" t="s">
        <v>83</v>
      </c>
      <c r="AY124" s="17" t="s">
        <v>134</v>
      </c>
      <c r="BE124" s="194">
        <f>IF(N124="základní",J124,0)</f>
        <v>0</v>
      </c>
      <c r="BF124" s="194">
        <f>IF(N124="snížená",J124,0)</f>
        <v>0</v>
      </c>
      <c r="BG124" s="194">
        <f>IF(N124="zákl. přenesená",J124,0)</f>
        <v>0</v>
      </c>
      <c r="BH124" s="194">
        <f>IF(N124="sníž. přenesená",J124,0)</f>
        <v>0</v>
      </c>
      <c r="BI124" s="194">
        <f>IF(N124="nulová",J124,0)</f>
        <v>0</v>
      </c>
      <c r="BJ124" s="17" t="s">
        <v>22</v>
      </c>
      <c r="BK124" s="194">
        <f>ROUND(I124*H124,2)</f>
        <v>0</v>
      </c>
      <c r="BL124" s="17" t="s">
        <v>141</v>
      </c>
      <c r="BM124" s="17" t="s">
        <v>213</v>
      </c>
    </row>
    <row r="125" spans="2:65" s="11" customFormat="1" ht="13.5" x14ac:dyDescent="0.3">
      <c r="B125" s="195"/>
      <c r="C125" s="196"/>
      <c r="D125" s="197" t="s">
        <v>143</v>
      </c>
      <c r="E125" s="198" t="s">
        <v>20</v>
      </c>
      <c r="F125" s="199" t="s">
        <v>214</v>
      </c>
      <c r="G125" s="196"/>
      <c r="H125" s="200">
        <v>747.92499999999995</v>
      </c>
      <c r="I125" s="201"/>
      <c r="J125" s="196"/>
      <c r="K125" s="196"/>
      <c r="L125" s="202"/>
      <c r="M125" s="203"/>
      <c r="N125" s="204"/>
      <c r="O125" s="204"/>
      <c r="P125" s="204"/>
      <c r="Q125" s="204"/>
      <c r="R125" s="204"/>
      <c r="S125" s="204"/>
      <c r="T125" s="205"/>
      <c r="AT125" s="206" t="s">
        <v>143</v>
      </c>
      <c r="AU125" s="206" t="s">
        <v>83</v>
      </c>
      <c r="AV125" s="11" t="s">
        <v>83</v>
      </c>
      <c r="AW125" s="11" t="s">
        <v>37</v>
      </c>
      <c r="AX125" s="11" t="s">
        <v>74</v>
      </c>
      <c r="AY125" s="206" t="s">
        <v>134</v>
      </c>
    </row>
    <row r="126" spans="2:65" s="1" customFormat="1" ht="22.5" customHeight="1" x14ac:dyDescent="0.3">
      <c r="B126" s="34"/>
      <c r="C126" s="183" t="s">
        <v>8</v>
      </c>
      <c r="D126" s="183" t="s">
        <v>136</v>
      </c>
      <c r="E126" s="184" t="s">
        <v>215</v>
      </c>
      <c r="F126" s="185" t="s">
        <v>169</v>
      </c>
      <c r="G126" s="186" t="s">
        <v>170</v>
      </c>
      <c r="H126" s="187">
        <v>1.121</v>
      </c>
      <c r="I126" s="188"/>
      <c r="J126" s="189">
        <f>ROUND(I126*H126,2)</f>
        <v>0</v>
      </c>
      <c r="K126" s="185" t="s">
        <v>20</v>
      </c>
      <c r="L126" s="54"/>
      <c r="M126" s="190" t="s">
        <v>20</v>
      </c>
      <c r="N126" s="191" t="s">
        <v>45</v>
      </c>
      <c r="O126" s="35"/>
      <c r="P126" s="192">
        <f>O126*H126</f>
        <v>0</v>
      </c>
      <c r="Q126" s="192">
        <v>0</v>
      </c>
      <c r="R126" s="192">
        <f>Q126*H126</f>
        <v>0</v>
      </c>
      <c r="S126" s="192">
        <v>0</v>
      </c>
      <c r="T126" s="193">
        <f>S126*H126</f>
        <v>0</v>
      </c>
      <c r="AR126" s="17" t="s">
        <v>141</v>
      </c>
      <c r="AT126" s="17" t="s">
        <v>136</v>
      </c>
      <c r="AU126" s="17" t="s">
        <v>83</v>
      </c>
      <c r="AY126" s="17" t="s">
        <v>134</v>
      </c>
      <c r="BE126" s="194">
        <f>IF(N126="základní",J126,0)</f>
        <v>0</v>
      </c>
      <c r="BF126" s="194">
        <f>IF(N126="snížená",J126,0)</f>
        <v>0</v>
      </c>
      <c r="BG126" s="194">
        <f>IF(N126="zákl. přenesená",J126,0)</f>
        <v>0</v>
      </c>
      <c r="BH126" s="194">
        <f>IF(N126="sníž. přenesená",J126,0)</f>
        <v>0</v>
      </c>
      <c r="BI126" s="194">
        <f>IF(N126="nulová",J126,0)</f>
        <v>0</v>
      </c>
      <c r="BJ126" s="17" t="s">
        <v>22</v>
      </c>
      <c r="BK126" s="194">
        <f>ROUND(I126*H126,2)</f>
        <v>0</v>
      </c>
      <c r="BL126" s="17" t="s">
        <v>141</v>
      </c>
      <c r="BM126" s="17" t="s">
        <v>216</v>
      </c>
    </row>
    <row r="127" spans="2:65" s="11" customFormat="1" ht="13.5" x14ac:dyDescent="0.3">
      <c r="B127" s="195"/>
      <c r="C127" s="196"/>
      <c r="D127" s="197" t="s">
        <v>143</v>
      </c>
      <c r="E127" s="198" t="s">
        <v>20</v>
      </c>
      <c r="F127" s="199" t="s">
        <v>217</v>
      </c>
      <c r="G127" s="196"/>
      <c r="H127" s="200">
        <v>1.121</v>
      </c>
      <c r="I127" s="201"/>
      <c r="J127" s="196"/>
      <c r="K127" s="196"/>
      <c r="L127" s="202"/>
      <c r="M127" s="203"/>
      <c r="N127" s="204"/>
      <c r="O127" s="204"/>
      <c r="P127" s="204"/>
      <c r="Q127" s="204"/>
      <c r="R127" s="204"/>
      <c r="S127" s="204"/>
      <c r="T127" s="205"/>
      <c r="AT127" s="206" t="s">
        <v>143</v>
      </c>
      <c r="AU127" s="206" t="s">
        <v>83</v>
      </c>
      <c r="AV127" s="11" t="s">
        <v>83</v>
      </c>
      <c r="AW127" s="11" t="s">
        <v>37</v>
      </c>
      <c r="AX127" s="11" t="s">
        <v>22</v>
      </c>
      <c r="AY127" s="206" t="s">
        <v>134</v>
      </c>
    </row>
    <row r="128" spans="2:65" s="1" customFormat="1" ht="31.5" customHeight="1" x14ac:dyDescent="0.3">
      <c r="B128" s="34"/>
      <c r="C128" s="183" t="s">
        <v>218</v>
      </c>
      <c r="D128" s="183" t="s">
        <v>136</v>
      </c>
      <c r="E128" s="184" t="s">
        <v>219</v>
      </c>
      <c r="F128" s="185" t="s">
        <v>220</v>
      </c>
      <c r="G128" s="186" t="s">
        <v>160</v>
      </c>
      <c r="H128" s="187">
        <v>299.17</v>
      </c>
      <c r="I128" s="188"/>
      <c r="J128" s="189">
        <f>ROUND(I128*H128,2)</f>
        <v>0</v>
      </c>
      <c r="K128" s="185" t="s">
        <v>155</v>
      </c>
      <c r="L128" s="54"/>
      <c r="M128" s="190" t="s">
        <v>20</v>
      </c>
      <c r="N128" s="191" t="s">
        <v>45</v>
      </c>
      <c r="O128" s="35"/>
      <c r="P128" s="192">
        <f>O128*H128</f>
        <v>0</v>
      </c>
      <c r="Q128" s="192">
        <v>0</v>
      </c>
      <c r="R128" s="192">
        <f>Q128*H128</f>
        <v>0</v>
      </c>
      <c r="S128" s="192">
        <v>0</v>
      </c>
      <c r="T128" s="193">
        <f>S128*H128</f>
        <v>0</v>
      </c>
      <c r="AR128" s="17" t="s">
        <v>141</v>
      </c>
      <c r="AT128" s="17" t="s">
        <v>136</v>
      </c>
      <c r="AU128" s="17" t="s">
        <v>83</v>
      </c>
      <c r="AY128" s="17" t="s">
        <v>134</v>
      </c>
      <c r="BE128" s="194">
        <f>IF(N128="základní",J128,0)</f>
        <v>0</v>
      </c>
      <c r="BF128" s="194">
        <f>IF(N128="snížená",J128,0)</f>
        <v>0</v>
      </c>
      <c r="BG128" s="194">
        <f>IF(N128="zákl. přenesená",J128,0)</f>
        <v>0</v>
      </c>
      <c r="BH128" s="194">
        <f>IF(N128="sníž. přenesená",J128,0)</f>
        <v>0</v>
      </c>
      <c r="BI128" s="194">
        <f>IF(N128="nulová",J128,0)</f>
        <v>0</v>
      </c>
      <c r="BJ128" s="17" t="s">
        <v>22</v>
      </c>
      <c r="BK128" s="194">
        <f>ROUND(I128*H128,2)</f>
        <v>0</v>
      </c>
      <c r="BL128" s="17" t="s">
        <v>141</v>
      </c>
      <c r="BM128" s="17" t="s">
        <v>221</v>
      </c>
    </row>
    <row r="129" spans="2:65" s="11" customFormat="1" ht="13.5" x14ac:dyDescent="0.3">
      <c r="B129" s="195"/>
      <c r="C129" s="196"/>
      <c r="D129" s="197" t="s">
        <v>143</v>
      </c>
      <c r="E129" s="198" t="s">
        <v>20</v>
      </c>
      <c r="F129" s="199" t="s">
        <v>222</v>
      </c>
      <c r="G129" s="196"/>
      <c r="H129" s="200">
        <v>299.17</v>
      </c>
      <c r="I129" s="201"/>
      <c r="J129" s="196"/>
      <c r="K129" s="196"/>
      <c r="L129" s="202"/>
      <c r="M129" s="203"/>
      <c r="N129" s="204"/>
      <c r="O129" s="204"/>
      <c r="P129" s="204"/>
      <c r="Q129" s="204"/>
      <c r="R129" s="204"/>
      <c r="S129" s="204"/>
      <c r="T129" s="205"/>
      <c r="AT129" s="206" t="s">
        <v>143</v>
      </c>
      <c r="AU129" s="206" t="s">
        <v>83</v>
      </c>
      <c r="AV129" s="11" t="s">
        <v>83</v>
      </c>
      <c r="AW129" s="11" t="s">
        <v>37</v>
      </c>
      <c r="AX129" s="11" t="s">
        <v>74</v>
      </c>
      <c r="AY129" s="206" t="s">
        <v>134</v>
      </c>
    </row>
    <row r="130" spans="2:65" s="1" customFormat="1" ht="22.5" customHeight="1" x14ac:dyDescent="0.3">
      <c r="B130" s="34"/>
      <c r="C130" s="183" t="s">
        <v>201</v>
      </c>
      <c r="D130" s="183" t="s">
        <v>136</v>
      </c>
      <c r="E130" s="184" t="s">
        <v>223</v>
      </c>
      <c r="F130" s="185" t="s">
        <v>224</v>
      </c>
      <c r="G130" s="186" t="s">
        <v>139</v>
      </c>
      <c r="H130" s="187">
        <v>698</v>
      </c>
      <c r="I130" s="188"/>
      <c r="J130" s="189">
        <f>ROUND(I130*H130,2)</f>
        <v>0</v>
      </c>
      <c r="K130" s="185" t="s">
        <v>155</v>
      </c>
      <c r="L130" s="54"/>
      <c r="M130" s="190" t="s">
        <v>20</v>
      </c>
      <c r="N130" s="191" t="s">
        <v>45</v>
      </c>
      <c r="O130" s="35"/>
      <c r="P130" s="192">
        <f>O130*H130</f>
        <v>0</v>
      </c>
      <c r="Q130" s="192">
        <v>0</v>
      </c>
      <c r="R130" s="192">
        <f>Q130*H130</f>
        <v>0</v>
      </c>
      <c r="S130" s="192">
        <v>0</v>
      </c>
      <c r="T130" s="193">
        <f>S130*H130</f>
        <v>0</v>
      </c>
      <c r="AR130" s="17" t="s">
        <v>141</v>
      </c>
      <c r="AT130" s="17" t="s">
        <v>136</v>
      </c>
      <c r="AU130" s="17" t="s">
        <v>83</v>
      </c>
      <c r="AY130" s="17" t="s">
        <v>134</v>
      </c>
      <c r="BE130" s="194">
        <f>IF(N130="základní",J130,0)</f>
        <v>0</v>
      </c>
      <c r="BF130" s="194">
        <f>IF(N130="snížená",J130,0)</f>
        <v>0</v>
      </c>
      <c r="BG130" s="194">
        <f>IF(N130="zákl. přenesená",J130,0)</f>
        <v>0</v>
      </c>
      <c r="BH130" s="194">
        <f>IF(N130="sníž. přenesená",J130,0)</f>
        <v>0</v>
      </c>
      <c r="BI130" s="194">
        <f>IF(N130="nulová",J130,0)</f>
        <v>0</v>
      </c>
      <c r="BJ130" s="17" t="s">
        <v>22</v>
      </c>
      <c r="BK130" s="194">
        <f>ROUND(I130*H130,2)</f>
        <v>0</v>
      </c>
      <c r="BL130" s="17" t="s">
        <v>141</v>
      </c>
      <c r="BM130" s="17" t="s">
        <v>225</v>
      </c>
    </row>
    <row r="131" spans="2:65" s="11" customFormat="1" ht="13.5" x14ac:dyDescent="0.3">
      <c r="B131" s="195"/>
      <c r="C131" s="196"/>
      <c r="D131" s="197" t="s">
        <v>143</v>
      </c>
      <c r="E131" s="198" t="s">
        <v>20</v>
      </c>
      <c r="F131" s="199" t="s">
        <v>226</v>
      </c>
      <c r="G131" s="196"/>
      <c r="H131" s="200">
        <v>698</v>
      </c>
      <c r="I131" s="201"/>
      <c r="J131" s="196"/>
      <c r="K131" s="196"/>
      <c r="L131" s="202"/>
      <c r="M131" s="203"/>
      <c r="N131" s="204"/>
      <c r="O131" s="204"/>
      <c r="P131" s="204"/>
      <c r="Q131" s="204"/>
      <c r="R131" s="204"/>
      <c r="S131" s="204"/>
      <c r="T131" s="205"/>
      <c r="AT131" s="206" t="s">
        <v>143</v>
      </c>
      <c r="AU131" s="206" t="s">
        <v>83</v>
      </c>
      <c r="AV131" s="11" t="s">
        <v>83</v>
      </c>
      <c r="AW131" s="11" t="s">
        <v>37</v>
      </c>
      <c r="AX131" s="11" t="s">
        <v>22</v>
      </c>
      <c r="AY131" s="206" t="s">
        <v>134</v>
      </c>
    </row>
    <row r="132" spans="2:65" s="1" customFormat="1" ht="31.5" customHeight="1" x14ac:dyDescent="0.3">
      <c r="B132" s="34"/>
      <c r="C132" s="183" t="s">
        <v>227</v>
      </c>
      <c r="D132" s="183" t="s">
        <v>136</v>
      </c>
      <c r="E132" s="184" t="s">
        <v>228</v>
      </c>
      <c r="F132" s="185" t="s">
        <v>229</v>
      </c>
      <c r="G132" s="186" t="s">
        <v>139</v>
      </c>
      <c r="H132" s="187">
        <v>81.2</v>
      </c>
      <c r="I132" s="188"/>
      <c r="J132" s="189">
        <f>ROUND(I132*H132,2)</f>
        <v>0</v>
      </c>
      <c r="K132" s="185" t="s">
        <v>140</v>
      </c>
      <c r="L132" s="54"/>
      <c r="M132" s="190" t="s">
        <v>20</v>
      </c>
      <c r="N132" s="191" t="s">
        <v>45</v>
      </c>
      <c r="O132" s="35"/>
      <c r="P132" s="192">
        <f>O132*H132</f>
        <v>0</v>
      </c>
      <c r="Q132" s="192">
        <v>0</v>
      </c>
      <c r="R132" s="192">
        <f>Q132*H132</f>
        <v>0</v>
      </c>
      <c r="S132" s="192">
        <v>0</v>
      </c>
      <c r="T132" s="193">
        <f>S132*H132</f>
        <v>0</v>
      </c>
      <c r="AR132" s="17" t="s">
        <v>141</v>
      </c>
      <c r="AT132" s="17" t="s">
        <v>136</v>
      </c>
      <c r="AU132" s="17" t="s">
        <v>83</v>
      </c>
      <c r="AY132" s="17" t="s">
        <v>134</v>
      </c>
      <c r="BE132" s="194">
        <f>IF(N132="základní",J132,0)</f>
        <v>0</v>
      </c>
      <c r="BF132" s="194">
        <f>IF(N132="snížená",J132,0)</f>
        <v>0</v>
      </c>
      <c r="BG132" s="194">
        <f>IF(N132="zákl. přenesená",J132,0)</f>
        <v>0</v>
      </c>
      <c r="BH132" s="194">
        <f>IF(N132="sníž. přenesená",J132,0)</f>
        <v>0</v>
      </c>
      <c r="BI132" s="194">
        <f>IF(N132="nulová",J132,0)</f>
        <v>0</v>
      </c>
      <c r="BJ132" s="17" t="s">
        <v>22</v>
      </c>
      <c r="BK132" s="194">
        <f>ROUND(I132*H132,2)</f>
        <v>0</v>
      </c>
      <c r="BL132" s="17" t="s">
        <v>141</v>
      </c>
      <c r="BM132" s="17" t="s">
        <v>230</v>
      </c>
    </row>
    <row r="133" spans="2:65" s="11" customFormat="1" ht="13.5" x14ac:dyDescent="0.3">
      <c r="B133" s="195"/>
      <c r="C133" s="196"/>
      <c r="D133" s="197" t="s">
        <v>143</v>
      </c>
      <c r="E133" s="198" t="s">
        <v>20</v>
      </c>
      <c r="F133" s="199" t="s">
        <v>231</v>
      </c>
      <c r="G133" s="196"/>
      <c r="H133" s="200">
        <v>81.2</v>
      </c>
      <c r="I133" s="201"/>
      <c r="J133" s="196"/>
      <c r="K133" s="196"/>
      <c r="L133" s="202"/>
      <c r="M133" s="203"/>
      <c r="N133" s="204"/>
      <c r="O133" s="204"/>
      <c r="P133" s="204"/>
      <c r="Q133" s="204"/>
      <c r="R133" s="204"/>
      <c r="S133" s="204"/>
      <c r="T133" s="205"/>
      <c r="AT133" s="206" t="s">
        <v>143</v>
      </c>
      <c r="AU133" s="206" t="s">
        <v>83</v>
      </c>
      <c r="AV133" s="11" t="s">
        <v>83</v>
      </c>
      <c r="AW133" s="11" t="s">
        <v>37</v>
      </c>
      <c r="AX133" s="11" t="s">
        <v>22</v>
      </c>
      <c r="AY133" s="206" t="s">
        <v>134</v>
      </c>
    </row>
    <row r="134" spans="2:65" s="1" customFormat="1" ht="31.5" customHeight="1" x14ac:dyDescent="0.3">
      <c r="B134" s="34"/>
      <c r="C134" s="183" t="s">
        <v>232</v>
      </c>
      <c r="D134" s="183" t="s">
        <v>136</v>
      </c>
      <c r="E134" s="184" t="s">
        <v>233</v>
      </c>
      <c r="F134" s="185" t="s">
        <v>234</v>
      </c>
      <c r="G134" s="186" t="s">
        <v>139</v>
      </c>
      <c r="H134" s="187">
        <v>81.2</v>
      </c>
      <c r="I134" s="188"/>
      <c r="J134" s="189">
        <f>ROUND(I134*H134,2)</f>
        <v>0</v>
      </c>
      <c r="K134" s="185" t="s">
        <v>155</v>
      </c>
      <c r="L134" s="54"/>
      <c r="M134" s="190" t="s">
        <v>20</v>
      </c>
      <c r="N134" s="191" t="s">
        <v>45</v>
      </c>
      <c r="O134" s="35"/>
      <c r="P134" s="192">
        <f>O134*H134</f>
        <v>0</v>
      </c>
      <c r="Q134" s="192">
        <v>0</v>
      </c>
      <c r="R134" s="192">
        <f>Q134*H134</f>
        <v>0</v>
      </c>
      <c r="S134" s="192">
        <v>0</v>
      </c>
      <c r="T134" s="193">
        <f>S134*H134</f>
        <v>0</v>
      </c>
      <c r="AR134" s="17" t="s">
        <v>141</v>
      </c>
      <c r="AT134" s="17" t="s">
        <v>136</v>
      </c>
      <c r="AU134" s="17" t="s">
        <v>83</v>
      </c>
      <c r="AY134" s="17" t="s">
        <v>134</v>
      </c>
      <c r="BE134" s="194">
        <f>IF(N134="základní",J134,0)</f>
        <v>0</v>
      </c>
      <c r="BF134" s="194">
        <f>IF(N134="snížená",J134,0)</f>
        <v>0</v>
      </c>
      <c r="BG134" s="194">
        <f>IF(N134="zákl. přenesená",J134,0)</f>
        <v>0</v>
      </c>
      <c r="BH134" s="194">
        <f>IF(N134="sníž. přenesená",J134,0)</f>
        <v>0</v>
      </c>
      <c r="BI134" s="194">
        <f>IF(N134="nulová",J134,0)</f>
        <v>0</v>
      </c>
      <c r="BJ134" s="17" t="s">
        <v>22</v>
      </c>
      <c r="BK134" s="194">
        <f>ROUND(I134*H134,2)</f>
        <v>0</v>
      </c>
      <c r="BL134" s="17" t="s">
        <v>141</v>
      </c>
      <c r="BM134" s="17" t="s">
        <v>235</v>
      </c>
    </row>
    <row r="135" spans="2:65" s="11" customFormat="1" ht="13.5" x14ac:dyDescent="0.3">
      <c r="B135" s="195"/>
      <c r="C135" s="196"/>
      <c r="D135" s="197" t="s">
        <v>143</v>
      </c>
      <c r="E135" s="198" t="s">
        <v>20</v>
      </c>
      <c r="F135" s="199" t="s">
        <v>236</v>
      </c>
      <c r="G135" s="196"/>
      <c r="H135" s="200">
        <v>81.2</v>
      </c>
      <c r="I135" s="201"/>
      <c r="J135" s="196"/>
      <c r="K135" s="196"/>
      <c r="L135" s="202"/>
      <c r="M135" s="203"/>
      <c r="N135" s="204"/>
      <c r="O135" s="204"/>
      <c r="P135" s="204"/>
      <c r="Q135" s="204"/>
      <c r="R135" s="204"/>
      <c r="S135" s="204"/>
      <c r="T135" s="205"/>
      <c r="AT135" s="206" t="s">
        <v>143</v>
      </c>
      <c r="AU135" s="206" t="s">
        <v>83</v>
      </c>
      <c r="AV135" s="11" t="s">
        <v>83</v>
      </c>
      <c r="AW135" s="11" t="s">
        <v>37</v>
      </c>
      <c r="AX135" s="11" t="s">
        <v>22</v>
      </c>
      <c r="AY135" s="206" t="s">
        <v>134</v>
      </c>
    </row>
    <row r="136" spans="2:65" s="1" customFormat="1" ht="22.5" customHeight="1" x14ac:dyDescent="0.3">
      <c r="B136" s="34"/>
      <c r="C136" s="235" t="s">
        <v>237</v>
      </c>
      <c r="D136" s="235" t="s">
        <v>238</v>
      </c>
      <c r="E136" s="236" t="s">
        <v>239</v>
      </c>
      <c r="F136" s="237" t="s">
        <v>240</v>
      </c>
      <c r="G136" s="238" t="s">
        <v>241</v>
      </c>
      <c r="H136" s="239">
        <v>4.0599999999999996</v>
      </c>
      <c r="I136" s="240"/>
      <c r="J136" s="241">
        <f>ROUND(I136*H136,2)</f>
        <v>0</v>
      </c>
      <c r="K136" s="237" t="s">
        <v>155</v>
      </c>
      <c r="L136" s="242"/>
      <c r="M136" s="243" t="s">
        <v>20</v>
      </c>
      <c r="N136" s="244" t="s">
        <v>45</v>
      </c>
      <c r="O136" s="35"/>
      <c r="P136" s="192">
        <f>O136*H136</f>
        <v>0</v>
      </c>
      <c r="Q136" s="192">
        <v>1E-3</v>
      </c>
      <c r="R136" s="192">
        <f>Q136*H136</f>
        <v>4.0599999999999994E-3</v>
      </c>
      <c r="S136" s="192">
        <v>0</v>
      </c>
      <c r="T136" s="193">
        <f>S136*H136</f>
        <v>0</v>
      </c>
      <c r="AR136" s="17" t="s">
        <v>178</v>
      </c>
      <c r="AT136" s="17" t="s">
        <v>238</v>
      </c>
      <c r="AU136" s="17" t="s">
        <v>83</v>
      </c>
      <c r="AY136" s="17" t="s">
        <v>134</v>
      </c>
      <c r="BE136" s="194">
        <f>IF(N136="základní",J136,0)</f>
        <v>0</v>
      </c>
      <c r="BF136" s="194">
        <f>IF(N136="snížená",J136,0)</f>
        <v>0</v>
      </c>
      <c r="BG136" s="194">
        <f>IF(N136="zákl. přenesená",J136,0)</f>
        <v>0</v>
      </c>
      <c r="BH136" s="194">
        <f>IF(N136="sníž. přenesená",J136,0)</f>
        <v>0</v>
      </c>
      <c r="BI136" s="194">
        <f>IF(N136="nulová",J136,0)</f>
        <v>0</v>
      </c>
      <c r="BJ136" s="17" t="s">
        <v>22</v>
      </c>
      <c r="BK136" s="194">
        <f>ROUND(I136*H136,2)</f>
        <v>0</v>
      </c>
      <c r="BL136" s="17" t="s">
        <v>141</v>
      </c>
      <c r="BM136" s="17" t="s">
        <v>242</v>
      </c>
    </row>
    <row r="137" spans="2:65" s="11" customFormat="1" ht="13.5" x14ac:dyDescent="0.3">
      <c r="B137" s="195"/>
      <c r="C137" s="196"/>
      <c r="D137" s="207" t="s">
        <v>143</v>
      </c>
      <c r="E137" s="221" t="s">
        <v>20</v>
      </c>
      <c r="F137" s="222" t="s">
        <v>243</v>
      </c>
      <c r="G137" s="196"/>
      <c r="H137" s="223">
        <v>4.0599999999999996</v>
      </c>
      <c r="I137" s="201"/>
      <c r="J137" s="196"/>
      <c r="K137" s="196"/>
      <c r="L137" s="202"/>
      <c r="M137" s="203"/>
      <c r="N137" s="204"/>
      <c r="O137" s="204"/>
      <c r="P137" s="204"/>
      <c r="Q137" s="204"/>
      <c r="R137" s="204"/>
      <c r="S137" s="204"/>
      <c r="T137" s="205"/>
      <c r="AT137" s="206" t="s">
        <v>143</v>
      </c>
      <c r="AU137" s="206" t="s">
        <v>83</v>
      </c>
      <c r="AV137" s="11" t="s">
        <v>83</v>
      </c>
      <c r="AW137" s="11" t="s">
        <v>37</v>
      </c>
      <c r="AX137" s="11" t="s">
        <v>74</v>
      </c>
      <c r="AY137" s="206" t="s">
        <v>134</v>
      </c>
    </row>
    <row r="138" spans="2:65" s="10" customFormat="1" ht="29.85" customHeight="1" x14ac:dyDescent="0.3">
      <c r="B138" s="166"/>
      <c r="C138" s="167"/>
      <c r="D138" s="180" t="s">
        <v>73</v>
      </c>
      <c r="E138" s="181" t="s">
        <v>141</v>
      </c>
      <c r="F138" s="181" t="s">
        <v>244</v>
      </c>
      <c r="G138" s="167"/>
      <c r="H138" s="167"/>
      <c r="I138" s="170"/>
      <c r="J138" s="182">
        <f>BK138</f>
        <v>0</v>
      </c>
      <c r="K138" s="167"/>
      <c r="L138" s="172"/>
      <c r="M138" s="173"/>
      <c r="N138" s="174"/>
      <c r="O138" s="174"/>
      <c r="P138" s="175">
        <f>SUM(P139:P141)</f>
        <v>0</v>
      </c>
      <c r="Q138" s="174"/>
      <c r="R138" s="175">
        <f>SUM(R139:R141)</f>
        <v>0</v>
      </c>
      <c r="S138" s="174"/>
      <c r="T138" s="176">
        <f>SUM(T139:T141)</f>
        <v>0</v>
      </c>
      <c r="AR138" s="177" t="s">
        <v>22</v>
      </c>
      <c r="AT138" s="178" t="s">
        <v>73</v>
      </c>
      <c r="AU138" s="178" t="s">
        <v>22</v>
      </c>
      <c r="AY138" s="177" t="s">
        <v>134</v>
      </c>
      <c r="BK138" s="179">
        <f>SUM(BK139:BK141)</f>
        <v>0</v>
      </c>
    </row>
    <row r="139" spans="2:65" s="1" customFormat="1" ht="31.5" customHeight="1" x14ac:dyDescent="0.3">
      <c r="B139" s="34"/>
      <c r="C139" s="183" t="s">
        <v>7</v>
      </c>
      <c r="D139" s="183" t="s">
        <v>136</v>
      </c>
      <c r="E139" s="184" t="s">
        <v>245</v>
      </c>
      <c r="F139" s="185" t="s">
        <v>246</v>
      </c>
      <c r="G139" s="186" t="s">
        <v>154</v>
      </c>
      <c r="H139" s="187">
        <v>18</v>
      </c>
      <c r="I139" s="188"/>
      <c r="J139" s="189">
        <f>ROUND(I139*H139,2)</f>
        <v>0</v>
      </c>
      <c r="K139" s="185" t="s">
        <v>20</v>
      </c>
      <c r="L139" s="54"/>
      <c r="M139" s="190" t="s">
        <v>20</v>
      </c>
      <c r="N139" s="191" t="s">
        <v>45</v>
      </c>
      <c r="O139" s="35"/>
      <c r="P139" s="192">
        <f>O139*H139</f>
        <v>0</v>
      </c>
      <c r="Q139" s="192">
        <v>0</v>
      </c>
      <c r="R139" s="192">
        <f>Q139*H139</f>
        <v>0</v>
      </c>
      <c r="S139" s="192">
        <v>0</v>
      </c>
      <c r="T139" s="193">
        <f>S139*H139</f>
        <v>0</v>
      </c>
      <c r="AR139" s="17" t="s">
        <v>141</v>
      </c>
      <c r="AT139" s="17" t="s">
        <v>136</v>
      </c>
      <c r="AU139" s="17" t="s">
        <v>83</v>
      </c>
      <c r="AY139" s="17" t="s">
        <v>134</v>
      </c>
      <c r="BE139" s="194">
        <f>IF(N139="základní",J139,0)</f>
        <v>0</v>
      </c>
      <c r="BF139" s="194">
        <f>IF(N139="snížená",J139,0)</f>
        <v>0</v>
      </c>
      <c r="BG139" s="194">
        <f>IF(N139="zákl. přenesená",J139,0)</f>
        <v>0</v>
      </c>
      <c r="BH139" s="194">
        <f>IF(N139="sníž. přenesená",J139,0)</f>
        <v>0</v>
      </c>
      <c r="BI139" s="194">
        <f>IF(N139="nulová",J139,0)</f>
        <v>0</v>
      </c>
      <c r="BJ139" s="17" t="s">
        <v>22</v>
      </c>
      <c r="BK139" s="194">
        <f>ROUND(I139*H139,2)</f>
        <v>0</v>
      </c>
      <c r="BL139" s="17" t="s">
        <v>141</v>
      </c>
      <c r="BM139" s="17" t="s">
        <v>247</v>
      </c>
    </row>
    <row r="140" spans="2:65" s="1" customFormat="1" ht="27" x14ac:dyDescent="0.3">
      <c r="B140" s="34"/>
      <c r="C140" s="56"/>
      <c r="D140" s="207" t="s">
        <v>148</v>
      </c>
      <c r="E140" s="56"/>
      <c r="F140" s="208" t="s">
        <v>248</v>
      </c>
      <c r="G140" s="56"/>
      <c r="H140" s="56"/>
      <c r="I140" s="153"/>
      <c r="J140" s="56"/>
      <c r="K140" s="56"/>
      <c r="L140" s="54"/>
      <c r="M140" s="71"/>
      <c r="N140" s="35"/>
      <c r="O140" s="35"/>
      <c r="P140" s="35"/>
      <c r="Q140" s="35"/>
      <c r="R140" s="35"/>
      <c r="S140" s="35"/>
      <c r="T140" s="72"/>
      <c r="AT140" s="17" t="s">
        <v>148</v>
      </c>
      <c r="AU140" s="17" t="s">
        <v>83</v>
      </c>
    </row>
    <row r="141" spans="2:65" s="11" customFormat="1" ht="13.5" x14ac:dyDescent="0.3">
      <c r="B141" s="195"/>
      <c r="C141" s="196"/>
      <c r="D141" s="207" t="s">
        <v>143</v>
      </c>
      <c r="E141" s="221" t="s">
        <v>20</v>
      </c>
      <c r="F141" s="222" t="s">
        <v>227</v>
      </c>
      <c r="G141" s="196"/>
      <c r="H141" s="223">
        <v>18</v>
      </c>
      <c r="I141" s="201"/>
      <c r="J141" s="196"/>
      <c r="K141" s="196"/>
      <c r="L141" s="202"/>
      <c r="M141" s="203"/>
      <c r="N141" s="204"/>
      <c r="O141" s="204"/>
      <c r="P141" s="204"/>
      <c r="Q141" s="204"/>
      <c r="R141" s="204"/>
      <c r="S141" s="204"/>
      <c r="T141" s="205"/>
      <c r="AT141" s="206" t="s">
        <v>143</v>
      </c>
      <c r="AU141" s="206" t="s">
        <v>83</v>
      </c>
      <c r="AV141" s="11" t="s">
        <v>83</v>
      </c>
      <c r="AW141" s="11" t="s">
        <v>37</v>
      </c>
      <c r="AX141" s="11" t="s">
        <v>22</v>
      </c>
      <c r="AY141" s="206" t="s">
        <v>134</v>
      </c>
    </row>
    <row r="142" spans="2:65" s="10" customFormat="1" ht="29.85" customHeight="1" x14ac:dyDescent="0.3">
      <c r="B142" s="166"/>
      <c r="C142" s="167"/>
      <c r="D142" s="180" t="s">
        <v>73</v>
      </c>
      <c r="E142" s="181" t="s">
        <v>157</v>
      </c>
      <c r="F142" s="181" t="s">
        <v>79</v>
      </c>
      <c r="G142" s="167"/>
      <c r="H142" s="167"/>
      <c r="I142" s="170"/>
      <c r="J142" s="182">
        <f>BK142</f>
        <v>0</v>
      </c>
      <c r="K142" s="167"/>
      <c r="L142" s="172"/>
      <c r="M142" s="173"/>
      <c r="N142" s="174"/>
      <c r="O142" s="174"/>
      <c r="P142" s="175">
        <f>SUM(P143:P177)</f>
        <v>0</v>
      </c>
      <c r="Q142" s="174"/>
      <c r="R142" s="175">
        <f>SUM(R143:R177)</f>
        <v>197.16007500000001</v>
      </c>
      <c r="S142" s="174"/>
      <c r="T142" s="176">
        <f>SUM(T143:T177)</f>
        <v>0</v>
      </c>
      <c r="AR142" s="177" t="s">
        <v>22</v>
      </c>
      <c r="AT142" s="178" t="s">
        <v>73</v>
      </c>
      <c r="AU142" s="178" t="s">
        <v>22</v>
      </c>
      <c r="AY142" s="177" t="s">
        <v>134</v>
      </c>
      <c r="BK142" s="179">
        <f>SUM(BK143:BK177)</f>
        <v>0</v>
      </c>
    </row>
    <row r="143" spans="2:65" s="1" customFormat="1" ht="31.5" customHeight="1" x14ac:dyDescent="0.3">
      <c r="B143" s="34"/>
      <c r="C143" s="235" t="s">
        <v>249</v>
      </c>
      <c r="D143" s="235" t="s">
        <v>238</v>
      </c>
      <c r="E143" s="236" t="s">
        <v>250</v>
      </c>
      <c r="F143" s="237" t="s">
        <v>251</v>
      </c>
      <c r="G143" s="238" t="s">
        <v>170</v>
      </c>
      <c r="H143" s="239">
        <v>1.55</v>
      </c>
      <c r="I143" s="240"/>
      <c r="J143" s="241">
        <f>ROUND(I143*H143,2)</f>
        <v>0</v>
      </c>
      <c r="K143" s="237" t="s">
        <v>20</v>
      </c>
      <c r="L143" s="242"/>
      <c r="M143" s="243" t="s">
        <v>20</v>
      </c>
      <c r="N143" s="244" t="s">
        <v>45</v>
      </c>
      <c r="O143" s="35"/>
      <c r="P143" s="192">
        <f>O143*H143</f>
        <v>0</v>
      </c>
      <c r="Q143" s="192">
        <v>1</v>
      </c>
      <c r="R143" s="192">
        <f>Q143*H143</f>
        <v>1.55</v>
      </c>
      <c r="S143" s="192">
        <v>0</v>
      </c>
      <c r="T143" s="193">
        <f>S143*H143</f>
        <v>0</v>
      </c>
      <c r="AR143" s="17" t="s">
        <v>178</v>
      </c>
      <c r="AT143" s="17" t="s">
        <v>238</v>
      </c>
      <c r="AU143" s="17" t="s">
        <v>83</v>
      </c>
      <c r="AY143" s="17" t="s">
        <v>134</v>
      </c>
      <c r="BE143" s="194">
        <f>IF(N143="základní",J143,0)</f>
        <v>0</v>
      </c>
      <c r="BF143" s="194">
        <f>IF(N143="snížená",J143,0)</f>
        <v>0</v>
      </c>
      <c r="BG143" s="194">
        <f>IF(N143="zákl. přenesená",J143,0)</f>
        <v>0</v>
      </c>
      <c r="BH143" s="194">
        <f>IF(N143="sníž. přenesená",J143,0)</f>
        <v>0</v>
      </c>
      <c r="BI143" s="194">
        <f>IF(N143="nulová",J143,0)</f>
        <v>0</v>
      </c>
      <c r="BJ143" s="17" t="s">
        <v>22</v>
      </c>
      <c r="BK143" s="194">
        <f>ROUND(I143*H143,2)</f>
        <v>0</v>
      </c>
      <c r="BL143" s="17" t="s">
        <v>141</v>
      </c>
      <c r="BM143" s="17" t="s">
        <v>252</v>
      </c>
    </row>
    <row r="144" spans="2:65" s="12" customFormat="1" ht="13.5" x14ac:dyDescent="0.3">
      <c r="B144" s="210"/>
      <c r="C144" s="211"/>
      <c r="D144" s="207" t="s">
        <v>143</v>
      </c>
      <c r="E144" s="212" t="s">
        <v>20</v>
      </c>
      <c r="F144" s="213" t="s">
        <v>253</v>
      </c>
      <c r="G144" s="211"/>
      <c r="H144" s="214" t="s">
        <v>20</v>
      </c>
      <c r="I144" s="215"/>
      <c r="J144" s="211"/>
      <c r="K144" s="211"/>
      <c r="L144" s="216"/>
      <c r="M144" s="217"/>
      <c r="N144" s="218"/>
      <c r="O144" s="218"/>
      <c r="P144" s="218"/>
      <c r="Q144" s="218"/>
      <c r="R144" s="218"/>
      <c r="S144" s="218"/>
      <c r="T144" s="219"/>
      <c r="AT144" s="220" t="s">
        <v>143</v>
      </c>
      <c r="AU144" s="220" t="s">
        <v>83</v>
      </c>
      <c r="AV144" s="12" t="s">
        <v>22</v>
      </c>
      <c r="AW144" s="12" t="s">
        <v>37</v>
      </c>
      <c r="AX144" s="12" t="s">
        <v>74</v>
      </c>
      <c r="AY144" s="220" t="s">
        <v>134</v>
      </c>
    </row>
    <row r="145" spans="2:65" s="11" customFormat="1" ht="13.5" x14ac:dyDescent="0.3">
      <c r="B145" s="195"/>
      <c r="C145" s="196"/>
      <c r="D145" s="197" t="s">
        <v>143</v>
      </c>
      <c r="E145" s="198" t="s">
        <v>20</v>
      </c>
      <c r="F145" s="199" t="s">
        <v>254</v>
      </c>
      <c r="G145" s="196"/>
      <c r="H145" s="200">
        <v>1.55</v>
      </c>
      <c r="I145" s="201"/>
      <c r="J145" s="196"/>
      <c r="K145" s="196"/>
      <c r="L145" s="202"/>
      <c r="M145" s="203"/>
      <c r="N145" s="204"/>
      <c r="O145" s="204"/>
      <c r="P145" s="204"/>
      <c r="Q145" s="204"/>
      <c r="R145" s="204"/>
      <c r="S145" s="204"/>
      <c r="T145" s="205"/>
      <c r="AT145" s="206" t="s">
        <v>143</v>
      </c>
      <c r="AU145" s="206" t="s">
        <v>83</v>
      </c>
      <c r="AV145" s="11" t="s">
        <v>83</v>
      </c>
      <c r="AW145" s="11" t="s">
        <v>37</v>
      </c>
      <c r="AX145" s="11" t="s">
        <v>22</v>
      </c>
      <c r="AY145" s="206" t="s">
        <v>134</v>
      </c>
    </row>
    <row r="146" spans="2:65" s="1" customFormat="1" ht="57" customHeight="1" x14ac:dyDescent="0.3">
      <c r="B146" s="34"/>
      <c r="C146" s="183" t="s">
        <v>255</v>
      </c>
      <c r="D146" s="183" t="s">
        <v>136</v>
      </c>
      <c r="E146" s="184" t="s">
        <v>256</v>
      </c>
      <c r="F146" s="185" t="s">
        <v>257</v>
      </c>
      <c r="G146" s="186" t="s">
        <v>139</v>
      </c>
      <c r="H146" s="187">
        <v>738</v>
      </c>
      <c r="I146" s="188"/>
      <c r="J146" s="189">
        <f>ROUND(I146*H146,2)</f>
        <v>0</v>
      </c>
      <c r="K146" s="185" t="s">
        <v>140</v>
      </c>
      <c r="L146" s="54"/>
      <c r="M146" s="190" t="s">
        <v>20</v>
      </c>
      <c r="N146" s="191" t="s">
        <v>45</v>
      </c>
      <c r="O146" s="35"/>
      <c r="P146" s="192">
        <f>O146*H146</f>
        <v>0</v>
      </c>
      <c r="Q146" s="192">
        <v>0</v>
      </c>
      <c r="R146" s="192">
        <f>Q146*H146</f>
        <v>0</v>
      </c>
      <c r="S146" s="192">
        <v>0</v>
      </c>
      <c r="T146" s="193">
        <f>S146*H146</f>
        <v>0</v>
      </c>
      <c r="AR146" s="17" t="s">
        <v>141</v>
      </c>
      <c r="AT146" s="17" t="s">
        <v>136</v>
      </c>
      <c r="AU146" s="17" t="s">
        <v>83</v>
      </c>
      <c r="AY146" s="17" t="s">
        <v>134</v>
      </c>
      <c r="BE146" s="194">
        <f>IF(N146="základní",J146,0)</f>
        <v>0</v>
      </c>
      <c r="BF146" s="194">
        <f>IF(N146="snížená",J146,0)</f>
        <v>0</v>
      </c>
      <c r="BG146" s="194">
        <f>IF(N146="zákl. přenesená",J146,0)</f>
        <v>0</v>
      </c>
      <c r="BH146" s="194">
        <f>IF(N146="sníž. přenesená",J146,0)</f>
        <v>0</v>
      </c>
      <c r="BI146" s="194">
        <f>IF(N146="nulová",J146,0)</f>
        <v>0</v>
      </c>
      <c r="BJ146" s="17" t="s">
        <v>22</v>
      </c>
      <c r="BK146" s="194">
        <f>ROUND(I146*H146,2)</f>
        <v>0</v>
      </c>
      <c r="BL146" s="17" t="s">
        <v>141</v>
      </c>
      <c r="BM146" s="17" t="s">
        <v>258</v>
      </c>
    </row>
    <row r="147" spans="2:65" s="11" customFormat="1" ht="13.5" x14ac:dyDescent="0.3">
      <c r="B147" s="195"/>
      <c r="C147" s="196"/>
      <c r="D147" s="197" t="s">
        <v>143</v>
      </c>
      <c r="E147" s="198" t="s">
        <v>20</v>
      </c>
      <c r="F147" s="199" t="s">
        <v>259</v>
      </c>
      <c r="G147" s="196"/>
      <c r="H147" s="200">
        <v>738</v>
      </c>
      <c r="I147" s="201"/>
      <c r="J147" s="196"/>
      <c r="K147" s="196"/>
      <c r="L147" s="202"/>
      <c r="M147" s="203"/>
      <c r="N147" s="204"/>
      <c r="O147" s="204"/>
      <c r="P147" s="204"/>
      <c r="Q147" s="204"/>
      <c r="R147" s="204"/>
      <c r="S147" s="204"/>
      <c r="T147" s="205"/>
      <c r="AT147" s="206" t="s">
        <v>143</v>
      </c>
      <c r="AU147" s="206" t="s">
        <v>83</v>
      </c>
      <c r="AV147" s="11" t="s">
        <v>83</v>
      </c>
      <c r="AW147" s="11" t="s">
        <v>37</v>
      </c>
      <c r="AX147" s="11" t="s">
        <v>22</v>
      </c>
      <c r="AY147" s="206" t="s">
        <v>134</v>
      </c>
    </row>
    <row r="148" spans="2:65" s="1" customFormat="1" ht="22.5" customHeight="1" x14ac:dyDescent="0.3">
      <c r="B148" s="34"/>
      <c r="C148" s="183" t="s">
        <v>260</v>
      </c>
      <c r="D148" s="183" t="s">
        <v>136</v>
      </c>
      <c r="E148" s="184" t="s">
        <v>261</v>
      </c>
      <c r="F148" s="185" t="s">
        <v>262</v>
      </c>
      <c r="G148" s="186" t="s">
        <v>160</v>
      </c>
      <c r="H148" s="187">
        <v>10</v>
      </c>
      <c r="I148" s="188"/>
      <c r="J148" s="189">
        <f>ROUND(I148*H148,2)</f>
        <v>0</v>
      </c>
      <c r="K148" s="185" t="s">
        <v>20</v>
      </c>
      <c r="L148" s="54"/>
      <c r="M148" s="190" t="s">
        <v>20</v>
      </c>
      <c r="N148" s="191" t="s">
        <v>45</v>
      </c>
      <c r="O148" s="35"/>
      <c r="P148" s="192">
        <f>O148*H148</f>
        <v>0</v>
      </c>
      <c r="Q148" s="192">
        <v>0</v>
      </c>
      <c r="R148" s="192">
        <f>Q148*H148</f>
        <v>0</v>
      </c>
      <c r="S148" s="192">
        <v>0</v>
      </c>
      <c r="T148" s="193">
        <f>S148*H148</f>
        <v>0</v>
      </c>
      <c r="AR148" s="17" t="s">
        <v>141</v>
      </c>
      <c r="AT148" s="17" t="s">
        <v>136</v>
      </c>
      <c r="AU148" s="17" t="s">
        <v>83</v>
      </c>
      <c r="AY148" s="17" t="s">
        <v>134</v>
      </c>
      <c r="BE148" s="194">
        <f>IF(N148="základní",J148,0)</f>
        <v>0</v>
      </c>
      <c r="BF148" s="194">
        <f>IF(N148="snížená",J148,0)</f>
        <v>0</v>
      </c>
      <c r="BG148" s="194">
        <f>IF(N148="zákl. přenesená",J148,0)</f>
        <v>0</v>
      </c>
      <c r="BH148" s="194">
        <f>IF(N148="sníž. přenesená",J148,0)</f>
        <v>0</v>
      </c>
      <c r="BI148" s="194">
        <f>IF(N148="nulová",J148,0)</f>
        <v>0</v>
      </c>
      <c r="BJ148" s="17" t="s">
        <v>22</v>
      </c>
      <c r="BK148" s="194">
        <f>ROUND(I148*H148,2)</f>
        <v>0</v>
      </c>
      <c r="BL148" s="17" t="s">
        <v>141</v>
      </c>
      <c r="BM148" s="17" t="s">
        <v>263</v>
      </c>
    </row>
    <row r="149" spans="2:65" s="11" customFormat="1" ht="13.5" x14ac:dyDescent="0.3">
      <c r="B149" s="195"/>
      <c r="C149" s="196"/>
      <c r="D149" s="197" t="s">
        <v>143</v>
      </c>
      <c r="E149" s="198" t="s">
        <v>20</v>
      </c>
      <c r="F149" s="199" t="s">
        <v>27</v>
      </c>
      <c r="G149" s="196"/>
      <c r="H149" s="200">
        <v>10</v>
      </c>
      <c r="I149" s="201"/>
      <c r="J149" s="196"/>
      <c r="K149" s="196"/>
      <c r="L149" s="202"/>
      <c r="M149" s="203"/>
      <c r="N149" s="204"/>
      <c r="O149" s="204"/>
      <c r="P149" s="204"/>
      <c r="Q149" s="204"/>
      <c r="R149" s="204"/>
      <c r="S149" s="204"/>
      <c r="T149" s="205"/>
      <c r="AT149" s="206" t="s">
        <v>143</v>
      </c>
      <c r="AU149" s="206" t="s">
        <v>83</v>
      </c>
      <c r="AV149" s="11" t="s">
        <v>83</v>
      </c>
      <c r="AW149" s="11" t="s">
        <v>37</v>
      </c>
      <c r="AX149" s="11" t="s">
        <v>22</v>
      </c>
      <c r="AY149" s="206" t="s">
        <v>134</v>
      </c>
    </row>
    <row r="150" spans="2:65" s="1" customFormat="1" ht="22.5" customHeight="1" x14ac:dyDescent="0.3">
      <c r="B150" s="34"/>
      <c r="C150" s="183" t="s">
        <v>264</v>
      </c>
      <c r="D150" s="183" t="s">
        <v>136</v>
      </c>
      <c r="E150" s="184" t="s">
        <v>265</v>
      </c>
      <c r="F150" s="185" t="s">
        <v>266</v>
      </c>
      <c r="G150" s="186" t="s">
        <v>139</v>
      </c>
      <c r="H150" s="187">
        <v>784.08</v>
      </c>
      <c r="I150" s="188"/>
      <c r="J150" s="189">
        <f>ROUND(I150*H150,2)</f>
        <v>0</v>
      </c>
      <c r="K150" s="185" t="s">
        <v>140</v>
      </c>
      <c r="L150" s="54"/>
      <c r="M150" s="190" t="s">
        <v>20</v>
      </c>
      <c r="N150" s="191" t="s">
        <v>45</v>
      </c>
      <c r="O150" s="35"/>
      <c r="P150" s="192">
        <f>O150*H150</f>
        <v>0</v>
      </c>
      <c r="Q150" s="192">
        <v>0</v>
      </c>
      <c r="R150" s="192">
        <f>Q150*H150</f>
        <v>0</v>
      </c>
      <c r="S150" s="192">
        <v>0</v>
      </c>
      <c r="T150" s="193">
        <f>S150*H150</f>
        <v>0</v>
      </c>
      <c r="AR150" s="17" t="s">
        <v>141</v>
      </c>
      <c r="AT150" s="17" t="s">
        <v>136</v>
      </c>
      <c r="AU150" s="17" t="s">
        <v>83</v>
      </c>
      <c r="AY150" s="17" t="s">
        <v>134</v>
      </c>
      <c r="BE150" s="194">
        <f>IF(N150="základní",J150,0)</f>
        <v>0</v>
      </c>
      <c r="BF150" s="194">
        <f>IF(N150="snížená",J150,0)</f>
        <v>0</v>
      </c>
      <c r="BG150" s="194">
        <f>IF(N150="zákl. přenesená",J150,0)</f>
        <v>0</v>
      </c>
      <c r="BH150" s="194">
        <f>IF(N150="sníž. přenesená",J150,0)</f>
        <v>0</v>
      </c>
      <c r="BI150" s="194">
        <f>IF(N150="nulová",J150,0)</f>
        <v>0</v>
      </c>
      <c r="BJ150" s="17" t="s">
        <v>22</v>
      </c>
      <c r="BK150" s="194">
        <f>ROUND(I150*H150,2)</f>
        <v>0</v>
      </c>
      <c r="BL150" s="17" t="s">
        <v>141</v>
      </c>
      <c r="BM150" s="17" t="s">
        <v>267</v>
      </c>
    </row>
    <row r="151" spans="2:65" s="11" customFormat="1" ht="13.5" x14ac:dyDescent="0.3">
      <c r="B151" s="195"/>
      <c r="C151" s="196"/>
      <c r="D151" s="197" t="s">
        <v>143</v>
      </c>
      <c r="E151" s="198" t="s">
        <v>20</v>
      </c>
      <c r="F151" s="199" t="s">
        <v>268</v>
      </c>
      <c r="G151" s="196"/>
      <c r="H151" s="200">
        <v>784.08</v>
      </c>
      <c r="I151" s="201"/>
      <c r="J151" s="196"/>
      <c r="K151" s="196"/>
      <c r="L151" s="202"/>
      <c r="M151" s="203"/>
      <c r="N151" s="204"/>
      <c r="O151" s="204"/>
      <c r="P151" s="204"/>
      <c r="Q151" s="204"/>
      <c r="R151" s="204"/>
      <c r="S151" s="204"/>
      <c r="T151" s="205"/>
      <c r="AT151" s="206" t="s">
        <v>143</v>
      </c>
      <c r="AU151" s="206" t="s">
        <v>83</v>
      </c>
      <c r="AV151" s="11" t="s">
        <v>83</v>
      </c>
      <c r="AW151" s="11" t="s">
        <v>37</v>
      </c>
      <c r="AX151" s="11" t="s">
        <v>22</v>
      </c>
      <c r="AY151" s="206" t="s">
        <v>134</v>
      </c>
    </row>
    <row r="152" spans="2:65" s="1" customFormat="1" ht="31.5" customHeight="1" x14ac:dyDescent="0.3">
      <c r="B152" s="34"/>
      <c r="C152" s="183" t="s">
        <v>269</v>
      </c>
      <c r="D152" s="183" t="s">
        <v>136</v>
      </c>
      <c r="E152" s="184" t="s">
        <v>270</v>
      </c>
      <c r="F152" s="185" t="s">
        <v>271</v>
      </c>
      <c r="G152" s="186" t="s">
        <v>139</v>
      </c>
      <c r="H152" s="187">
        <v>738</v>
      </c>
      <c r="I152" s="188"/>
      <c r="J152" s="189">
        <f>ROUND(I152*H152,2)</f>
        <v>0</v>
      </c>
      <c r="K152" s="185" t="s">
        <v>140</v>
      </c>
      <c r="L152" s="54"/>
      <c r="M152" s="190" t="s">
        <v>20</v>
      </c>
      <c r="N152" s="191" t="s">
        <v>45</v>
      </c>
      <c r="O152" s="35"/>
      <c r="P152" s="192">
        <f>O152*H152</f>
        <v>0</v>
      </c>
      <c r="Q152" s="192">
        <v>0</v>
      </c>
      <c r="R152" s="192">
        <f>Q152*H152</f>
        <v>0</v>
      </c>
      <c r="S152" s="192">
        <v>0</v>
      </c>
      <c r="T152" s="193">
        <f>S152*H152</f>
        <v>0</v>
      </c>
      <c r="AR152" s="17" t="s">
        <v>141</v>
      </c>
      <c r="AT152" s="17" t="s">
        <v>136</v>
      </c>
      <c r="AU152" s="17" t="s">
        <v>83</v>
      </c>
      <c r="AY152" s="17" t="s">
        <v>134</v>
      </c>
      <c r="BE152" s="194">
        <f>IF(N152="základní",J152,0)</f>
        <v>0</v>
      </c>
      <c r="BF152" s="194">
        <f>IF(N152="snížená",J152,0)</f>
        <v>0</v>
      </c>
      <c r="BG152" s="194">
        <f>IF(N152="zákl. přenesená",J152,0)</f>
        <v>0</v>
      </c>
      <c r="BH152" s="194">
        <f>IF(N152="sníž. přenesená",J152,0)</f>
        <v>0</v>
      </c>
      <c r="BI152" s="194">
        <f>IF(N152="nulová",J152,0)</f>
        <v>0</v>
      </c>
      <c r="BJ152" s="17" t="s">
        <v>22</v>
      </c>
      <c r="BK152" s="194">
        <f>ROUND(I152*H152,2)</f>
        <v>0</v>
      </c>
      <c r="BL152" s="17" t="s">
        <v>141</v>
      </c>
      <c r="BM152" s="17" t="s">
        <v>272</v>
      </c>
    </row>
    <row r="153" spans="2:65" s="11" customFormat="1" ht="13.5" x14ac:dyDescent="0.3">
      <c r="B153" s="195"/>
      <c r="C153" s="196"/>
      <c r="D153" s="197" t="s">
        <v>143</v>
      </c>
      <c r="E153" s="198" t="s">
        <v>20</v>
      </c>
      <c r="F153" s="199" t="s">
        <v>273</v>
      </c>
      <c r="G153" s="196"/>
      <c r="H153" s="200">
        <v>738</v>
      </c>
      <c r="I153" s="201"/>
      <c r="J153" s="196"/>
      <c r="K153" s="196"/>
      <c r="L153" s="202"/>
      <c r="M153" s="203"/>
      <c r="N153" s="204"/>
      <c r="O153" s="204"/>
      <c r="P153" s="204"/>
      <c r="Q153" s="204"/>
      <c r="R153" s="204"/>
      <c r="S153" s="204"/>
      <c r="T153" s="205"/>
      <c r="AT153" s="206" t="s">
        <v>143</v>
      </c>
      <c r="AU153" s="206" t="s">
        <v>83</v>
      </c>
      <c r="AV153" s="11" t="s">
        <v>83</v>
      </c>
      <c r="AW153" s="11" t="s">
        <v>37</v>
      </c>
      <c r="AX153" s="11" t="s">
        <v>22</v>
      </c>
      <c r="AY153" s="206" t="s">
        <v>134</v>
      </c>
    </row>
    <row r="154" spans="2:65" s="1" customFormat="1" ht="22.5" customHeight="1" x14ac:dyDescent="0.3">
      <c r="B154" s="34"/>
      <c r="C154" s="183" t="s">
        <v>274</v>
      </c>
      <c r="D154" s="183" t="s">
        <v>136</v>
      </c>
      <c r="E154" s="184" t="s">
        <v>275</v>
      </c>
      <c r="F154" s="185" t="s">
        <v>276</v>
      </c>
      <c r="G154" s="186" t="s">
        <v>139</v>
      </c>
      <c r="H154" s="187">
        <v>26</v>
      </c>
      <c r="I154" s="188"/>
      <c r="J154" s="189">
        <f>ROUND(I154*H154,2)</f>
        <v>0</v>
      </c>
      <c r="K154" s="185" t="s">
        <v>20</v>
      </c>
      <c r="L154" s="54"/>
      <c r="M154" s="190" t="s">
        <v>20</v>
      </c>
      <c r="N154" s="191" t="s">
        <v>45</v>
      </c>
      <c r="O154" s="35"/>
      <c r="P154" s="192">
        <f>O154*H154</f>
        <v>0</v>
      </c>
      <c r="Q154" s="192">
        <v>0</v>
      </c>
      <c r="R154" s="192">
        <f>Q154*H154</f>
        <v>0</v>
      </c>
      <c r="S154" s="192">
        <v>0</v>
      </c>
      <c r="T154" s="193">
        <f>S154*H154</f>
        <v>0</v>
      </c>
      <c r="AR154" s="17" t="s">
        <v>141</v>
      </c>
      <c r="AT154" s="17" t="s">
        <v>136</v>
      </c>
      <c r="AU154" s="17" t="s">
        <v>83</v>
      </c>
      <c r="AY154" s="17" t="s">
        <v>134</v>
      </c>
      <c r="BE154" s="194">
        <f>IF(N154="základní",J154,0)</f>
        <v>0</v>
      </c>
      <c r="BF154" s="194">
        <f>IF(N154="snížená",J154,0)</f>
        <v>0</v>
      </c>
      <c r="BG154" s="194">
        <f>IF(N154="zákl. přenesená",J154,0)</f>
        <v>0</v>
      </c>
      <c r="BH154" s="194">
        <f>IF(N154="sníž. přenesená",J154,0)</f>
        <v>0</v>
      </c>
      <c r="BI154" s="194">
        <f>IF(N154="nulová",J154,0)</f>
        <v>0</v>
      </c>
      <c r="BJ154" s="17" t="s">
        <v>22</v>
      </c>
      <c r="BK154" s="194">
        <f>ROUND(I154*H154,2)</f>
        <v>0</v>
      </c>
      <c r="BL154" s="17" t="s">
        <v>141</v>
      </c>
      <c r="BM154" s="17" t="s">
        <v>277</v>
      </c>
    </row>
    <row r="155" spans="2:65" s="11" customFormat="1" ht="13.5" x14ac:dyDescent="0.3">
      <c r="B155" s="195"/>
      <c r="C155" s="196"/>
      <c r="D155" s="197" t="s">
        <v>143</v>
      </c>
      <c r="E155" s="198" t="s">
        <v>20</v>
      </c>
      <c r="F155" s="199" t="s">
        <v>269</v>
      </c>
      <c r="G155" s="196"/>
      <c r="H155" s="200">
        <v>26</v>
      </c>
      <c r="I155" s="201"/>
      <c r="J155" s="196"/>
      <c r="K155" s="196"/>
      <c r="L155" s="202"/>
      <c r="M155" s="203"/>
      <c r="N155" s="204"/>
      <c r="O155" s="204"/>
      <c r="P155" s="204"/>
      <c r="Q155" s="204"/>
      <c r="R155" s="204"/>
      <c r="S155" s="204"/>
      <c r="T155" s="205"/>
      <c r="AT155" s="206" t="s">
        <v>143</v>
      </c>
      <c r="AU155" s="206" t="s">
        <v>83</v>
      </c>
      <c r="AV155" s="11" t="s">
        <v>83</v>
      </c>
      <c r="AW155" s="11" t="s">
        <v>37</v>
      </c>
      <c r="AX155" s="11" t="s">
        <v>22</v>
      </c>
      <c r="AY155" s="206" t="s">
        <v>134</v>
      </c>
    </row>
    <row r="156" spans="2:65" s="1" customFormat="1" ht="31.5" customHeight="1" x14ac:dyDescent="0.3">
      <c r="B156" s="34"/>
      <c r="C156" s="183" t="s">
        <v>278</v>
      </c>
      <c r="D156" s="183" t="s">
        <v>136</v>
      </c>
      <c r="E156" s="184" t="s">
        <v>279</v>
      </c>
      <c r="F156" s="185" t="s">
        <v>280</v>
      </c>
      <c r="G156" s="186" t="s">
        <v>139</v>
      </c>
      <c r="H156" s="187">
        <v>3.5</v>
      </c>
      <c r="I156" s="188"/>
      <c r="J156" s="189">
        <f>ROUND(I156*H156,2)</f>
        <v>0</v>
      </c>
      <c r="K156" s="185" t="s">
        <v>155</v>
      </c>
      <c r="L156" s="54"/>
      <c r="M156" s="190" t="s">
        <v>20</v>
      </c>
      <c r="N156" s="191" t="s">
        <v>45</v>
      </c>
      <c r="O156" s="35"/>
      <c r="P156" s="192">
        <f>O156*H156</f>
        <v>0</v>
      </c>
      <c r="Q156" s="192">
        <v>0</v>
      </c>
      <c r="R156" s="192">
        <f>Q156*H156</f>
        <v>0</v>
      </c>
      <c r="S156" s="192">
        <v>0</v>
      </c>
      <c r="T156" s="193">
        <f>S156*H156</f>
        <v>0</v>
      </c>
      <c r="AR156" s="17" t="s">
        <v>141</v>
      </c>
      <c r="AT156" s="17" t="s">
        <v>136</v>
      </c>
      <c r="AU156" s="17" t="s">
        <v>83</v>
      </c>
      <c r="AY156" s="17" t="s">
        <v>134</v>
      </c>
      <c r="BE156" s="194">
        <f>IF(N156="základní",J156,0)</f>
        <v>0</v>
      </c>
      <c r="BF156" s="194">
        <f>IF(N156="snížená",J156,0)</f>
        <v>0</v>
      </c>
      <c r="BG156" s="194">
        <f>IF(N156="zákl. přenesená",J156,0)</f>
        <v>0</v>
      </c>
      <c r="BH156" s="194">
        <f>IF(N156="sníž. přenesená",J156,0)</f>
        <v>0</v>
      </c>
      <c r="BI156" s="194">
        <f>IF(N156="nulová",J156,0)</f>
        <v>0</v>
      </c>
      <c r="BJ156" s="17" t="s">
        <v>22</v>
      </c>
      <c r="BK156" s="194">
        <f>ROUND(I156*H156,2)</f>
        <v>0</v>
      </c>
      <c r="BL156" s="17" t="s">
        <v>141</v>
      </c>
      <c r="BM156" s="17" t="s">
        <v>281</v>
      </c>
    </row>
    <row r="157" spans="2:65" s="1" customFormat="1" ht="27" x14ac:dyDescent="0.3">
      <c r="B157" s="34"/>
      <c r="C157" s="56"/>
      <c r="D157" s="207" t="s">
        <v>148</v>
      </c>
      <c r="E157" s="56"/>
      <c r="F157" s="208" t="s">
        <v>282</v>
      </c>
      <c r="G157" s="56"/>
      <c r="H157" s="56"/>
      <c r="I157" s="153"/>
      <c r="J157" s="56"/>
      <c r="K157" s="56"/>
      <c r="L157" s="54"/>
      <c r="M157" s="71"/>
      <c r="N157" s="35"/>
      <c r="O157" s="35"/>
      <c r="P157" s="35"/>
      <c r="Q157" s="35"/>
      <c r="R157" s="35"/>
      <c r="S157" s="35"/>
      <c r="T157" s="72"/>
      <c r="AT157" s="17" t="s">
        <v>148</v>
      </c>
      <c r="AU157" s="17" t="s">
        <v>83</v>
      </c>
    </row>
    <row r="158" spans="2:65" s="11" customFormat="1" ht="13.5" x14ac:dyDescent="0.3">
      <c r="B158" s="195"/>
      <c r="C158" s="196"/>
      <c r="D158" s="197" t="s">
        <v>143</v>
      </c>
      <c r="E158" s="198" t="s">
        <v>20</v>
      </c>
      <c r="F158" s="199" t="s">
        <v>283</v>
      </c>
      <c r="G158" s="196"/>
      <c r="H158" s="200">
        <v>3.5</v>
      </c>
      <c r="I158" s="201"/>
      <c r="J158" s="196"/>
      <c r="K158" s="196"/>
      <c r="L158" s="202"/>
      <c r="M158" s="203"/>
      <c r="N158" s="204"/>
      <c r="O158" s="204"/>
      <c r="P158" s="204"/>
      <c r="Q158" s="204"/>
      <c r="R158" s="204"/>
      <c r="S158" s="204"/>
      <c r="T158" s="205"/>
      <c r="AT158" s="206" t="s">
        <v>143</v>
      </c>
      <c r="AU158" s="206" t="s">
        <v>83</v>
      </c>
      <c r="AV158" s="11" t="s">
        <v>83</v>
      </c>
      <c r="AW158" s="11" t="s">
        <v>37</v>
      </c>
      <c r="AX158" s="11" t="s">
        <v>22</v>
      </c>
      <c r="AY158" s="206" t="s">
        <v>134</v>
      </c>
    </row>
    <row r="159" spans="2:65" s="1" customFormat="1" ht="31.5" customHeight="1" x14ac:dyDescent="0.3">
      <c r="B159" s="34"/>
      <c r="C159" s="183" t="s">
        <v>284</v>
      </c>
      <c r="D159" s="183" t="s">
        <v>136</v>
      </c>
      <c r="E159" s="184" t="s">
        <v>285</v>
      </c>
      <c r="F159" s="185" t="s">
        <v>286</v>
      </c>
      <c r="G159" s="186" t="s">
        <v>139</v>
      </c>
      <c r="H159" s="187">
        <v>3.5</v>
      </c>
      <c r="I159" s="188"/>
      <c r="J159" s="189">
        <f>ROUND(I159*H159,2)</f>
        <v>0</v>
      </c>
      <c r="K159" s="185" t="s">
        <v>155</v>
      </c>
      <c r="L159" s="54"/>
      <c r="M159" s="190" t="s">
        <v>20</v>
      </c>
      <c r="N159" s="191" t="s">
        <v>45</v>
      </c>
      <c r="O159" s="35"/>
      <c r="P159" s="192">
        <f>O159*H159</f>
        <v>0</v>
      </c>
      <c r="Q159" s="192">
        <v>7.1000000000000002E-4</v>
      </c>
      <c r="R159" s="192">
        <f>Q159*H159</f>
        <v>2.4850000000000002E-3</v>
      </c>
      <c r="S159" s="192">
        <v>0</v>
      </c>
      <c r="T159" s="193">
        <f>S159*H159</f>
        <v>0</v>
      </c>
      <c r="AR159" s="17" t="s">
        <v>141</v>
      </c>
      <c r="AT159" s="17" t="s">
        <v>136</v>
      </c>
      <c r="AU159" s="17" t="s">
        <v>83</v>
      </c>
      <c r="AY159" s="17" t="s">
        <v>134</v>
      </c>
      <c r="BE159" s="194">
        <f>IF(N159="základní",J159,0)</f>
        <v>0</v>
      </c>
      <c r="BF159" s="194">
        <f>IF(N159="snížená",J159,0)</f>
        <v>0</v>
      </c>
      <c r="BG159" s="194">
        <f>IF(N159="zákl. přenesená",J159,0)</f>
        <v>0</v>
      </c>
      <c r="BH159" s="194">
        <f>IF(N159="sníž. přenesená",J159,0)</f>
        <v>0</v>
      </c>
      <c r="BI159" s="194">
        <f>IF(N159="nulová",J159,0)</f>
        <v>0</v>
      </c>
      <c r="BJ159" s="17" t="s">
        <v>22</v>
      </c>
      <c r="BK159" s="194">
        <f>ROUND(I159*H159,2)</f>
        <v>0</v>
      </c>
      <c r="BL159" s="17" t="s">
        <v>141</v>
      </c>
      <c r="BM159" s="17" t="s">
        <v>287</v>
      </c>
    </row>
    <row r="160" spans="2:65" s="11" customFormat="1" ht="13.5" x14ac:dyDescent="0.3">
      <c r="B160" s="195"/>
      <c r="C160" s="196"/>
      <c r="D160" s="197" t="s">
        <v>143</v>
      </c>
      <c r="E160" s="198" t="s">
        <v>20</v>
      </c>
      <c r="F160" s="199" t="s">
        <v>288</v>
      </c>
      <c r="G160" s="196"/>
      <c r="H160" s="200">
        <v>3.5</v>
      </c>
      <c r="I160" s="201"/>
      <c r="J160" s="196"/>
      <c r="K160" s="196"/>
      <c r="L160" s="202"/>
      <c r="M160" s="203"/>
      <c r="N160" s="204"/>
      <c r="O160" s="204"/>
      <c r="P160" s="204"/>
      <c r="Q160" s="204"/>
      <c r="R160" s="204"/>
      <c r="S160" s="204"/>
      <c r="T160" s="205"/>
      <c r="AT160" s="206" t="s">
        <v>143</v>
      </c>
      <c r="AU160" s="206" t="s">
        <v>83</v>
      </c>
      <c r="AV160" s="11" t="s">
        <v>83</v>
      </c>
      <c r="AW160" s="11" t="s">
        <v>37</v>
      </c>
      <c r="AX160" s="11" t="s">
        <v>22</v>
      </c>
      <c r="AY160" s="206" t="s">
        <v>134</v>
      </c>
    </row>
    <row r="161" spans="2:65" s="1" customFormat="1" ht="31.5" customHeight="1" x14ac:dyDescent="0.3">
      <c r="B161" s="34"/>
      <c r="C161" s="183" t="s">
        <v>289</v>
      </c>
      <c r="D161" s="183" t="s">
        <v>136</v>
      </c>
      <c r="E161" s="184" t="s">
        <v>290</v>
      </c>
      <c r="F161" s="185" t="s">
        <v>291</v>
      </c>
      <c r="G161" s="186" t="s">
        <v>139</v>
      </c>
      <c r="H161" s="187">
        <v>3.5</v>
      </c>
      <c r="I161" s="188"/>
      <c r="J161" s="189">
        <f>ROUND(I161*H161,2)</f>
        <v>0</v>
      </c>
      <c r="K161" s="185" t="s">
        <v>155</v>
      </c>
      <c r="L161" s="54"/>
      <c r="M161" s="190" t="s">
        <v>20</v>
      </c>
      <c r="N161" s="191" t="s">
        <v>45</v>
      </c>
      <c r="O161" s="35"/>
      <c r="P161" s="192">
        <f>O161*H161</f>
        <v>0</v>
      </c>
      <c r="Q161" s="192">
        <v>0</v>
      </c>
      <c r="R161" s="192">
        <f>Q161*H161</f>
        <v>0</v>
      </c>
      <c r="S161" s="192">
        <v>0</v>
      </c>
      <c r="T161" s="193">
        <f>S161*H161</f>
        <v>0</v>
      </c>
      <c r="AR161" s="17" t="s">
        <v>141</v>
      </c>
      <c r="AT161" s="17" t="s">
        <v>136</v>
      </c>
      <c r="AU161" s="17" t="s">
        <v>83</v>
      </c>
      <c r="AY161" s="17" t="s">
        <v>134</v>
      </c>
      <c r="BE161" s="194">
        <f>IF(N161="základní",J161,0)</f>
        <v>0</v>
      </c>
      <c r="BF161" s="194">
        <f>IF(N161="snížená",J161,0)</f>
        <v>0</v>
      </c>
      <c r="BG161" s="194">
        <f>IF(N161="zákl. přenesená",J161,0)</f>
        <v>0</v>
      </c>
      <c r="BH161" s="194">
        <f>IF(N161="sníž. přenesená",J161,0)</f>
        <v>0</v>
      </c>
      <c r="BI161" s="194">
        <f>IF(N161="nulová",J161,0)</f>
        <v>0</v>
      </c>
      <c r="BJ161" s="17" t="s">
        <v>22</v>
      </c>
      <c r="BK161" s="194">
        <f>ROUND(I161*H161,2)</f>
        <v>0</v>
      </c>
      <c r="BL161" s="17" t="s">
        <v>141</v>
      </c>
      <c r="BM161" s="17" t="s">
        <v>292</v>
      </c>
    </row>
    <row r="162" spans="2:65" s="1" customFormat="1" ht="27" x14ac:dyDescent="0.3">
      <c r="B162" s="34"/>
      <c r="C162" s="56"/>
      <c r="D162" s="207" t="s">
        <v>148</v>
      </c>
      <c r="E162" s="56"/>
      <c r="F162" s="208" t="s">
        <v>282</v>
      </c>
      <c r="G162" s="56"/>
      <c r="H162" s="56"/>
      <c r="I162" s="153"/>
      <c r="J162" s="56"/>
      <c r="K162" s="56"/>
      <c r="L162" s="54"/>
      <c r="M162" s="71"/>
      <c r="N162" s="35"/>
      <c r="O162" s="35"/>
      <c r="P162" s="35"/>
      <c r="Q162" s="35"/>
      <c r="R162" s="35"/>
      <c r="S162" s="35"/>
      <c r="T162" s="72"/>
      <c r="AT162" s="17" t="s">
        <v>148</v>
      </c>
      <c r="AU162" s="17" t="s">
        <v>83</v>
      </c>
    </row>
    <row r="163" spans="2:65" s="11" customFormat="1" ht="13.5" x14ac:dyDescent="0.3">
      <c r="B163" s="195"/>
      <c r="C163" s="196"/>
      <c r="D163" s="197" t="s">
        <v>143</v>
      </c>
      <c r="E163" s="198" t="s">
        <v>20</v>
      </c>
      <c r="F163" s="199" t="s">
        <v>293</v>
      </c>
      <c r="G163" s="196"/>
      <c r="H163" s="200">
        <v>3.5</v>
      </c>
      <c r="I163" s="201"/>
      <c r="J163" s="196"/>
      <c r="K163" s="196"/>
      <c r="L163" s="202"/>
      <c r="M163" s="203"/>
      <c r="N163" s="204"/>
      <c r="O163" s="204"/>
      <c r="P163" s="204"/>
      <c r="Q163" s="204"/>
      <c r="R163" s="204"/>
      <c r="S163" s="204"/>
      <c r="T163" s="205"/>
      <c r="AT163" s="206" t="s">
        <v>143</v>
      </c>
      <c r="AU163" s="206" t="s">
        <v>83</v>
      </c>
      <c r="AV163" s="11" t="s">
        <v>83</v>
      </c>
      <c r="AW163" s="11" t="s">
        <v>37</v>
      </c>
      <c r="AX163" s="11" t="s">
        <v>74</v>
      </c>
      <c r="AY163" s="206" t="s">
        <v>134</v>
      </c>
    </row>
    <row r="164" spans="2:65" s="1" customFormat="1" ht="31.5" customHeight="1" x14ac:dyDescent="0.3">
      <c r="B164" s="34"/>
      <c r="C164" s="235" t="s">
        <v>294</v>
      </c>
      <c r="D164" s="235" t="s">
        <v>238</v>
      </c>
      <c r="E164" s="236" t="s">
        <v>295</v>
      </c>
      <c r="F164" s="237" t="s">
        <v>296</v>
      </c>
      <c r="G164" s="238" t="s">
        <v>139</v>
      </c>
      <c r="H164" s="239">
        <v>3</v>
      </c>
      <c r="I164" s="240"/>
      <c r="J164" s="241">
        <f>ROUND(I164*H164,2)</f>
        <v>0</v>
      </c>
      <c r="K164" s="237" t="s">
        <v>140</v>
      </c>
      <c r="L164" s="242"/>
      <c r="M164" s="243" t="s">
        <v>20</v>
      </c>
      <c r="N164" s="244" t="s">
        <v>45</v>
      </c>
      <c r="O164" s="35"/>
      <c r="P164" s="192">
        <f>O164*H164</f>
        <v>0</v>
      </c>
      <c r="Q164" s="192">
        <v>0.14599999999999999</v>
      </c>
      <c r="R164" s="192">
        <f>Q164*H164</f>
        <v>0.43799999999999994</v>
      </c>
      <c r="S164" s="192">
        <v>0</v>
      </c>
      <c r="T164" s="193">
        <f>S164*H164</f>
        <v>0</v>
      </c>
      <c r="AR164" s="17" t="s">
        <v>178</v>
      </c>
      <c r="AT164" s="17" t="s">
        <v>238</v>
      </c>
      <c r="AU164" s="17" t="s">
        <v>83</v>
      </c>
      <c r="AY164" s="17" t="s">
        <v>134</v>
      </c>
      <c r="BE164" s="194">
        <f>IF(N164="základní",J164,0)</f>
        <v>0</v>
      </c>
      <c r="BF164" s="194">
        <f>IF(N164="snížená",J164,0)</f>
        <v>0</v>
      </c>
      <c r="BG164" s="194">
        <f>IF(N164="zákl. přenesená",J164,0)</f>
        <v>0</v>
      </c>
      <c r="BH164" s="194">
        <f>IF(N164="sníž. přenesená",J164,0)</f>
        <v>0</v>
      </c>
      <c r="BI164" s="194">
        <f>IF(N164="nulová",J164,0)</f>
        <v>0</v>
      </c>
      <c r="BJ164" s="17" t="s">
        <v>22</v>
      </c>
      <c r="BK164" s="194">
        <f>ROUND(I164*H164,2)</f>
        <v>0</v>
      </c>
      <c r="BL164" s="17" t="s">
        <v>141</v>
      </c>
      <c r="BM164" s="17" t="s">
        <v>297</v>
      </c>
    </row>
    <row r="165" spans="2:65" s="1" customFormat="1" ht="27" x14ac:dyDescent="0.3">
      <c r="B165" s="34"/>
      <c r="C165" s="56"/>
      <c r="D165" s="207" t="s">
        <v>148</v>
      </c>
      <c r="E165" s="56"/>
      <c r="F165" s="208" t="s">
        <v>298</v>
      </c>
      <c r="G165" s="56"/>
      <c r="H165" s="56"/>
      <c r="I165" s="153"/>
      <c r="J165" s="56"/>
      <c r="K165" s="56"/>
      <c r="L165" s="54"/>
      <c r="M165" s="71"/>
      <c r="N165" s="35"/>
      <c r="O165" s="35"/>
      <c r="P165" s="35"/>
      <c r="Q165" s="35"/>
      <c r="R165" s="35"/>
      <c r="S165" s="35"/>
      <c r="T165" s="72"/>
      <c r="AT165" s="17" t="s">
        <v>148</v>
      </c>
      <c r="AU165" s="17" t="s">
        <v>83</v>
      </c>
    </row>
    <row r="166" spans="2:65" s="11" customFormat="1" ht="13.5" x14ac:dyDescent="0.3">
      <c r="B166" s="195"/>
      <c r="C166" s="196"/>
      <c r="D166" s="197" t="s">
        <v>143</v>
      </c>
      <c r="E166" s="198" t="s">
        <v>20</v>
      </c>
      <c r="F166" s="199" t="s">
        <v>151</v>
      </c>
      <c r="G166" s="196"/>
      <c r="H166" s="200">
        <v>3</v>
      </c>
      <c r="I166" s="201"/>
      <c r="J166" s="196"/>
      <c r="K166" s="196"/>
      <c r="L166" s="202"/>
      <c r="M166" s="203"/>
      <c r="N166" s="204"/>
      <c r="O166" s="204"/>
      <c r="P166" s="204"/>
      <c r="Q166" s="204"/>
      <c r="R166" s="204"/>
      <c r="S166" s="204"/>
      <c r="T166" s="205"/>
      <c r="AT166" s="206" t="s">
        <v>143</v>
      </c>
      <c r="AU166" s="206" t="s">
        <v>83</v>
      </c>
      <c r="AV166" s="11" t="s">
        <v>83</v>
      </c>
      <c r="AW166" s="11" t="s">
        <v>37</v>
      </c>
      <c r="AX166" s="11" t="s">
        <v>22</v>
      </c>
      <c r="AY166" s="206" t="s">
        <v>134</v>
      </c>
    </row>
    <row r="167" spans="2:65" s="1" customFormat="1" ht="44.25" customHeight="1" x14ac:dyDescent="0.3">
      <c r="B167" s="34"/>
      <c r="C167" s="235" t="s">
        <v>299</v>
      </c>
      <c r="D167" s="235" t="s">
        <v>238</v>
      </c>
      <c r="E167" s="236" t="s">
        <v>300</v>
      </c>
      <c r="F167" s="237" t="s">
        <v>301</v>
      </c>
      <c r="G167" s="238" t="s">
        <v>139</v>
      </c>
      <c r="H167" s="239">
        <v>325.10000000000002</v>
      </c>
      <c r="I167" s="240"/>
      <c r="J167" s="241">
        <f>ROUND(I167*H167,2)</f>
        <v>0</v>
      </c>
      <c r="K167" s="237" t="s">
        <v>140</v>
      </c>
      <c r="L167" s="242"/>
      <c r="M167" s="243" t="s">
        <v>20</v>
      </c>
      <c r="N167" s="244" t="s">
        <v>45</v>
      </c>
      <c r="O167" s="35"/>
      <c r="P167" s="192">
        <f>O167*H167</f>
        <v>0</v>
      </c>
      <c r="Q167" s="192">
        <v>0.17599999999999999</v>
      </c>
      <c r="R167" s="192">
        <f>Q167*H167</f>
        <v>57.217599999999997</v>
      </c>
      <c r="S167" s="192">
        <v>0</v>
      </c>
      <c r="T167" s="193">
        <f>S167*H167</f>
        <v>0</v>
      </c>
      <c r="AR167" s="17" t="s">
        <v>178</v>
      </c>
      <c r="AT167" s="17" t="s">
        <v>238</v>
      </c>
      <c r="AU167" s="17" t="s">
        <v>83</v>
      </c>
      <c r="AY167" s="17" t="s">
        <v>134</v>
      </c>
      <c r="BE167" s="194">
        <f>IF(N167="základní",J167,0)</f>
        <v>0</v>
      </c>
      <c r="BF167" s="194">
        <f>IF(N167="snížená",J167,0)</f>
        <v>0</v>
      </c>
      <c r="BG167" s="194">
        <f>IF(N167="zákl. přenesená",J167,0)</f>
        <v>0</v>
      </c>
      <c r="BH167" s="194">
        <f>IF(N167="sníž. přenesená",J167,0)</f>
        <v>0</v>
      </c>
      <c r="BI167" s="194">
        <f>IF(N167="nulová",J167,0)</f>
        <v>0</v>
      </c>
      <c r="BJ167" s="17" t="s">
        <v>22</v>
      </c>
      <c r="BK167" s="194">
        <f>ROUND(I167*H167,2)</f>
        <v>0</v>
      </c>
      <c r="BL167" s="17" t="s">
        <v>141</v>
      </c>
      <c r="BM167" s="17" t="s">
        <v>302</v>
      </c>
    </row>
    <row r="168" spans="2:65" s="11" customFormat="1" ht="13.5" x14ac:dyDescent="0.3">
      <c r="B168" s="195"/>
      <c r="C168" s="196"/>
      <c r="D168" s="197" t="s">
        <v>143</v>
      </c>
      <c r="E168" s="198" t="s">
        <v>20</v>
      </c>
      <c r="F168" s="199" t="s">
        <v>303</v>
      </c>
      <c r="G168" s="196"/>
      <c r="H168" s="200">
        <v>325.10000000000002</v>
      </c>
      <c r="I168" s="201"/>
      <c r="J168" s="196"/>
      <c r="K168" s="196"/>
      <c r="L168" s="202"/>
      <c r="M168" s="203"/>
      <c r="N168" s="204"/>
      <c r="O168" s="204"/>
      <c r="P168" s="204"/>
      <c r="Q168" s="204"/>
      <c r="R168" s="204"/>
      <c r="S168" s="204"/>
      <c r="T168" s="205"/>
      <c r="AT168" s="206" t="s">
        <v>143</v>
      </c>
      <c r="AU168" s="206" t="s">
        <v>83</v>
      </c>
      <c r="AV168" s="11" t="s">
        <v>83</v>
      </c>
      <c r="AW168" s="11" t="s">
        <v>37</v>
      </c>
      <c r="AX168" s="11" t="s">
        <v>22</v>
      </c>
      <c r="AY168" s="206" t="s">
        <v>134</v>
      </c>
    </row>
    <row r="169" spans="2:65" s="1" customFormat="1" ht="44.25" customHeight="1" x14ac:dyDescent="0.3">
      <c r="B169" s="34"/>
      <c r="C169" s="235" t="s">
        <v>304</v>
      </c>
      <c r="D169" s="235" t="s">
        <v>238</v>
      </c>
      <c r="E169" s="236" t="s">
        <v>305</v>
      </c>
      <c r="F169" s="237" t="s">
        <v>306</v>
      </c>
      <c r="G169" s="238" t="s">
        <v>139</v>
      </c>
      <c r="H169" s="239">
        <v>26</v>
      </c>
      <c r="I169" s="240"/>
      <c r="J169" s="241">
        <f>ROUND(I169*H169,2)</f>
        <v>0</v>
      </c>
      <c r="K169" s="237" t="s">
        <v>140</v>
      </c>
      <c r="L169" s="242"/>
      <c r="M169" s="243" t="s">
        <v>20</v>
      </c>
      <c r="N169" s="244" t="s">
        <v>45</v>
      </c>
      <c r="O169" s="35"/>
      <c r="P169" s="192">
        <f>O169*H169</f>
        <v>0</v>
      </c>
      <c r="Q169" s="192">
        <v>0.13100000000000001</v>
      </c>
      <c r="R169" s="192">
        <f>Q169*H169</f>
        <v>3.4060000000000001</v>
      </c>
      <c r="S169" s="192">
        <v>0</v>
      </c>
      <c r="T169" s="193">
        <f>S169*H169</f>
        <v>0</v>
      </c>
      <c r="AR169" s="17" t="s">
        <v>178</v>
      </c>
      <c r="AT169" s="17" t="s">
        <v>238</v>
      </c>
      <c r="AU169" s="17" t="s">
        <v>83</v>
      </c>
      <c r="AY169" s="17" t="s">
        <v>134</v>
      </c>
      <c r="BE169" s="194">
        <f>IF(N169="základní",J169,0)</f>
        <v>0</v>
      </c>
      <c r="BF169" s="194">
        <f>IF(N169="snížená",J169,0)</f>
        <v>0</v>
      </c>
      <c r="BG169" s="194">
        <f>IF(N169="zákl. přenesená",J169,0)</f>
        <v>0</v>
      </c>
      <c r="BH169" s="194">
        <f>IF(N169="sníž. přenesená",J169,0)</f>
        <v>0</v>
      </c>
      <c r="BI169" s="194">
        <f>IF(N169="nulová",J169,0)</f>
        <v>0</v>
      </c>
      <c r="BJ169" s="17" t="s">
        <v>22</v>
      </c>
      <c r="BK169" s="194">
        <f>ROUND(I169*H169,2)</f>
        <v>0</v>
      </c>
      <c r="BL169" s="17" t="s">
        <v>141</v>
      </c>
      <c r="BM169" s="17" t="s">
        <v>307</v>
      </c>
    </row>
    <row r="170" spans="2:65" s="11" customFormat="1" ht="13.5" x14ac:dyDescent="0.3">
      <c r="B170" s="195"/>
      <c r="C170" s="196"/>
      <c r="D170" s="197" t="s">
        <v>143</v>
      </c>
      <c r="E170" s="198" t="s">
        <v>20</v>
      </c>
      <c r="F170" s="199" t="s">
        <v>269</v>
      </c>
      <c r="G170" s="196"/>
      <c r="H170" s="200">
        <v>26</v>
      </c>
      <c r="I170" s="201"/>
      <c r="J170" s="196"/>
      <c r="K170" s="196"/>
      <c r="L170" s="202"/>
      <c r="M170" s="203"/>
      <c r="N170" s="204"/>
      <c r="O170" s="204"/>
      <c r="P170" s="204"/>
      <c r="Q170" s="204"/>
      <c r="R170" s="204"/>
      <c r="S170" s="204"/>
      <c r="T170" s="205"/>
      <c r="AT170" s="206" t="s">
        <v>143</v>
      </c>
      <c r="AU170" s="206" t="s">
        <v>83</v>
      </c>
      <c r="AV170" s="11" t="s">
        <v>83</v>
      </c>
      <c r="AW170" s="11" t="s">
        <v>37</v>
      </c>
      <c r="AX170" s="11" t="s">
        <v>22</v>
      </c>
      <c r="AY170" s="206" t="s">
        <v>134</v>
      </c>
    </row>
    <row r="171" spans="2:65" s="1" customFormat="1" ht="31.5" customHeight="1" x14ac:dyDescent="0.3">
      <c r="B171" s="34"/>
      <c r="C171" s="235" t="s">
        <v>308</v>
      </c>
      <c r="D171" s="235" t="s">
        <v>238</v>
      </c>
      <c r="E171" s="236" t="s">
        <v>309</v>
      </c>
      <c r="F171" s="237" t="s">
        <v>310</v>
      </c>
      <c r="G171" s="238" t="s">
        <v>139</v>
      </c>
      <c r="H171" s="239">
        <v>352</v>
      </c>
      <c r="I171" s="240"/>
      <c r="J171" s="241">
        <f>ROUND(I171*H171,2)</f>
        <v>0</v>
      </c>
      <c r="K171" s="237" t="s">
        <v>140</v>
      </c>
      <c r="L171" s="242"/>
      <c r="M171" s="243" t="s">
        <v>20</v>
      </c>
      <c r="N171" s="244" t="s">
        <v>45</v>
      </c>
      <c r="O171" s="35"/>
      <c r="P171" s="192">
        <f>O171*H171</f>
        <v>0</v>
      </c>
      <c r="Q171" s="192">
        <v>0.17599999999999999</v>
      </c>
      <c r="R171" s="192">
        <f>Q171*H171</f>
        <v>61.951999999999998</v>
      </c>
      <c r="S171" s="192">
        <v>0</v>
      </c>
      <c r="T171" s="193">
        <f>S171*H171</f>
        <v>0</v>
      </c>
      <c r="AR171" s="17" t="s">
        <v>178</v>
      </c>
      <c r="AT171" s="17" t="s">
        <v>238</v>
      </c>
      <c r="AU171" s="17" t="s">
        <v>83</v>
      </c>
      <c r="AY171" s="17" t="s">
        <v>134</v>
      </c>
      <c r="BE171" s="194">
        <f>IF(N171="základní",J171,0)</f>
        <v>0</v>
      </c>
      <c r="BF171" s="194">
        <f>IF(N171="snížená",J171,0)</f>
        <v>0</v>
      </c>
      <c r="BG171" s="194">
        <f>IF(N171="zákl. přenesená",J171,0)</f>
        <v>0</v>
      </c>
      <c r="BH171" s="194">
        <f>IF(N171="sníž. přenesená",J171,0)</f>
        <v>0</v>
      </c>
      <c r="BI171" s="194">
        <f>IF(N171="nulová",J171,0)</f>
        <v>0</v>
      </c>
      <c r="BJ171" s="17" t="s">
        <v>22</v>
      </c>
      <c r="BK171" s="194">
        <f>ROUND(I171*H171,2)</f>
        <v>0</v>
      </c>
      <c r="BL171" s="17" t="s">
        <v>141</v>
      </c>
      <c r="BM171" s="17" t="s">
        <v>311</v>
      </c>
    </row>
    <row r="172" spans="2:65" s="11" customFormat="1" ht="13.5" x14ac:dyDescent="0.3">
      <c r="B172" s="195"/>
      <c r="C172" s="196"/>
      <c r="D172" s="197" t="s">
        <v>143</v>
      </c>
      <c r="E172" s="198" t="s">
        <v>20</v>
      </c>
      <c r="F172" s="199" t="s">
        <v>312</v>
      </c>
      <c r="G172" s="196"/>
      <c r="H172" s="200">
        <v>352</v>
      </c>
      <c r="I172" s="201"/>
      <c r="J172" s="196"/>
      <c r="K172" s="196"/>
      <c r="L172" s="202"/>
      <c r="M172" s="203"/>
      <c r="N172" s="204"/>
      <c r="O172" s="204"/>
      <c r="P172" s="204"/>
      <c r="Q172" s="204"/>
      <c r="R172" s="204"/>
      <c r="S172" s="204"/>
      <c r="T172" s="205"/>
      <c r="AT172" s="206" t="s">
        <v>143</v>
      </c>
      <c r="AU172" s="206" t="s">
        <v>83</v>
      </c>
      <c r="AV172" s="11" t="s">
        <v>83</v>
      </c>
      <c r="AW172" s="11" t="s">
        <v>37</v>
      </c>
      <c r="AX172" s="11" t="s">
        <v>22</v>
      </c>
      <c r="AY172" s="206" t="s">
        <v>134</v>
      </c>
    </row>
    <row r="173" spans="2:65" s="1" customFormat="1" ht="57" customHeight="1" x14ac:dyDescent="0.3">
      <c r="B173" s="34"/>
      <c r="C173" s="183" t="s">
        <v>313</v>
      </c>
      <c r="D173" s="183" t="s">
        <v>136</v>
      </c>
      <c r="E173" s="184" t="s">
        <v>314</v>
      </c>
      <c r="F173" s="185" t="s">
        <v>315</v>
      </c>
      <c r="G173" s="186" t="s">
        <v>139</v>
      </c>
      <c r="H173" s="187">
        <v>29</v>
      </c>
      <c r="I173" s="188"/>
      <c r="J173" s="189">
        <f>ROUND(I173*H173,2)</f>
        <v>0</v>
      </c>
      <c r="K173" s="185" t="s">
        <v>155</v>
      </c>
      <c r="L173" s="54"/>
      <c r="M173" s="190" t="s">
        <v>20</v>
      </c>
      <c r="N173" s="191" t="s">
        <v>45</v>
      </c>
      <c r="O173" s="35"/>
      <c r="P173" s="192">
        <f>O173*H173</f>
        <v>0</v>
      </c>
      <c r="Q173" s="192">
        <v>8.4250000000000005E-2</v>
      </c>
      <c r="R173" s="192">
        <f>Q173*H173</f>
        <v>2.4432500000000004</v>
      </c>
      <c r="S173" s="192">
        <v>0</v>
      </c>
      <c r="T173" s="193">
        <f>S173*H173</f>
        <v>0</v>
      </c>
      <c r="AR173" s="17" t="s">
        <v>141</v>
      </c>
      <c r="AT173" s="17" t="s">
        <v>136</v>
      </c>
      <c r="AU173" s="17" t="s">
        <v>83</v>
      </c>
      <c r="AY173" s="17" t="s">
        <v>134</v>
      </c>
      <c r="BE173" s="194">
        <f>IF(N173="základní",J173,0)</f>
        <v>0</v>
      </c>
      <c r="BF173" s="194">
        <f>IF(N173="snížená",J173,0)</f>
        <v>0</v>
      </c>
      <c r="BG173" s="194">
        <f>IF(N173="zákl. přenesená",J173,0)</f>
        <v>0</v>
      </c>
      <c r="BH173" s="194">
        <f>IF(N173="sníž. přenesená",J173,0)</f>
        <v>0</v>
      </c>
      <c r="BI173" s="194">
        <f>IF(N173="nulová",J173,0)</f>
        <v>0</v>
      </c>
      <c r="BJ173" s="17" t="s">
        <v>22</v>
      </c>
      <c r="BK173" s="194">
        <f>ROUND(I173*H173,2)</f>
        <v>0</v>
      </c>
      <c r="BL173" s="17" t="s">
        <v>141</v>
      </c>
      <c r="BM173" s="17" t="s">
        <v>316</v>
      </c>
    </row>
    <row r="174" spans="2:65" s="11" customFormat="1" ht="13.5" x14ac:dyDescent="0.3">
      <c r="B174" s="195"/>
      <c r="C174" s="196"/>
      <c r="D174" s="207" t="s">
        <v>143</v>
      </c>
      <c r="E174" s="221" t="s">
        <v>20</v>
      </c>
      <c r="F174" s="222" t="s">
        <v>269</v>
      </c>
      <c r="G174" s="196"/>
      <c r="H174" s="223">
        <v>26</v>
      </c>
      <c r="I174" s="201"/>
      <c r="J174" s="196"/>
      <c r="K174" s="196"/>
      <c r="L174" s="202"/>
      <c r="M174" s="203"/>
      <c r="N174" s="204"/>
      <c r="O174" s="204"/>
      <c r="P174" s="204"/>
      <c r="Q174" s="204"/>
      <c r="R174" s="204"/>
      <c r="S174" s="204"/>
      <c r="T174" s="205"/>
      <c r="AT174" s="206" t="s">
        <v>143</v>
      </c>
      <c r="AU174" s="206" t="s">
        <v>83</v>
      </c>
      <c r="AV174" s="11" t="s">
        <v>83</v>
      </c>
      <c r="AW174" s="11" t="s">
        <v>37</v>
      </c>
      <c r="AX174" s="11" t="s">
        <v>74</v>
      </c>
      <c r="AY174" s="206" t="s">
        <v>134</v>
      </c>
    </row>
    <row r="175" spans="2:65" s="11" customFormat="1" ht="13.5" x14ac:dyDescent="0.3">
      <c r="B175" s="195"/>
      <c r="C175" s="196"/>
      <c r="D175" s="197" t="s">
        <v>143</v>
      </c>
      <c r="E175" s="198" t="s">
        <v>20</v>
      </c>
      <c r="F175" s="199" t="s">
        <v>151</v>
      </c>
      <c r="G175" s="196"/>
      <c r="H175" s="200">
        <v>3</v>
      </c>
      <c r="I175" s="201"/>
      <c r="J175" s="196"/>
      <c r="K175" s="196"/>
      <c r="L175" s="202"/>
      <c r="M175" s="203"/>
      <c r="N175" s="204"/>
      <c r="O175" s="204"/>
      <c r="P175" s="204"/>
      <c r="Q175" s="204"/>
      <c r="R175" s="204"/>
      <c r="S175" s="204"/>
      <c r="T175" s="205"/>
      <c r="AT175" s="206" t="s">
        <v>143</v>
      </c>
      <c r="AU175" s="206" t="s">
        <v>83</v>
      </c>
      <c r="AV175" s="11" t="s">
        <v>83</v>
      </c>
      <c r="AW175" s="11" t="s">
        <v>37</v>
      </c>
      <c r="AX175" s="11" t="s">
        <v>74</v>
      </c>
      <c r="AY175" s="206" t="s">
        <v>134</v>
      </c>
    </row>
    <row r="176" spans="2:65" s="1" customFormat="1" ht="57" customHeight="1" x14ac:dyDescent="0.3">
      <c r="B176" s="34"/>
      <c r="C176" s="183" t="s">
        <v>317</v>
      </c>
      <c r="D176" s="183" t="s">
        <v>136</v>
      </c>
      <c r="E176" s="184" t="s">
        <v>318</v>
      </c>
      <c r="F176" s="185" t="s">
        <v>319</v>
      </c>
      <c r="G176" s="186" t="s">
        <v>139</v>
      </c>
      <c r="H176" s="187">
        <v>677</v>
      </c>
      <c r="I176" s="188"/>
      <c r="J176" s="189">
        <f>ROUND(I176*H176,2)</f>
        <v>0</v>
      </c>
      <c r="K176" s="185" t="s">
        <v>155</v>
      </c>
      <c r="L176" s="54"/>
      <c r="M176" s="190" t="s">
        <v>20</v>
      </c>
      <c r="N176" s="191" t="s">
        <v>45</v>
      </c>
      <c r="O176" s="35"/>
      <c r="P176" s="192">
        <f>O176*H176</f>
        <v>0</v>
      </c>
      <c r="Q176" s="192">
        <v>0.10362</v>
      </c>
      <c r="R176" s="192">
        <f>Q176*H176</f>
        <v>70.150739999999999</v>
      </c>
      <c r="S176" s="192">
        <v>0</v>
      </c>
      <c r="T176" s="193">
        <f>S176*H176</f>
        <v>0</v>
      </c>
      <c r="AR176" s="17" t="s">
        <v>141</v>
      </c>
      <c r="AT176" s="17" t="s">
        <v>136</v>
      </c>
      <c r="AU176" s="17" t="s">
        <v>83</v>
      </c>
      <c r="AY176" s="17" t="s">
        <v>134</v>
      </c>
      <c r="BE176" s="194">
        <f>IF(N176="základní",J176,0)</f>
        <v>0</v>
      </c>
      <c r="BF176" s="194">
        <f>IF(N176="snížená",J176,0)</f>
        <v>0</v>
      </c>
      <c r="BG176" s="194">
        <f>IF(N176="zákl. přenesená",J176,0)</f>
        <v>0</v>
      </c>
      <c r="BH176" s="194">
        <f>IF(N176="sníž. přenesená",J176,0)</f>
        <v>0</v>
      </c>
      <c r="BI176" s="194">
        <f>IF(N176="nulová",J176,0)</f>
        <v>0</v>
      </c>
      <c r="BJ176" s="17" t="s">
        <v>22</v>
      </c>
      <c r="BK176" s="194">
        <f>ROUND(I176*H176,2)</f>
        <v>0</v>
      </c>
      <c r="BL176" s="17" t="s">
        <v>141</v>
      </c>
      <c r="BM176" s="17" t="s">
        <v>320</v>
      </c>
    </row>
    <row r="177" spans="2:65" s="11" customFormat="1" ht="13.5" x14ac:dyDescent="0.3">
      <c r="B177" s="195"/>
      <c r="C177" s="196"/>
      <c r="D177" s="207" t="s">
        <v>143</v>
      </c>
      <c r="E177" s="221" t="s">
        <v>20</v>
      </c>
      <c r="F177" s="222" t="s">
        <v>321</v>
      </c>
      <c r="G177" s="196"/>
      <c r="H177" s="223">
        <v>677</v>
      </c>
      <c r="I177" s="201"/>
      <c r="J177" s="196"/>
      <c r="K177" s="196"/>
      <c r="L177" s="202"/>
      <c r="M177" s="203"/>
      <c r="N177" s="204"/>
      <c r="O177" s="204"/>
      <c r="P177" s="204"/>
      <c r="Q177" s="204"/>
      <c r="R177" s="204"/>
      <c r="S177" s="204"/>
      <c r="T177" s="205"/>
      <c r="AT177" s="206" t="s">
        <v>143</v>
      </c>
      <c r="AU177" s="206" t="s">
        <v>83</v>
      </c>
      <c r="AV177" s="11" t="s">
        <v>83</v>
      </c>
      <c r="AW177" s="11" t="s">
        <v>37</v>
      </c>
      <c r="AX177" s="11" t="s">
        <v>22</v>
      </c>
      <c r="AY177" s="206" t="s">
        <v>134</v>
      </c>
    </row>
    <row r="178" spans="2:65" s="10" customFormat="1" ht="29.85" customHeight="1" x14ac:dyDescent="0.3">
      <c r="B178" s="166"/>
      <c r="C178" s="167"/>
      <c r="D178" s="180" t="s">
        <v>73</v>
      </c>
      <c r="E178" s="181" t="s">
        <v>178</v>
      </c>
      <c r="F178" s="181" t="s">
        <v>322</v>
      </c>
      <c r="G178" s="167"/>
      <c r="H178" s="167"/>
      <c r="I178" s="170"/>
      <c r="J178" s="182">
        <f>BK178</f>
        <v>0</v>
      </c>
      <c r="K178" s="167"/>
      <c r="L178" s="172"/>
      <c r="M178" s="173"/>
      <c r="N178" s="174"/>
      <c r="O178" s="174"/>
      <c r="P178" s="175">
        <f>SUM(P179:P181)</f>
        <v>0</v>
      </c>
      <c r="Q178" s="174"/>
      <c r="R178" s="175">
        <f>SUM(R179:R181)</f>
        <v>0.12274</v>
      </c>
      <c r="S178" s="174"/>
      <c r="T178" s="176">
        <f>SUM(T179:T181)</f>
        <v>0</v>
      </c>
      <c r="AR178" s="177" t="s">
        <v>22</v>
      </c>
      <c r="AT178" s="178" t="s">
        <v>73</v>
      </c>
      <c r="AU178" s="178" t="s">
        <v>22</v>
      </c>
      <c r="AY178" s="177" t="s">
        <v>134</v>
      </c>
      <c r="BK178" s="179">
        <f>SUM(BK179:BK181)</f>
        <v>0</v>
      </c>
    </row>
    <row r="179" spans="2:65" s="1" customFormat="1" ht="22.5" customHeight="1" x14ac:dyDescent="0.3">
      <c r="B179" s="34"/>
      <c r="C179" s="183" t="s">
        <v>323</v>
      </c>
      <c r="D179" s="183" t="s">
        <v>136</v>
      </c>
      <c r="E179" s="184" t="s">
        <v>324</v>
      </c>
      <c r="F179" s="185" t="s">
        <v>325</v>
      </c>
      <c r="G179" s="186" t="s">
        <v>154</v>
      </c>
      <c r="H179" s="187">
        <v>17</v>
      </c>
      <c r="I179" s="188"/>
      <c r="J179" s="189">
        <f>ROUND(I179*H179,2)</f>
        <v>0</v>
      </c>
      <c r="K179" s="185" t="s">
        <v>20</v>
      </c>
      <c r="L179" s="54"/>
      <c r="M179" s="190" t="s">
        <v>20</v>
      </c>
      <c r="N179" s="191" t="s">
        <v>45</v>
      </c>
      <c r="O179" s="35"/>
      <c r="P179" s="192">
        <f>O179*H179</f>
        <v>0</v>
      </c>
      <c r="Q179" s="192">
        <v>4.6999999999999999E-4</v>
      </c>
      <c r="R179" s="192">
        <f>Q179*H179</f>
        <v>7.9900000000000006E-3</v>
      </c>
      <c r="S179" s="192">
        <v>0</v>
      </c>
      <c r="T179" s="193">
        <f>S179*H179</f>
        <v>0</v>
      </c>
      <c r="AR179" s="17" t="s">
        <v>141</v>
      </c>
      <c r="AT179" s="17" t="s">
        <v>136</v>
      </c>
      <c r="AU179" s="17" t="s">
        <v>83</v>
      </c>
      <c r="AY179" s="17" t="s">
        <v>134</v>
      </c>
      <c r="BE179" s="194">
        <f>IF(N179="základní",J179,0)</f>
        <v>0</v>
      </c>
      <c r="BF179" s="194">
        <f>IF(N179="snížená",J179,0)</f>
        <v>0</v>
      </c>
      <c r="BG179" s="194">
        <f>IF(N179="zákl. přenesená",J179,0)</f>
        <v>0</v>
      </c>
      <c r="BH179" s="194">
        <f>IF(N179="sníž. přenesená",J179,0)</f>
        <v>0</v>
      </c>
      <c r="BI179" s="194">
        <f>IF(N179="nulová",J179,0)</f>
        <v>0</v>
      </c>
      <c r="BJ179" s="17" t="s">
        <v>22</v>
      </c>
      <c r="BK179" s="194">
        <f>ROUND(I179*H179,2)</f>
        <v>0</v>
      </c>
      <c r="BL179" s="17" t="s">
        <v>141</v>
      </c>
      <c r="BM179" s="17" t="s">
        <v>326</v>
      </c>
    </row>
    <row r="180" spans="2:65" s="11" customFormat="1" ht="13.5" x14ac:dyDescent="0.3">
      <c r="B180" s="195"/>
      <c r="C180" s="196"/>
      <c r="D180" s="197" t="s">
        <v>143</v>
      </c>
      <c r="E180" s="198" t="s">
        <v>20</v>
      </c>
      <c r="F180" s="199" t="s">
        <v>201</v>
      </c>
      <c r="G180" s="196"/>
      <c r="H180" s="200">
        <v>17</v>
      </c>
      <c r="I180" s="201"/>
      <c r="J180" s="196"/>
      <c r="K180" s="196"/>
      <c r="L180" s="202"/>
      <c r="M180" s="203"/>
      <c r="N180" s="204"/>
      <c r="O180" s="204"/>
      <c r="P180" s="204"/>
      <c r="Q180" s="204"/>
      <c r="R180" s="204"/>
      <c r="S180" s="204"/>
      <c r="T180" s="205"/>
      <c r="AT180" s="206" t="s">
        <v>143</v>
      </c>
      <c r="AU180" s="206" t="s">
        <v>83</v>
      </c>
      <c r="AV180" s="11" t="s">
        <v>83</v>
      </c>
      <c r="AW180" s="11" t="s">
        <v>37</v>
      </c>
      <c r="AX180" s="11" t="s">
        <v>22</v>
      </c>
      <c r="AY180" s="206" t="s">
        <v>134</v>
      </c>
    </row>
    <row r="181" spans="2:65" s="1" customFormat="1" ht="22.5" customHeight="1" x14ac:dyDescent="0.3">
      <c r="B181" s="34"/>
      <c r="C181" s="235" t="s">
        <v>327</v>
      </c>
      <c r="D181" s="235" t="s">
        <v>238</v>
      </c>
      <c r="E181" s="236" t="s">
        <v>328</v>
      </c>
      <c r="F181" s="237" t="s">
        <v>329</v>
      </c>
      <c r="G181" s="238" t="s">
        <v>154</v>
      </c>
      <c r="H181" s="239">
        <v>17</v>
      </c>
      <c r="I181" s="240"/>
      <c r="J181" s="241">
        <f>ROUND(I181*H181,2)</f>
        <v>0</v>
      </c>
      <c r="K181" s="237" t="s">
        <v>20</v>
      </c>
      <c r="L181" s="242"/>
      <c r="M181" s="243" t="s">
        <v>20</v>
      </c>
      <c r="N181" s="244" t="s">
        <v>45</v>
      </c>
      <c r="O181" s="35"/>
      <c r="P181" s="192">
        <f>O181*H181</f>
        <v>0</v>
      </c>
      <c r="Q181" s="192">
        <v>6.7499999999999999E-3</v>
      </c>
      <c r="R181" s="192">
        <f>Q181*H181</f>
        <v>0.11475</v>
      </c>
      <c r="S181" s="192">
        <v>0</v>
      </c>
      <c r="T181" s="193">
        <f>S181*H181</f>
        <v>0</v>
      </c>
      <c r="AR181" s="17" t="s">
        <v>178</v>
      </c>
      <c r="AT181" s="17" t="s">
        <v>238</v>
      </c>
      <c r="AU181" s="17" t="s">
        <v>83</v>
      </c>
      <c r="AY181" s="17" t="s">
        <v>134</v>
      </c>
      <c r="BE181" s="194">
        <f>IF(N181="základní",J181,0)</f>
        <v>0</v>
      </c>
      <c r="BF181" s="194">
        <f>IF(N181="snížená",J181,0)</f>
        <v>0</v>
      </c>
      <c r="BG181" s="194">
        <f>IF(N181="zákl. přenesená",J181,0)</f>
        <v>0</v>
      </c>
      <c r="BH181" s="194">
        <f>IF(N181="sníž. přenesená",J181,0)</f>
        <v>0</v>
      </c>
      <c r="BI181" s="194">
        <f>IF(N181="nulová",J181,0)</f>
        <v>0</v>
      </c>
      <c r="BJ181" s="17" t="s">
        <v>22</v>
      </c>
      <c r="BK181" s="194">
        <f>ROUND(I181*H181,2)</f>
        <v>0</v>
      </c>
      <c r="BL181" s="17" t="s">
        <v>141</v>
      </c>
      <c r="BM181" s="17" t="s">
        <v>330</v>
      </c>
    </row>
    <row r="182" spans="2:65" s="10" customFormat="1" ht="29.85" customHeight="1" x14ac:dyDescent="0.3">
      <c r="B182" s="166"/>
      <c r="C182" s="167"/>
      <c r="D182" s="180" t="s">
        <v>73</v>
      </c>
      <c r="E182" s="181" t="s">
        <v>183</v>
      </c>
      <c r="F182" s="181" t="s">
        <v>331</v>
      </c>
      <c r="G182" s="167"/>
      <c r="H182" s="167"/>
      <c r="I182" s="170"/>
      <c r="J182" s="182">
        <f>BK182</f>
        <v>0</v>
      </c>
      <c r="K182" s="167"/>
      <c r="L182" s="172"/>
      <c r="M182" s="173"/>
      <c r="N182" s="174"/>
      <c r="O182" s="174"/>
      <c r="P182" s="175">
        <f>P183+SUM(P184:P215)</f>
        <v>0</v>
      </c>
      <c r="Q182" s="174"/>
      <c r="R182" s="175">
        <f>R183+SUM(R184:R215)</f>
        <v>59.319159999999997</v>
      </c>
      <c r="S182" s="174"/>
      <c r="T182" s="176">
        <f>T183+SUM(T184:T215)</f>
        <v>0</v>
      </c>
      <c r="AR182" s="177" t="s">
        <v>22</v>
      </c>
      <c r="AT182" s="178" t="s">
        <v>73</v>
      </c>
      <c r="AU182" s="178" t="s">
        <v>22</v>
      </c>
      <c r="AY182" s="177" t="s">
        <v>134</v>
      </c>
      <c r="BK182" s="179">
        <f>BK183+SUM(BK184:BK215)</f>
        <v>0</v>
      </c>
    </row>
    <row r="183" spans="2:65" s="1" customFormat="1" ht="31.5" customHeight="1" x14ac:dyDescent="0.3">
      <c r="B183" s="34"/>
      <c r="C183" s="183" t="s">
        <v>332</v>
      </c>
      <c r="D183" s="183" t="s">
        <v>136</v>
      </c>
      <c r="E183" s="184" t="s">
        <v>333</v>
      </c>
      <c r="F183" s="185" t="s">
        <v>334</v>
      </c>
      <c r="G183" s="186" t="s">
        <v>176</v>
      </c>
      <c r="H183" s="187">
        <v>2</v>
      </c>
      <c r="I183" s="188"/>
      <c r="J183" s="189">
        <f>ROUND(I183*H183,2)</f>
        <v>0</v>
      </c>
      <c r="K183" s="185" t="s">
        <v>155</v>
      </c>
      <c r="L183" s="54"/>
      <c r="M183" s="190" t="s">
        <v>20</v>
      </c>
      <c r="N183" s="191" t="s">
        <v>45</v>
      </c>
      <c r="O183" s="35"/>
      <c r="P183" s="192">
        <f>O183*H183</f>
        <v>0</v>
      </c>
      <c r="Q183" s="192">
        <v>6.9999999999999999E-4</v>
      </c>
      <c r="R183" s="192">
        <f>Q183*H183</f>
        <v>1.4E-3</v>
      </c>
      <c r="S183" s="192">
        <v>0</v>
      </c>
      <c r="T183" s="193">
        <f>S183*H183</f>
        <v>0</v>
      </c>
      <c r="AR183" s="17" t="s">
        <v>141</v>
      </c>
      <c r="AT183" s="17" t="s">
        <v>136</v>
      </c>
      <c r="AU183" s="17" t="s">
        <v>83</v>
      </c>
      <c r="AY183" s="17" t="s">
        <v>134</v>
      </c>
      <c r="BE183" s="194">
        <f>IF(N183="základní",J183,0)</f>
        <v>0</v>
      </c>
      <c r="BF183" s="194">
        <f>IF(N183="snížená",J183,0)</f>
        <v>0</v>
      </c>
      <c r="BG183" s="194">
        <f>IF(N183="zákl. přenesená",J183,0)</f>
        <v>0</v>
      </c>
      <c r="BH183" s="194">
        <f>IF(N183="sníž. přenesená",J183,0)</f>
        <v>0</v>
      </c>
      <c r="BI183" s="194">
        <f>IF(N183="nulová",J183,0)</f>
        <v>0</v>
      </c>
      <c r="BJ183" s="17" t="s">
        <v>22</v>
      </c>
      <c r="BK183" s="194">
        <f>ROUND(I183*H183,2)</f>
        <v>0</v>
      </c>
      <c r="BL183" s="17" t="s">
        <v>141</v>
      </c>
      <c r="BM183" s="17" t="s">
        <v>335</v>
      </c>
    </row>
    <row r="184" spans="2:65" s="11" customFormat="1" ht="13.5" x14ac:dyDescent="0.3">
      <c r="B184" s="195"/>
      <c r="C184" s="196"/>
      <c r="D184" s="197" t="s">
        <v>143</v>
      </c>
      <c r="E184" s="198" t="s">
        <v>20</v>
      </c>
      <c r="F184" s="199" t="s">
        <v>83</v>
      </c>
      <c r="G184" s="196"/>
      <c r="H184" s="200">
        <v>2</v>
      </c>
      <c r="I184" s="201"/>
      <c r="J184" s="196"/>
      <c r="K184" s="196"/>
      <c r="L184" s="202"/>
      <c r="M184" s="203"/>
      <c r="N184" s="204"/>
      <c r="O184" s="204"/>
      <c r="P184" s="204"/>
      <c r="Q184" s="204"/>
      <c r="R184" s="204"/>
      <c r="S184" s="204"/>
      <c r="T184" s="205"/>
      <c r="AT184" s="206" t="s">
        <v>143</v>
      </c>
      <c r="AU184" s="206" t="s">
        <v>83</v>
      </c>
      <c r="AV184" s="11" t="s">
        <v>83</v>
      </c>
      <c r="AW184" s="11" t="s">
        <v>37</v>
      </c>
      <c r="AX184" s="11" t="s">
        <v>22</v>
      </c>
      <c r="AY184" s="206" t="s">
        <v>134</v>
      </c>
    </row>
    <row r="185" spans="2:65" s="1" customFormat="1" ht="44.25" customHeight="1" x14ac:dyDescent="0.3">
      <c r="B185" s="34"/>
      <c r="C185" s="235" t="s">
        <v>336</v>
      </c>
      <c r="D185" s="235" t="s">
        <v>238</v>
      </c>
      <c r="E185" s="236" t="s">
        <v>337</v>
      </c>
      <c r="F185" s="237" t="s">
        <v>338</v>
      </c>
      <c r="G185" s="238" t="s">
        <v>176</v>
      </c>
      <c r="H185" s="239">
        <v>1</v>
      </c>
      <c r="I185" s="240"/>
      <c r="J185" s="241">
        <f>ROUND(I185*H185,2)</f>
        <v>0</v>
      </c>
      <c r="K185" s="237" t="s">
        <v>140</v>
      </c>
      <c r="L185" s="242"/>
      <c r="M185" s="243" t="s">
        <v>20</v>
      </c>
      <c r="N185" s="244" t="s">
        <v>45</v>
      </c>
      <c r="O185" s="35"/>
      <c r="P185" s="192">
        <f>O185*H185</f>
        <v>0</v>
      </c>
      <c r="Q185" s="192">
        <v>3.0000000000000001E-3</v>
      </c>
      <c r="R185" s="192">
        <f>Q185*H185</f>
        <v>3.0000000000000001E-3</v>
      </c>
      <c r="S185" s="192">
        <v>0</v>
      </c>
      <c r="T185" s="193">
        <f>S185*H185</f>
        <v>0</v>
      </c>
      <c r="AR185" s="17" t="s">
        <v>178</v>
      </c>
      <c r="AT185" s="17" t="s">
        <v>238</v>
      </c>
      <c r="AU185" s="17" t="s">
        <v>83</v>
      </c>
      <c r="AY185" s="17" t="s">
        <v>134</v>
      </c>
      <c r="BE185" s="194">
        <f>IF(N185="základní",J185,0)</f>
        <v>0</v>
      </c>
      <c r="BF185" s="194">
        <f>IF(N185="snížená",J185,0)</f>
        <v>0</v>
      </c>
      <c r="BG185" s="194">
        <f>IF(N185="zákl. přenesená",J185,0)</f>
        <v>0</v>
      </c>
      <c r="BH185" s="194">
        <f>IF(N185="sníž. přenesená",J185,0)</f>
        <v>0</v>
      </c>
      <c r="BI185" s="194">
        <f>IF(N185="nulová",J185,0)</f>
        <v>0</v>
      </c>
      <c r="BJ185" s="17" t="s">
        <v>22</v>
      </c>
      <c r="BK185" s="194">
        <f>ROUND(I185*H185,2)</f>
        <v>0</v>
      </c>
      <c r="BL185" s="17" t="s">
        <v>141</v>
      </c>
      <c r="BM185" s="17" t="s">
        <v>339</v>
      </c>
    </row>
    <row r="186" spans="2:65" s="1" customFormat="1" ht="27" x14ac:dyDescent="0.3">
      <c r="B186" s="34"/>
      <c r="C186" s="56"/>
      <c r="D186" s="197" t="s">
        <v>148</v>
      </c>
      <c r="E186" s="56"/>
      <c r="F186" s="209" t="s">
        <v>340</v>
      </c>
      <c r="G186" s="56"/>
      <c r="H186" s="56"/>
      <c r="I186" s="153"/>
      <c r="J186" s="56"/>
      <c r="K186" s="56"/>
      <c r="L186" s="54"/>
      <c r="M186" s="71"/>
      <c r="N186" s="35"/>
      <c r="O186" s="35"/>
      <c r="P186" s="35"/>
      <c r="Q186" s="35"/>
      <c r="R186" s="35"/>
      <c r="S186" s="35"/>
      <c r="T186" s="72"/>
      <c r="AT186" s="17" t="s">
        <v>148</v>
      </c>
      <c r="AU186" s="17" t="s">
        <v>83</v>
      </c>
    </row>
    <row r="187" spans="2:65" s="1" customFormat="1" ht="22.5" customHeight="1" x14ac:dyDescent="0.3">
      <c r="B187" s="34"/>
      <c r="C187" s="183" t="s">
        <v>341</v>
      </c>
      <c r="D187" s="183" t="s">
        <v>136</v>
      </c>
      <c r="E187" s="184" t="s">
        <v>342</v>
      </c>
      <c r="F187" s="185" t="s">
        <v>343</v>
      </c>
      <c r="G187" s="186" t="s">
        <v>176</v>
      </c>
      <c r="H187" s="187">
        <v>1</v>
      </c>
      <c r="I187" s="188"/>
      <c r="J187" s="189">
        <f>ROUND(I187*H187,2)</f>
        <v>0</v>
      </c>
      <c r="K187" s="185" t="s">
        <v>155</v>
      </c>
      <c r="L187" s="54"/>
      <c r="M187" s="190" t="s">
        <v>20</v>
      </c>
      <c r="N187" s="191" t="s">
        <v>45</v>
      </c>
      <c r="O187" s="35"/>
      <c r="P187" s="192">
        <f>O187*H187</f>
        <v>0</v>
      </c>
      <c r="Q187" s="192">
        <v>0.10940999999999999</v>
      </c>
      <c r="R187" s="192">
        <f>Q187*H187</f>
        <v>0.10940999999999999</v>
      </c>
      <c r="S187" s="192">
        <v>0</v>
      </c>
      <c r="T187" s="193">
        <f>S187*H187</f>
        <v>0</v>
      </c>
      <c r="AR187" s="17" t="s">
        <v>141</v>
      </c>
      <c r="AT187" s="17" t="s">
        <v>136</v>
      </c>
      <c r="AU187" s="17" t="s">
        <v>83</v>
      </c>
      <c r="AY187" s="17" t="s">
        <v>134</v>
      </c>
      <c r="BE187" s="194">
        <f>IF(N187="základní",J187,0)</f>
        <v>0</v>
      </c>
      <c r="BF187" s="194">
        <f>IF(N187="snížená",J187,0)</f>
        <v>0</v>
      </c>
      <c r="BG187" s="194">
        <f>IF(N187="zákl. přenesená",J187,0)</f>
        <v>0</v>
      </c>
      <c r="BH187" s="194">
        <f>IF(N187="sníž. přenesená",J187,0)</f>
        <v>0</v>
      </c>
      <c r="BI187" s="194">
        <f>IF(N187="nulová",J187,0)</f>
        <v>0</v>
      </c>
      <c r="BJ187" s="17" t="s">
        <v>22</v>
      </c>
      <c r="BK187" s="194">
        <f>ROUND(I187*H187,2)</f>
        <v>0</v>
      </c>
      <c r="BL187" s="17" t="s">
        <v>141</v>
      </c>
      <c r="BM187" s="17" t="s">
        <v>344</v>
      </c>
    </row>
    <row r="188" spans="2:65" s="11" customFormat="1" ht="13.5" x14ac:dyDescent="0.3">
      <c r="B188" s="195"/>
      <c r="C188" s="196"/>
      <c r="D188" s="197" t="s">
        <v>143</v>
      </c>
      <c r="E188" s="198" t="s">
        <v>20</v>
      </c>
      <c r="F188" s="199" t="s">
        <v>22</v>
      </c>
      <c r="G188" s="196"/>
      <c r="H188" s="200">
        <v>1</v>
      </c>
      <c r="I188" s="201"/>
      <c r="J188" s="196"/>
      <c r="K188" s="196"/>
      <c r="L188" s="202"/>
      <c r="M188" s="203"/>
      <c r="N188" s="204"/>
      <c r="O188" s="204"/>
      <c r="P188" s="204"/>
      <c r="Q188" s="204"/>
      <c r="R188" s="204"/>
      <c r="S188" s="204"/>
      <c r="T188" s="205"/>
      <c r="AT188" s="206" t="s">
        <v>143</v>
      </c>
      <c r="AU188" s="206" t="s">
        <v>83</v>
      </c>
      <c r="AV188" s="11" t="s">
        <v>83</v>
      </c>
      <c r="AW188" s="11" t="s">
        <v>37</v>
      </c>
      <c r="AX188" s="11" t="s">
        <v>22</v>
      </c>
      <c r="AY188" s="206" t="s">
        <v>134</v>
      </c>
    </row>
    <row r="189" spans="2:65" s="1" customFormat="1" ht="31.5" customHeight="1" x14ac:dyDescent="0.3">
      <c r="B189" s="34"/>
      <c r="C189" s="235" t="s">
        <v>345</v>
      </c>
      <c r="D189" s="235" t="s">
        <v>238</v>
      </c>
      <c r="E189" s="236" t="s">
        <v>346</v>
      </c>
      <c r="F189" s="237" t="s">
        <v>347</v>
      </c>
      <c r="G189" s="238" t="s">
        <v>176</v>
      </c>
      <c r="H189" s="239">
        <v>1</v>
      </c>
      <c r="I189" s="240"/>
      <c r="J189" s="241">
        <f>ROUND(I189*H189,2)</f>
        <v>0</v>
      </c>
      <c r="K189" s="237" t="s">
        <v>155</v>
      </c>
      <c r="L189" s="242"/>
      <c r="M189" s="243" t="s">
        <v>20</v>
      </c>
      <c r="N189" s="244" t="s">
        <v>45</v>
      </c>
      <c r="O189" s="35"/>
      <c r="P189" s="192">
        <f>O189*H189</f>
        <v>0</v>
      </c>
      <c r="Q189" s="192">
        <v>6.4999999999999997E-3</v>
      </c>
      <c r="R189" s="192">
        <f>Q189*H189</f>
        <v>6.4999999999999997E-3</v>
      </c>
      <c r="S189" s="192">
        <v>0</v>
      </c>
      <c r="T189" s="193">
        <f>S189*H189</f>
        <v>0</v>
      </c>
      <c r="AR189" s="17" t="s">
        <v>178</v>
      </c>
      <c r="AT189" s="17" t="s">
        <v>238</v>
      </c>
      <c r="AU189" s="17" t="s">
        <v>83</v>
      </c>
      <c r="AY189" s="17" t="s">
        <v>134</v>
      </c>
      <c r="BE189" s="194">
        <f>IF(N189="základní",J189,0)</f>
        <v>0</v>
      </c>
      <c r="BF189" s="194">
        <f>IF(N189="snížená",J189,0)</f>
        <v>0</v>
      </c>
      <c r="BG189" s="194">
        <f>IF(N189="zákl. přenesená",J189,0)</f>
        <v>0</v>
      </c>
      <c r="BH189" s="194">
        <f>IF(N189="sníž. přenesená",J189,0)</f>
        <v>0</v>
      </c>
      <c r="BI189" s="194">
        <f>IF(N189="nulová",J189,0)</f>
        <v>0</v>
      </c>
      <c r="BJ189" s="17" t="s">
        <v>22</v>
      </c>
      <c r="BK189" s="194">
        <f>ROUND(I189*H189,2)</f>
        <v>0</v>
      </c>
      <c r="BL189" s="17" t="s">
        <v>141</v>
      </c>
      <c r="BM189" s="17" t="s">
        <v>348</v>
      </c>
    </row>
    <row r="190" spans="2:65" s="1" customFormat="1" ht="31.5" customHeight="1" x14ac:dyDescent="0.3">
      <c r="B190" s="34"/>
      <c r="C190" s="183" t="s">
        <v>349</v>
      </c>
      <c r="D190" s="183" t="s">
        <v>136</v>
      </c>
      <c r="E190" s="184" t="s">
        <v>350</v>
      </c>
      <c r="F190" s="185" t="s">
        <v>351</v>
      </c>
      <c r="G190" s="186" t="s">
        <v>139</v>
      </c>
      <c r="H190" s="187">
        <v>5</v>
      </c>
      <c r="I190" s="188"/>
      <c r="J190" s="189">
        <f>ROUND(I190*H190,2)</f>
        <v>0</v>
      </c>
      <c r="K190" s="185" t="s">
        <v>155</v>
      </c>
      <c r="L190" s="54"/>
      <c r="M190" s="190" t="s">
        <v>20</v>
      </c>
      <c r="N190" s="191" t="s">
        <v>45</v>
      </c>
      <c r="O190" s="35"/>
      <c r="P190" s="192">
        <f>O190*H190</f>
        <v>0</v>
      </c>
      <c r="Q190" s="192">
        <v>2.5999999999999999E-3</v>
      </c>
      <c r="R190" s="192">
        <f>Q190*H190</f>
        <v>1.2999999999999999E-2</v>
      </c>
      <c r="S190" s="192">
        <v>0</v>
      </c>
      <c r="T190" s="193">
        <f>S190*H190</f>
        <v>0</v>
      </c>
      <c r="AR190" s="17" t="s">
        <v>141</v>
      </c>
      <c r="AT190" s="17" t="s">
        <v>136</v>
      </c>
      <c r="AU190" s="17" t="s">
        <v>83</v>
      </c>
      <c r="AY190" s="17" t="s">
        <v>134</v>
      </c>
      <c r="BE190" s="194">
        <f>IF(N190="základní",J190,0)</f>
        <v>0</v>
      </c>
      <c r="BF190" s="194">
        <f>IF(N190="snížená",J190,0)</f>
        <v>0</v>
      </c>
      <c r="BG190" s="194">
        <f>IF(N190="zákl. přenesená",J190,0)</f>
        <v>0</v>
      </c>
      <c r="BH190" s="194">
        <f>IF(N190="sníž. přenesená",J190,0)</f>
        <v>0</v>
      </c>
      <c r="BI190" s="194">
        <f>IF(N190="nulová",J190,0)</f>
        <v>0</v>
      </c>
      <c r="BJ190" s="17" t="s">
        <v>22</v>
      </c>
      <c r="BK190" s="194">
        <f>ROUND(I190*H190,2)</f>
        <v>0</v>
      </c>
      <c r="BL190" s="17" t="s">
        <v>141</v>
      </c>
      <c r="BM190" s="17" t="s">
        <v>352</v>
      </c>
    </row>
    <row r="191" spans="2:65" s="1" customFormat="1" ht="27" x14ac:dyDescent="0.3">
      <c r="B191" s="34"/>
      <c r="C191" s="56"/>
      <c r="D191" s="207" t="s">
        <v>148</v>
      </c>
      <c r="E191" s="56"/>
      <c r="F191" s="208" t="s">
        <v>353</v>
      </c>
      <c r="G191" s="56"/>
      <c r="H191" s="56"/>
      <c r="I191" s="153"/>
      <c r="J191" s="56"/>
      <c r="K191" s="56"/>
      <c r="L191" s="54"/>
      <c r="M191" s="71"/>
      <c r="N191" s="35"/>
      <c r="O191" s="35"/>
      <c r="P191" s="35"/>
      <c r="Q191" s="35"/>
      <c r="R191" s="35"/>
      <c r="S191" s="35"/>
      <c r="T191" s="72"/>
      <c r="AT191" s="17" t="s">
        <v>148</v>
      </c>
      <c r="AU191" s="17" t="s">
        <v>83</v>
      </c>
    </row>
    <row r="192" spans="2:65" s="11" customFormat="1" ht="13.5" x14ac:dyDescent="0.3">
      <c r="B192" s="195"/>
      <c r="C192" s="196"/>
      <c r="D192" s="197" t="s">
        <v>143</v>
      </c>
      <c r="E192" s="198" t="s">
        <v>20</v>
      </c>
      <c r="F192" s="199" t="s">
        <v>157</v>
      </c>
      <c r="G192" s="196"/>
      <c r="H192" s="200">
        <v>5</v>
      </c>
      <c r="I192" s="201"/>
      <c r="J192" s="196"/>
      <c r="K192" s="196"/>
      <c r="L192" s="202"/>
      <c r="M192" s="203"/>
      <c r="N192" s="204"/>
      <c r="O192" s="204"/>
      <c r="P192" s="204"/>
      <c r="Q192" s="204"/>
      <c r="R192" s="204"/>
      <c r="S192" s="204"/>
      <c r="T192" s="205"/>
      <c r="AT192" s="206" t="s">
        <v>143</v>
      </c>
      <c r="AU192" s="206" t="s">
        <v>83</v>
      </c>
      <c r="AV192" s="11" t="s">
        <v>83</v>
      </c>
      <c r="AW192" s="11" t="s">
        <v>37</v>
      </c>
      <c r="AX192" s="11" t="s">
        <v>22</v>
      </c>
      <c r="AY192" s="206" t="s">
        <v>134</v>
      </c>
    </row>
    <row r="193" spans="2:65" s="1" customFormat="1" ht="31.5" customHeight="1" x14ac:dyDescent="0.3">
      <c r="B193" s="34"/>
      <c r="C193" s="183" t="s">
        <v>354</v>
      </c>
      <c r="D193" s="183" t="s">
        <v>136</v>
      </c>
      <c r="E193" s="184" t="s">
        <v>355</v>
      </c>
      <c r="F193" s="185" t="s">
        <v>356</v>
      </c>
      <c r="G193" s="186" t="s">
        <v>139</v>
      </c>
      <c r="H193" s="187">
        <v>5</v>
      </c>
      <c r="I193" s="188"/>
      <c r="J193" s="189">
        <f>ROUND(I193*H193,2)</f>
        <v>0</v>
      </c>
      <c r="K193" s="185" t="s">
        <v>155</v>
      </c>
      <c r="L193" s="54"/>
      <c r="M193" s="190" t="s">
        <v>20</v>
      </c>
      <c r="N193" s="191" t="s">
        <v>45</v>
      </c>
      <c r="O193" s="35"/>
      <c r="P193" s="192">
        <f>O193*H193</f>
        <v>0</v>
      </c>
      <c r="Q193" s="192">
        <v>1.0000000000000001E-5</v>
      </c>
      <c r="R193" s="192">
        <f>Q193*H193</f>
        <v>5.0000000000000002E-5</v>
      </c>
      <c r="S193" s="192">
        <v>0</v>
      </c>
      <c r="T193" s="193">
        <f>S193*H193</f>
        <v>0</v>
      </c>
      <c r="AR193" s="17" t="s">
        <v>141</v>
      </c>
      <c r="AT193" s="17" t="s">
        <v>136</v>
      </c>
      <c r="AU193" s="17" t="s">
        <v>83</v>
      </c>
      <c r="AY193" s="17" t="s">
        <v>134</v>
      </c>
      <c r="BE193" s="194">
        <f>IF(N193="základní",J193,0)</f>
        <v>0</v>
      </c>
      <c r="BF193" s="194">
        <f>IF(N193="snížená",J193,0)</f>
        <v>0</v>
      </c>
      <c r="BG193" s="194">
        <f>IF(N193="zákl. přenesená",J193,0)</f>
        <v>0</v>
      </c>
      <c r="BH193" s="194">
        <f>IF(N193="sníž. přenesená",J193,0)</f>
        <v>0</v>
      </c>
      <c r="BI193" s="194">
        <f>IF(N193="nulová",J193,0)</f>
        <v>0</v>
      </c>
      <c r="BJ193" s="17" t="s">
        <v>22</v>
      </c>
      <c r="BK193" s="194">
        <f>ROUND(I193*H193,2)</f>
        <v>0</v>
      </c>
      <c r="BL193" s="17" t="s">
        <v>141</v>
      </c>
      <c r="BM193" s="17" t="s">
        <v>357</v>
      </c>
    </row>
    <row r="194" spans="2:65" s="11" customFormat="1" ht="13.5" x14ac:dyDescent="0.3">
      <c r="B194" s="195"/>
      <c r="C194" s="196"/>
      <c r="D194" s="197" t="s">
        <v>143</v>
      </c>
      <c r="E194" s="198" t="s">
        <v>20</v>
      </c>
      <c r="F194" s="199" t="s">
        <v>157</v>
      </c>
      <c r="G194" s="196"/>
      <c r="H194" s="200">
        <v>5</v>
      </c>
      <c r="I194" s="201"/>
      <c r="J194" s="196"/>
      <c r="K194" s="196"/>
      <c r="L194" s="202"/>
      <c r="M194" s="203"/>
      <c r="N194" s="204"/>
      <c r="O194" s="204"/>
      <c r="P194" s="204"/>
      <c r="Q194" s="204"/>
      <c r="R194" s="204"/>
      <c r="S194" s="204"/>
      <c r="T194" s="205"/>
      <c r="AT194" s="206" t="s">
        <v>143</v>
      </c>
      <c r="AU194" s="206" t="s">
        <v>83</v>
      </c>
      <c r="AV194" s="11" t="s">
        <v>83</v>
      </c>
      <c r="AW194" s="11" t="s">
        <v>37</v>
      </c>
      <c r="AX194" s="11" t="s">
        <v>22</v>
      </c>
      <c r="AY194" s="206" t="s">
        <v>134</v>
      </c>
    </row>
    <row r="195" spans="2:65" s="1" customFormat="1" ht="44.25" customHeight="1" x14ac:dyDescent="0.3">
      <c r="B195" s="34"/>
      <c r="C195" s="183" t="s">
        <v>358</v>
      </c>
      <c r="D195" s="183" t="s">
        <v>136</v>
      </c>
      <c r="E195" s="184" t="s">
        <v>359</v>
      </c>
      <c r="F195" s="185" t="s">
        <v>360</v>
      </c>
      <c r="G195" s="186" t="s">
        <v>154</v>
      </c>
      <c r="H195" s="187">
        <v>250</v>
      </c>
      <c r="I195" s="188"/>
      <c r="J195" s="189">
        <f>ROUND(I195*H195,2)</f>
        <v>0</v>
      </c>
      <c r="K195" s="185" t="s">
        <v>155</v>
      </c>
      <c r="L195" s="54"/>
      <c r="M195" s="190" t="s">
        <v>20</v>
      </c>
      <c r="N195" s="191" t="s">
        <v>45</v>
      </c>
      <c r="O195" s="35"/>
      <c r="P195" s="192">
        <f>O195*H195</f>
        <v>0</v>
      </c>
      <c r="Q195" s="192">
        <v>0.15540000000000001</v>
      </c>
      <c r="R195" s="192">
        <f>Q195*H195</f>
        <v>38.85</v>
      </c>
      <c r="S195" s="192">
        <v>0</v>
      </c>
      <c r="T195" s="193">
        <f>S195*H195</f>
        <v>0</v>
      </c>
      <c r="AR195" s="17" t="s">
        <v>141</v>
      </c>
      <c r="AT195" s="17" t="s">
        <v>136</v>
      </c>
      <c r="AU195" s="17" t="s">
        <v>83</v>
      </c>
      <c r="AY195" s="17" t="s">
        <v>134</v>
      </c>
      <c r="BE195" s="194">
        <f>IF(N195="základní",J195,0)</f>
        <v>0</v>
      </c>
      <c r="BF195" s="194">
        <f>IF(N195="snížená",J195,0)</f>
        <v>0</v>
      </c>
      <c r="BG195" s="194">
        <f>IF(N195="zákl. přenesená",J195,0)</f>
        <v>0</v>
      </c>
      <c r="BH195" s="194">
        <f>IF(N195="sníž. přenesená",J195,0)</f>
        <v>0</v>
      </c>
      <c r="BI195" s="194">
        <f>IF(N195="nulová",J195,0)</f>
        <v>0</v>
      </c>
      <c r="BJ195" s="17" t="s">
        <v>22</v>
      </c>
      <c r="BK195" s="194">
        <f>ROUND(I195*H195,2)</f>
        <v>0</v>
      </c>
      <c r="BL195" s="17" t="s">
        <v>141</v>
      </c>
      <c r="BM195" s="17" t="s">
        <v>361</v>
      </c>
    </row>
    <row r="196" spans="2:65" s="11" customFormat="1" ht="13.5" x14ac:dyDescent="0.3">
      <c r="B196" s="195"/>
      <c r="C196" s="196"/>
      <c r="D196" s="197" t="s">
        <v>143</v>
      </c>
      <c r="E196" s="198" t="s">
        <v>20</v>
      </c>
      <c r="F196" s="199" t="s">
        <v>362</v>
      </c>
      <c r="G196" s="196"/>
      <c r="H196" s="200">
        <v>250</v>
      </c>
      <c r="I196" s="201"/>
      <c r="J196" s="196"/>
      <c r="K196" s="196"/>
      <c r="L196" s="202"/>
      <c r="M196" s="203"/>
      <c r="N196" s="204"/>
      <c r="O196" s="204"/>
      <c r="P196" s="204"/>
      <c r="Q196" s="204"/>
      <c r="R196" s="204"/>
      <c r="S196" s="204"/>
      <c r="T196" s="205"/>
      <c r="AT196" s="206" t="s">
        <v>143</v>
      </c>
      <c r="AU196" s="206" t="s">
        <v>83</v>
      </c>
      <c r="AV196" s="11" t="s">
        <v>83</v>
      </c>
      <c r="AW196" s="11" t="s">
        <v>37</v>
      </c>
      <c r="AX196" s="11" t="s">
        <v>22</v>
      </c>
      <c r="AY196" s="206" t="s">
        <v>134</v>
      </c>
    </row>
    <row r="197" spans="2:65" s="1" customFormat="1" ht="44.25" customHeight="1" x14ac:dyDescent="0.3">
      <c r="B197" s="34"/>
      <c r="C197" s="183" t="s">
        <v>363</v>
      </c>
      <c r="D197" s="183" t="s">
        <v>136</v>
      </c>
      <c r="E197" s="184" t="s">
        <v>364</v>
      </c>
      <c r="F197" s="185" t="s">
        <v>365</v>
      </c>
      <c r="G197" s="186" t="s">
        <v>154</v>
      </c>
      <c r="H197" s="187">
        <v>18</v>
      </c>
      <c r="I197" s="188"/>
      <c r="J197" s="189">
        <f>ROUND(I197*H197,2)</f>
        <v>0</v>
      </c>
      <c r="K197" s="185" t="s">
        <v>140</v>
      </c>
      <c r="L197" s="54"/>
      <c r="M197" s="190" t="s">
        <v>20</v>
      </c>
      <c r="N197" s="191" t="s">
        <v>45</v>
      </c>
      <c r="O197" s="35"/>
      <c r="P197" s="192">
        <f>O197*H197</f>
        <v>0</v>
      </c>
      <c r="Q197" s="192">
        <v>0.1295</v>
      </c>
      <c r="R197" s="192">
        <f>Q197*H197</f>
        <v>2.331</v>
      </c>
      <c r="S197" s="192">
        <v>0</v>
      </c>
      <c r="T197" s="193">
        <f>S197*H197</f>
        <v>0</v>
      </c>
      <c r="AR197" s="17" t="s">
        <v>141</v>
      </c>
      <c r="AT197" s="17" t="s">
        <v>136</v>
      </c>
      <c r="AU197" s="17" t="s">
        <v>83</v>
      </c>
      <c r="AY197" s="17" t="s">
        <v>134</v>
      </c>
      <c r="BE197" s="194">
        <f>IF(N197="základní",J197,0)</f>
        <v>0</v>
      </c>
      <c r="BF197" s="194">
        <f>IF(N197="snížená",J197,0)</f>
        <v>0</v>
      </c>
      <c r="BG197" s="194">
        <f>IF(N197="zákl. přenesená",J197,0)</f>
        <v>0</v>
      </c>
      <c r="BH197" s="194">
        <f>IF(N197="sníž. přenesená",J197,0)</f>
        <v>0</v>
      </c>
      <c r="BI197" s="194">
        <f>IF(N197="nulová",J197,0)</f>
        <v>0</v>
      </c>
      <c r="BJ197" s="17" t="s">
        <v>22</v>
      </c>
      <c r="BK197" s="194">
        <f>ROUND(I197*H197,2)</f>
        <v>0</v>
      </c>
      <c r="BL197" s="17" t="s">
        <v>141</v>
      </c>
      <c r="BM197" s="17" t="s">
        <v>366</v>
      </c>
    </row>
    <row r="198" spans="2:65" s="11" customFormat="1" ht="13.5" x14ac:dyDescent="0.3">
      <c r="B198" s="195"/>
      <c r="C198" s="196"/>
      <c r="D198" s="197" t="s">
        <v>143</v>
      </c>
      <c r="E198" s="198" t="s">
        <v>20</v>
      </c>
      <c r="F198" s="199" t="s">
        <v>227</v>
      </c>
      <c r="G198" s="196"/>
      <c r="H198" s="200">
        <v>18</v>
      </c>
      <c r="I198" s="201"/>
      <c r="J198" s="196"/>
      <c r="K198" s="196"/>
      <c r="L198" s="202"/>
      <c r="M198" s="203"/>
      <c r="N198" s="204"/>
      <c r="O198" s="204"/>
      <c r="P198" s="204"/>
      <c r="Q198" s="204"/>
      <c r="R198" s="204"/>
      <c r="S198" s="204"/>
      <c r="T198" s="205"/>
      <c r="AT198" s="206" t="s">
        <v>143</v>
      </c>
      <c r="AU198" s="206" t="s">
        <v>83</v>
      </c>
      <c r="AV198" s="11" t="s">
        <v>83</v>
      </c>
      <c r="AW198" s="11" t="s">
        <v>37</v>
      </c>
      <c r="AX198" s="11" t="s">
        <v>22</v>
      </c>
      <c r="AY198" s="206" t="s">
        <v>134</v>
      </c>
    </row>
    <row r="199" spans="2:65" s="1" customFormat="1" ht="22.5" customHeight="1" x14ac:dyDescent="0.3">
      <c r="B199" s="34"/>
      <c r="C199" s="235" t="s">
        <v>367</v>
      </c>
      <c r="D199" s="235" t="s">
        <v>238</v>
      </c>
      <c r="E199" s="236" t="s">
        <v>368</v>
      </c>
      <c r="F199" s="237" t="s">
        <v>369</v>
      </c>
      <c r="G199" s="238" t="s">
        <v>176</v>
      </c>
      <c r="H199" s="239">
        <v>126</v>
      </c>
      <c r="I199" s="240"/>
      <c r="J199" s="241">
        <f>ROUND(I199*H199,2)</f>
        <v>0</v>
      </c>
      <c r="K199" s="237" t="s">
        <v>155</v>
      </c>
      <c r="L199" s="242"/>
      <c r="M199" s="243" t="s">
        <v>20</v>
      </c>
      <c r="N199" s="244" t="s">
        <v>45</v>
      </c>
      <c r="O199" s="35"/>
      <c r="P199" s="192">
        <f>O199*H199</f>
        <v>0</v>
      </c>
      <c r="Q199" s="192">
        <v>8.2100000000000006E-2</v>
      </c>
      <c r="R199" s="192">
        <f>Q199*H199</f>
        <v>10.344600000000002</v>
      </c>
      <c r="S199" s="192">
        <v>0</v>
      </c>
      <c r="T199" s="193">
        <f>S199*H199</f>
        <v>0</v>
      </c>
      <c r="AR199" s="17" t="s">
        <v>178</v>
      </c>
      <c r="AT199" s="17" t="s">
        <v>238</v>
      </c>
      <c r="AU199" s="17" t="s">
        <v>83</v>
      </c>
      <c r="AY199" s="17" t="s">
        <v>134</v>
      </c>
      <c r="BE199" s="194">
        <f>IF(N199="základní",J199,0)</f>
        <v>0</v>
      </c>
      <c r="BF199" s="194">
        <f>IF(N199="snížená",J199,0)</f>
        <v>0</v>
      </c>
      <c r="BG199" s="194">
        <f>IF(N199="zákl. přenesená",J199,0)</f>
        <v>0</v>
      </c>
      <c r="BH199" s="194">
        <f>IF(N199="sníž. přenesená",J199,0)</f>
        <v>0</v>
      </c>
      <c r="BI199" s="194">
        <f>IF(N199="nulová",J199,0)</f>
        <v>0</v>
      </c>
      <c r="BJ199" s="17" t="s">
        <v>22</v>
      </c>
      <c r="BK199" s="194">
        <f>ROUND(I199*H199,2)</f>
        <v>0</v>
      </c>
      <c r="BL199" s="17" t="s">
        <v>141</v>
      </c>
      <c r="BM199" s="17" t="s">
        <v>370</v>
      </c>
    </row>
    <row r="200" spans="2:65" s="11" customFormat="1" ht="13.5" x14ac:dyDescent="0.3">
      <c r="B200" s="195"/>
      <c r="C200" s="196"/>
      <c r="D200" s="197" t="s">
        <v>143</v>
      </c>
      <c r="E200" s="198" t="s">
        <v>20</v>
      </c>
      <c r="F200" s="199" t="s">
        <v>371</v>
      </c>
      <c r="G200" s="196"/>
      <c r="H200" s="200">
        <v>126</v>
      </c>
      <c r="I200" s="201"/>
      <c r="J200" s="196"/>
      <c r="K200" s="196"/>
      <c r="L200" s="202"/>
      <c r="M200" s="203"/>
      <c r="N200" s="204"/>
      <c r="O200" s="204"/>
      <c r="P200" s="204"/>
      <c r="Q200" s="204"/>
      <c r="R200" s="204"/>
      <c r="S200" s="204"/>
      <c r="T200" s="205"/>
      <c r="AT200" s="206" t="s">
        <v>143</v>
      </c>
      <c r="AU200" s="206" t="s">
        <v>83</v>
      </c>
      <c r="AV200" s="11" t="s">
        <v>83</v>
      </c>
      <c r="AW200" s="11" t="s">
        <v>37</v>
      </c>
      <c r="AX200" s="11" t="s">
        <v>22</v>
      </c>
      <c r="AY200" s="206" t="s">
        <v>134</v>
      </c>
    </row>
    <row r="201" spans="2:65" s="1" customFormat="1" ht="31.5" customHeight="1" x14ac:dyDescent="0.3">
      <c r="B201" s="34"/>
      <c r="C201" s="235" t="s">
        <v>372</v>
      </c>
      <c r="D201" s="235" t="s">
        <v>238</v>
      </c>
      <c r="E201" s="236" t="s">
        <v>373</v>
      </c>
      <c r="F201" s="237" t="s">
        <v>374</v>
      </c>
      <c r="G201" s="238" t="s">
        <v>176</v>
      </c>
      <c r="H201" s="239">
        <v>6</v>
      </c>
      <c r="I201" s="240"/>
      <c r="J201" s="241">
        <f>ROUND(I201*H201,2)</f>
        <v>0</v>
      </c>
      <c r="K201" s="237" t="s">
        <v>155</v>
      </c>
      <c r="L201" s="242"/>
      <c r="M201" s="243" t="s">
        <v>20</v>
      </c>
      <c r="N201" s="244" t="s">
        <v>45</v>
      </c>
      <c r="O201" s="35"/>
      <c r="P201" s="192">
        <f>O201*H201</f>
        <v>0</v>
      </c>
      <c r="Q201" s="192">
        <v>6.4000000000000001E-2</v>
      </c>
      <c r="R201" s="192">
        <f>Q201*H201</f>
        <v>0.38400000000000001</v>
      </c>
      <c r="S201" s="192">
        <v>0</v>
      </c>
      <c r="T201" s="193">
        <f>S201*H201</f>
        <v>0</v>
      </c>
      <c r="AR201" s="17" t="s">
        <v>178</v>
      </c>
      <c r="AT201" s="17" t="s">
        <v>238</v>
      </c>
      <c r="AU201" s="17" t="s">
        <v>83</v>
      </c>
      <c r="AY201" s="17" t="s">
        <v>134</v>
      </c>
      <c r="BE201" s="194">
        <f>IF(N201="základní",J201,0)</f>
        <v>0</v>
      </c>
      <c r="BF201" s="194">
        <f>IF(N201="snížená",J201,0)</f>
        <v>0</v>
      </c>
      <c r="BG201" s="194">
        <f>IF(N201="zákl. přenesená",J201,0)</f>
        <v>0</v>
      </c>
      <c r="BH201" s="194">
        <f>IF(N201="sníž. přenesená",J201,0)</f>
        <v>0</v>
      </c>
      <c r="BI201" s="194">
        <f>IF(N201="nulová",J201,0)</f>
        <v>0</v>
      </c>
      <c r="BJ201" s="17" t="s">
        <v>22</v>
      </c>
      <c r="BK201" s="194">
        <f>ROUND(I201*H201,2)</f>
        <v>0</v>
      </c>
      <c r="BL201" s="17" t="s">
        <v>141</v>
      </c>
      <c r="BM201" s="17" t="s">
        <v>375</v>
      </c>
    </row>
    <row r="202" spans="2:65" s="11" customFormat="1" ht="13.5" x14ac:dyDescent="0.3">
      <c r="B202" s="195"/>
      <c r="C202" s="196"/>
      <c r="D202" s="197" t="s">
        <v>143</v>
      </c>
      <c r="E202" s="198" t="s">
        <v>20</v>
      </c>
      <c r="F202" s="199" t="s">
        <v>167</v>
      </c>
      <c r="G202" s="196"/>
      <c r="H202" s="200">
        <v>6</v>
      </c>
      <c r="I202" s="201"/>
      <c r="J202" s="196"/>
      <c r="K202" s="196"/>
      <c r="L202" s="202"/>
      <c r="M202" s="203"/>
      <c r="N202" s="204"/>
      <c r="O202" s="204"/>
      <c r="P202" s="204"/>
      <c r="Q202" s="204"/>
      <c r="R202" s="204"/>
      <c r="S202" s="204"/>
      <c r="T202" s="205"/>
      <c r="AT202" s="206" t="s">
        <v>143</v>
      </c>
      <c r="AU202" s="206" t="s">
        <v>83</v>
      </c>
      <c r="AV202" s="11" t="s">
        <v>83</v>
      </c>
      <c r="AW202" s="11" t="s">
        <v>37</v>
      </c>
      <c r="AX202" s="11" t="s">
        <v>22</v>
      </c>
      <c r="AY202" s="206" t="s">
        <v>134</v>
      </c>
    </row>
    <row r="203" spans="2:65" s="1" customFormat="1" ht="22.5" customHeight="1" x14ac:dyDescent="0.3">
      <c r="B203" s="34"/>
      <c r="C203" s="235" t="s">
        <v>376</v>
      </c>
      <c r="D203" s="235" t="s">
        <v>238</v>
      </c>
      <c r="E203" s="236" t="s">
        <v>377</v>
      </c>
      <c r="F203" s="237" t="s">
        <v>378</v>
      </c>
      <c r="G203" s="238" t="s">
        <v>176</v>
      </c>
      <c r="H203" s="239">
        <v>36</v>
      </c>
      <c r="I203" s="240"/>
      <c r="J203" s="241">
        <f>ROUND(I203*H203,2)</f>
        <v>0</v>
      </c>
      <c r="K203" s="237" t="s">
        <v>20</v>
      </c>
      <c r="L203" s="242"/>
      <c r="M203" s="243" t="s">
        <v>20</v>
      </c>
      <c r="N203" s="244" t="s">
        <v>45</v>
      </c>
      <c r="O203" s="35"/>
      <c r="P203" s="192">
        <f>O203*H203</f>
        <v>0</v>
      </c>
      <c r="Q203" s="192">
        <v>4.1099999999999998E-2</v>
      </c>
      <c r="R203" s="192">
        <f>Q203*H203</f>
        <v>1.4796</v>
      </c>
      <c r="S203" s="192">
        <v>0</v>
      </c>
      <c r="T203" s="193">
        <f>S203*H203</f>
        <v>0</v>
      </c>
      <c r="AR203" s="17" t="s">
        <v>178</v>
      </c>
      <c r="AT203" s="17" t="s">
        <v>238</v>
      </c>
      <c r="AU203" s="17" t="s">
        <v>83</v>
      </c>
      <c r="AY203" s="17" t="s">
        <v>134</v>
      </c>
      <c r="BE203" s="194">
        <f>IF(N203="základní",J203,0)</f>
        <v>0</v>
      </c>
      <c r="BF203" s="194">
        <f>IF(N203="snížená",J203,0)</f>
        <v>0</v>
      </c>
      <c r="BG203" s="194">
        <f>IF(N203="zákl. přenesená",J203,0)</f>
        <v>0</v>
      </c>
      <c r="BH203" s="194">
        <f>IF(N203="sníž. přenesená",J203,0)</f>
        <v>0</v>
      </c>
      <c r="BI203" s="194">
        <f>IF(N203="nulová",J203,0)</f>
        <v>0</v>
      </c>
      <c r="BJ203" s="17" t="s">
        <v>22</v>
      </c>
      <c r="BK203" s="194">
        <f>ROUND(I203*H203,2)</f>
        <v>0</v>
      </c>
      <c r="BL203" s="17" t="s">
        <v>141</v>
      </c>
      <c r="BM203" s="17" t="s">
        <v>379</v>
      </c>
    </row>
    <row r="204" spans="2:65" s="11" customFormat="1" ht="13.5" x14ac:dyDescent="0.3">
      <c r="B204" s="195"/>
      <c r="C204" s="196"/>
      <c r="D204" s="197" t="s">
        <v>143</v>
      </c>
      <c r="E204" s="198" t="s">
        <v>20</v>
      </c>
      <c r="F204" s="199" t="s">
        <v>380</v>
      </c>
      <c r="G204" s="196"/>
      <c r="H204" s="200">
        <v>36</v>
      </c>
      <c r="I204" s="201"/>
      <c r="J204" s="196"/>
      <c r="K204" s="196"/>
      <c r="L204" s="202"/>
      <c r="M204" s="203"/>
      <c r="N204" s="204"/>
      <c r="O204" s="204"/>
      <c r="P204" s="204"/>
      <c r="Q204" s="204"/>
      <c r="R204" s="204"/>
      <c r="S204" s="204"/>
      <c r="T204" s="205"/>
      <c r="AT204" s="206" t="s">
        <v>143</v>
      </c>
      <c r="AU204" s="206" t="s">
        <v>83</v>
      </c>
      <c r="AV204" s="11" t="s">
        <v>83</v>
      </c>
      <c r="AW204" s="11" t="s">
        <v>37</v>
      </c>
      <c r="AX204" s="11" t="s">
        <v>22</v>
      </c>
      <c r="AY204" s="206" t="s">
        <v>134</v>
      </c>
    </row>
    <row r="205" spans="2:65" s="1" customFormat="1" ht="22.5" customHeight="1" x14ac:dyDescent="0.3">
      <c r="B205" s="34"/>
      <c r="C205" s="235" t="s">
        <v>381</v>
      </c>
      <c r="D205" s="235" t="s">
        <v>238</v>
      </c>
      <c r="E205" s="236" t="s">
        <v>382</v>
      </c>
      <c r="F205" s="237" t="s">
        <v>383</v>
      </c>
      <c r="G205" s="238" t="s">
        <v>176</v>
      </c>
      <c r="H205" s="239">
        <v>120</v>
      </c>
      <c r="I205" s="240"/>
      <c r="J205" s="241">
        <f>ROUND(I205*H205,2)</f>
        <v>0</v>
      </c>
      <c r="K205" s="237" t="s">
        <v>155</v>
      </c>
      <c r="L205" s="242"/>
      <c r="M205" s="243" t="s">
        <v>20</v>
      </c>
      <c r="N205" s="244" t="s">
        <v>45</v>
      </c>
      <c r="O205" s="35"/>
      <c r="P205" s="192">
        <f>O205*H205</f>
        <v>0</v>
      </c>
      <c r="Q205" s="192">
        <v>4.8300000000000003E-2</v>
      </c>
      <c r="R205" s="192">
        <f>Q205*H205</f>
        <v>5.7960000000000003</v>
      </c>
      <c r="S205" s="192">
        <v>0</v>
      </c>
      <c r="T205" s="193">
        <f>S205*H205</f>
        <v>0</v>
      </c>
      <c r="AR205" s="17" t="s">
        <v>178</v>
      </c>
      <c r="AT205" s="17" t="s">
        <v>238</v>
      </c>
      <c r="AU205" s="17" t="s">
        <v>83</v>
      </c>
      <c r="AY205" s="17" t="s">
        <v>134</v>
      </c>
      <c r="BE205" s="194">
        <f>IF(N205="základní",J205,0)</f>
        <v>0</v>
      </c>
      <c r="BF205" s="194">
        <f>IF(N205="snížená",J205,0)</f>
        <v>0</v>
      </c>
      <c r="BG205" s="194">
        <f>IF(N205="zákl. přenesená",J205,0)</f>
        <v>0</v>
      </c>
      <c r="BH205" s="194">
        <f>IF(N205="sníž. přenesená",J205,0)</f>
        <v>0</v>
      </c>
      <c r="BI205" s="194">
        <f>IF(N205="nulová",J205,0)</f>
        <v>0</v>
      </c>
      <c r="BJ205" s="17" t="s">
        <v>22</v>
      </c>
      <c r="BK205" s="194">
        <f>ROUND(I205*H205,2)</f>
        <v>0</v>
      </c>
      <c r="BL205" s="17" t="s">
        <v>141</v>
      </c>
      <c r="BM205" s="17" t="s">
        <v>384</v>
      </c>
    </row>
    <row r="206" spans="2:65" s="11" customFormat="1" ht="13.5" x14ac:dyDescent="0.3">
      <c r="B206" s="195"/>
      <c r="C206" s="196"/>
      <c r="D206" s="197" t="s">
        <v>143</v>
      </c>
      <c r="E206" s="198" t="s">
        <v>20</v>
      </c>
      <c r="F206" s="199" t="s">
        <v>385</v>
      </c>
      <c r="G206" s="196"/>
      <c r="H206" s="200">
        <v>120</v>
      </c>
      <c r="I206" s="201"/>
      <c r="J206" s="196"/>
      <c r="K206" s="196"/>
      <c r="L206" s="202"/>
      <c r="M206" s="203"/>
      <c r="N206" s="204"/>
      <c r="O206" s="204"/>
      <c r="P206" s="204"/>
      <c r="Q206" s="204"/>
      <c r="R206" s="204"/>
      <c r="S206" s="204"/>
      <c r="T206" s="205"/>
      <c r="AT206" s="206" t="s">
        <v>143</v>
      </c>
      <c r="AU206" s="206" t="s">
        <v>83</v>
      </c>
      <c r="AV206" s="11" t="s">
        <v>83</v>
      </c>
      <c r="AW206" s="11" t="s">
        <v>37</v>
      </c>
      <c r="AX206" s="11" t="s">
        <v>22</v>
      </c>
      <c r="AY206" s="206" t="s">
        <v>134</v>
      </c>
    </row>
    <row r="207" spans="2:65" s="1" customFormat="1" ht="31.5" customHeight="1" x14ac:dyDescent="0.3">
      <c r="B207" s="34"/>
      <c r="C207" s="183" t="s">
        <v>386</v>
      </c>
      <c r="D207" s="183" t="s">
        <v>136</v>
      </c>
      <c r="E207" s="184" t="s">
        <v>387</v>
      </c>
      <c r="F207" s="185" t="s">
        <v>388</v>
      </c>
      <c r="G207" s="186" t="s">
        <v>154</v>
      </c>
      <c r="H207" s="187">
        <v>10</v>
      </c>
      <c r="I207" s="188"/>
      <c r="J207" s="189">
        <f>ROUND(I207*H207,2)</f>
        <v>0</v>
      </c>
      <c r="K207" s="185" t="s">
        <v>155</v>
      </c>
      <c r="L207" s="54"/>
      <c r="M207" s="190" t="s">
        <v>20</v>
      </c>
      <c r="N207" s="191" t="s">
        <v>45</v>
      </c>
      <c r="O207" s="35"/>
      <c r="P207" s="192">
        <f>O207*H207</f>
        <v>0</v>
      </c>
      <c r="Q207" s="192">
        <v>0</v>
      </c>
      <c r="R207" s="192">
        <f>Q207*H207</f>
        <v>0</v>
      </c>
      <c r="S207" s="192">
        <v>0</v>
      </c>
      <c r="T207" s="193">
        <f>S207*H207</f>
        <v>0</v>
      </c>
      <c r="AR207" s="17" t="s">
        <v>141</v>
      </c>
      <c r="AT207" s="17" t="s">
        <v>136</v>
      </c>
      <c r="AU207" s="17" t="s">
        <v>83</v>
      </c>
      <c r="AY207" s="17" t="s">
        <v>134</v>
      </c>
      <c r="BE207" s="194">
        <f>IF(N207="základní",J207,0)</f>
        <v>0</v>
      </c>
      <c r="BF207" s="194">
        <f>IF(N207="snížená",J207,0)</f>
        <v>0</v>
      </c>
      <c r="BG207" s="194">
        <f>IF(N207="zákl. přenesená",J207,0)</f>
        <v>0</v>
      </c>
      <c r="BH207" s="194">
        <f>IF(N207="sníž. přenesená",J207,0)</f>
        <v>0</v>
      </c>
      <c r="BI207" s="194">
        <f>IF(N207="nulová",J207,0)</f>
        <v>0</v>
      </c>
      <c r="BJ207" s="17" t="s">
        <v>22</v>
      </c>
      <c r="BK207" s="194">
        <f>ROUND(I207*H207,2)</f>
        <v>0</v>
      </c>
      <c r="BL207" s="17" t="s">
        <v>141</v>
      </c>
      <c r="BM207" s="17" t="s">
        <v>389</v>
      </c>
    </row>
    <row r="208" spans="2:65" s="11" customFormat="1" ht="13.5" x14ac:dyDescent="0.3">
      <c r="B208" s="195"/>
      <c r="C208" s="196"/>
      <c r="D208" s="197" t="s">
        <v>143</v>
      </c>
      <c r="E208" s="198" t="s">
        <v>20</v>
      </c>
      <c r="F208" s="199" t="s">
        <v>27</v>
      </c>
      <c r="G208" s="196"/>
      <c r="H208" s="200">
        <v>10</v>
      </c>
      <c r="I208" s="201"/>
      <c r="J208" s="196"/>
      <c r="K208" s="196"/>
      <c r="L208" s="202"/>
      <c r="M208" s="203"/>
      <c r="N208" s="204"/>
      <c r="O208" s="204"/>
      <c r="P208" s="204"/>
      <c r="Q208" s="204"/>
      <c r="R208" s="204"/>
      <c r="S208" s="204"/>
      <c r="T208" s="205"/>
      <c r="AT208" s="206" t="s">
        <v>143</v>
      </c>
      <c r="AU208" s="206" t="s">
        <v>83</v>
      </c>
      <c r="AV208" s="11" t="s">
        <v>83</v>
      </c>
      <c r="AW208" s="11" t="s">
        <v>37</v>
      </c>
      <c r="AX208" s="11" t="s">
        <v>74</v>
      </c>
      <c r="AY208" s="206" t="s">
        <v>134</v>
      </c>
    </row>
    <row r="209" spans="2:65" s="1" customFormat="1" ht="44.25" customHeight="1" x14ac:dyDescent="0.3">
      <c r="B209" s="34"/>
      <c r="C209" s="183" t="s">
        <v>390</v>
      </c>
      <c r="D209" s="183" t="s">
        <v>136</v>
      </c>
      <c r="E209" s="184" t="s">
        <v>391</v>
      </c>
      <c r="F209" s="185" t="s">
        <v>392</v>
      </c>
      <c r="G209" s="186" t="s">
        <v>154</v>
      </c>
      <c r="H209" s="187">
        <v>10</v>
      </c>
      <c r="I209" s="188"/>
      <c r="J209" s="189">
        <f>ROUND(I209*H209,2)</f>
        <v>0</v>
      </c>
      <c r="K209" s="185" t="s">
        <v>155</v>
      </c>
      <c r="L209" s="54"/>
      <c r="M209" s="190" t="s">
        <v>20</v>
      </c>
      <c r="N209" s="191" t="s">
        <v>45</v>
      </c>
      <c r="O209" s="35"/>
      <c r="P209" s="192">
        <f>O209*H209</f>
        <v>0</v>
      </c>
      <c r="Q209" s="192">
        <v>6.0000000000000002E-5</v>
      </c>
      <c r="R209" s="192">
        <f>Q209*H209</f>
        <v>6.0000000000000006E-4</v>
      </c>
      <c r="S209" s="192">
        <v>0</v>
      </c>
      <c r="T209" s="193">
        <f>S209*H209</f>
        <v>0</v>
      </c>
      <c r="AR209" s="17" t="s">
        <v>141</v>
      </c>
      <c r="AT209" s="17" t="s">
        <v>136</v>
      </c>
      <c r="AU209" s="17" t="s">
        <v>83</v>
      </c>
      <c r="AY209" s="17" t="s">
        <v>134</v>
      </c>
      <c r="BE209" s="194">
        <f>IF(N209="základní",J209,0)</f>
        <v>0</v>
      </c>
      <c r="BF209" s="194">
        <f>IF(N209="snížená",J209,0)</f>
        <v>0</v>
      </c>
      <c r="BG209" s="194">
        <f>IF(N209="zákl. přenesená",J209,0)</f>
        <v>0</v>
      </c>
      <c r="BH209" s="194">
        <f>IF(N209="sníž. přenesená",J209,0)</f>
        <v>0</v>
      </c>
      <c r="BI209" s="194">
        <f>IF(N209="nulová",J209,0)</f>
        <v>0</v>
      </c>
      <c r="BJ209" s="17" t="s">
        <v>22</v>
      </c>
      <c r="BK209" s="194">
        <f>ROUND(I209*H209,2)</f>
        <v>0</v>
      </c>
      <c r="BL209" s="17" t="s">
        <v>141</v>
      </c>
      <c r="BM209" s="17" t="s">
        <v>393</v>
      </c>
    </row>
    <row r="210" spans="2:65" s="11" customFormat="1" ht="13.5" x14ac:dyDescent="0.3">
      <c r="B210" s="195"/>
      <c r="C210" s="196"/>
      <c r="D210" s="197" t="s">
        <v>143</v>
      </c>
      <c r="E210" s="198" t="s">
        <v>20</v>
      </c>
      <c r="F210" s="199" t="s">
        <v>27</v>
      </c>
      <c r="G210" s="196"/>
      <c r="H210" s="200">
        <v>10</v>
      </c>
      <c r="I210" s="201"/>
      <c r="J210" s="196"/>
      <c r="K210" s="196"/>
      <c r="L210" s="202"/>
      <c r="M210" s="203"/>
      <c r="N210" s="204"/>
      <c r="O210" s="204"/>
      <c r="P210" s="204"/>
      <c r="Q210" s="204"/>
      <c r="R210" s="204"/>
      <c r="S210" s="204"/>
      <c r="T210" s="205"/>
      <c r="AT210" s="206" t="s">
        <v>143</v>
      </c>
      <c r="AU210" s="206" t="s">
        <v>83</v>
      </c>
      <c r="AV210" s="11" t="s">
        <v>83</v>
      </c>
      <c r="AW210" s="11" t="s">
        <v>37</v>
      </c>
      <c r="AX210" s="11" t="s">
        <v>74</v>
      </c>
      <c r="AY210" s="206" t="s">
        <v>134</v>
      </c>
    </row>
    <row r="211" spans="2:65" s="1" customFormat="1" ht="31.5" customHeight="1" x14ac:dyDescent="0.3">
      <c r="B211" s="34"/>
      <c r="C211" s="183" t="s">
        <v>394</v>
      </c>
      <c r="D211" s="183" t="s">
        <v>136</v>
      </c>
      <c r="E211" s="184" t="s">
        <v>395</v>
      </c>
      <c r="F211" s="185" t="s">
        <v>396</v>
      </c>
      <c r="G211" s="186" t="s">
        <v>154</v>
      </c>
      <c r="H211" s="187">
        <v>20</v>
      </c>
      <c r="I211" s="188"/>
      <c r="J211" s="189">
        <f>ROUND(I211*H211,2)</f>
        <v>0</v>
      </c>
      <c r="K211" s="185" t="s">
        <v>155</v>
      </c>
      <c r="L211" s="54"/>
      <c r="M211" s="190" t="s">
        <v>20</v>
      </c>
      <c r="N211" s="191" t="s">
        <v>45</v>
      </c>
      <c r="O211" s="35"/>
      <c r="P211" s="192">
        <f>O211*H211</f>
        <v>0</v>
      </c>
      <c r="Q211" s="192">
        <v>0</v>
      </c>
      <c r="R211" s="192">
        <f>Q211*H211</f>
        <v>0</v>
      </c>
      <c r="S211" s="192">
        <v>0</v>
      </c>
      <c r="T211" s="193">
        <f>S211*H211</f>
        <v>0</v>
      </c>
      <c r="AR211" s="17" t="s">
        <v>141</v>
      </c>
      <c r="AT211" s="17" t="s">
        <v>136</v>
      </c>
      <c r="AU211" s="17" t="s">
        <v>83</v>
      </c>
      <c r="AY211" s="17" t="s">
        <v>134</v>
      </c>
      <c r="BE211" s="194">
        <f>IF(N211="základní",J211,0)</f>
        <v>0</v>
      </c>
      <c r="BF211" s="194">
        <f>IF(N211="snížená",J211,0)</f>
        <v>0</v>
      </c>
      <c r="BG211" s="194">
        <f>IF(N211="zákl. přenesená",J211,0)</f>
        <v>0</v>
      </c>
      <c r="BH211" s="194">
        <f>IF(N211="sníž. přenesená",J211,0)</f>
        <v>0</v>
      </c>
      <c r="BI211" s="194">
        <f>IF(N211="nulová",J211,0)</f>
        <v>0</v>
      </c>
      <c r="BJ211" s="17" t="s">
        <v>22</v>
      </c>
      <c r="BK211" s="194">
        <f>ROUND(I211*H211,2)</f>
        <v>0</v>
      </c>
      <c r="BL211" s="17" t="s">
        <v>141</v>
      </c>
      <c r="BM211" s="17" t="s">
        <v>397</v>
      </c>
    </row>
    <row r="212" spans="2:65" s="11" customFormat="1" ht="13.5" x14ac:dyDescent="0.3">
      <c r="B212" s="195"/>
      <c r="C212" s="196"/>
      <c r="D212" s="197" t="s">
        <v>143</v>
      </c>
      <c r="E212" s="198" t="s">
        <v>20</v>
      </c>
      <c r="F212" s="199" t="s">
        <v>398</v>
      </c>
      <c r="G212" s="196"/>
      <c r="H212" s="200">
        <v>20</v>
      </c>
      <c r="I212" s="201"/>
      <c r="J212" s="196"/>
      <c r="K212" s="196"/>
      <c r="L212" s="202"/>
      <c r="M212" s="203"/>
      <c r="N212" s="204"/>
      <c r="O212" s="204"/>
      <c r="P212" s="204"/>
      <c r="Q212" s="204"/>
      <c r="R212" s="204"/>
      <c r="S212" s="204"/>
      <c r="T212" s="205"/>
      <c r="AT212" s="206" t="s">
        <v>143</v>
      </c>
      <c r="AU212" s="206" t="s">
        <v>83</v>
      </c>
      <c r="AV212" s="11" t="s">
        <v>83</v>
      </c>
      <c r="AW212" s="11" t="s">
        <v>37</v>
      </c>
      <c r="AX212" s="11" t="s">
        <v>22</v>
      </c>
      <c r="AY212" s="206" t="s">
        <v>134</v>
      </c>
    </row>
    <row r="213" spans="2:65" s="1" customFormat="1" ht="22.5" customHeight="1" x14ac:dyDescent="0.3">
      <c r="B213" s="34"/>
      <c r="C213" s="183" t="s">
        <v>399</v>
      </c>
      <c r="D213" s="183" t="s">
        <v>136</v>
      </c>
      <c r="E213" s="184" t="s">
        <v>400</v>
      </c>
      <c r="F213" s="185" t="s">
        <v>401</v>
      </c>
      <c r="G213" s="186" t="s">
        <v>154</v>
      </c>
      <c r="H213" s="187">
        <v>10</v>
      </c>
      <c r="I213" s="188"/>
      <c r="J213" s="189">
        <f>ROUND(I213*H213,2)</f>
        <v>0</v>
      </c>
      <c r="K213" s="185" t="s">
        <v>155</v>
      </c>
      <c r="L213" s="54"/>
      <c r="M213" s="190" t="s">
        <v>20</v>
      </c>
      <c r="N213" s="191" t="s">
        <v>45</v>
      </c>
      <c r="O213" s="35"/>
      <c r="P213" s="192">
        <f>O213*H213</f>
        <v>0</v>
      </c>
      <c r="Q213" s="192">
        <v>0</v>
      </c>
      <c r="R213" s="192">
        <f>Q213*H213</f>
        <v>0</v>
      </c>
      <c r="S213" s="192">
        <v>0</v>
      </c>
      <c r="T213" s="193">
        <f>S213*H213</f>
        <v>0</v>
      </c>
      <c r="AR213" s="17" t="s">
        <v>141</v>
      </c>
      <c r="AT213" s="17" t="s">
        <v>136</v>
      </c>
      <c r="AU213" s="17" t="s">
        <v>83</v>
      </c>
      <c r="AY213" s="17" t="s">
        <v>134</v>
      </c>
      <c r="BE213" s="194">
        <f>IF(N213="základní",J213,0)</f>
        <v>0</v>
      </c>
      <c r="BF213" s="194">
        <f>IF(N213="snížená",J213,0)</f>
        <v>0</v>
      </c>
      <c r="BG213" s="194">
        <f>IF(N213="zákl. přenesená",J213,0)</f>
        <v>0</v>
      </c>
      <c r="BH213" s="194">
        <f>IF(N213="sníž. přenesená",J213,0)</f>
        <v>0</v>
      </c>
      <c r="BI213" s="194">
        <f>IF(N213="nulová",J213,0)</f>
        <v>0</v>
      </c>
      <c r="BJ213" s="17" t="s">
        <v>22</v>
      </c>
      <c r="BK213" s="194">
        <f>ROUND(I213*H213,2)</f>
        <v>0</v>
      </c>
      <c r="BL213" s="17" t="s">
        <v>141</v>
      </c>
      <c r="BM213" s="17" t="s">
        <v>402</v>
      </c>
    </row>
    <row r="214" spans="2:65" s="11" customFormat="1" ht="13.5" x14ac:dyDescent="0.3">
      <c r="B214" s="195"/>
      <c r="C214" s="196"/>
      <c r="D214" s="207" t="s">
        <v>143</v>
      </c>
      <c r="E214" s="221" t="s">
        <v>20</v>
      </c>
      <c r="F214" s="222" t="s">
        <v>27</v>
      </c>
      <c r="G214" s="196"/>
      <c r="H214" s="223">
        <v>10</v>
      </c>
      <c r="I214" s="201"/>
      <c r="J214" s="196"/>
      <c r="K214" s="196"/>
      <c r="L214" s="202"/>
      <c r="M214" s="203"/>
      <c r="N214" s="204"/>
      <c r="O214" s="204"/>
      <c r="P214" s="204"/>
      <c r="Q214" s="204"/>
      <c r="R214" s="204"/>
      <c r="S214" s="204"/>
      <c r="T214" s="205"/>
      <c r="AT214" s="206" t="s">
        <v>143</v>
      </c>
      <c r="AU214" s="206" t="s">
        <v>83</v>
      </c>
      <c r="AV214" s="11" t="s">
        <v>83</v>
      </c>
      <c r="AW214" s="11" t="s">
        <v>37</v>
      </c>
      <c r="AX214" s="11" t="s">
        <v>22</v>
      </c>
      <c r="AY214" s="206" t="s">
        <v>134</v>
      </c>
    </row>
    <row r="215" spans="2:65" s="10" customFormat="1" ht="22.35" customHeight="1" x14ac:dyDescent="0.3">
      <c r="B215" s="166"/>
      <c r="C215" s="167"/>
      <c r="D215" s="180" t="s">
        <v>73</v>
      </c>
      <c r="E215" s="181" t="s">
        <v>403</v>
      </c>
      <c r="F215" s="181" t="s">
        <v>404</v>
      </c>
      <c r="G215" s="167"/>
      <c r="H215" s="167"/>
      <c r="I215" s="170"/>
      <c r="J215" s="182">
        <f>BK215</f>
        <v>0</v>
      </c>
      <c r="K215" s="167"/>
      <c r="L215" s="172"/>
      <c r="M215" s="173"/>
      <c r="N215" s="174"/>
      <c r="O215" s="174"/>
      <c r="P215" s="175">
        <f>SUM(P216:P228)</f>
        <v>0</v>
      </c>
      <c r="Q215" s="174"/>
      <c r="R215" s="175">
        <f>SUM(R216:R228)</f>
        <v>0</v>
      </c>
      <c r="S215" s="174"/>
      <c r="T215" s="176">
        <f>SUM(T216:T228)</f>
        <v>0</v>
      </c>
      <c r="AR215" s="177" t="s">
        <v>22</v>
      </c>
      <c r="AT215" s="178" t="s">
        <v>73</v>
      </c>
      <c r="AU215" s="178" t="s">
        <v>83</v>
      </c>
      <c r="AY215" s="177" t="s">
        <v>134</v>
      </c>
      <c r="BK215" s="179">
        <f>SUM(BK216:BK228)</f>
        <v>0</v>
      </c>
    </row>
    <row r="216" spans="2:65" s="1" customFormat="1" ht="31.5" customHeight="1" x14ac:dyDescent="0.3">
      <c r="B216" s="34"/>
      <c r="C216" s="183" t="s">
        <v>405</v>
      </c>
      <c r="D216" s="183" t="s">
        <v>136</v>
      </c>
      <c r="E216" s="184" t="s">
        <v>406</v>
      </c>
      <c r="F216" s="185" t="s">
        <v>407</v>
      </c>
      <c r="G216" s="186" t="s">
        <v>170</v>
      </c>
      <c r="H216" s="187">
        <v>7.5</v>
      </c>
      <c r="I216" s="188"/>
      <c r="J216" s="189">
        <f>ROUND(I216*H216,2)</f>
        <v>0</v>
      </c>
      <c r="K216" s="185" t="s">
        <v>155</v>
      </c>
      <c r="L216" s="54"/>
      <c r="M216" s="190" t="s">
        <v>20</v>
      </c>
      <c r="N216" s="191" t="s">
        <v>45</v>
      </c>
      <c r="O216" s="35"/>
      <c r="P216" s="192">
        <f>O216*H216</f>
        <v>0</v>
      </c>
      <c r="Q216" s="192">
        <v>0</v>
      </c>
      <c r="R216" s="192">
        <f>Q216*H216</f>
        <v>0</v>
      </c>
      <c r="S216" s="192">
        <v>0</v>
      </c>
      <c r="T216" s="193">
        <f>S216*H216</f>
        <v>0</v>
      </c>
      <c r="AR216" s="17" t="s">
        <v>141</v>
      </c>
      <c r="AT216" s="17" t="s">
        <v>136</v>
      </c>
      <c r="AU216" s="17" t="s">
        <v>151</v>
      </c>
      <c r="AY216" s="17" t="s">
        <v>134</v>
      </c>
      <c r="BE216" s="194">
        <f>IF(N216="základní",J216,0)</f>
        <v>0</v>
      </c>
      <c r="BF216" s="194">
        <f>IF(N216="snížená",J216,0)</f>
        <v>0</v>
      </c>
      <c r="BG216" s="194">
        <f>IF(N216="zákl. přenesená",J216,0)</f>
        <v>0</v>
      </c>
      <c r="BH216" s="194">
        <f>IF(N216="sníž. přenesená",J216,0)</f>
        <v>0</v>
      </c>
      <c r="BI216" s="194">
        <f>IF(N216="nulová",J216,0)</f>
        <v>0</v>
      </c>
      <c r="BJ216" s="17" t="s">
        <v>22</v>
      </c>
      <c r="BK216" s="194">
        <f>ROUND(I216*H216,2)</f>
        <v>0</v>
      </c>
      <c r="BL216" s="17" t="s">
        <v>141</v>
      </c>
      <c r="BM216" s="17" t="s">
        <v>408</v>
      </c>
    </row>
    <row r="217" spans="2:65" s="12" customFormat="1" ht="13.5" x14ac:dyDescent="0.3">
      <c r="B217" s="210"/>
      <c r="C217" s="211"/>
      <c r="D217" s="207" t="s">
        <v>143</v>
      </c>
      <c r="E217" s="212" t="s">
        <v>20</v>
      </c>
      <c r="F217" s="213" t="s">
        <v>409</v>
      </c>
      <c r="G217" s="211"/>
      <c r="H217" s="214" t="s">
        <v>20</v>
      </c>
      <c r="I217" s="215"/>
      <c r="J217" s="211"/>
      <c r="K217" s="211"/>
      <c r="L217" s="216"/>
      <c r="M217" s="217"/>
      <c r="N217" s="218"/>
      <c r="O217" s="218"/>
      <c r="P217" s="218"/>
      <c r="Q217" s="218"/>
      <c r="R217" s="218"/>
      <c r="S217" s="218"/>
      <c r="T217" s="219"/>
      <c r="AT217" s="220" t="s">
        <v>143</v>
      </c>
      <c r="AU217" s="220" t="s">
        <v>151</v>
      </c>
      <c r="AV217" s="12" t="s">
        <v>22</v>
      </c>
      <c r="AW217" s="12" t="s">
        <v>37</v>
      </c>
      <c r="AX217" s="12" t="s">
        <v>74</v>
      </c>
      <c r="AY217" s="220" t="s">
        <v>134</v>
      </c>
    </row>
    <row r="218" spans="2:65" s="11" customFormat="1" ht="13.5" x14ac:dyDescent="0.3">
      <c r="B218" s="195"/>
      <c r="C218" s="196"/>
      <c r="D218" s="197" t="s">
        <v>143</v>
      </c>
      <c r="E218" s="198" t="s">
        <v>20</v>
      </c>
      <c r="F218" s="199" t="s">
        <v>410</v>
      </c>
      <c r="G218" s="196"/>
      <c r="H218" s="200">
        <v>7.5</v>
      </c>
      <c r="I218" s="201"/>
      <c r="J218" s="196"/>
      <c r="K218" s="196"/>
      <c r="L218" s="202"/>
      <c r="M218" s="203"/>
      <c r="N218" s="204"/>
      <c r="O218" s="204"/>
      <c r="P218" s="204"/>
      <c r="Q218" s="204"/>
      <c r="R218" s="204"/>
      <c r="S218" s="204"/>
      <c r="T218" s="205"/>
      <c r="AT218" s="206" t="s">
        <v>143</v>
      </c>
      <c r="AU218" s="206" t="s">
        <v>151</v>
      </c>
      <c r="AV218" s="11" t="s">
        <v>83</v>
      </c>
      <c r="AW218" s="11" t="s">
        <v>37</v>
      </c>
      <c r="AX218" s="11" t="s">
        <v>22</v>
      </c>
      <c r="AY218" s="206" t="s">
        <v>134</v>
      </c>
    </row>
    <row r="219" spans="2:65" s="1" customFormat="1" ht="31.5" customHeight="1" x14ac:dyDescent="0.3">
      <c r="B219" s="34"/>
      <c r="C219" s="183" t="s">
        <v>14</v>
      </c>
      <c r="D219" s="183" t="s">
        <v>136</v>
      </c>
      <c r="E219" s="184" t="s">
        <v>411</v>
      </c>
      <c r="F219" s="185" t="s">
        <v>412</v>
      </c>
      <c r="G219" s="186" t="s">
        <v>170</v>
      </c>
      <c r="H219" s="187">
        <v>97.5</v>
      </c>
      <c r="I219" s="188"/>
      <c r="J219" s="189">
        <f>ROUND(I219*H219,2)</f>
        <v>0</v>
      </c>
      <c r="K219" s="185" t="s">
        <v>20</v>
      </c>
      <c r="L219" s="54"/>
      <c r="M219" s="190" t="s">
        <v>20</v>
      </c>
      <c r="N219" s="191" t="s">
        <v>45</v>
      </c>
      <c r="O219" s="35"/>
      <c r="P219" s="192">
        <f>O219*H219</f>
        <v>0</v>
      </c>
      <c r="Q219" s="192">
        <v>0</v>
      </c>
      <c r="R219" s="192">
        <f>Q219*H219</f>
        <v>0</v>
      </c>
      <c r="S219" s="192">
        <v>0</v>
      </c>
      <c r="T219" s="193">
        <f>S219*H219</f>
        <v>0</v>
      </c>
      <c r="AR219" s="17" t="s">
        <v>141</v>
      </c>
      <c r="AT219" s="17" t="s">
        <v>136</v>
      </c>
      <c r="AU219" s="17" t="s">
        <v>151</v>
      </c>
      <c r="AY219" s="17" t="s">
        <v>134</v>
      </c>
      <c r="BE219" s="194">
        <f>IF(N219="základní",J219,0)</f>
        <v>0</v>
      </c>
      <c r="BF219" s="194">
        <f>IF(N219="snížená",J219,0)</f>
        <v>0</v>
      </c>
      <c r="BG219" s="194">
        <f>IF(N219="zákl. přenesená",J219,0)</f>
        <v>0</v>
      </c>
      <c r="BH219" s="194">
        <f>IF(N219="sníž. přenesená",J219,0)</f>
        <v>0</v>
      </c>
      <c r="BI219" s="194">
        <f>IF(N219="nulová",J219,0)</f>
        <v>0</v>
      </c>
      <c r="BJ219" s="17" t="s">
        <v>22</v>
      </c>
      <c r="BK219" s="194">
        <f>ROUND(I219*H219,2)</f>
        <v>0</v>
      </c>
      <c r="BL219" s="17" t="s">
        <v>141</v>
      </c>
      <c r="BM219" s="17" t="s">
        <v>413</v>
      </c>
    </row>
    <row r="220" spans="2:65" s="1" customFormat="1" ht="27" x14ac:dyDescent="0.3">
      <c r="B220" s="34"/>
      <c r="C220" s="56"/>
      <c r="D220" s="207" t="s">
        <v>148</v>
      </c>
      <c r="E220" s="56"/>
      <c r="F220" s="208" t="s">
        <v>414</v>
      </c>
      <c r="G220" s="56"/>
      <c r="H220" s="56"/>
      <c r="I220" s="153"/>
      <c r="J220" s="56"/>
      <c r="K220" s="56"/>
      <c r="L220" s="54"/>
      <c r="M220" s="71"/>
      <c r="N220" s="35"/>
      <c r="O220" s="35"/>
      <c r="P220" s="35"/>
      <c r="Q220" s="35"/>
      <c r="R220" s="35"/>
      <c r="S220" s="35"/>
      <c r="T220" s="72"/>
      <c r="AT220" s="17" t="s">
        <v>148</v>
      </c>
      <c r="AU220" s="17" t="s">
        <v>151</v>
      </c>
    </row>
    <row r="221" spans="2:65" s="11" customFormat="1" ht="13.5" x14ac:dyDescent="0.3">
      <c r="B221" s="195"/>
      <c r="C221" s="196"/>
      <c r="D221" s="197" t="s">
        <v>143</v>
      </c>
      <c r="E221" s="198" t="s">
        <v>20</v>
      </c>
      <c r="F221" s="199" t="s">
        <v>415</v>
      </c>
      <c r="G221" s="196"/>
      <c r="H221" s="200">
        <v>97.5</v>
      </c>
      <c r="I221" s="201"/>
      <c r="J221" s="196"/>
      <c r="K221" s="196"/>
      <c r="L221" s="202"/>
      <c r="M221" s="203"/>
      <c r="N221" s="204"/>
      <c r="O221" s="204"/>
      <c r="P221" s="204"/>
      <c r="Q221" s="204"/>
      <c r="R221" s="204"/>
      <c r="S221" s="204"/>
      <c r="T221" s="205"/>
      <c r="AT221" s="206" t="s">
        <v>143</v>
      </c>
      <c r="AU221" s="206" t="s">
        <v>151</v>
      </c>
      <c r="AV221" s="11" t="s">
        <v>83</v>
      </c>
      <c r="AW221" s="11" t="s">
        <v>37</v>
      </c>
      <c r="AX221" s="11" t="s">
        <v>74</v>
      </c>
      <c r="AY221" s="206" t="s">
        <v>134</v>
      </c>
    </row>
    <row r="222" spans="2:65" s="1" customFormat="1" ht="22.5" customHeight="1" x14ac:dyDescent="0.3">
      <c r="B222" s="34"/>
      <c r="C222" s="183" t="s">
        <v>416</v>
      </c>
      <c r="D222" s="183" t="s">
        <v>136</v>
      </c>
      <c r="E222" s="184" t="s">
        <v>417</v>
      </c>
      <c r="F222" s="185" t="s">
        <v>418</v>
      </c>
      <c r="G222" s="186" t="s">
        <v>170</v>
      </c>
      <c r="H222" s="187">
        <v>7</v>
      </c>
      <c r="I222" s="188"/>
      <c r="J222" s="189">
        <f>ROUND(I222*H222,2)</f>
        <v>0</v>
      </c>
      <c r="K222" s="185" t="s">
        <v>20</v>
      </c>
      <c r="L222" s="54"/>
      <c r="M222" s="190" t="s">
        <v>20</v>
      </c>
      <c r="N222" s="191" t="s">
        <v>45</v>
      </c>
      <c r="O222" s="35"/>
      <c r="P222" s="192">
        <f>O222*H222</f>
        <v>0</v>
      </c>
      <c r="Q222" s="192">
        <v>0</v>
      </c>
      <c r="R222" s="192">
        <f>Q222*H222</f>
        <v>0</v>
      </c>
      <c r="S222" s="192">
        <v>0</v>
      </c>
      <c r="T222" s="193">
        <f>S222*H222</f>
        <v>0</v>
      </c>
      <c r="AR222" s="17" t="s">
        <v>141</v>
      </c>
      <c r="AT222" s="17" t="s">
        <v>136</v>
      </c>
      <c r="AU222" s="17" t="s">
        <v>151</v>
      </c>
      <c r="AY222" s="17" t="s">
        <v>134</v>
      </c>
      <c r="BE222" s="194">
        <f>IF(N222="základní",J222,0)</f>
        <v>0</v>
      </c>
      <c r="BF222" s="194">
        <f>IF(N222="snížená",J222,0)</f>
        <v>0</v>
      </c>
      <c r="BG222" s="194">
        <f>IF(N222="zákl. přenesená",J222,0)</f>
        <v>0</v>
      </c>
      <c r="BH222" s="194">
        <f>IF(N222="sníž. přenesená",J222,0)</f>
        <v>0</v>
      </c>
      <c r="BI222" s="194">
        <f>IF(N222="nulová",J222,0)</f>
        <v>0</v>
      </c>
      <c r="BJ222" s="17" t="s">
        <v>22</v>
      </c>
      <c r="BK222" s="194">
        <f>ROUND(I222*H222,2)</f>
        <v>0</v>
      </c>
      <c r="BL222" s="17" t="s">
        <v>141</v>
      </c>
      <c r="BM222" s="17" t="s">
        <v>419</v>
      </c>
    </row>
    <row r="223" spans="2:65" s="11" customFormat="1" ht="13.5" x14ac:dyDescent="0.3">
      <c r="B223" s="195"/>
      <c r="C223" s="196"/>
      <c r="D223" s="197" t="s">
        <v>143</v>
      </c>
      <c r="E223" s="198" t="s">
        <v>20</v>
      </c>
      <c r="F223" s="199" t="s">
        <v>173</v>
      </c>
      <c r="G223" s="196"/>
      <c r="H223" s="200">
        <v>7</v>
      </c>
      <c r="I223" s="201"/>
      <c r="J223" s="196"/>
      <c r="K223" s="196"/>
      <c r="L223" s="202"/>
      <c r="M223" s="203"/>
      <c r="N223" s="204"/>
      <c r="O223" s="204"/>
      <c r="P223" s="204"/>
      <c r="Q223" s="204"/>
      <c r="R223" s="204"/>
      <c r="S223" s="204"/>
      <c r="T223" s="205"/>
      <c r="AT223" s="206" t="s">
        <v>143</v>
      </c>
      <c r="AU223" s="206" t="s">
        <v>151</v>
      </c>
      <c r="AV223" s="11" t="s">
        <v>83</v>
      </c>
      <c r="AW223" s="11" t="s">
        <v>37</v>
      </c>
      <c r="AX223" s="11" t="s">
        <v>22</v>
      </c>
      <c r="AY223" s="206" t="s">
        <v>134</v>
      </c>
    </row>
    <row r="224" spans="2:65" s="1" customFormat="1" ht="22.5" customHeight="1" x14ac:dyDescent="0.3">
      <c r="B224" s="34"/>
      <c r="C224" s="183" t="s">
        <v>420</v>
      </c>
      <c r="D224" s="183" t="s">
        <v>136</v>
      </c>
      <c r="E224" s="184" t="s">
        <v>421</v>
      </c>
      <c r="F224" s="185" t="s">
        <v>422</v>
      </c>
      <c r="G224" s="186" t="s">
        <v>170</v>
      </c>
      <c r="H224" s="187">
        <v>0.5</v>
      </c>
      <c r="I224" s="188"/>
      <c r="J224" s="189">
        <f>ROUND(I224*H224,2)</f>
        <v>0</v>
      </c>
      <c r="K224" s="185" t="s">
        <v>140</v>
      </c>
      <c r="L224" s="54"/>
      <c r="M224" s="190" t="s">
        <v>20</v>
      </c>
      <c r="N224" s="191" t="s">
        <v>45</v>
      </c>
      <c r="O224" s="35"/>
      <c r="P224" s="192">
        <f>O224*H224</f>
        <v>0</v>
      </c>
      <c r="Q224" s="192">
        <v>0</v>
      </c>
      <c r="R224" s="192">
        <f>Q224*H224</f>
        <v>0</v>
      </c>
      <c r="S224" s="192">
        <v>0</v>
      </c>
      <c r="T224" s="193">
        <f>S224*H224</f>
        <v>0</v>
      </c>
      <c r="AR224" s="17" t="s">
        <v>141</v>
      </c>
      <c r="AT224" s="17" t="s">
        <v>136</v>
      </c>
      <c r="AU224" s="17" t="s">
        <v>151</v>
      </c>
      <c r="AY224" s="17" t="s">
        <v>134</v>
      </c>
      <c r="BE224" s="194">
        <f>IF(N224="základní",J224,0)</f>
        <v>0</v>
      </c>
      <c r="BF224" s="194">
        <f>IF(N224="snížená",J224,0)</f>
        <v>0</v>
      </c>
      <c r="BG224" s="194">
        <f>IF(N224="zákl. přenesená",J224,0)</f>
        <v>0</v>
      </c>
      <c r="BH224" s="194">
        <f>IF(N224="sníž. přenesená",J224,0)</f>
        <v>0</v>
      </c>
      <c r="BI224" s="194">
        <f>IF(N224="nulová",J224,0)</f>
        <v>0</v>
      </c>
      <c r="BJ224" s="17" t="s">
        <v>22</v>
      </c>
      <c r="BK224" s="194">
        <f>ROUND(I224*H224,2)</f>
        <v>0</v>
      </c>
      <c r="BL224" s="17" t="s">
        <v>141</v>
      </c>
      <c r="BM224" s="17" t="s">
        <v>423</v>
      </c>
    </row>
    <row r="225" spans="2:65" s="11" customFormat="1" ht="13.5" x14ac:dyDescent="0.3">
      <c r="B225" s="195"/>
      <c r="C225" s="196"/>
      <c r="D225" s="197" t="s">
        <v>143</v>
      </c>
      <c r="E225" s="198" t="s">
        <v>20</v>
      </c>
      <c r="F225" s="199" t="s">
        <v>424</v>
      </c>
      <c r="G225" s="196"/>
      <c r="H225" s="200">
        <v>0.5</v>
      </c>
      <c r="I225" s="201"/>
      <c r="J225" s="196"/>
      <c r="K225" s="196"/>
      <c r="L225" s="202"/>
      <c r="M225" s="203"/>
      <c r="N225" s="204"/>
      <c r="O225" s="204"/>
      <c r="P225" s="204"/>
      <c r="Q225" s="204"/>
      <c r="R225" s="204"/>
      <c r="S225" s="204"/>
      <c r="T225" s="205"/>
      <c r="AT225" s="206" t="s">
        <v>143</v>
      </c>
      <c r="AU225" s="206" t="s">
        <v>151</v>
      </c>
      <c r="AV225" s="11" t="s">
        <v>83</v>
      </c>
      <c r="AW225" s="11" t="s">
        <v>37</v>
      </c>
      <c r="AX225" s="11" t="s">
        <v>22</v>
      </c>
      <c r="AY225" s="206" t="s">
        <v>134</v>
      </c>
    </row>
    <row r="226" spans="2:65" s="1" customFormat="1" ht="31.5" customHeight="1" x14ac:dyDescent="0.3">
      <c r="B226" s="34"/>
      <c r="C226" s="183" t="s">
        <v>425</v>
      </c>
      <c r="D226" s="183" t="s">
        <v>136</v>
      </c>
      <c r="E226" s="184" t="s">
        <v>426</v>
      </c>
      <c r="F226" s="185" t="s">
        <v>427</v>
      </c>
      <c r="G226" s="186" t="s">
        <v>170</v>
      </c>
      <c r="H226" s="187">
        <v>257</v>
      </c>
      <c r="I226" s="188"/>
      <c r="J226" s="189">
        <f>ROUND(I226*H226,2)</f>
        <v>0</v>
      </c>
      <c r="K226" s="185" t="s">
        <v>155</v>
      </c>
      <c r="L226" s="54"/>
      <c r="M226" s="190" t="s">
        <v>20</v>
      </c>
      <c r="N226" s="191" t="s">
        <v>45</v>
      </c>
      <c r="O226" s="35"/>
      <c r="P226" s="192">
        <f>O226*H226</f>
        <v>0</v>
      </c>
      <c r="Q226" s="192">
        <v>0</v>
      </c>
      <c r="R226" s="192">
        <f>Q226*H226</f>
        <v>0</v>
      </c>
      <c r="S226" s="192">
        <v>0</v>
      </c>
      <c r="T226" s="193">
        <f>S226*H226</f>
        <v>0</v>
      </c>
      <c r="AR226" s="17" t="s">
        <v>141</v>
      </c>
      <c r="AT226" s="17" t="s">
        <v>136</v>
      </c>
      <c r="AU226" s="17" t="s">
        <v>151</v>
      </c>
      <c r="AY226" s="17" t="s">
        <v>134</v>
      </c>
      <c r="BE226" s="194">
        <f>IF(N226="základní",J226,0)</f>
        <v>0</v>
      </c>
      <c r="BF226" s="194">
        <f>IF(N226="snížená",J226,0)</f>
        <v>0</v>
      </c>
      <c r="BG226" s="194">
        <f>IF(N226="zákl. přenesená",J226,0)</f>
        <v>0</v>
      </c>
      <c r="BH226" s="194">
        <f>IF(N226="sníž. přenesená",J226,0)</f>
        <v>0</v>
      </c>
      <c r="BI226" s="194">
        <f>IF(N226="nulová",J226,0)</f>
        <v>0</v>
      </c>
      <c r="BJ226" s="17" t="s">
        <v>22</v>
      </c>
      <c r="BK226" s="194">
        <f>ROUND(I226*H226,2)</f>
        <v>0</v>
      </c>
      <c r="BL226" s="17" t="s">
        <v>141</v>
      </c>
      <c r="BM226" s="17" t="s">
        <v>428</v>
      </c>
    </row>
    <row r="227" spans="2:65" s="1" customFormat="1" ht="27" x14ac:dyDescent="0.3">
      <c r="B227" s="34"/>
      <c r="C227" s="56"/>
      <c r="D227" s="207" t="s">
        <v>148</v>
      </c>
      <c r="E227" s="56"/>
      <c r="F227" s="208" t="s">
        <v>429</v>
      </c>
      <c r="G227" s="56"/>
      <c r="H227" s="56"/>
      <c r="I227" s="153"/>
      <c r="J227" s="56"/>
      <c r="K227" s="56"/>
      <c r="L227" s="54"/>
      <c r="M227" s="71"/>
      <c r="N227" s="35"/>
      <c r="O227" s="35"/>
      <c r="P227" s="35"/>
      <c r="Q227" s="35"/>
      <c r="R227" s="35"/>
      <c r="S227" s="35"/>
      <c r="T227" s="72"/>
      <c r="AT227" s="17" t="s">
        <v>148</v>
      </c>
      <c r="AU227" s="17" t="s">
        <v>151</v>
      </c>
    </row>
    <row r="228" spans="2:65" s="11" customFormat="1" ht="13.5" x14ac:dyDescent="0.3">
      <c r="B228" s="195"/>
      <c r="C228" s="196"/>
      <c r="D228" s="207" t="s">
        <v>143</v>
      </c>
      <c r="E228" s="221" t="s">
        <v>20</v>
      </c>
      <c r="F228" s="222" t="s">
        <v>430</v>
      </c>
      <c r="G228" s="196"/>
      <c r="H228" s="223">
        <v>257</v>
      </c>
      <c r="I228" s="201"/>
      <c r="J228" s="196"/>
      <c r="K228" s="196"/>
      <c r="L228" s="202"/>
      <c r="M228" s="245"/>
      <c r="N228" s="246"/>
      <c r="O228" s="246"/>
      <c r="P228" s="246"/>
      <c r="Q228" s="246"/>
      <c r="R228" s="246"/>
      <c r="S228" s="246"/>
      <c r="T228" s="247"/>
      <c r="AT228" s="206" t="s">
        <v>143</v>
      </c>
      <c r="AU228" s="206" t="s">
        <v>151</v>
      </c>
      <c r="AV228" s="11" t="s">
        <v>83</v>
      </c>
      <c r="AW228" s="11" t="s">
        <v>37</v>
      </c>
      <c r="AX228" s="11" t="s">
        <v>74</v>
      </c>
      <c r="AY228" s="206" t="s">
        <v>134</v>
      </c>
    </row>
    <row r="229" spans="2:65" s="1" customFormat="1" ht="6.95" customHeight="1" x14ac:dyDescent="0.3">
      <c r="B229" s="49"/>
      <c r="C229" s="50"/>
      <c r="D229" s="50"/>
      <c r="E229" s="50"/>
      <c r="F229" s="50"/>
      <c r="G229" s="50"/>
      <c r="H229" s="50"/>
      <c r="I229" s="129"/>
      <c r="J229" s="50"/>
      <c r="K229" s="50"/>
      <c r="L229" s="54"/>
    </row>
  </sheetData>
  <sheetProtection algorithmName="SHA-512" hashValue="UFEFwS/25hp5P8ZZMAnPWEviYnTggOA+JIHuHQP8aT4gfXWi1W2ig+MTJvnOCNn/gOpoOupT+lb55N3yC5basw==" saltValue="/K3expY/WxxGdSdR0ej+Ow==" spinCount="100000" sheet="1" objects="1" scenarios="1" formatColumns="0" formatRows="0" sort="0" autoFilter="0"/>
  <autoFilter ref="C82:K82"/>
  <mergeCells count="9">
    <mergeCell ref="E73:H73"/>
    <mergeCell ref="E75:H75"/>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2"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37"/>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305"/>
      <c r="C1" s="305"/>
      <c r="D1" s="304" t="s">
        <v>1</v>
      </c>
      <c r="E1" s="305"/>
      <c r="F1" s="306" t="s">
        <v>988</v>
      </c>
      <c r="G1" s="311" t="s">
        <v>989</v>
      </c>
      <c r="H1" s="311"/>
      <c r="I1" s="312"/>
      <c r="J1" s="306" t="s">
        <v>990</v>
      </c>
      <c r="K1" s="304" t="s">
        <v>97</v>
      </c>
      <c r="L1" s="306" t="s">
        <v>991</v>
      </c>
      <c r="M1" s="306"/>
      <c r="N1" s="306"/>
      <c r="O1" s="306"/>
      <c r="P1" s="306"/>
      <c r="Q1" s="306"/>
      <c r="R1" s="306"/>
      <c r="S1" s="306"/>
      <c r="T1" s="306"/>
      <c r="U1" s="302"/>
      <c r="V1" s="302"/>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260"/>
      <c r="M2" s="260"/>
      <c r="N2" s="260"/>
      <c r="O2" s="260"/>
      <c r="P2" s="260"/>
      <c r="Q2" s="260"/>
      <c r="R2" s="260"/>
      <c r="S2" s="260"/>
      <c r="T2" s="260"/>
      <c r="U2" s="260"/>
      <c r="V2" s="260"/>
      <c r="AT2" s="17" t="s">
        <v>87</v>
      </c>
    </row>
    <row r="3" spans="1:70" ht="6.95" customHeight="1" x14ac:dyDescent="0.3">
      <c r="B3" s="18"/>
      <c r="C3" s="19"/>
      <c r="D3" s="19"/>
      <c r="E3" s="19"/>
      <c r="F3" s="19"/>
      <c r="G3" s="19"/>
      <c r="H3" s="19"/>
      <c r="I3" s="105"/>
      <c r="J3" s="19"/>
      <c r="K3" s="20"/>
      <c r="AT3" s="17" t="s">
        <v>83</v>
      </c>
    </row>
    <row r="4" spans="1:70" ht="36.950000000000003" customHeight="1" x14ac:dyDescent="0.3">
      <c r="B4" s="21"/>
      <c r="C4" s="22"/>
      <c r="D4" s="23" t="s">
        <v>98</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x14ac:dyDescent="0.3">
      <c r="B6" s="21"/>
      <c r="C6" s="22"/>
      <c r="D6" s="30" t="s">
        <v>16</v>
      </c>
      <c r="E6" s="22"/>
      <c r="F6" s="22"/>
      <c r="G6" s="22"/>
      <c r="H6" s="22"/>
      <c r="I6" s="106"/>
      <c r="J6" s="22"/>
      <c r="K6" s="24"/>
    </row>
    <row r="7" spans="1:70" ht="22.5" customHeight="1" x14ac:dyDescent="0.3">
      <c r="B7" s="21"/>
      <c r="C7" s="22"/>
      <c r="D7" s="22"/>
      <c r="E7" s="298" t="str">
        <f>'Rekapitulace stavby'!K6</f>
        <v>Parkoviště ul. Březinova, Kolín – zpracováníprojektové dokumentace</v>
      </c>
      <c r="F7" s="264"/>
      <c r="G7" s="264"/>
      <c r="H7" s="264"/>
      <c r="I7" s="106"/>
      <c r="J7" s="22"/>
      <c r="K7" s="24"/>
    </row>
    <row r="8" spans="1:70" s="1" customFormat="1" x14ac:dyDescent="0.3">
      <c r="B8" s="34"/>
      <c r="C8" s="35"/>
      <c r="D8" s="30" t="s">
        <v>99</v>
      </c>
      <c r="E8" s="35"/>
      <c r="F8" s="35"/>
      <c r="G8" s="35"/>
      <c r="H8" s="35"/>
      <c r="I8" s="107"/>
      <c r="J8" s="35"/>
      <c r="K8" s="38"/>
    </row>
    <row r="9" spans="1:70" s="1" customFormat="1" ht="36.950000000000003" customHeight="1" x14ac:dyDescent="0.3">
      <c r="B9" s="34"/>
      <c r="C9" s="35"/>
      <c r="D9" s="35"/>
      <c r="E9" s="299" t="s">
        <v>431</v>
      </c>
      <c r="F9" s="271"/>
      <c r="G9" s="271"/>
      <c r="H9" s="271"/>
      <c r="I9" s="107"/>
      <c r="J9" s="35"/>
      <c r="K9" s="38"/>
    </row>
    <row r="10" spans="1:70" s="1" customFormat="1" ht="13.5" x14ac:dyDescent="0.3">
      <c r="B10" s="34"/>
      <c r="C10" s="35"/>
      <c r="D10" s="35"/>
      <c r="E10" s="35"/>
      <c r="F10" s="35"/>
      <c r="G10" s="35"/>
      <c r="H10" s="35"/>
      <c r="I10" s="107"/>
      <c r="J10" s="35"/>
      <c r="K10" s="38"/>
    </row>
    <row r="11" spans="1:70" s="1" customFormat="1" ht="14.45" customHeight="1" x14ac:dyDescent="0.3">
      <c r="B11" s="34"/>
      <c r="C11" s="35"/>
      <c r="D11" s="30" t="s">
        <v>19</v>
      </c>
      <c r="E11" s="35"/>
      <c r="F11" s="28" t="s">
        <v>88</v>
      </c>
      <c r="G11" s="35"/>
      <c r="H11" s="35"/>
      <c r="I11" s="108" t="s">
        <v>21</v>
      </c>
      <c r="J11" s="28" t="s">
        <v>249</v>
      </c>
      <c r="K11" s="38"/>
    </row>
    <row r="12" spans="1:70" s="1" customFormat="1" ht="14.45" customHeight="1" x14ac:dyDescent="0.3">
      <c r="B12" s="34"/>
      <c r="C12" s="35"/>
      <c r="D12" s="30" t="s">
        <v>23</v>
      </c>
      <c r="E12" s="35"/>
      <c r="F12" s="28" t="s">
        <v>24</v>
      </c>
      <c r="G12" s="35"/>
      <c r="H12" s="35"/>
      <c r="I12" s="108" t="s">
        <v>25</v>
      </c>
      <c r="J12" s="109" t="str">
        <f>'Rekapitulace stavby'!AN8</f>
        <v>13. 2. 2018</v>
      </c>
      <c r="K12" s="38"/>
    </row>
    <row r="13" spans="1:70" s="1" customFormat="1" ht="21.75" customHeight="1" x14ac:dyDescent="0.3">
      <c r="B13" s="34"/>
      <c r="C13" s="35"/>
      <c r="D13" s="27" t="s">
        <v>102</v>
      </c>
      <c r="E13" s="35"/>
      <c r="F13" s="110" t="s">
        <v>432</v>
      </c>
      <c r="G13" s="35"/>
      <c r="H13" s="35"/>
      <c r="I13" s="107"/>
      <c r="J13" s="35"/>
      <c r="K13" s="38"/>
    </row>
    <row r="14" spans="1:70" s="1" customFormat="1" ht="14.45" customHeight="1" x14ac:dyDescent="0.3">
      <c r="B14" s="34"/>
      <c r="C14" s="35"/>
      <c r="D14" s="30" t="s">
        <v>29</v>
      </c>
      <c r="E14" s="35"/>
      <c r="F14" s="35"/>
      <c r="G14" s="35"/>
      <c r="H14" s="35"/>
      <c r="I14" s="108" t="s">
        <v>30</v>
      </c>
      <c r="J14" s="28" t="s">
        <v>20</v>
      </c>
      <c r="K14" s="38"/>
    </row>
    <row r="15" spans="1:70" s="1" customFormat="1" ht="18" customHeight="1" x14ac:dyDescent="0.3">
      <c r="B15" s="34"/>
      <c r="C15" s="35"/>
      <c r="D15" s="35"/>
      <c r="E15" s="28" t="s">
        <v>31</v>
      </c>
      <c r="F15" s="35"/>
      <c r="G15" s="35"/>
      <c r="H15" s="35"/>
      <c r="I15" s="108" t="s">
        <v>32</v>
      </c>
      <c r="J15" s="28" t="s">
        <v>20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33</v>
      </c>
      <c r="E17" s="35"/>
      <c r="F17" s="35"/>
      <c r="G17" s="35"/>
      <c r="H17" s="35"/>
      <c r="I17" s="108" t="s">
        <v>30</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32</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35</v>
      </c>
      <c r="E20" s="35"/>
      <c r="F20" s="35"/>
      <c r="G20" s="35"/>
      <c r="H20" s="35"/>
      <c r="I20" s="108" t="s">
        <v>30</v>
      </c>
      <c r="J20" s="28" t="s">
        <v>20</v>
      </c>
      <c r="K20" s="38"/>
    </row>
    <row r="21" spans="2:11" s="1" customFormat="1" ht="18" customHeight="1" x14ac:dyDescent="0.3">
      <c r="B21" s="34"/>
      <c r="C21" s="35"/>
      <c r="D21" s="35"/>
      <c r="E21" s="28" t="s">
        <v>433</v>
      </c>
      <c r="F21" s="35"/>
      <c r="G21" s="35"/>
      <c r="H21" s="35"/>
      <c r="I21" s="108" t="s">
        <v>32</v>
      </c>
      <c r="J21" s="28" t="s">
        <v>20</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38</v>
      </c>
      <c r="E23" s="35"/>
      <c r="F23" s="35"/>
      <c r="G23" s="35"/>
      <c r="H23" s="35"/>
      <c r="I23" s="107"/>
      <c r="J23" s="35"/>
      <c r="K23" s="38"/>
    </row>
    <row r="24" spans="2:11" s="6" customFormat="1" ht="91.5" customHeight="1" x14ac:dyDescent="0.3">
      <c r="B24" s="111"/>
      <c r="C24" s="112"/>
      <c r="D24" s="112"/>
      <c r="E24" s="267" t="s">
        <v>434</v>
      </c>
      <c r="F24" s="300"/>
      <c r="G24" s="300"/>
      <c r="H24" s="300"/>
      <c r="I24" s="113"/>
      <c r="J24" s="112"/>
      <c r="K24" s="114"/>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5"/>
      <c r="J26" s="79"/>
      <c r="K26" s="116"/>
    </row>
    <row r="27" spans="2:11" s="1" customFormat="1" ht="25.35" customHeight="1" x14ac:dyDescent="0.3">
      <c r="B27" s="34"/>
      <c r="C27" s="35"/>
      <c r="D27" s="117" t="s">
        <v>40</v>
      </c>
      <c r="E27" s="35"/>
      <c r="F27" s="35"/>
      <c r="G27" s="35"/>
      <c r="H27" s="35"/>
      <c r="I27" s="107"/>
      <c r="J27" s="118">
        <f>ROUND(J87,2)</f>
        <v>0</v>
      </c>
      <c r="K27" s="38"/>
    </row>
    <row r="28" spans="2:11" s="1" customFormat="1" ht="6.95" customHeight="1" x14ac:dyDescent="0.3">
      <c r="B28" s="34"/>
      <c r="C28" s="35"/>
      <c r="D28" s="79"/>
      <c r="E28" s="79"/>
      <c r="F28" s="79"/>
      <c r="G28" s="79"/>
      <c r="H28" s="79"/>
      <c r="I28" s="115"/>
      <c r="J28" s="79"/>
      <c r="K28" s="116"/>
    </row>
    <row r="29" spans="2:11" s="1" customFormat="1" ht="14.45" customHeight="1" x14ac:dyDescent="0.3">
      <c r="B29" s="34"/>
      <c r="C29" s="35"/>
      <c r="D29" s="35"/>
      <c r="E29" s="35"/>
      <c r="F29" s="39" t="s">
        <v>42</v>
      </c>
      <c r="G29" s="35"/>
      <c r="H29" s="35"/>
      <c r="I29" s="119" t="s">
        <v>41</v>
      </c>
      <c r="J29" s="39" t="s">
        <v>43</v>
      </c>
      <c r="K29" s="38"/>
    </row>
    <row r="30" spans="2:11" s="1" customFormat="1" ht="14.45" customHeight="1" x14ac:dyDescent="0.3">
      <c r="B30" s="34"/>
      <c r="C30" s="35"/>
      <c r="D30" s="42" t="s">
        <v>44</v>
      </c>
      <c r="E30" s="42" t="s">
        <v>45</v>
      </c>
      <c r="F30" s="120">
        <f>ROUND(SUM(BE87:BE236), 2)</f>
        <v>0</v>
      </c>
      <c r="G30" s="35"/>
      <c r="H30" s="35"/>
      <c r="I30" s="121">
        <v>0.21</v>
      </c>
      <c r="J30" s="120">
        <f>ROUND(ROUND((SUM(BE87:BE236)), 2)*I30, 2)</f>
        <v>0</v>
      </c>
      <c r="K30" s="38"/>
    </row>
    <row r="31" spans="2:11" s="1" customFormat="1" ht="14.45" customHeight="1" x14ac:dyDescent="0.3">
      <c r="B31" s="34"/>
      <c r="C31" s="35"/>
      <c r="D31" s="35"/>
      <c r="E31" s="42" t="s">
        <v>46</v>
      </c>
      <c r="F31" s="120">
        <f>ROUND(SUM(BF87:BF236), 2)</f>
        <v>0</v>
      </c>
      <c r="G31" s="35"/>
      <c r="H31" s="35"/>
      <c r="I31" s="121">
        <v>0.15</v>
      </c>
      <c r="J31" s="120">
        <f>ROUND(ROUND((SUM(BF87:BF236)), 2)*I31, 2)</f>
        <v>0</v>
      </c>
      <c r="K31" s="38"/>
    </row>
    <row r="32" spans="2:11" s="1" customFormat="1" ht="14.45" hidden="1" customHeight="1" x14ac:dyDescent="0.3">
      <c r="B32" s="34"/>
      <c r="C32" s="35"/>
      <c r="D32" s="35"/>
      <c r="E32" s="42" t="s">
        <v>47</v>
      </c>
      <c r="F32" s="120">
        <f>ROUND(SUM(BG87:BG236), 2)</f>
        <v>0</v>
      </c>
      <c r="G32" s="35"/>
      <c r="H32" s="35"/>
      <c r="I32" s="121">
        <v>0.21</v>
      </c>
      <c r="J32" s="120">
        <v>0</v>
      </c>
      <c r="K32" s="38"/>
    </row>
    <row r="33" spans="2:11" s="1" customFormat="1" ht="14.45" hidden="1" customHeight="1" x14ac:dyDescent="0.3">
      <c r="B33" s="34"/>
      <c r="C33" s="35"/>
      <c r="D33" s="35"/>
      <c r="E33" s="42" t="s">
        <v>48</v>
      </c>
      <c r="F33" s="120">
        <f>ROUND(SUM(BH87:BH236), 2)</f>
        <v>0</v>
      </c>
      <c r="G33" s="35"/>
      <c r="H33" s="35"/>
      <c r="I33" s="121">
        <v>0.15</v>
      </c>
      <c r="J33" s="120">
        <v>0</v>
      </c>
      <c r="K33" s="38"/>
    </row>
    <row r="34" spans="2:11" s="1" customFormat="1" ht="14.45" hidden="1" customHeight="1" x14ac:dyDescent="0.3">
      <c r="B34" s="34"/>
      <c r="C34" s="35"/>
      <c r="D34" s="35"/>
      <c r="E34" s="42" t="s">
        <v>49</v>
      </c>
      <c r="F34" s="120">
        <f>ROUND(SUM(BI87:BI236), 2)</f>
        <v>0</v>
      </c>
      <c r="G34" s="35"/>
      <c r="H34" s="35"/>
      <c r="I34" s="121">
        <v>0</v>
      </c>
      <c r="J34" s="120">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2"/>
      <c r="D36" s="123" t="s">
        <v>50</v>
      </c>
      <c r="E36" s="73"/>
      <c r="F36" s="73"/>
      <c r="G36" s="124" t="s">
        <v>51</v>
      </c>
      <c r="H36" s="125" t="s">
        <v>52</v>
      </c>
      <c r="I36" s="126"/>
      <c r="J36" s="127">
        <f>SUM(J27:J34)</f>
        <v>0</v>
      </c>
      <c r="K36" s="128"/>
    </row>
    <row r="37" spans="2:11" s="1" customFormat="1" ht="14.45" customHeight="1" x14ac:dyDescent="0.3">
      <c r="B37" s="49"/>
      <c r="C37" s="50"/>
      <c r="D37" s="50"/>
      <c r="E37" s="50"/>
      <c r="F37" s="50"/>
      <c r="G37" s="50"/>
      <c r="H37" s="50"/>
      <c r="I37" s="129"/>
      <c r="J37" s="50"/>
      <c r="K37" s="51"/>
    </row>
    <row r="41" spans="2:11" s="1" customFormat="1" ht="6.95" customHeight="1" x14ac:dyDescent="0.3">
      <c r="B41" s="130"/>
      <c r="C41" s="131"/>
      <c r="D41" s="131"/>
      <c r="E41" s="131"/>
      <c r="F41" s="131"/>
      <c r="G41" s="131"/>
      <c r="H41" s="131"/>
      <c r="I41" s="132"/>
      <c r="J41" s="131"/>
      <c r="K41" s="133"/>
    </row>
    <row r="42" spans="2:11" s="1" customFormat="1" ht="36.950000000000003" customHeight="1" x14ac:dyDescent="0.3">
      <c r="B42" s="34"/>
      <c r="C42" s="23" t="s">
        <v>106</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298" t="str">
        <f>E7</f>
        <v>Parkoviště ul. Březinova, Kolín – zpracováníprojektové dokumentace</v>
      </c>
      <c r="F45" s="271"/>
      <c r="G45" s="271"/>
      <c r="H45" s="271"/>
      <c r="I45" s="107"/>
      <c r="J45" s="35"/>
      <c r="K45" s="38"/>
    </row>
    <row r="46" spans="2:11" s="1" customFormat="1" ht="14.45" customHeight="1" x14ac:dyDescent="0.3">
      <c r="B46" s="34"/>
      <c r="C46" s="30" t="s">
        <v>99</v>
      </c>
      <c r="D46" s="35"/>
      <c r="E46" s="35"/>
      <c r="F46" s="35"/>
      <c r="G46" s="35"/>
      <c r="H46" s="35"/>
      <c r="I46" s="107"/>
      <c r="J46" s="35"/>
      <c r="K46" s="38"/>
    </row>
    <row r="47" spans="2:11" s="1" customFormat="1" ht="23.25" customHeight="1" x14ac:dyDescent="0.3">
      <c r="B47" s="34"/>
      <c r="C47" s="35"/>
      <c r="D47" s="35"/>
      <c r="E47" s="299" t="str">
        <f>E9</f>
        <v xml:space="preserve">SO-02 - Veřejné osvětlení </v>
      </c>
      <c r="F47" s="271"/>
      <c r="G47" s="271"/>
      <c r="H47" s="271"/>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23</v>
      </c>
      <c r="D49" s="35"/>
      <c r="E49" s="35"/>
      <c r="F49" s="28" t="str">
        <f>F12</f>
        <v>Kolín</v>
      </c>
      <c r="G49" s="35"/>
      <c r="H49" s="35"/>
      <c r="I49" s="108" t="s">
        <v>25</v>
      </c>
      <c r="J49" s="109" t="str">
        <f>IF(J12="","",J12)</f>
        <v>13. 2. 2018</v>
      </c>
      <c r="K49" s="38"/>
    </row>
    <row r="50" spans="2:47" s="1" customFormat="1" ht="6.95" customHeight="1" x14ac:dyDescent="0.3">
      <c r="B50" s="34"/>
      <c r="C50" s="35"/>
      <c r="D50" s="35"/>
      <c r="E50" s="35"/>
      <c r="F50" s="35"/>
      <c r="G50" s="35"/>
      <c r="H50" s="35"/>
      <c r="I50" s="107"/>
      <c r="J50" s="35"/>
      <c r="K50" s="38"/>
    </row>
    <row r="51" spans="2:47" s="1" customFormat="1" x14ac:dyDescent="0.3">
      <c r="B51" s="34"/>
      <c r="C51" s="30" t="s">
        <v>29</v>
      </c>
      <c r="D51" s="35"/>
      <c r="E51" s="35"/>
      <c r="F51" s="28" t="str">
        <f>E15</f>
        <v>Město Kolín</v>
      </c>
      <c r="G51" s="35"/>
      <c r="H51" s="35"/>
      <c r="I51" s="108" t="s">
        <v>35</v>
      </c>
      <c r="J51" s="28" t="str">
        <f>E21</f>
        <v>Dvořák</v>
      </c>
      <c r="K51" s="38"/>
    </row>
    <row r="52" spans="2:47" s="1" customFormat="1" ht="14.45" customHeight="1" x14ac:dyDescent="0.3">
      <c r="B52" s="34"/>
      <c r="C52" s="30" t="s">
        <v>33</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4" t="s">
        <v>107</v>
      </c>
      <c r="D54" s="122"/>
      <c r="E54" s="122"/>
      <c r="F54" s="122"/>
      <c r="G54" s="122"/>
      <c r="H54" s="122"/>
      <c r="I54" s="135"/>
      <c r="J54" s="136" t="s">
        <v>108</v>
      </c>
      <c r="K54" s="137"/>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8" t="s">
        <v>109</v>
      </c>
      <c r="D56" s="35"/>
      <c r="E56" s="35"/>
      <c r="F56" s="35"/>
      <c r="G56" s="35"/>
      <c r="H56" s="35"/>
      <c r="I56" s="107"/>
      <c r="J56" s="118">
        <f>J87</f>
        <v>0</v>
      </c>
      <c r="K56" s="38"/>
      <c r="AU56" s="17" t="s">
        <v>110</v>
      </c>
    </row>
    <row r="57" spans="2:47" s="7" customFormat="1" ht="24.95" customHeight="1" x14ac:dyDescent="0.3">
      <c r="B57" s="139"/>
      <c r="C57" s="140"/>
      <c r="D57" s="141" t="s">
        <v>111</v>
      </c>
      <c r="E57" s="142"/>
      <c r="F57" s="142"/>
      <c r="G57" s="142"/>
      <c r="H57" s="142"/>
      <c r="I57" s="143"/>
      <c r="J57" s="144">
        <f>J88</f>
        <v>0</v>
      </c>
      <c r="K57" s="145"/>
    </row>
    <row r="58" spans="2:47" s="8" customFormat="1" ht="19.899999999999999" customHeight="1" x14ac:dyDescent="0.3">
      <c r="B58" s="146"/>
      <c r="C58" s="147"/>
      <c r="D58" s="148" t="s">
        <v>112</v>
      </c>
      <c r="E58" s="149"/>
      <c r="F58" s="149"/>
      <c r="G58" s="149"/>
      <c r="H58" s="149"/>
      <c r="I58" s="150"/>
      <c r="J58" s="151">
        <f>J89</f>
        <v>0</v>
      </c>
      <c r="K58" s="152"/>
    </row>
    <row r="59" spans="2:47" s="8" customFormat="1" ht="19.899999999999999" customHeight="1" x14ac:dyDescent="0.3">
      <c r="B59" s="146"/>
      <c r="C59" s="147"/>
      <c r="D59" s="148" t="s">
        <v>435</v>
      </c>
      <c r="E59" s="149"/>
      <c r="F59" s="149"/>
      <c r="G59" s="149"/>
      <c r="H59" s="149"/>
      <c r="I59" s="150"/>
      <c r="J59" s="151">
        <f>J118</f>
        <v>0</v>
      </c>
      <c r="K59" s="152"/>
    </row>
    <row r="60" spans="2:47" s="7" customFormat="1" ht="24.95" customHeight="1" x14ac:dyDescent="0.3">
      <c r="B60" s="139"/>
      <c r="C60" s="140"/>
      <c r="D60" s="141" t="s">
        <v>436</v>
      </c>
      <c r="E60" s="142"/>
      <c r="F60" s="142"/>
      <c r="G60" s="142"/>
      <c r="H60" s="142"/>
      <c r="I60" s="143"/>
      <c r="J60" s="144">
        <f>J134</f>
        <v>0</v>
      </c>
      <c r="K60" s="145"/>
    </row>
    <row r="61" spans="2:47" s="8" customFormat="1" ht="19.899999999999999" customHeight="1" x14ac:dyDescent="0.3">
      <c r="B61" s="146"/>
      <c r="C61" s="147"/>
      <c r="D61" s="148" t="s">
        <v>437</v>
      </c>
      <c r="E61" s="149"/>
      <c r="F61" s="149"/>
      <c r="G61" s="149"/>
      <c r="H61" s="149"/>
      <c r="I61" s="150"/>
      <c r="J61" s="151">
        <f>J135</f>
        <v>0</v>
      </c>
      <c r="K61" s="152"/>
    </row>
    <row r="62" spans="2:47" s="8" customFormat="1" ht="19.899999999999999" customHeight="1" x14ac:dyDescent="0.3">
      <c r="B62" s="146"/>
      <c r="C62" s="147"/>
      <c r="D62" s="148" t="s">
        <v>438</v>
      </c>
      <c r="E62" s="149"/>
      <c r="F62" s="149"/>
      <c r="G62" s="149"/>
      <c r="H62" s="149"/>
      <c r="I62" s="150"/>
      <c r="J62" s="151">
        <f>J138</f>
        <v>0</v>
      </c>
      <c r="K62" s="152"/>
    </row>
    <row r="63" spans="2:47" s="8" customFormat="1" ht="19.899999999999999" customHeight="1" x14ac:dyDescent="0.3">
      <c r="B63" s="146"/>
      <c r="C63" s="147"/>
      <c r="D63" s="148" t="s">
        <v>439</v>
      </c>
      <c r="E63" s="149"/>
      <c r="F63" s="149"/>
      <c r="G63" s="149"/>
      <c r="H63" s="149"/>
      <c r="I63" s="150"/>
      <c r="J63" s="151">
        <f>J141</f>
        <v>0</v>
      </c>
      <c r="K63" s="152"/>
    </row>
    <row r="64" spans="2:47" s="8" customFormat="1" ht="19.899999999999999" customHeight="1" x14ac:dyDescent="0.3">
      <c r="B64" s="146"/>
      <c r="C64" s="147"/>
      <c r="D64" s="148" t="s">
        <v>440</v>
      </c>
      <c r="E64" s="149"/>
      <c r="F64" s="149"/>
      <c r="G64" s="149"/>
      <c r="H64" s="149"/>
      <c r="I64" s="150"/>
      <c r="J64" s="151">
        <f>J144</f>
        <v>0</v>
      </c>
      <c r="K64" s="152"/>
    </row>
    <row r="65" spans="2:12" s="7" customFormat="1" ht="24.95" customHeight="1" x14ac:dyDescent="0.3">
      <c r="B65" s="139"/>
      <c r="C65" s="140"/>
      <c r="D65" s="141" t="s">
        <v>441</v>
      </c>
      <c r="E65" s="142"/>
      <c r="F65" s="142"/>
      <c r="G65" s="142"/>
      <c r="H65" s="142"/>
      <c r="I65" s="143"/>
      <c r="J65" s="144">
        <f>J170</f>
        <v>0</v>
      </c>
      <c r="K65" s="145"/>
    </row>
    <row r="66" spans="2:12" s="8" customFormat="1" ht="19.899999999999999" customHeight="1" x14ac:dyDescent="0.3">
      <c r="B66" s="146"/>
      <c r="C66" s="147"/>
      <c r="D66" s="148" t="s">
        <v>442</v>
      </c>
      <c r="E66" s="149"/>
      <c r="F66" s="149"/>
      <c r="G66" s="149"/>
      <c r="H66" s="149"/>
      <c r="I66" s="150"/>
      <c r="J66" s="151">
        <f>J171</f>
        <v>0</v>
      </c>
      <c r="K66" s="152"/>
    </row>
    <row r="67" spans="2:12" s="8" customFormat="1" ht="19.899999999999999" customHeight="1" x14ac:dyDescent="0.3">
      <c r="B67" s="146"/>
      <c r="C67" s="147"/>
      <c r="D67" s="148" t="s">
        <v>443</v>
      </c>
      <c r="E67" s="149"/>
      <c r="F67" s="149"/>
      <c r="G67" s="149"/>
      <c r="H67" s="149"/>
      <c r="I67" s="150"/>
      <c r="J67" s="151">
        <f>J224</f>
        <v>0</v>
      </c>
      <c r="K67" s="152"/>
    </row>
    <row r="68" spans="2:12" s="1" customFormat="1" ht="21.75" customHeight="1" x14ac:dyDescent="0.3">
      <c r="B68" s="34"/>
      <c r="C68" s="35"/>
      <c r="D68" s="35"/>
      <c r="E68" s="35"/>
      <c r="F68" s="35"/>
      <c r="G68" s="35"/>
      <c r="H68" s="35"/>
      <c r="I68" s="107"/>
      <c r="J68" s="35"/>
      <c r="K68" s="38"/>
    </row>
    <row r="69" spans="2:12" s="1" customFormat="1" ht="6.95" customHeight="1" x14ac:dyDescent="0.3">
      <c r="B69" s="49"/>
      <c r="C69" s="50"/>
      <c r="D69" s="50"/>
      <c r="E69" s="50"/>
      <c r="F69" s="50"/>
      <c r="G69" s="50"/>
      <c r="H69" s="50"/>
      <c r="I69" s="129"/>
      <c r="J69" s="50"/>
      <c r="K69" s="51"/>
    </row>
    <row r="73" spans="2:12" s="1" customFormat="1" ht="6.95" customHeight="1" x14ac:dyDescent="0.3">
      <c r="B73" s="52"/>
      <c r="C73" s="53"/>
      <c r="D73" s="53"/>
      <c r="E73" s="53"/>
      <c r="F73" s="53"/>
      <c r="G73" s="53"/>
      <c r="H73" s="53"/>
      <c r="I73" s="132"/>
      <c r="J73" s="53"/>
      <c r="K73" s="53"/>
      <c r="L73" s="54"/>
    </row>
    <row r="74" spans="2:12" s="1" customFormat="1" ht="36.950000000000003" customHeight="1" x14ac:dyDescent="0.3">
      <c r="B74" s="34"/>
      <c r="C74" s="55" t="s">
        <v>118</v>
      </c>
      <c r="D74" s="56"/>
      <c r="E74" s="56"/>
      <c r="F74" s="56"/>
      <c r="G74" s="56"/>
      <c r="H74" s="56"/>
      <c r="I74" s="153"/>
      <c r="J74" s="56"/>
      <c r="K74" s="56"/>
      <c r="L74" s="54"/>
    </row>
    <row r="75" spans="2:12" s="1" customFormat="1" ht="6.95" customHeight="1" x14ac:dyDescent="0.3">
      <c r="B75" s="34"/>
      <c r="C75" s="56"/>
      <c r="D75" s="56"/>
      <c r="E75" s="56"/>
      <c r="F75" s="56"/>
      <c r="G75" s="56"/>
      <c r="H75" s="56"/>
      <c r="I75" s="153"/>
      <c r="J75" s="56"/>
      <c r="K75" s="56"/>
      <c r="L75" s="54"/>
    </row>
    <row r="76" spans="2:12" s="1" customFormat="1" ht="14.45" customHeight="1" x14ac:dyDescent="0.3">
      <c r="B76" s="34"/>
      <c r="C76" s="58" t="s">
        <v>16</v>
      </c>
      <c r="D76" s="56"/>
      <c r="E76" s="56"/>
      <c r="F76" s="56"/>
      <c r="G76" s="56"/>
      <c r="H76" s="56"/>
      <c r="I76" s="153"/>
      <c r="J76" s="56"/>
      <c r="K76" s="56"/>
      <c r="L76" s="54"/>
    </row>
    <row r="77" spans="2:12" s="1" customFormat="1" ht="22.5" customHeight="1" x14ac:dyDescent="0.3">
      <c r="B77" s="34"/>
      <c r="C77" s="56"/>
      <c r="D77" s="56"/>
      <c r="E77" s="301" t="str">
        <f>E7</f>
        <v>Parkoviště ul. Březinova, Kolín – zpracováníprojektové dokumentace</v>
      </c>
      <c r="F77" s="282"/>
      <c r="G77" s="282"/>
      <c r="H77" s="282"/>
      <c r="I77" s="153"/>
      <c r="J77" s="56"/>
      <c r="K77" s="56"/>
      <c r="L77" s="54"/>
    </row>
    <row r="78" spans="2:12" s="1" customFormat="1" ht="14.45" customHeight="1" x14ac:dyDescent="0.3">
      <c r="B78" s="34"/>
      <c r="C78" s="58" t="s">
        <v>99</v>
      </c>
      <c r="D78" s="56"/>
      <c r="E78" s="56"/>
      <c r="F78" s="56"/>
      <c r="G78" s="56"/>
      <c r="H78" s="56"/>
      <c r="I78" s="153"/>
      <c r="J78" s="56"/>
      <c r="K78" s="56"/>
      <c r="L78" s="54"/>
    </row>
    <row r="79" spans="2:12" s="1" customFormat="1" ht="23.25" customHeight="1" x14ac:dyDescent="0.3">
      <c r="B79" s="34"/>
      <c r="C79" s="56"/>
      <c r="D79" s="56"/>
      <c r="E79" s="279" t="str">
        <f>E9</f>
        <v xml:space="preserve">SO-02 - Veřejné osvětlení </v>
      </c>
      <c r="F79" s="282"/>
      <c r="G79" s="282"/>
      <c r="H79" s="282"/>
      <c r="I79" s="153"/>
      <c r="J79" s="56"/>
      <c r="K79" s="56"/>
      <c r="L79" s="54"/>
    </row>
    <row r="80" spans="2:12" s="1" customFormat="1" ht="6.95" customHeight="1" x14ac:dyDescent="0.3">
      <c r="B80" s="34"/>
      <c r="C80" s="56"/>
      <c r="D80" s="56"/>
      <c r="E80" s="56"/>
      <c r="F80" s="56"/>
      <c r="G80" s="56"/>
      <c r="H80" s="56"/>
      <c r="I80" s="153"/>
      <c r="J80" s="56"/>
      <c r="K80" s="56"/>
      <c r="L80" s="54"/>
    </row>
    <row r="81" spans="2:65" s="1" customFormat="1" ht="18" customHeight="1" x14ac:dyDescent="0.3">
      <c r="B81" s="34"/>
      <c r="C81" s="58" t="s">
        <v>23</v>
      </c>
      <c r="D81" s="56"/>
      <c r="E81" s="56"/>
      <c r="F81" s="154" t="str">
        <f>F12</f>
        <v>Kolín</v>
      </c>
      <c r="G81" s="56"/>
      <c r="H81" s="56"/>
      <c r="I81" s="155" t="s">
        <v>25</v>
      </c>
      <c r="J81" s="66" t="str">
        <f>IF(J12="","",J12)</f>
        <v>13. 2. 2018</v>
      </c>
      <c r="K81" s="56"/>
      <c r="L81" s="54"/>
    </row>
    <row r="82" spans="2:65" s="1" customFormat="1" ht="6.95" customHeight="1" x14ac:dyDescent="0.3">
      <c r="B82" s="34"/>
      <c r="C82" s="56"/>
      <c r="D82" s="56"/>
      <c r="E82" s="56"/>
      <c r="F82" s="56"/>
      <c r="G82" s="56"/>
      <c r="H82" s="56"/>
      <c r="I82" s="153"/>
      <c r="J82" s="56"/>
      <c r="K82" s="56"/>
      <c r="L82" s="54"/>
    </row>
    <row r="83" spans="2:65" s="1" customFormat="1" x14ac:dyDescent="0.3">
      <c r="B83" s="34"/>
      <c r="C83" s="58" t="s">
        <v>29</v>
      </c>
      <c r="D83" s="56"/>
      <c r="E83" s="56"/>
      <c r="F83" s="154" t="str">
        <f>E15</f>
        <v>Město Kolín</v>
      </c>
      <c r="G83" s="56"/>
      <c r="H83" s="56"/>
      <c r="I83" s="155" t="s">
        <v>35</v>
      </c>
      <c r="J83" s="154" t="str">
        <f>E21</f>
        <v>Dvořák</v>
      </c>
      <c r="K83" s="56"/>
      <c r="L83" s="54"/>
    </row>
    <row r="84" spans="2:65" s="1" customFormat="1" ht="14.45" customHeight="1" x14ac:dyDescent="0.3">
      <c r="B84" s="34"/>
      <c r="C84" s="58" t="s">
        <v>33</v>
      </c>
      <c r="D84" s="56"/>
      <c r="E84" s="56"/>
      <c r="F84" s="154" t="str">
        <f>IF(E18="","",E18)</f>
        <v/>
      </c>
      <c r="G84" s="56"/>
      <c r="H84" s="56"/>
      <c r="I84" s="153"/>
      <c r="J84" s="56"/>
      <c r="K84" s="56"/>
      <c r="L84" s="54"/>
    </row>
    <row r="85" spans="2:65" s="1" customFormat="1" ht="10.35" customHeight="1" x14ac:dyDescent="0.3">
      <c r="B85" s="34"/>
      <c r="C85" s="56"/>
      <c r="D85" s="56"/>
      <c r="E85" s="56"/>
      <c r="F85" s="56"/>
      <c r="G85" s="56"/>
      <c r="H85" s="56"/>
      <c r="I85" s="153"/>
      <c r="J85" s="56"/>
      <c r="K85" s="56"/>
      <c r="L85" s="54"/>
    </row>
    <row r="86" spans="2:65" s="9" customFormat="1" ht="29.25" customHeight="1" x14ac:dyDescent="0.3">
      <c r="B86" s="156"/>
      <c r="C86" s="157" t="s">
        <v>119</v>
      </c>
      <c r="D86" s="158" t="s">
        <v>59</v>
      </c>
      <c r="E86" s="158" t="s">
        <v>55</v>
      </c>
      <c r="F86" s="158" t="s">
        <v>120</v>
      </c>
      <c r="G86" s="158" t="s">
        <v>121</v>
      </c>
      <c r="H86" s="158" t="s">
        <v>122</v>
      </c>
      <c r="I86" s="159" t="s">
        <v>123</v>
      </c>
      <c r="J86" s="158" t="s">
        <v>108</v>
      </c>
      <c r="K86" s="160" t="s">
        <v>124</v>
      </c>
      <c r="L86" s="161"/>
      <c r="M86" s="75" t="s">
        <v>125</v>
      </c>
      <c r="N86" s="76" t="s">
        <v>44</v>
      </c>
      <c r="O86" s="76" t="s">
        <v>126</v>
      </c>
      <c r="P86" s="76" t="s">
        <v>127</v>
      </c>
      <c r="Q86" s="76" t="s">
        <v>128</v>
      </c>
      <c r="R86" s="76" t="s">
        <v>129</v>
      </c>
      <c r="S86" s="76" t="s">
        <v>130</v>
      </c>
      <c r="T86" s="77" t="s">
        <v>131</v>
      </c>
    </row>
    <row r="87" spans="2:65" s="1" customFormat="1" ht="29.25" customHeight="1" x14ac:dyDescent="0.35">
      <c r="B87" s="34"/>
      <c r="C87" s="81" t="s">
        <v>109</v>
      </c>
      <c r="D87" s="56"/>
      <c r="E87" s="56"/>
      <c r="F87" s="56"/>
      <c r="G87" s="56"/>
      <c r="H87" s="56"/>
      <c r="I87" s="153"/>
      <c r="J87" s="162">
        <f>BK87</f>
        <v>0</v>
      </c>
      <c r="K87" s="56"/>
      <c r="L87" s="54"/>
      <c r="M87" s="78"/>
      <c r="N87" s="79"/>
      <c r="O87" s="79"/>
      <c r="P87" s="163">
        <f>P88+P134+P170</f>
        <v>0</v>
      </c>
      <c r="Q87" s="79"/>
      <c r="R87" s="163">
        <f>R88+R134+R170</f>
        <v>31.648246999999994</v>
      </c>
      <c r="S87" s="79"/>
      <c r="T87" s="164">
        <f>T88+T134+T170</f>
        <v>8.5199999999999998E-2</v>
      </c>
      <c r="AT87" s="17" t="s">
        <v>73</v>
      </c>
      <c r="AU87" s="17" t="s">
        <v>110</v>
      </c>
      <c r="BK87" s="165">
        <f>BK88+BK134+BK170</f>
        <v>0</v>
      </c>
    </row>
    <row r="88" spans="2:65" s="10" customFormat="1" ht="37.35" customHeight="1" x14ac:dyDescent="0.35">
      <c r="B88" s="166"/>
      <c r="C88" s="167"/>
      <c r="D88" s="168" t="s">
        <v>73</v>
      </c>
      <c r="E88" s="169" t="s">
        <v>132</v>
      </c>
      <c r="F88" s="169" t="s">
        <v>133</v>
      </c>
      <c r="G88" s="167"/>
      <c r="H88" s="167"/>
      <c r="I88" s="170"/>
      <c r="J88" s="171">
        <f>BK88</f>
        <v>0</v>
      </c>
      <c r="K88" s="167"/>
      <c r="L88" s="172"/>
      <c r="M88" s="173"/>
      <c r="N88" s="174"/>
      <c r="O88" s="174"/>
      <c r="P88" s="175">
        <f>P89+P118</f>
        <v>0</v>
      </c>
      <c r="Q88" s="174"/>
      <c r="R88" s="175">
        <f>R89+R118</f>
        <v>0.11315</v>
      </c>
      <c r="S88" s="174"/>
      <c r="T88" s="176">
        <f>T89+T118</f>
        <v>0</v>
      </c>
      <c r="AR88" s="177" t="s">
        <v>22</v>
      </c>
      <c r="AT88" s="178" t="s">
        <v>73</v>
      </c>
      <c r="AU88" s="178" t="s">
        <v>74</v>
      </c>
      <c r="AY88" s="177" t="s">
        <v>134</v>
      </c>
      <c r="BK88" s="179">
        <f>BK89+BK118</f>
        <v>0</v>
      </c>
    </row>
    <row r="89" spans="2:65" s="10" customFormat="1" ht="19.899999999999999" customHeight="1" x14ac:dyDescent="0.3">
      <c r="B89" s="166"/>
      <c r="C89" s="167"/>
      <c r="D89" s="180" t="s">
        <v>73</v>
      </c>
      <c r="E89" s="181" t="s">
        <v>22</v>
      </c>
      <c r="F89" s="181" t="s">
        <v>135</v>
      </c>
      <c r="G89" s="167"/>
      <c r="H89" s="167"/>
      <c r="I89" s="170"/>
      <c r="J89" s="182">
        <f>BK89</f>
        <v>0</v>
      </c>
      <c r="K89" s="167"/>
      <c r="L89" s="172"/>
      <c r="M89" s="173"/>
      <c r="N89" s="174"/>
      <c r="O89" s="174"/>
      <c r="P89" s="175">
        <f>SUM(P90:P117)</f>
        <v>0</v>
      </c>
      <c r="Q89" s="174"/>
      <c r="R89" s="175">
        <f>SUM(R90:R117)</f>
        <v>0.11315</v>
      </c>
      <c r="S89" s="174"/>
      <c r="T89" s="176">
        <f>SUM(T90:T117)</f>
        <v>0</v>
      </c>
      <c r="AR89" s="177" t="s">
        <v>22</v>
      </c>
      <c r="AT89" s="178" t="s">
        <v>73</v>
      </c>
      <c r="AU89" s="178" t="s">
        <v>22</v>
      </c>
      <c r="AY89" s="177" t="s">
        <v>134</v>
      </c>
      <c r="BK89" s="179">
        <f>SUM(BK90:BK117)</f>
        <v>0</v>
      </c>
    </row>
    <row r="90" spans="2:65" s="1" customFormat="1" ht="57" customHeight="1" x14ac:dyDescent="0.3">
      <c r="B90" s="34"/>
      <c r="C90" s="183" t="s">
        <v>22</v>
      </c>
      <c r="D90" s="183" t="s">
        <v>136</v>
      </c>
      <c r="E90" s="184" t="s">
        <v>198</v>
      </c>
      <c r="F90" s="185" t="s">
        <v>199</v>
      </c>
      <c r="G90" s="186" t="s">
        <v>154</v>
      </c>
      <c r="H90" s="187">
        <v>3</v>
      </c>
      <c r="I90" s="188"/>
      <c r="J90" s="189">
        <f>ROUND(I90*H90,2)</f>
        <v>0</v>
      </c>
      <c r="K90" s="185" t="s">
        <v>140</v>
      </c>
      <c r="L90" s="54"/>
      <c r="M90" s="190" t="s">
        <v>20</v>
      </c>
      <c r="N90" s="191" t="s">
        <v>45</v>
      </c>
      <c r="O90" s="35"/>
      <c r="P90" s="192">
        <f>O90*H90</f>
        <v>0</v>
      </c>
      <c r="Q90" s="192">
        <v>3.6900000000000002E-2</v>
      </c>
      <c r="R90" s="192">
        <f>Q90*H90</f>
        <v>0.11070000000000001</v>
      </c>
      <c r="S90" s="192">
        <v>0</v>
      </c>
      <c r="T90" s="193">
        <f>S90*H90</f>
        <v>0</v>
      </c>
      <c r="AR90" s="17" t="s">
        <v>141</v>
      </c>
      <c r="AT90" s="17" t="s">
        <v>136</v>
      </c>
      <c r="AU90" s="17" t="s">
        <v>83</v>
      </c>
      <c r="AY90" s="17" t="s">
        <v>134</v>
      </c>
      <c r="BE90" s="194">
        <f>IF(N90="základní",J90,0)</f>
        <v>0</v>
      </c>
      <c r="BF90" s="194">
        <f>IF(N90="snížená",J90,0)</f>
        <v>0</v>
      </c>
      <c r="BG90" s="194">
        <f>IF(N90="zákl. přenesená",J90,0)</f>
        <v>0</v>
      </c>
      <c r="BH90" s="194">
        <f>IF(N90="sníž. přenesená",J90,0)</f>
        <v>0</v>
      </c>
      <c r="BI90" s="194">
        <f>IF(N90="nulová",J90,0)</f>
        <v>0</v>
      </c>
      <c r="BJ90" s="17" t="s">
        <v>22</v>
      </c>
      <c r="BK90" s="194">
        <f>ROUND(I90*H90,2)</f>
        <v>0</v>
      </c>
      <c r="BL90" s="17" t="s">
        <v>141</v>
      </c>
      <c r="BM90" s="17" t="s">
        <v>444</v>
      </c>
    </row>
    <row r="91" spans="2:65" s="1" customFormat="1" ht="81" x14ac:dyDescent="0.3">
      <c r="B91" s="34"/>
      <c r="C91" s="56"/>
      <c r="D91" s="207" t="s">
        <v>445</v>
      </c>
      <c r="E91" s="56"/>
      <c r="F91" s="208" t="s">
        <v>446</v>
      </c>
      <c r="G91" s="56"/>
      <c r="H91" s="56"/>
      <c r="I91" s="153"/>
      <c r="J91" s="56"/>
      <c r="K91" s="56"/>
      <c r="L91" s="54"/>
      <c r="M91" s="71"/>
      <c r="N91" s="35"/>
      <c r="O91" s="35"/>
      <c r="P91" s="35"/>
      <c r="Q91" s="35"/>
      <c r="R91" s="35"/>
      <c r="S91" s="35"/>
      <c r="T91" s="72"/>
      <c r="AT91" s="17" t="s">
        <v>445</v>
      </c>
      <c r="AU91" s="17" t="s">
        <v>83</v>
      </c>
    </row>
    <row r="92" spans="2:65" s="11" customFormat="1" ht="13.5" x14ac:dyDescent="0.3">
      <c r="B92" s="195"/>
      <c r="C92" s="196"/>
      <c r="D92" s="197" t="s">
        <v>143</v>
      </c>
      <c r="E92" s="198" t="s">
        <v>20</v>
      </c>
      <c r="F92" s="199" t="s">
        <v>151</v>
      </c>
      <c r="G92" s="196"/>
      <c r="H92" s="200">
        <v>3</v>
      </c>
      <c r="I92" s="201"/>
      <c r="J92" s="196"/>
      <c r="K92" s="196"/>
      <c r="L92" s="202"/>
      <c r="M92" s="203"/>
      <c r="N92" s="204"/>
      <c r="O92" s="204"/>
      <c r="P92" s="204"/>
      <c r="Q92" s="204"/>
      <c r="R92" s="204"/>
      <c r="S92" s="204"/>
      <c r="T92" s="205"/>
      <c r="AT92" s="206" t="s">
        <v>143</v>
      </c>
      <c r="AU92" s="206" t="s">
        <v>83</v>
      </c>
      <c r="AV92" s="11" t="s">
        <v>83</v>
      </c>
      <c r="AW92" s="11" t="s">
        <v>37</v>
      </c>
      <c r="AX92" s="11" t="s">
        <v>22</v>
      </c>
      <c r="AY92" s="206" t="s">
        <v>134</v>
      </c>
    </row>
    <row r="93" spans="2:65" s="1" customFormat="1" ht="31.5" customHeight="1" x14ac:dyDescent="0.3">
      <c r="B93" s="34"/>
      <c r="C93" s="183" t="s">
        <v>83</v>
      </c>
      <c r="D93" s="183" t="s">
        <v>136</v>
      </c>
      <c r="E93" s="184" t="s">
        <v>203</v>
      </c>
      <c r="F93" s="185" t="s">
        <v>447</v>
      </c>
      <c r="G93" s="186" t="s">
        <v>160</v>
      </c>
      <c r="H93" s="187">
        <v>11</v>
      </c>
      <c r="I93" s="188"/>
      <c r="J93" s="189">
        <f>ROUND(I93*H93,2)</f>
        <v>0</v>
      </c>
      <c r="K93" s="185" t="s">
        <v>20</v>
      </c>
      <c r="L93" s="54"/>
      <c r="M93" s="190" t="s">
        <v>20</v>
      </c>
      <c r="N93" s="191" t="s">
        <v>45</v>
      </c>
      <c r="O93" s="35"/>
      <c r="P93" s="192">
        <f>O93*H93</f>
        <v>0</v>
      </c>
      <c r="Q93" s="192">
        <v>0</v>
      </c>
      <c r="R93" s="192">
        <f>Q93*H93</f>
        <v>0</v>
      </c>
      <c r="S93" s="192">
        <v>0</v>
      </c>
      <c r="T93" s="193">
        <f>S93*H93</f>
        <v>0</v>
      </c>
      <c r="AR93" s="17" t="s">
        <v>141</v>
      </c>
      <c r="AT93" s="17" t="s">
        <v>136</v>
      </c>
      <c r="AU93" s="17" t="s">
        <v>83</v>
      </c>
      <c r="AY93" s="17" t="s">
        <v>134</v>
      </c>
      <c r="BE93" s="194">
        <f>IF(N93="základní",J93,0)</f>
        <v>0</v>
      </c>
      <c r="BF93" s="194">
        <f>IF(N93="snížená",J93,0)</f>
        <v>0</v>
      </c>
      <c r="BG93" s="194">
        <f>IF(N93="zákl. přenesená",J93,0)</f>
        <v>0</v>
      </c>
      <c r="BH93" s="194">
        <f>IF(N93="sníž. přenesená",J93,0)</f>
        <v>0</v>
      </c>
      <c r="BI93" s="194">
        <f>IF(N93="nulová",J93,0)</f>
        <v>0</v>
      </c>
      <c r="BJ93" s="17" t="s">
        <v>22</v>
      </c>
      <c r="BK93" s="194">
        <f>ROUND(I93*H93,2)</f>
        <v>0</v>
      </c>
      <c r="BL93" s="17" t="s">
        <v>141</v>
      </c>
      <c r="BM93" s="17" t="s">
        <v>448</v>
      </c>
    </row>
    <row r="94" spans="2:65" s="1" customFormat="1" ht="40.5" x14ac:dyDescent="0.3">
      <c r="B94" s="34"/>
      <c r="C94" s="56"/>
      <c r="D94" s="207" t="s">
        <v>148</v>
      </c>
      <c r="E94" s="56"/>
      <c r="F94" s="208" t="s">
        <v>449</v>
      </c>
      <c r="G94" s="56"/>
      <c r="H94" s="56"/>
      <c r="I94" s="153"/>
      <c r="J94" s="56"/>
      <c r="K94" s="56"/>
      <c r="L94" s="54"/>
      <c r="M94" s="71"/>
      <c r="N94" s="35"/>
      <c r="O94" s="35"/>
      <c r="P94" s="35"/>
      <c r="Q94" s="35"/>
      <c r="R94" s="35"/>
      <c r="S94" s="35"/>
      <c r="T94" s="72"/>
      <c r="AT94" s="17" t="s">
        <v>148</v>
      </c>
      <c r="AU94" s="17" t="s">
        <v>83</v>
      </c>
    </row>
    <row r="95" spans="2:65" s="11" customFormat="1" ht="13.5" x14ac:dyDescent="0.3">
      <c r="B95" s="195"/>
      <c r="C95" s="196"/>
      <c r="D95" s="197" t="s">
        <v>143</v>
      </c>
      <c r="E95" s="198" t="s">
        <v>20</v>
      </c>
      <c r="F95" s="199" t="s">
        <v>450</v>
      </c>
      <c r="G95" s="196"/>
      <c r="H95" s="200">
        <v>11</v>
      </c>
      <c r="I95" s="201"/>
      <c r="J95" s="196"/>
      <c r="K95" s="196"/>
      <c r="L95" s="202"/>
      <c r="M95" s="203"/>
      <c r="N95" s="204"/>
      <c r="O95" s="204"/>
      <c r="P95" s="204"/>
      <c r="Q95" s="204"/>
      <c r="R95" s="204"/>
      <c r="S95" s="204"/>
      <c r="T95" s="205"/>
      <c r="AT95" s="206" t="s">
        <v>143</v>
      </c>
      <c r="AU95" s="206" t="s">
        <v>83</v>
      </c>
      <c r="AV95" s="11" t="s">
        <v>83</v>
      </c>
      <c r="AW95" s="11" t="s">
        <v>37</v>
      </c>
      <c r="AX95" s="11" t="s">
        <v>22</v>
      </c>
      <c r="AY95" s="206" t="s">
        <v>134</v>
      </c>
    </row>
    <row r="96" spans="2:65" s="1" customFormat="1" ht="31.5" customHeight="1" x14ac:dyDescent="0.3">
      <c r="B96" s="34"/>
      <c r="C96" s="183" t="s">
        <v>151</v>
      </c>
      <c r="D96" s="183" t="s">
        <v>136</v>
      </c>
      <c r="E96" s="184" t="s">
        <v>451</v>
      </c>
      <c r="F96" s="185" t="s">
        <v>220</v>
      </c>
      <c r="G96" s="186" t="s">
        <v>160</v>
      </c>
      <c r="H96" s="187">
        <v>15.84</v>
      </c>
      <c r="I96" s="188"/>
      <c r="J96" s="189">
        <f>ROUND(I96*H96,2)</f>
        <v>0</v>
      </c>
      <c r="K96" s="185" t="s">
        <v>140</v>
      </c>
      <c r="L96" s="54"/>
      <c r="M96" s="190" t="s">
        <v>20</v>
      </c>
      <c r="N96" s="191" t="s">
        <v>45</v>
      </c>
      <c r="O96" s="35"/>
      <c r="P96" s="192">
        <f>O96*H96</f>
        <v>0</v>
      </c>
      <c r="Q96" s="192">
        <v>0</v>
      </c>
      <c r="R96" s="192">
        <f>Q96*H96</f>
        <v>0</v>
      </c>
      <c r="S96" s="192">
        <v>0</v>
      </c>
      <c r="T96" s="193">
        <f>S96*H96</f>
        <v>0</v>
      </c>
      <c r="AR96" s="17" t="s">
        <v>141</v>
      </c>
      <c r="AT96" s="17" t="s">
        <v>136</v>
      </c>
      <c r="AU96" s="17" t="s">
        <v>83</v>
      </c>
      <c r="AY96" s="17" t="s">
        <v>134</v>
      </c>
      <c r="BE96" s="194">
        <f>IF(N96="základní",J96,0)</f>
        <v>0</v>
      </c>
      <c r="BF96" s="194">
        <f>IF(N96="snížená",J96,0)</f>
        <v>0</v>
      </c>
      <c r="BG96" s="194">
        <f>IF(N96="zákl. přenesená",J96,0)</f>
        <v>0</v>
      </c>
      <c r="BH96" s="194">
        <f>IF(N96="sníž. přenesená",J96,0)</f>
        <v>0</v>
      </c>
      <c r="BI96" s="194">
        <f>IF(N96="nulová",J96,0)</f>
        <v>0</v>
      </c>
      <c r="BJ96" s="17" t="s">
        <v>22</v>
      </c>
      <c r="BK96" s="194">
        <f>ROUND(I96*H96,2)</f>
        <v>0</v>
      </c>
      <c r="BL96" s="17" t="s">
        <v>141</v>
      </c>
      <c r="BM96" s="17" t="s">
        <v>452</v>
      </c>
    </row>
    <row r="97" spans="2:65" s="1" customFormat="1" ht="229.5" x14ac:dyDescent="0.3">
      <c r="B97" s="34"/>
      <c r="C97" s="56"/>
      <c r="D97" s="207" t="s">
        <v>445</v>
      </c>
      <c r="E97" s="56"/>
      <c r="F97" s="208" t="s">
        <v>453</v>
      </c>
      <c r="G97" s="56"/>
      <c r="H97" s="56"/>
      <c r="I97" s="153"/>
      <c r="J97" s="56"/>
      <c r="K97" s="56"/>
      <c r="L97" s="54"/>
      <c r="M97" s="71"/>
      <c r="N97" s="35"/>
      <c r="O97" s="35"/>
      <c r="P97" s="35"/>
      <c r="Q97" s="35"/>
      <c r="R97" s="35"/>
      <c r="S97" s="35"/>
      <c r="T97" s="72"/>
      <c r="AT97" s="17" t="s">
        <v>445</v>
      </c>
      <c r="AU97" s="17" t="s">
        <v>83</v>
      </c>
    </row>
    <row r="98" spans="2:65" s="1" customFormat="1" ht="27" x14ac:dyDescent="0.3">
      <c r="B98" s="34"/>
      <c r="C98" s="56"/>
      <c r="D98" s="207" t="s">
        <v>148</v>
      </c>
      <c r="E98" s="56"/>
      <c r="F98" s="208" t="s">
        <v>454</v>
      </c>
      <c r="G98" s="56"/>
      <c r="H98" s="56"/>
      <c r="I98" s="153"/>
      <c r="J98" s="56"/>
      <c r="K98" s="56"/>
      <c r="L98" s="54"/>
      <c r="M98" s="71"/>
      <c r="N98" s="35"/>
      <c r="O98" s="35"/>
      <c r="P98" s="35"/>
      <c r="Q98" s="35"/>
      <c r="R98" s="35"/>
      <c r="S98" s="35"/>
      <c r="T98" s="72"/>
      <c r="AT98" s="17" t="s">
        <v>148</v>
      </c>
      <c r="AU98" s="17" t="s">
        <v>83</v>
      </c>
    </row>
    <row r="99" spans="2:65" s="11" customFormat="1" ht="13.5" x14ac:dyDescent="0.3">
      <c r="B99" s="195"/>
      <c r="C99" s="196"/>
      <c r="D99" s="197" t="s">
        <v>143</v>
      </c>
      <c r="E99" s="198" t="s">
        <v>20</v>
      </c>
      <c r="F99" s="199" t="s">
        <v>455</v>
      </c>
      <c r="G99" s="196"/>
      <c r="H99" s="200">
        <v>15.84</v>
      </c>
      <c r="I99" s="201"/>
      <c r="J99" s="196"/>
      <c r="K99" s="196"/>
      <c r="L99" s="202"/>
      <c r="M99" s="203"/>
      <c r="N99" s="204"/>
      <c r="O99" s="204"/>
      <c r="P99" s="204"/>
      <c r="Q99" s="204"/>
      <c r="R99" s="204"/>
      <c r="S99" s="204"/>
      <c r="T99" s="205"/>
      <c r="AT99" s="206" t="s">
        <v>143</v>
      </c>
      <c r="AU99" s="206" t="s">
        <v>83</v>
      </c>
      <c r="AV99" s="11" t="s">
        <v>83</v>
      </c>
      <c r="AW99" s="11" t="s">
        <v>37</v>
      </c>
      <c r="AX99" s="11" t="s">
        <v>22</v>
      </c>
      <c r="AY99" s="206" t="s">
        <v>134</v>
      </c>
    </row>
    <row r="100" spans="2:65" s="1" customFormat="1" ht="31.5" customHeight="1" x14ac:dyDescent="0.3">
      <c r="B100" s="34"/>
      <c r="C100" s="183" t="s">
        <v>141</v>
      </c>
      <c r="D100" s="183" t="s">
        <v>136</v>
      </c>
      <c r="E100" s="184" t="s">
        <v>233</v>
      </c>
      <c r="F100" s="185" t="s">
        <v>234</v>
      </c>
      <c r="G100" s="186" t="s">
        <v>139</v>
      </c>
      <c r="H100" s="187">
        <v>49.5</v>
      </c>
      <c r="I100" s="188"/>
      <c r="J100" s="189">
        <f>ROUND(I100*H100,2)</f>
        <v>0</v>
      </c>
      <c r="K100" s="185" t="s">
        <v>140</v>
      </c>
      <c r="L100" s="54"/>
      <c r="M100" s="190" t="s">
        <v>20</v>
      </c>
      <c r="N100" s="191" t="s">
        <v>45</v>
      </c>
      <c r="O100" s="35"/>
      <c r="P100" s="192">
        <f>O100*H100</f>
        <v>0</v>
      </c>
      <c r="Q100" s="192">
        <v>0</v>
      </c>
      <c r="R100" s="192">
        <f>Q100*H100</f>
        <v>0</v>
      </c>
      <c r="S100" s="192">
        <v>0</v>
      </c>
      <c r="T100" s="193">
        <f>S100*H100</f>
        <v>0</v>
      </c>
      <c r="AR100" s="17" t="s">
        <v>141</v>
      </c>
      <c r="AT100" s="17" t="s">
        <v>136</v>
      </c>
      <c r="AU100" s="17" t="s">
        <v>83</v>
      </c>
      <c r="AY100" s="17" t="s">
        <v>134</v>
      </c>
      <c r="BE100" s="194">
        <f>IF(N100="základní",J100,0)</f>
        <v>0</v>
      </c>
      <c r="BF100" s="194">
        <f>IF(N100="snížená",J100,0)</f>
        <v>0</v>
      </c>
      <c r="BG100" s="194">
        <f>IF(N100="zákl. přenesená",J100,0)</f>
        <v>0</v>
      </c>
      <c r="BH100" s="194">
        <f>IF(N100="sníž. přenesená",J100,0)</f>
        <v>0</v>
      </c>
      <c r="BI100" s="194">
        <f>IF(N100="nulová",J100,0)</f>
        <v>0</v>
      </c>
      <c r="BJ100" s="17" t="s">
        <v>22</v>
      </c>
      <c r="BK100" s="194">
        <f>ROUND(I100*H100,2)</f>
        <v>0</v>
      </c>
      <c r="BL100" s="17" t="s">
        <v>141</v>
      </c>
      <c r="BM100" s="17" t="s">
        <v>456</v>
      </c>
    </row>
    <row r="101" spans="2:65" s="1" customFormat="1" ht="121.5" x14ac:dyDescent="0.3">
      <c r="B101" s="34"/>
      <c r="C101" s="56"/>
      <c r="D101" s="207" t="s">
        <v>445</v>
      </c>
      <c r="E101" s="56"/>
      <c r="F101" s="208" t="s">
        <v>457</v>
      </c>
      <c r="G101" s="56"/>
      <c r="H101" s="56"/>
      <c r="I101" s="153"/>
      <c r="J101" s="56"/>
      <c r="K101" s="56"/>
      <c r="L101" s="54"/>
      <c r="M101" s="71"/>
      <c r="N101" s="35"/>
      <c r="O101" s="35"/>
      <c r="P101" s="35"/>
      <c r="Q101" s="35"/>
      <c r="R101" s="35"/>
      <c r="S101" s="35"/>
      <c r="T101" s="72"/>
      <c r="AT101" s="17" t="s">
        <v>445</v>
      </c>
      <c r="AU101" s="17" t="s">
        <v>83</v>
      </c>
    </row>
    <row r="102" spans="2:65" s="11" customFormat="1" ht="13.5" x14ac:dyDescent="0.3">
      <c r="B102" s="195"/>
      <c r="C102" s="196"/>
      <c r="D102" s="197" t="s">
        <v>143</v>
      </c>
      <c r="E102" s="198" t="s">
        <v>20</v>
      </c>
      <c r="F102" s="199" t="s">
        <v>458</v>
      </c>
      <c r="G102" s="196"/>
      <c r="H102" s="200">
        <v>49.5</v>
      </c>
      <c r="I102" s="201"/>
      <c r="J102" s="196"/>
      <c r="K102" s="196"/>
      <c r="L102" s="202"/>
      <c r="M102" s="203"/>
      <c r="N102" s="204"/>
      <c r="O102" s="204"/>
      <c r="P102" s="204"/>
      <c r="Q102" s="204"/>
      <c r="R102" s="204"/>
      <c r="S102" s="204"/>
      <c r="T102" s="205"/>
      <c r="AT102" s="206" t="s">
        <v>143</v>
      </c>
      <c r="AU102" s="206" t="s">
        <v>83</v>
      </c>
      <c r="AV102" s="11" t="s">
        <v>83</v>
      </c>
      <c r="AW102" s="11" t="s">
        <v>37</v>
      </c>
      <c r="AX102" s="11" t="s">
        <v>22</v>
      </c>
      <c r="AY102" s="206" t="s">
        <v>134</v>
      </c>
    </row>
    <row r="103" spans="2:65" s="1" customFormat="1" ht="22.5" customHeight="1" x14ac:dyDescent="0.3">
      <c r="B103" s="34"/>
      <c r="C103" s="235" t="s">
        <v>157</v>
      </c>
      <c r="D103" s="235" t="s">
        <v>238</v>
      </c>
      <c r="E103" s="236" t="s">
        <v>239</v>
      </c>
      <c r="F103" s="237" t="s">
        <v>459</v>
      </c>
      <c r="G103" s="238" t="s">
        <v>241</v>
      </c>
      <c r="H103" s="239">
        <v>2.4500000000000002</v>
      </c>
      <c r="I103" s="240"/>
      <c r="J103" s="241">
        <f>ROUND(I103*H103,2)</f>
        <v>0</v>
      </c>
      <c r="K103" s="237" t="s">
        <v>140</v>
      </c>
      <c r="L103" s="242"/>
      <c r="M103" s="243" t="s">
        <v>20</v>
      </c>
      <c r="N103" s="244" t="s">
        <v>45</v>
      </c>
      <c r="O103" s="35"/>
      <c r="P103" s="192">
        <f>O103*H103</f>
        <v>0</v>
      </c>
      <c r="Q103" s="192">
        <v>1E-3</v>
      </c>
      <c r="R103" s="192">
        <f>Q103*H103</f>
        <v>2.4500000000000004E-3</v>
      </c>
      <c r="S103" s="192">
        <v>0</v>
      </c>
      <c r="T103" s="193">
        <f>S103*H103</f>
        <v>0</v>
      </c>
      <c r="AR103" s="17" t="s">
        <v>178</v>
      </c>
      <c r="AT103" s="17" t="s">
        <v>238</v>
      </c>
      <c r="AU103" s="17" t="s">
        <v>83</v>
      </c>
      <c r="AY103" s="17" t="s">
        <v>134</v>
      </c>
      <c r="BE103" s="194">
        <f>IF(N103="základní",J103,0)</f>
        <v>0</v>
      </c>
      <c r="BF103" s="194">
        <f>IF(N103="snížená",J103,0)</f>
        <v>0</v>
      </c>
      <c r="BG103" s="194">
        <f>IF(N103="zákl. přenesená",J103,0)</f>
        <v>0</v>
      </c>
      <c r="BH103" s="194">
        <f>IF(N103="sníž. přenesená",J103,0)</f>
        <v>0</v>
      </c>
      <c r="BI103" s="194">
        <f>IF(N103="nulová",J103,0)</f>
        <v>0</v>
      </c>
      <c r="BJ103" s="17" t="s">
        <v>22</v>
      </c>
      <c r="BK103" s="194">
        <f>ROUND(I103*H103,2)</f>
        <v>0</v>
      </c>
      <c r="BL103" s="17" t="s">
        <v>141</v>
      </c>
      <c r="BM103" s="17" t="s">
        <v>460</v>
      </c>
    </row>
    <row r="104" spans="2:65" s="11" customFormat="1" ht="13.5" x14ac:dyDescent="0.3">
      <c r="B104" s="195"/>
      <c r="C104" s="196"/>
      <c r="D104" s="197" t="s">
        <v>143</v>
      </c>
      <c r="E104" s="198" t="s">
        <v>20</v>
      </c>
      <c r="F104" s="199" t="s">
        <v>461</v>
      </c>
      <c r="G104" s="196"/>
      <c r="H104" s="200">
        <v>2.4500000000000002</v>
      </c>
      <c r="I104" s="201"/>
      <c r="J104" s="196"/>
      <c r="K104" s="196"/>
      <c r="L104" s="202"/>
      <c r="M104" s="203"/>
      <c r="N104" s="204"/>
      <c r="O104" s="204"/>
      <c r="P104" s="204"/>
      <c r="Q104" s="204"/>
      <c r="R104" s="204"/>
      <c r="S104" s="204"/>
      <c r="T104" s="205"/>
      <c r="AT104" s="206" t="s">
        <v>143</v>
      </c>
      <c r="AU104" s="206" t="s">
        <v>83</v>
      </c>
      <c r="AV104" s="11" t="s">
        <v>83</v>
      </c>
      <c r="AW104" s="11" t="s">
        <v>37</v>
      </c>
      <c r="AX104" s="11" t="s">
        <v>74</v>
      </c>
      <c r="AY104" s="206" t="s">
        <v>134</v>
      </c>
    </row>
    <row r="105" spans="2:65" s="1" customFormat="1" ht="31.5" customHeight="1" x14ac:dyDescent="0.3">
      <c r="B105" s="34"/>
      <c r="C105" s="183" t="s">
        <v>167</v>
      </c>
      <c r="D105" s="183" t="s">
        <v>136</v>
      </c>
      <c r="E105" s="184" t="s">
        <v>228</v>
      </c>
      <c r="F105" s="185" t="s">
        <v>229</v>
      </c>
      <c r="G105" s="186" t="s">
        <v>139</v>
      </c>
      <c r="H105" s="187">
        <v>49.5</v>
      </c>
      <c r="I105" s="188"/>
      <c r="J105" s="189">
        <f>ROUND(I105*H105,2)</f>
        <v>0</v>
      </c>
      <c r="K105" s="185" t="s">
        <v>140</v>
      </c>
      <c r="L105" s="54"/>
      <c r="M105" s="190" t="s">
        <v>20</v>
      </c>
      <c r="N105" s="191" t="s">
        <v>45</v>
      </c>
      <c r="O105" s="35"/>
      <c r="P105" s="192">
        <f>O105*H105</f>
        <v>0</v>
      </c>
      <c r="Q105" s="192">
        <v>0</v>
      </c>
      <c r="R105" s="192">
        <f>Q105*H105</f>
        <v>0</v>
      </c>
      <c r="S105" s="192">
        <v>0</v>
      </c>
      <c r="T105" s="193">
        <f>S105*H105</f>
        <v>0</v>
      </c>
      <c r="AR105" s="17" t="s">
        <v>141</v>
      </c>
      <c r="AT105" s="17" t="s">
        <v>136</v>
      </c>
      <c r="AU105" s="17" t="s">
        <v>83</v>
      </c>
      <c r="AY105" s="17" t="s">
        <v>134</v>
      </c>
      <c r="BE105" s="194">
        <f>IF(N105="základní",J105,0)</f>
        <v>0</v>
      </c>
      <c r="BF105" s="194">
        <f>IF(N105="snížená",J105,0)</f>
        <v>0</v>
      </c>
      <c r="BG105" s="194">
        <f>IF(N105="zákl. přenesená",J105,0)</f>
        <v>0</v>
      </c>
      <c r="BH105" s="194">
        <f>IF(N105="sníž. přenesená",J105,0)</f>
        <v>0</v>
      </c>
      <c r="BI105" s="194">
        <f>IF(N105="nulová",J105,0)</f>
        <v>0</v>
      </c>
      <c r="BJ105" s="17" t="s">
        <v>22</v>
      </c>
      <c r="BK105" s="194">
        <f>ROUND(I105*H105,2)</f>
        <v>0</v>
      </c>
      <c r="BL105" s="17" t="s">
        <v>141</v>
      </c>
      <c r="BM105" s="17" t="s">
        <v>462</v>
      </c>
    </row>
    <row r="106" spans="2:65" s="1" customFormat="1" ht="121.5" x14ac:dyDescent="0.3">
      <c r="B106" s="34"/>
      <c r="C106" s="56"/>
      <c r="D106" s="207" t="s">
        <v>445</v>
      </c>
      <c r="E106" s="56"/>
      <c r="F106" s="208" t="s">
        <v>463</v>
      </c>
      <c r="G106" s="56"/>
      <c r="H106" s="56"/>
      <c r="I106" s="153"/>
      <c r="J106" s="56"/>
      <c r="K106" s="56"/>
      <c r="L106" s="54"/>
      <c r="M106" s="71"/>
      <c r="N106" s="35"/>
      <c r="O106" s="35"/>
      <c r="P106" s="35"/>
      <c r="Q106" s="35"/>
      <c r="R106" s="35"/>
      <c r="S106" s="35"/>
      <c r="T106" s="72"/>
      <c r="AT106" s="17" t="s">
        <v>445</v>
      </c>
      <c r="AU106" s="17" t="s">
        <v>83</v>
      </c>
    </row>
    <row r="107" spans="2:65" s="11" customFormat="1" ht="13.5" x14ac:dyDescent="0.3">
      <c r="B107" s="195"/>
      <c r="C107" s="196"/>
      <c r="D107" s="197" t="s">
        <v>143</v>
      </c>
      <c r="E107" s="198" t="s">
        <v>20</v>
      </c>
      <c r="F107" s="199" t="s">
        <v>464</v>
      </c>
      <c r="G107" s="196"/>
      <c r="H107" s="200">
        <v>49.5</v>
      </c>
      <c r="I107" s="201"/>
      <c r="J107" s="196"/>
      <c r="K107" s="196"/>
      <c r="L107" s="202"/>
      <c r="M107" s="203"/>
      <c r="N107" s="204"/>
      <c r="O107" s="204"/>
      <c r="P107" s="204"/>
      <c r="Q107" s="204"/>
      <c r="R107" s="204"/>
      <c r="S107" s="204"/>
      <c r="T107" s="205"/>
      <c r="AT107" s="206" t="s">
        <v>143</v>
      </c>
      <c r="AU107" s="206" t="s">
        <v>83</v>
      </c>
      <c r="AV107" s="11" t="s">
        <v>83</v>
      </c>
      <c r="AW107" s="11" t="s">
        <v>37</v>
      </c>
      <c r="AX107" s="11" t="s">
        <v>22</v>
      </c>
      <c r="AY107" s="206" t="s">
        <v>134</v>
      </c>
    </row>
    <row r="108" spans="2:65" s="1" customFormat="1" ht="44.25" customHeight="1" x14ac:dyDescent="0.3">
      <c r="B108" s="34"/>
      <c r="C108" s="183" t="s">
        <v>173</v>
      </c>
      <c r="D108" s="183" t="s">
        <v>136</v>
      </c>
      <c r="E108" s="184" t="s">
        <v>465</v>
      </c>
      <c r="F108" s="185" t="s">
        <v>466</v>
      </c>
      <c r="G108" s="186" t="s">
        <v>160</v>
      </c>
      <c r="H108" s="187">
        <v>14.563000000000001</v>
      </c>
      <c r="I108" s="188"/>
      <c r="J108" s="189">
        <f>ROUND(I108*H108,2)</f>
        <v>0</v>
      </c>
      <c r="K108" s="185" t="s">
        <v>140</v>
      </c>
      <c r="L108" s="54"/>
      <c r="M108" s="190" t="s">
        <v>20</v>
      </c>
      <c r="N108" s="191" t="s">
        <v>45</v>
      </c>
      <c r="O108" s="35"/>
      <c r="P108" s="192">
        <f>O108*H108</f>
        <v>0</v>
      </c>
      <c r="Q108" s="192">
        <v>0</v>
      </c>
      <c r="R108" s="192">
        <f>Q108*H108</f>
        <v>0</v>
      </c>
      <c r="S108" s="192">
        <v>0</v>
      </c>
      <c r="T108" s="193">
        <f>S108*H108</f>
        <v>0</v>
      </c>
      <c r="AR108" s="17" t="s">
        <v>467</v>
      </c>
      <c r="AT108" s="17" t="s">
        <v>136</v>
      </c>
      <c r="AU108" s="17" t="s">
        <v>83</v>
      </c>
      <c r="AY108" s="17" t="s">
        <v>134</v>
      </c>
      <c r="BE108" s="194">
        <f>IF(N108="základní",J108,0)</f>
        <v>0</v>
      </c>
      <c r="BF108" s="194">
        <f>IF(N108="snížená",J108,0)</f>
        <v>0</v>
      </c>
      <c r="BG108" s="194">
        <f>IF(N108="zákl. přenesená",J108,0)</f>
        <v>0</v>
      </c>
      <c r="BH108" s="194">
        <f>IF(N108="sníž. přenesená",J108,0)</f>
        <v>0</v>
      </c>
      <c r="BI108" s="194">
        <f>IF(N108="nulová",J108,0)</f>
        <v>0</v>
      </c>
      <c r="BJ108" s="17" t="s">
        <v>22</v>
      </c>
      <c r="BK108" s="194">
        <f>ROUND(I108*H108,2)</f>
        <v>0</v>
      </c>
      <c r="BL108" s="17" t="s">
        <v>467</v>
      </c>
      <c r="BM108" s="17" t="s">
        <v>468</v>
      </c>
    </row>
    <row r="109" spans="2:65" s="1" customFormat="1" ht="54" x14ac:dyDescent="0.3">
      <c r="B109" s="34"/>
      <c r="C109" s="56"/>
      <c r="D109" s="207" t="s">
        <v>445</v>
      </c>
      <c r="E109" s="56"/>
      <c r="F109" s="208" t="s">
        <v>469</v>
      </c>
      <c r="G109" s="56"/>
      <c r="H109" s="56"/>
      <c r="I109" s="153"/>
      <c r="J109" s="56"/>
      <c r="K109" s="56"/>
      <c r="L109" s="54"/>
      <c r="M109" s="71"/>
      <c r="N109" s="35"/>
      <c r="O109" s="35"/>
      <c r="P109" s="35"/>
      <c r="Q109" s="35"/>
      <c r="R109" s="35"/>
      <c r="S109" s="35"/>
      <c r="T109" s="72"/>
      <c r="AT109" s="17" t="s">
        <v>445</v>
      </c>
      <c r="AU109" s="17" t="s">
        <v>83</v>
      </c>
    </row>
    <row r="110" spans="2:65" s="11" customFormat="1" ht="13.5" x14ac:dyDescent="0.3">
      <c r="B110" s="195"/>
      <c r="C110" s="196"/>
      <c r="D110" s="207" t="s">
        <v>143</v>
      </c>
      <c r="E110" s="221" t="s">
        <v>20</v>
      </c>
      <c r="F110" s="222" t="s">
        <v>157</v>
      </c>
      <c r="G110" s="196"/>
      <c r="H110" s="223">
        <v>5</v>
      </c>
      <c r="I110" s="201"/>
      <c r="J110" s="196"/>
      <c r="K110" s="196"/>
      <c r="L110" s="202"/>
      <c r="M110" s="203"/>
      <c r="N110" s="204"/>
      <c r="O110" s="204"/>
      <c r="P110" s="204"/>
      <c r="Q110" s="204"/>
      <c r="R110" s="204"/>
      <c r="S110" s="204"/>
      <c r="T110" s="205"/>
      <c r="AT110" s="206" t="s">
        <v>143</v>
      </c>
      <c r="AU110" s="206" t="s">
        <v>83</v>
      </c>
      <c r="AV110" s="11" t="s">
        <v>83</v>
      </c>
      <c r="AW110" s="11" t="s">
        <v>37</v>
      </c>
      <c r="AX110" s="11" t="s">
        <v>74</v>
      </c>
      <c r="AY110" s="206" t="s">
        <v>134</v>
      </c>
    </row>
    <row r="111" spans="2:65" s="11" customFormat="1" ht="13.5" x14ac:dyDescent="0.3">
      <c r="B111" s="195"/>
      <c r="C111" s="196"/>
      <c r="D111" s="197" t="s">
        <v>143</v>
      </c>
      <c r="E111" s="198" t="s">
        <v>20</v>
      </c>
      <c r="F111" s="199" t="s">
        <v>470</v>
      </c>
      <c r="G111" s="196"/>
      <c r="H111" s="200">
        <v>9.5630000000000006</v>
      </c>
      <c r="I111" s="201"/>
      <c r="J111" s="196"/>
      <c r="K111" s="196"/>
      <c r="L111" s="202"/>
      <c r="M111" s="203"/>
      <c r="N111" s="204"/>
      <c r="O111" s="204"/>
      <c r="P111" s="204"/>
      <c r="Q111" s="204"/>
      <c r="R111" s="204"/>
      <c r="S111" s="204"/>
      <c r="T111" s="205"/>
      <c r="AT111" s="206" t="s">
        <v>143</v>
      </c>
      <c r="AU111" s="206" t="s">
        <v>83</v>
      </c>
      <c r="AV111" s="11" t="s">
        <v>83</v>
      </c>
      <c r="AW111" s="11" t="s">
        <v>37</v>
      </c>
      <c r="AX111" s="11" t="s">
        <v>74</v>
      </c>
      <c r="AY111" s="206" t="s">
        <v>134</v>
      </c>
    </row>
    <row r="112" spans="2:65" s="1" customFormat="1" ht="44.25" customHeight="1" x14ac:dyDescent="0.3">
      <c r="B112" s="34"/>
      <c r="C112" s="183" t="s">
        <v>178</v>
      </c>
      <c r="D112" s="183" t="s">
        <v>136</v>
      </c>
      <c r="E112" s="184" t="s">
        <v>471</v>
      </c>
      <c r="F112" s="185" t="s">
        <v>472</v>
      </c>
      <c r="G112" s="186" t="s">
        <v>160</v>
      </c>
      <c r="H112" s="187">
        <v>131.06700000000001</v>
      </c>
      <c r="I112" s="188"/>
      <c r="J112" s="189">
        <f>ROUND(I112*H112,2)</f>
        <v>0</v>
      </c>
      <c r="K112" s="185" t="s">
        <v>140</v>
      </c>
      <c r="L112" s="54"/>
      <c r="M112" s="190" t="s">
        <v>20</v>
      </c>
      <c r="N112" s="191" t="s">
        <v>45</v>
      </c>
      <c r="O112" s="35"/>
      <c r="P112" s="192">
        <f>O112*H112</f>
        <v>0</v>
      </c>
      <c r="Q112" s="192">
        <v>0</v>
      </c>
      <c r="R112" s="192">
        <f>Q112*H112</f>
        <v>0</v>
      </c>
      <c r="S112" s="192">
        <v>0</v>
      </c>
      <c r="T112" s="193">
        <f>S112*H112</f>
        <v>0</v>
      </c>
      <c r="AR112" s="17" t="s">
        <v>467</v>
      </c>
      <c r="AT112" s="17" t="s">
        <v>136</v>
      </c>
      <c r="AU112" s="17" t="s">
        <v>83</v>
      </c>
      <c r="AY112" s="17" t="s">
        <v>134</v>
      </c>
      <c r="BE112" s="194">
        <f>IF(N112="základní",J112,0)</f>
        <v>0</v>
      </c>
      <c r="BF112" s="194">
        <f>IF(N112="snížená",J112,0)</f>
        <v>0</v>
      </c>
      <c r="BG112" s="194">
        <f>IF(N112="zákl. přenesená",J112,0)</f>
        <v>0</v>
      </c>
      <c r="BH112" s="194">
        <f>IF(N112="sníž. přenesená",J112,0)</f>
        <v>0</v>
      </c>
      <c r="BI112" s="194">
        <f>IF(N112="nulová",J112,0)</f>
        <v>0</v>
      </c>
      <c r="BJ112" s="17" t="s">
        <v>22</v>
      </c>
      <c r="BK112" s="194">
        <f>ROUND(I112*H112,2)</f>
        <v>0</v>
      </c>
      <c r="BL112" s="17" t="s">
        <v>467</v>
      </c>
      <c r="BM112" s="17" t="s">
        <v>473</v>
      </c>
    </row>
    <row r="113" spans="2:65" s="1" customFormat="1" ht="54" x14ac:dyDescent="0.3">
      <c r="B113" s="34"/>
      <c r="C113" s="56"/>
      <c r="D113" s="207" t="s">
        <v>445</v>
      </c>
      <c r="E113" s="56"/>
      <c r="F113" s="208" t="s">
        <v>469</v>
      </c>
      <c r="G113" s="56"/>
      <c r="H113" s="56"/>
      <c r="I113" s="153"/>
      <c r="J113" s="56"/>
      <c r="K113" s="56"/>
      <c r="L113" s="54"/>
      <c r="M113" s="71"/>
      <c r="N113" s="35"/>
      <c r="O113" s="35"/>
      <c r="P113" s="35"/>
      <c r="Q113" s="35"/>
      <c r="R113" s="35"/>
      <c r="S113" s="35"/>
      <c r="T113" s="72"/>
      <c r="AT113" s="17" t="s">
        <v>445</v>
      </c>
      <c r="AU113" s="17" t="s">
        <v>83</v>
      </c>
    </row>
    <row r="114" spans="2:65" s="11" customFormat="1" ht="13.5" x14ac:dyDescent="0.3">
      <c r="B114" s="195"/>
      <c r="C114" s="196"/>
      <c r="D114" s="197" t="s">
        <v>143</v>
      </c>
      <c r="E114" s="198" t="s">
        <v>20</v>
      </c>
      <c r="F114" s="199" t="s">
        <v>474</v>
      </c>
      <c r="G114" s="196"/>
      <c r="H114" s="200">
        <v>131.06700000000001</v>
      </c>
      <c r="I114" s="201"/>
      <c r="J114" s="196"/>
      <c r="K114" s="196"/>
      <c r="L114" s="202"/>
      <c r="M114" s="203"/>
      <c r="N114" s="204"/>
      <c r="O114" s="204"/>
      <c r="P114" s="204"/>
      <c r="Q114" s="204"/>
      <c r="R114" s="204"/>
      <c r="S114" s="204"/>
      <c r="T114" s="205"/>
      <c r="AT114" s="206" t="s">
        <v>143</v>
      </c>
      <c r="AU114" s="206" t="s">
        <v>83</v>
      </c>
      <c r="AV114" s="11" t="s">
        <v>83</v>
      </c>
      <c r="AW114" s="11" t="s">
        <v>37</v>
      </c>
      <c r="AX114" s="11" t="s">
        <v>22</v>
      </c>
      <c r="AY114" s="206" t="s">
        <v>134</v>
      </c>
    </row>
    <row r="115" spans="2:65" s="1" customFormat="1" ht="22.5" customHeight="1" x14ac:dyDescent="0.3">
      <c r="B115" s="34"/>
      <c r="C115" s="183" t="s">
        <v>183</v>
      </c>
      <c r="D115" s="183" t="s">
        <v>136</v>
      </c>
      <c r="E115" s="184" t="s">
        <v>475</v>
      </c>
      <c r="F115" s="185" t="s">
        <v>476</v>
      </c>
      <c r="G115" s="186" t="s">
        <v>170</v>
      </c>
      <c r="H115" s="187">
        <v>26.213000000000001</v>
      </c>
      <c r="I115" s="188"/>
      <c r="J115" s="189">
        <f>ROUND(I115*H115,2)</f>
        <v>0</v>
      </c>
      <c r="K115" s="185" t="s">
        <v>140</v>
      </c>
      <c r="L115" s="54"/>
      <c r="M115" s="190" t="s">
        <v>20</v>
      </c>
      <c r="N115" s="191" t="s">
        <v>45</v>
      </c>
      <c r="O115" s="35"/>
      <c r="P115" s="192">
        <f>O115*H115</f>
        <v>0</v>
      </c>
      <c r="Q115" s="192">
        <v>0</v>
      </c>
      <c r="R115" s="192">
        <f>Q115*H115</f>
        <v>0</v>
      </c>
      <c r="S115" s="192">
        <v>0</v>
      </c>
      <c r="T115" s="193">
        <f>S115*H115</f>
        <v>0</v>
      </c>
      <c r="AR115" s="17" t="s">
        <v>141</v>
      </c>
      <c r="AT115" s="17" t="s">
        <v>136</v>
      </c>
      <c r="AU115" s="17" t="s">
        <v>83</v>
      </c>
      <c r="AY115" s="17" t="s">
        <v>134</v>
      </c>
      <c r="BE115" s="194">
        <f>IF(N115="základní",J115,0)</f>
        <v>0</v>
      </c>
      <c r="BF115" s="194">
        <f>IF(N115="snížená",J115,0)</f>
        <v>0</v>
      </c>
      <c r="BG115" s="194">
        <f>IF(N115="zákl. přenesená",J115,0)</f>
        <v>0</v>
      </c>
      <c r="BH115" s="194">
        <f>IF(N115="sníž. přenesená",J115,0)</f>
        <v>0</v>
      </c>
      <c r="BI115" s="194">
        <f>IF(N115="nulová",J115,0)</f>
        <v>0</v>
      </c>
      <c r="BJ115" s="17" t="s">
        <v>22</v>
      </c>
      <c r="BK115" s="194">
        <f>ROUND(I115*H115,2)</f>
        <v>0</v>
      </c>
      <c r="BL115" s="17" t="s">
        <v>141</v>
      </c>
      <c r="BM115" s="17" t="s">
        <v>477</v>
      </c>
    </row>
    <row r="116" spans="2:65" s="1" customFormat="1" ht="297" x14ac:dyDescent="0.3">
      <c r="B116" s="34"/>
      <c r="C116" s="56"/>
      <c r="D116" s="207" t="s">
        <v>445</v>
      </c>
      <c r="E116" s="56"/>
      <c r="F116" s="208" t="s">
        <v>478</v>
      </c>
      <c r="G116" s="56"/>
      <c r="H116" s="56"/>
      <c r="I116" s="153"/>
      <c r="J116" s="56"/>
      <c r="K116" s="56"/>
      <c r="L116" s="54"/>
      <c r="M116" s="71"/>
      <c r="N116" s="35"/>
      <c r="O116" s="35"/>
      <c r="P116" s="35"/>
      <c r="Q116" s="35"/>
      <c r="R116" s="35"/>
      <c r="S116" s="35"/>
      <c r="T116" s="72"/>
      <c r="AT116" s="17" t="s">
        <v>445</v>
      </c>
      <c r="AU116" s="17" t="s">
        <v>83</v>
      </c>
    </row>
    <row r="117" spans="2:65" s="11" customFormat="1" ht="13.5" x14ac:dyDescent="0.3">
      <c r="B117" s="195"/>
      <c r="C117" s="196"/>
      <c r="D117" s="207" t="s">
        <v>143</v>
      </c>
      <c r="E117" s="221" t="s">
        <v>20</v>
      </c>
      <c r="F117" s="222" t="s">
        <v>479</v>
      </c>
      <c r="G117" s="196"/>
      <c r="H117" s="223">
        <v>26.213000000000001</v>
      </c>
      <c r="I117" s="201"/>
      <c r="J117" s="196"/>
      <c r="K117" s="196"/>
      <c r="L117" s="202"/>
      <c r="M117" s="203"/>
      <c r="N117" s="204"/>
      <c r="O117" s="204"/>
      <c r="P117" s="204"/>
      <c r="Q117" s="204"/>
      <c r="R117" s="204"/>
      <c r="S117" s="204"/>
      <c r="T117" s="205"/>
      <c r="AT117" s="206" t="s">
        <v>143</v>
      </c>
      <c r="AU117" s="206" t="s">
        <v>83</v>
      </c>
      <c r="AV117" s="11" t="s">
        <v>83</v>
      </c>
      <c r="AW117" s="11" t="s">
        <v>37</v>
      </c>
      <c r="AX117" s="11" t="s">
        <v>22</v>
      </c>
      <c r="AY117" s="206" t="s">
        <v>134</v>
      </c>
    </row>
    <row r="118" spans="2:65" s="10" customFormat="1" ht="29.85" customHeight="1" x14ac:dyDescent="0.3">
      <c r="B118" s="166"/>
      <c r="C118" s="167"/>
      <c r="D118" s="180" t="s">
        <v>73</v>
      </c>
      <c r="E118" s="181" t="s">
        <v>403</v>
      </c>
      <c r="F118" s="181" t="s">
        <v>404</v>
      </c>
      <c r="G118" s="167"/>
      <c r="H118" s="167"/>
      <c r="I118" s="170"/>
      <c r="J118" s="182">
        <f>BK118</f>
        <v>0</v>
      </c>
      <c r="K118" s="167"/>
      <c r="L118" s="172"/>
      <c r="M118" s="173"/>
      <c r="N118" s="174"/>
      <c r="O118" s="174"/>
      <c r="P118" s="175">
        <f>SUM(P119:P133)</f>
        <v>0</v>
      </c>
      <c r="Q118" s="174"/>
      <c r="R118" s="175">
        <f>SUM(R119:R133)</f>
        <v>0</v>
      </c>
      <c r="S118" s="174"/>
      <c r="T118" s="176">
        <f>SUM(T119:T133)</f>
        <v>0</v>
      </c>
      <c r="AR118" s="177" t="s">
        <v>22</v>
      </c>
      <c r="AT118" s="178" t="s">
        <v>73</v>
      </c>
      <c r="AU118" s="178" t="s">
        <v>22</v>
      </c>
      <c r="AY118" s="177" t="s">
        <v>134</v>
      </c>
      <c r="BK118" s="179">
        <f>SUM(BK119:BK133)</f>
        <v>0</v>
      </c>
    </row>
    <row r="119" spans="2:65" s="1" customFormat="1" ht="22.5" customHeight="1" x14ac:dyDescent="0.3">
      <c r="B119" s="34"/>
      <c r="C119" s="183" t="s">
        <v>27</v>
      </c>
      <c r="D119" s="183" t="s">
        <v>136</v>
      </c>
      <c r="E119" s="184" t="s">
        <v>480</v>
      </c>
      <c r="F119" s="185" t="s">
        <v>481</v>
      </c>
      <c r="G119" s="186" t="s">
        <v>482</v>
      </c>
      <c r="H119" s="187">
        <v>12</v>
      </c>
      <c r="I119" s="188"/>
      <c r="J119" s="189">
        <f>ROUND(I119*H119,2)</f>
        <v>0</v>
      </c>
      <c r="K119" s="185" t="s">
        <v>20</v>
      </c>
      <c r="L119" s="54"/>
      <c r="M119" s="190" t="s">
        <v>20</v>
      </c>
      <c r="N119" s="191" t="s">
        <v>45</v>
      </c>
      <c r="O119" s="35"/>
      <c r="P119" s="192">
        <f>O119*H119</f>
        <v>0</v>
      </c>
      <c r="Q119" s="192">
        <v>0</v>
      </c>
      <c r="R119" s="192">
        <f>Q119*H119</f>
        <v>0</v>
      </c>
      <c r="S119" s="192">
        <v>0</v>
      </c>
      <c r="T119" s="193">
        <f>S119*H119</f>
        <v>0</v>
      </c>
      <c r="AR119" s="17" t="s">
        <v>141</v>
      </c>
      <c r="AT119" s="17" t="s">
        <v>136</v>
      </c>
      <c r="AU119" s="17" t="s">
        <v>83</v>
      </c>
      <c r="AY119" s="17" t="s">
        <v>134</v>
      </c>
      <c r="BE119" s="194">
        <f>IF(N119="základní",J119,0)</f>
        <v>0</v>
      </c>
      <c r="BF119" s="194">
        <f>IF(N119="snížená",J119,0)</f>
        <v>0</v>
      </c>
      <c r="BG119" s="194">
        <f>IF(N119="zákl. přenesená",J119,0)</f>
        <v>0</v>
      </c>
      <c r="BH119" s="194">
        <f>IF(N119="sníž. přenesená",J119,0)</f>
        <v>0</v>
      </c>
      <c r="BI119" s="194">
        <f>IF(N119="nulová",J119,0)</f>
        <v>0</v>
      </c>
      <c r="BJ119" s="17" t="s">
        <v>22</v>
      </c>
      <c r="BK119" s="194">
        <f>ROUND(I119*H119,2)</f>
        <v>0</v>
      </c>
      <c r="BL119" s="17" t="s">
        <v>141</v>
      </c>
      <c r="BM119" s="17" t="s">
        <v>483</v>
      </c>
    </row>
    <row r="120" spans="2:65" s="1" customFormat="1" ht="22.5" customHeight="1" x14ac:dyDescent="0.3">
      <c r="B120" s="34"/>
      <c r="C120" s="183" t="s">
        <v>190</v>
      </c>
      <c r="D120" s="183" t="s">
        <v>136</v>
      </c>
      <c r="E120" s="184" t="s">
        <v>484</v>
      </c>
      <c r="F120" s="185" t="s">
        <v>485</v>
      </c>
      <c r="G120" s="186" t="s">
        <v>482</v>
      </c>
      <c r="H120" s="187">
        <v>12</v>
      </c>
      <c r="I120" s="188"/>
      <c r="J120" s="189">
        <f>ROUND(I120*H120,2)</f>
        <v>0</v>
      </c>
      <c r="K120" s="185" t="s">
        <v>20</v>
      </c>
      <c r="L120" s="54"/>
      <c r="M120" s="190" t="s">
        <v>20</v>
      </c>
      <c r="N120" s="191" t="s">
        <v>45</v>
      </c>
      <c r="O120" s="35"/>
      <c r="P120" s="192">
        <f>O120*H120</f>
        <v>0</v>
      </c>
      <c r="Q120" s="192">
        <v>0</v>
      </c>
      <c r="R120" s="192">
        <f>Q120*H120</f>
        <v>0</v>
      </c>
      <c r="S120" s="192">
        <v>0</v>
      </c>
      <c r="T120" s="193">
        <f>S120*H120</f>
        <v>0</v>
      </c>
      <c r="AR120" s="17" t="s">
        <v>141</v>
      </c>
      <c r="AT120" s="17" t="s">
        <v>136</v>
      </c>
      <c r="AU120" s="17" t="s">
        <v>83</v>
      </c>
      <c r="AY120" s="17" t="s">
        <v>134</v>
      </c>
      <c r="BE120" s="194">
        <f>IF(N120="základní",J120,0)</f>
        <v>0</v>
      </c>
      <c r="BF120" s="194">
        <f>IF(N120="snížená",J120,0)</f>
        <v>0</v>
      </c>
      <c r="BG120" s="194">
        <f>IF(N120="zákl. přenesená",J120,0)</f>
        <v>0</v>
      </c>
      <c r="BH120" s="194">
        <f>IF(N120="sníž. přenesená",J120,0)</f>
        <v>0</v>
      </c>
      <c r="BI120" s="194">
        <f>IF(N120="nulová",J120,0)</f>
        <v>0</v>
      </c>
      <c r="BJ120" s="17" t="s">
        <v>22</v>
      </c>
      <c r="BK120" s="194">
        <f>ROUND(I120*H120,2)</f>
        <v>0</v>
      </c>
      <c r="BL120" s="17" t="s">
        <v>141</v>
      </c>
      <c r="BM120" s="17" t="s">
        <v>486</v>
      </c>
    </row>
    <row r="121" spans="2:65" s="1" customFormat="1" ht="31.5" customHeight="1" x14ac:dyDescent="0.3">
      <c r="B121" s="34"/>
      <c r="C121" s="183" t="s">
        <v>144</v>
      </c>
      <c r="D121" s="183" t="s">
        <v>136</v>
      </c>
      <c r="E121" s="184" t="s">
        <v>487</v>
      </c>
      <c r="F121" s="185" t="s">
        <v>488</v>
      </c>
      <c r="G121" s="186" t="s">
        <v>170</v>
      </c>
      <c r="H121" s="187">
        <v>2.23</v>
      </c>
      <c r="I121" s="188"/>
      <c r="J121" s="189">
        <f>ROUND(I121*H121,2)</f>
        <v>0</v>
      </c>
      <c r="K121" s="185" t="s">
        <v>140</v>
      </c>
      <c r="L121" s="54"/>
      <c r="M121" s="190" t="s">
        <v>20</v>
      </c>
      <c r="N121" s="191" t="s">
        <v>45</v>
      </c>
      <c r="O121" s="35"/>
      <c r="P121" s="192">
        <f>O121*H121</f>
        <v>0</v>
      </c>
      <c r="Q121" s="192">
        <v>0</v>
      </c>
      <c r="R121" s="192">
        <f>Q121*H121</f>
        <v>0</v>
      </c>
      <c r="S121" s="192">
        <v>0</v>
      </c>
      <c r="T121" s="193">
        <f>S121*H121</f>
        <v>0</v>
      </c>
      <c r="AR121" s="17" t="s">
        <v>467</v>
      </c>
      <c r="AT121" s="17" t="s">
        <v>136</v>
      </c>
      <c r="AU121" s="17" t="s">
        <v>83</v>
      </c>
      <c r="AY121" s="17" t="s">
        <v>134</v>
      </c>
      <c r="BE121" s="194">
        <f>IF(N121="základní",J121,0)</f>
        <v>0</v>
      </c>
      <c r="BF121" s="194">
        <f>IF(N121="snížená",J121,0)</f>
        <v>0</v>
      </c>
      <c r="BG121" s="194">
        <f>IF(N121="zákl. přenesená",J121,0)</f>
        <v>0</v>
      </c>
      <c r="BH121" s="194">
        <f>IF(N121="sníž. přenesená",J121,0)</f>
        <v>0</v>
      </c>
      <c r="BI121" s="194">
        <f>IF(N121="nulová",J121,0)</f>
        <v>0</v>
      </c>
      <c r="BJ121" s="17" t="s">
        <v>22</v>
      </c>
      <c r="BK121" s="194">
        <f>ROUND(I121*H121,2)</f>
        <v>0</v>
      </c>
      <c r="BL121" s="17" t="s">
        <v>467</v>
      </c>
      <c r="BM121" s="17" t="s">
        <v>489</v>
      </c>
    </row>
    <row r="122" spans="2:65" s="1" customFormat="1" ht="54" x14ac:dyDescent="0.3">
      <c r="B122" s="34"/>
      <c r="C122" s="56"/>
      <c r="D122" s="207" t="s">
        <v>445</v>
      </c>
      <c r="E122" s="56"/>
      <c r="F122" s="208" t="s">
        <v>469</v>
      </c>
      <c r="G122" s="56"/>
      <c r="H122" s="56"/>
      <c r="I122" s="153"/>
      <c r="J122" s="56"/>
      <c r="K122" s="56"/>
      <c r="L122" s="54"/>
      <c r="M122" s="71"/>
      <c r="N122" s="35"/>
      <c r="O122" s="35"/>
      <c r="P122" s="35"/>
      <c r="Q122" s="35"/>
      <c r="R122" s="35"/>
      <c r="S122" s="35"/>
      <c r="T122" s="72"/>
      <c r="AT122" s="17" t="s">
        <v>445</v>
      </c>
      <c r="AU122" s="17" t="s">
        <v>83</v>
      </c>
    </row>
    <row r="123" spans="2:65" s="11" customFormat="1" ht="13.5" x14ac:dyDescent="0.3">
      <c r="B123" s="195"/>
      <c r="C123" s="196"/>
      <c r="D123" s="207" t="s">
        <v>143</v>
      </c>
      <c r="E123" s="221" t="s">
        <v>20</v>
      </c>
      <c r="F123" s="222" t="s">
        <v>490</v>
      </c>
      <c r="G123" s="196"/>
      <c r="H123" s="223">
        <v>2</v>
      </c>
      <c r="I123" s="201"/>
      <c r="J123" s="196"/>
      <c r="K123" s="196"/>
      <c r="L123" s="202"/>
      <c r="M123" s="203"/>
      <c r="N123" s="204"/>
      <c r="O123" s="204"/>
      <c r="P123" s="204"/>
      <c r="Q123" s="204"/>
      <c r="R123" s="204"/>
      <c r="S123" s="204"/>
      <c r="T123" s="205"/>
      <c r="AT123" s="206" t="s">
        <v>143</v>
      </c>
      <c r="AU123" s="206" t="s">
        <v>83</v>
      </c>
      <c r="AV123" s="11" t="s">
        <v>83</v>
      </c>
      <c r="AW123" s="11" t="s">
        <v>37</v>
      </c>
      <c r="AX123" s="11" t="s">
        <v>74</v>
      </c>
      <c r="AY123" s="206" t="s">
        <v>134</v>
      </c>
    </row>
    <row r="124" spans="2:65" s="12" customFormat="1" ht="13.5" x14ac:dyDescent="0.3">
      <c r="B124" s="210"/>
      <c r="C124" s="211"/>
      <c r="D124" s="207" t="s">
        <v>143</v>
      </c>
      <c r="E124" s="212" t="s">
        <v>20</v>
      </c>
      <c r="F124" s="213" t="s">
        <v>491</v>
      </c>
      <c r="G124" s="211"/>
      <c r="H124" s="214" t="s">
        <v>20</v>
      </c>
      <c r="I124" s="215"/>
      <c r="J124" s="211"/>
      <c r="K124" s="211"/>
      <c r="L124" s="216"/>
      <c r="M124" s="217"/>
      <c r="N124" s="218"/>
      <c r="O124" s="218"/>
      <c r="P124" s="218"/>
      <c r="Q124" s="218"/>
      <c r="R124" s="218"/>
      <c r="S124" s="218"/>
      <c r="T124" s="219"/>
      <c r="AT124" s="220" t="s">
        <v>143</v>
      </c>
      <c r="AU124" s="220" t="s">
        <v>83</v>
      </c>
      <c r="AV124" s="12" t="s">
        <v>22</v>
      </c>
      <c r="AW124" s="12" t="s">
        <v>37</v>
      </c>
      <c r="AX124" s="12" t="s">
        <v>74</v>
      </c>
      <c r="AY124" s="220" t="s">
        <v>134</v>
      </c>
    </row>
    <row r="125" spans="2:65" s="11" customFormat="1" ht="13.5" x14ac:dyDescent="0.3">
      <c r="B125" s="195"/>
      <c r="C125" s="196"/>
      <c r="D125" s="207" t="s">
        <v>143</v>
      </c>
      <c r="E125" s="221" t="s">
        <v>20</v>
      </c>
      <c r="F125" s="222" t="s">
        <v>492</v>
      </c>
      <c r="G125" s="196"/>
      <c r="H125" s="223">
        <v>7.4999999999999997E-2</v>
      </c>
      <c r="I125" s="201"/>
      <c r="J125" s="196"/>
      <c r="K125" s="196"/>
      <c r="L125" s="202"/>
      <c r="M125" s="203"/>
      <c r="N125" s="204"/>
      <c r="O125" s="204"/>
      <c r="P125" s="204"/>
      <c r="Q125" s="204"/>
      <c r="R125" s="204"/>
      <c r="S125" s="204"/>
      <c r="T125" s="205"/>
      <c r="AT125" s="206" t="s">
        <v>143</v>
      </c>
      <c r="AU125" s="206" t="s">
        <v>83</v>
      </c>
      <c r="AV125" s="11" t="s">
        <v>83</v>
      </c>
      <c r="AW125" s="11" t="s">
        <v>37</v>
      </c>
      <c r="AX125" s="11" t="s">
        <v>74</v>
      </c>
      <c r="AY125" s="206" t="s">
        <v>134</v>
      </c>
    </row>
    <row r="126" spans="2:65" s="11" customFormat="1" ht="13.5" x14ac:dyDescent="0.3">
      <c r="B126" s="195"/>
      <c r="C126" s="196"/>
      <c r="D126" s="197" t="s">
        <v>143</v>
      </c>
      <c r="E126" s="198" t="s">
        <v>20</v>
      </c>
      <c r="F126" s="199" t="s">
        <v>493</v>
      </c>
      <c r="G126" s="196"/>
      <c r="H126" s="200">
        <v>0.155</v>
      </c>
      <c r="I126" s="201"/>
      <c r="J126" s="196"/>
      <c r="K126" s="196"/>
      <c r="L126" s="202"/>
      <c r="M126" s="203"/>
      <c r="N126" s="204"/>
      <c r="O126" s="204"/>
      <c r="P126" s="204"/>
      <c r="Q126" s="204"/>
      <c r="R126" s="204"/>
      <c r="S126" s="204"/>
      <c r="T126" s="205"/>
      <c r="AT126" s="206" t="s">
        <v>143</v>
      </c>
      <c r="AU126" s="206" t="s">
        <v>83</v>
      </c>
      <c r="AV126" s="11" t="s">
        <v>83</v>
      </c>
      <c r="AW126" s="11" t="s">
        <v>37</v>
      </c>
      <c r="AX126" s="11" t="s">
        <v>74</v>
      </c>
      <c r="AY126" s="206" t="s">
        <v>134</v>
      </c>
    </row>
    <row r="127" spans="2:65" s="1" customFormat="1" ht="31.5" customHeight="1" x14ac:dyDescent="0.3">
      <c r="B127" s="34"/>
      <c r="C127" s="183" t="s">
        <v>202</v>
      </c>
      <c r="D127" s="183" t="s">
        <v>136</v>
      </c>
      <c r="E127" s="184" t="s">
        <v>494</v>
      </c>
      <c r="F127" s="185" t="s">
        <v>495</v>
      </c>
      <c r="G127" s="186" t="s">
        <v>170</v>
      </c>
      <c r="H127" s="187">
        <v>26</v>
      </c>
      <c r="I127" s="188"/>
      <c r="J127" s="189">
        <f>ROUND(I127*H127,2)</f>
        <v>0</v>
      </c>
      <c r="K127" s="185" t="s">
        <v>140</v>
      </c>
      <c r="L127" s="54"/>
      <c r="M127" s="190" t="s">
        <v>20</v>
      </c>
      <c r="N127" s="191" t="s">
        <v>45</v>
      </c>
      <c r="O127" s="35"/>
      <c r="P127" s="192">
        <f>O127*H127</f>
        <v>0</v>
      </c>
      <c r="Q127" s="192">
        <v>0</v>
      </c>
      <c r="R127" s="192">
        <f>Q127*H127</f>
        <v>0</v>
      </c>
      <c r="S127" s="192">
        <v>0</v>
      </c>
      <c r="T127" s="193">
        <f>S127*H127</f>
        <v>0</v>
      </c>
      <c r="AR127" s="17" t="s">
        <v>467</v>
      </c>
      <c r="AT127" s="17" t="s">
        <v>136</v>
      </c>
      <c r="AU127" s="17" t="s">
        <v>83</v>
      </c>
      <c r="AY127" s="17" t="s">
        <v>134</v>
      </c>
      <c r="BE127" s="194">
        <f>IF(N127="základní",J127,0)</f>
        <v>0</v>
      </c>
      <c r="BF127" s="194">
        <f>IF(N127="snížená",J127,0)</f>
        <v>0</v>
      </c>
      <c r="BG127" s="194">
        <f>IF(N127="zákl. přenesená",J127,0)</f>
        <v>0</v>
      </c>
      <c r="BH127" s="194">
        <f>IF(N127="sníž. přenesená",J127,0)</f>
        <v>0</v>
      </c>
      <c r="BI127" s="194">
        <f>IF(N127="nulová",J127,0)</f>
        <v>0</v>
      </c>
      <c r="BJ127" s="17" t="s">
        <v>22</v>
      </c>
      <c r="BK127" s="194">
        <f>ROUND(I127*H127,2)</f>
        <v>0</v>
      </c>
      <c r="BL127" s="17" t="s">
        <v>467</v>
      </c>
      <c r="BM127" s="17" t="s">
        <v>496</v>
      </c>
    </row>
    <row r="128" spans="2:65" s="1" customFormat="1" ht="54" x14ac:dyDescent="0.3">
      <c r="B128" s="34"/>
      <c r="C128" s="56"/>
      <c r="D128" s="207" t="s">
        <v>445</v>
      </c>
      <c r="E128" s="56"/>
      <c r="F128" s="208" t="s">
        <v>469</v>
      </c>
      <c r="G128" s="56"/>
      <c r="H128" s="56"/>
      <c r="I128" s="153"/>
      <c r="J128" s="56"/>
      <c r="K128" s="56"/>
      <c r="L128" s="54"/>
      <c r="M128" s="71"/>
      <c r="N128" s="35"/>
      <c r="O128" s="35"/>
      <c r="P128" s="35"/>
      <c r="Q128" s="35"/>
      <c r="R128" s="35"/>
      <c r="S128" s="35"/>
      <c r="T128" s="72"/>
      <c r="AT128" s="17" t="s">
        <v>445</v>
      </c>
      <c r="AU128" s="17" t="s">
        <v>83</v>
      </c>
    </row>
    <row r="129" spans="2:65" s="11" customFormat="1" ht="13.5" x14ac:dyDescent="0.3">
      <c r="B129" s="195"/>
      <c r="C129" s="196"/>
      <c r="D129" s="197" t="s">
        <v>143</v>
      </c>
      <c r="E129" s="198" t="s">
        <v>20</v>
      </c>
      <c r="F129" s="199" t="s">
        <v>497</v>
      </c>
      <c r="G129" s="196"/>
      <c r="H129" s="200">
        <v>26</v>
      </c>
      <c r="I129" s="201"/>
      <c r="J129" s="196"/>
      <c r="K129" s="196"/>
      <c r="L129" s="202"/>
      <c r="M129" s="203"/>
      <c r="N129" s="204"/>
      <c r="O129" s="204"/>
      <c r="P129" s="204"/>
      <c r="Q129" s="204"/>
      <c r="R129" s="204"/>
      <c r="S129" s="204"/>
      <c r="T129" s="205"/>
      <c r="AT129" s="206" t="s">
        <v>143</v>
      </c>
      <c r="AU129" s="206" t="s">
        <v>83</v>
      </c>
      <c r="AV129" s="11" t="s">
        <v>83</v>
      </c>
      <c r="AW129" s="11" t="s">
        <v>37</v>
      </c>
      <c r="AX129" s="11" t="s">
        <v>74</v>
      </c>
      <c r="AY129" s="206" t="s">
        <v>134</v>
      </c>
    </row>
    <row r="130" spans="2:65" s="1" customFormat="1" ht="22.5" customHeight="1" x14ac:dyDescent="0.3">
      <c r="B130" s="34"/>
      <c r="C130" s="183" t="s">
        <v>210</v>
      </c>
      <c r="D130" s="183" t="s">
        <v>136</v>
      </c>
      <c r="E130" s="184" t="s">
        <v>498</v>
      </c>
      <c r="F130" s="185" t="s">
        <v>499</v>
      </c>
      <c r="G130" s="186" t="s">
        <v>170</v>
      </c>
      <c r="H130" s="187">
        <v>2.23</v>
      </c>
      <c r="I130" s="188"/>
      <c r="J130" s="189">
        <f>ROUND(I130*H130,2)</f>
        <v>0</v>
      </c>
      <c r="K130" s="185" t="s">
        <v>20</v>
      </c>
      <c r="L130" s="54"/>
      <c r="M130" s="190" t="s">
        <v>20</v>
      </c>
      <c r="N130" s="191" t="s">
        <v>45</v>
      </c>
      <c r="O130" s="35"/>
      <c r="P130" s="192">
        <f>O130*H130</f>
        <v>0</v>
      </c>
      <c r="Q130" s="192">
        <v>0</v>
      </c>
      <c r="R130" s="192">
        <f>Q130*H130</f>
        <v>0</v>
      </c>
      <c r="S130" s="192">
        <v>0</v>
      </c>
      <c r="T130" s="193">
        <f>S130*H130</f>
        <v>0</v>
      </c>
      <c r="AR130" s="17" t="s">
        <v>141</v>
      </c>
      <c r="AT130" s="17" t="s">
        <v>136</v>
      </c>
      <c r="AU130" s="17" t="s">
        <v>83</v>
      </c>
      <c r="AY130" s="17" t="s">
        <v>134</v>
      </c>
      <c r="BE130" s="194">
        <f>IF(N130="základní",J130,0)</f>
        <v>0</v>
      </c>
      <c r="BF130" s="194">
        <f>IF(N130="snížená",J130,0)</f>
        <v>0</v>
      </c>
      <c r="BG130" s="194">
        <f>IF(N130="zákl. přenesená",J130,0)</f>
        <v>0</v>
      </c>
      <c r="BH130" s="194">
        <f>IF(N130="sníž. přenesená",J130,0)</f>
        <v>0</v>
      </c>
      <c r="BI130" s="194">
        <f>IF(N130="nulová",J130,0)</f>
        <v>0</v>
      </c>
      <c r="BJ130" s="17" t="s">
        <v>22</v>
      </c>
      <c r="BK130" s="194">
        <f>ROUND(I130*H130,2)</f>
        <v>0</v>
      </c>
      <c r="BL130" s="17" t="s">
        <v>141</v>
      </c>
      <c r="BM130" s="17" t="s">
        <v>500</v>
      </c>
    </row>
    <row r="131" spans="2:65" s="11" customFormat="1" ht="13.5" x14ac:dyDescent="0.3">
      <c r="B131" s="195"/>
      <c r="C131" s="196"/>
      <c r="D131" s="197" t="s">
        <v>143</v>
      </c>
      <c r="E131" s="198" t="s">
        <v>20</v>
      </c>
      <c r="F131" s="199" t="s">
        <v>501</v>
      </c>
      <c r="G131" s="196"/>
      <c r="H131" s="200">
        <v>2.23</v>
      </c>
      <c r="I131" s="201"/>
      <c r="J131" s="196"/>
      <c r="K131" s="196"/>
      <c r="L131" s="202"/>
      <c r="M131" s="203"/>
      <c r="N131" s="204"/>
      <c r="O131" s="204"/>
      <c r="P131" s="204"/>
      <c r="Q131" s="204"/>
      <c r="R131" s="204"/>
      <c r="S131" s="204"/>
      <c r="T131" s="205"/>
      <c r="AT131" s="206" t="s">
        <v>143</v>
      </c>
      <c r="AU131" s="206" t="s">
        <v>83</v>
      </c>
      <c r="AV131" s="11" t="s">
        <v>83</v>
      </c>
      <c r="AW131" s="11" t="s">
        <v>37</v>
      </c>
      <c r="AX131" s="11" t="s">
        <v>74</v>
      </c>
      <c r="AY131" s="206" t="s">
        <v>134</v>
      </c>
    </row>
    <row r="132" spans="2:65" s="1" customFormat="1" ht="22.5" customHeight="1" x14ac:dyDescent="0.3">
      <c r="B132" s="34"/>
      <c r="C132" s="183" t="s">
        <v>8</v>
      </c>
      <c r="D132" s="183" t="s">
        <v>136</v>
      </c>
      <c r="E132" s="184" t="s">
        <v>502</v>
      </c>
      <c r="F132" s="185" t="s">
        <v>503</v>
      </c>
      <c r="G132" s="186" t="s">
        <v>170</v>
      </c>
      <c r="H132" s="187">
        <v>0.115</v>
      </c>
      <c r="I132" s="188"/>
      <c r="J132" s="189">
        <f>ROUND(I132*H132,2)</f>
        <v>0</v>
      </c>
      <c r="K132" s="185" t="s">
        <v>20</v>
      </c>
      <c r="L132" s="54"/>
      <c r="M132" s="190" t="s">
        <v>20</v>
      </c>
      <c r="N132" s="191" t="s">
        <v>45</v>
      </c>
      <c r="O132" s="35"/>
      <c r="P132" s="192">
        <f>O132*H132</f>
        <v>0</v>
      </c>
      <c r="Q132" s="192">
        <v>0</v>
      </c>
      <c r="R132" s="192">
        <f>Q132*H132</f>
        <v>0</v>
      </c>
      <c r="S132" s="192">
        <v>0</v>
      </c>
      <c r="T132" s="193">
        <f>S132*H132</f>
        <v>0</v>
      </c>
      <c r="AR132" s="17" t="s">
        <v>141</v>
      </c>
      <c r="AT132" s="17" t="s">
        <v>136</v>
      </c>
      <c r="AU132" s="17" t="s">
        <v>83</v>
      </c>
      <c r="AY132" s="17" t="s">
        <v>134</v>
      </c>
      <c r="BE132" s="194">
        <f>IF(N132="základní",J132,0)</f>
        <v>0</v>
      </c>
      <c r="BF132" s="194">
        <f>IF(N132="snížená",J132,0)</f>
        <v>0</v>
      </c>
      <c r="BG132" s="194">
        <f>IF(N132="zákl. přenesená",J132,0)</f>
        <v>0</v>
      </c>
      <c r="BH132" s="194">
        <f>IF(N132="sníž. přenesená",J132,0)</f>
        <v>0</v>
      </c>
      <c r="BI132" s="194">
        <f>IF(N132="nulová",J132,0)</f>
        <v>0</v>
      </c>
      <c r="BJ132" s="17" t="s">
        <v>22</v>
      </c>
      <c r="BK132" s="194">
        <f>ROUND(I132*H132,2)</f>
        <v>0</v>
      </c>
      <c r="BL132" s="17" t="s">
        <v>141</v>
      </c>
      <c r="BM132" s="17" t="s">
        <v>504</v>
      </c>
    </row>
    <row r="133" spans="2:65" s="11" customFormat="1" ht="13.5" x14ac:dyDescent="0.3">
      <c r="B133" s="195"/>
      <c r="C133" s="196"/>
      <c r="D133" s="207" t="s">
        <v>143</v>
      </c>
      <c r="E133" s="221" t="s">
        <v>20</v>
      </c>
      <c r="F133" s="222" t="s">
        <v>505</v>
      </c>
      <c r="G133" s="196"/>
      <c r="H133" s="223">
        <v>0.115</v>
      </c>
      <c r="I133" s="201"/>
      <c r="J133" s="196"/>
      <c r="K133" s="196"/>
      <c r="L133" s="202"/>
      <c r="M133" s="203"/>
      <c r="N133" s="204"/>
      <c r="O133" s="204"/>
      <c r="P133" s="204"/>
      <c r="Q133" s="204"/>
      <c r="R133" s="204"/>
      <c r="S133" s="204"/>
      <c r="T133" s="205"/>
      <c r="AT133" s="206" t="s">
        <v>143</v>
      </c>
      <c r="AU133" s="206" t="s">
        <v>83</v>
      </c>
      <c r="AV133" s="11" t="s">
        <v>83</v>
      </c>
      <c r="AW133" s="11" t="s">
        <v>37</v>
      </c>
      <c r="AX133" s="11" t="s">
        <v>22</v>
      </c>
      <c r="AY133" s="206" t="s">
        <v>134</v>
      </c>
    </row>
    <row r="134" spans="2:65" s="10" customFormat="1" ht="37.35" customHeight="1" x14ac:dyDescent="0.35">
      <c r="B134" s="166"/>
      <c r="C134" s="167"/>
      <c r="D134" s="168" t="s">
        <v>73</v>
      </c>
      <c r="E134" s="169" t="s">
        <v>506</v>
      </c>
      <c r="F134" s="169" t="s">
        <v>507</v>
      </c>
      <c r="G134" s="167"/>
      <c r="H134" s="167"/>
      <c r="I134" s="170"/>
      <c r="J134" s="171">
        <f>BK134</f>
        <v>0</v>
      </c>
      <c r="K134" s="167"/>
      <c r="L134" s="172"/>
      <c r="M134" s="173"/>
      <c r="N134" s="174"/>
      <c r="O134" s="174"/>
      <c r="P134" s="175">
        <f>P135+P138+P141+P144</f>
        <v>0</v>
      </c>
      <c r="Q134" s="174"/>
      <c r="R134" s="175">
        <f>R135+R138+R141+R144</f>
        <v>1.405</v>
      </c>
      <c r="S134" s="174"/>
      <c r="T134" s="176">
        <f>T135+T138+T141+T144</f>
        <v>8.5199999999999998E-2</v>
      </c>
      <c r="AR134" s="177" t="s">
        <v>83</v>
      </c>
      <c r="AT134" s="178" t="s">
        <v>73</v>
      </c>
      <c r="AU134" s="178" t="s">
        <v>74</v>
      </c>
      <c r="AY134" s="177" t="s">
        <v>134</v>
      </c>
      <c r="BK134" s="179">
        <f>BK135+BK138+BK141+BK144</f>
        <v>0</v>
      </c>
    </row>
    <row r="135" spans="2:65" s="10" customFormat="1" ht="19.899999999999999" customHeight="1" x14ac:dyDescent="0.3">
      <c r="B135" s="166"/>
      <c r="C135" s="167"/>
      <c r="D135" s="180" t="s">
        <v>73</v>
      </c>
      <c r="E135" s="181" t="s">
        <v>508</v>
      </c>
      <c r="F135" s="181" t="s">
        <v>509</v>
      </c>
      <c r="G135" s="167"/>
      <c r="H135" s="167"/>
      <c r="I135" s="170"/>
      <c r="J135" s="182">
        <f>BK135</f>
        <v>0</v>
      </c>
      <c r="K135" s="167"/>
      <c r="L135" s="172"/>
      <c r="M135" s="173"/>
      <c r="N135" s="174"/>
      <c r="O135" s="174"/>
      <c r="P135" s="175">
        <f>SUM(P136:P137)</f>
        <v>0</v>
      </c>
      <c r="Q135" s="174"/>
      <c r="R135" s="175">
        <f>SUM(R136:R137)</f>
        <v>0</v>
      </c>
      <c r="S135" s="174"/>
      <c r="T135" s="176">
        <f>SUM(T136:T137)</f>
        <v>0</v>
      </c>
      <c r="AR135" s="177" t="s">
        <v>83</v>
      </c>
      <c r="AT135" s="178" t="s">
        <v>73</v>
      </c>
      <c r="AU135" s="178" t="s">
        <v>22</v>
      </c>
      <c r="AY135" s="177" t="s">
        <v>134</v>
      </c>
      <c r="BK135" s="179">
        <f>SUM(BK136:BK137)</f>
        <v>0</v>
      </c>
    </row>
    <row r="136" spans="2:65" s="1" customFormat="1" ht="31.5" customHeight="1" x14ac:dyDescent="0.3">
      <c r="B136" s="34"/>
      <c r="C136" s="183" t="s">
        <v>218</v>
      </c>
      <c r="D136" s="183" t="s">
        <v>136</v>
      </c>
      <c r="E136" s="184" t="s">
        <v>510</v>
      </c>
      <c r="F136" s="185" t="s">
        <v>511</v>
      </c>
      <c r="G136" s="186" t="s">
        <v>176</v>
      </c>
      <c r="H136" s="187">
        <v>1</v>
      </c>
      <c r="I136" s="188"/>
      <c r="J136" s="189">
        <f>ROUND(I136*H136,2)</f>
        <v>0</v>
      </c>
      <c r="K136" s="185" t="s">
        <v>140</v>
      </c>
      <c r="L136" s="54"/>
      <c r="M136" s="190" t="s">
        <v>20</v>
      </c>
      <c r="N136" s="191" t="s">
        <v>45</v>
      </c>
      <c r="O136" s="35"/>
      <c r="P136" s="192">
        <f>O136*H136</f>
        <v>0</v>
      </c>
      <c r="Q136" s="192">
        <v>0</v>
      </c>
      <c r="R136" s="192">
        <f>Q136*H136</f>
        <v>0</v>
      </c>
      <c r="S136" s="192">
        <v>0</v>
      </c>
      <c r="T136" s="193">
        <f>S136*H136</f>
        <v>0</v>
      </c>
      <c r="AR136" s="17" t="s">
        <v>218</v>
      </c>
      <c r="AT136" s="17" t="s">
        <v>136</v>
      </c>
      <c r="AU136" s="17" t="s">
        <v>83</v>
      </c>
      <c r="AY136" s="17" t="s">
        <v>134</v>
      </c>
      <c r="BE136" s="194">
        <f>IF(N136="základní",J136,0)</f>
        <v>0</v>
      </c>
      <c r="BF136" s="194">
        <f>IF(N136="snížená",J136,0)</f>
        <v>0</v>
      </c>
      <c r="BG136" s="194">
        <f>IF(N136="zákl. přenesená",J136,0)</f>
        <v>0</v>
      </c>
      <c r="BH136" s="194">
        <f>IF(N136="sníž. přenesená",J136,0)</f>
        <v>0</v>
      </c>
      <c r="BI136" s="194">
        <f>IF(N136="nulová",J136,0)</f>
        <v>0</v>
      </c>
      <c r="BJ136" s="17" t="s">
        <v>22</v>
      </c>
      <c r="BK136" s="194">
        <f>ROUND(I136*H136,2)</f>
        <v>0</v>
      </c>
      <c r="BL136" s="17" t="s">
        <v>218</v>
      </c>
      <c r="BM136" s="17" t="s">
        <v>512</v>
      </c>
    </row>
    <row r="137" spans="2:65" s="11" customFormat="1" ht="13.5" x14ac:dyDescent="0.3">
      <c r="B137" s="195"/>
      <c r="C137" s="196"/>
      <c r="D137" s="207" t="s">
        <v>143</v>
      </c>
      <c r="E137" s="221" t="s">
        <v>20</v>
      </c>
      <c r="F137" s="222" t="s">
        <v>22</v>
      </c>
      <c r="G137" s="196"/>
      <c r="H137" s="223">
        <v>1</v>
      </c>
      <c r="I137" s="201"/>
      <c r="J137" s="196"/>
      <c r="K137" s="196"/>
      <c r="L137" s="202"/>
      <c r="M137" s="203"/>
      <c r="N137" s="204"/>
      <c r="O137" s="204"/>
      <c r="P137" s="204"/>
      <c r="Q137" s="204"/>
      <c r="R137" s="204"/>
      <c r="S137" s="204"/>
      <c r="T137" s="205"/>
      <c r="AT137" s="206" t="s">
        <v>143</v>
      </c>
      <c r="AU137" s="206" t="s">
        <v>83</v>
      </c>
      <c r="AV137" s="11" t="s">
        <v>83</v>
      </c>
      <c r="AW137" s="11" t="s">
        <v>37</v>
      </c>
      <c r="AX137" s="11" t="s">
        <v>22</v>
      </c>
      <c r="AY137" s="206" t="s">
        <v>134</v>
      </c>
    </row>
    <row r="138" spans="2:65" s="10" customFormat="1" ht="29.85" customHeight="1" x14ac:dyDescent="0.3">
      <c r="B138" s="166"/>
      <c r="C138" s="167"/>
      <c r="D138" s="180" t="s">
        <v>73</v>
      </c>
      <c r="E138" s="181" t="s">
        <v>513</v>
      </c>
      <c r="F138" s="181" t="s">
        <v>514</v>
      </c>
      <c r="G138" s="167"/>
      <c r="H138" s="167"/>
      <c r="I138" s="170"/>
      <c r="J138" s="182">
        <f>BK138</f>
        <v>0</v>
      </c>
      <c r="K138" s="167"/>
      <c r="L138" s="172"/>
      <c r="M138" s="173"/>
      <c r="N138" s="174"/>
      <c r="O138" s="174"/>
      <c r="P138" s="175">
        <f>SUM(P139:P140)</f>
        <v>0</v>
      </c>
      <c r="Q138" s="174"/>
      <c r="R138" s="175">
        <f>SUM(R139:R140)</f>
        <v>0</v>
      </c>
      <c r="S138" s="174"/>
      <c r="T138" s="176">
        <f>SUM(T139:T140)</f>
        <v>0</v>
      </c>
      <c r="AR138" s="177" t="s">
        <v>83</v>
      </c>
      <c r="AT138" s="178" t="s">
        <v>73</v>
      </c>
      <c r="AU138" s="178" t="s">
        <v>22</v>
      </c>
      <c r="AY138" s="177" t="s">
        <v>134</v>
      </c>
      <c r="BK138" s="179">
        <f>SUM(BK139:BK140)</f>
        <v>0</v>
      </c>
    </row>
    <row r="139" spans="2:65" s="1" customFormat="1" ht="31.5" customHeight="1" x14ac:dyDescent="0.3">
      <c r="B139" s="34"/>
      <c r="C139" s="183" t="s">
        <v>201</v>
      </c>
      <c r="D139" s="183" t="s">
        <v>136</v>
      </c>
      <c r="E139" s="184" t="s">
        <v>515</v>
      </c>
      <c r="F139" s="185" t="s">
        <v>516</v>
      </c>
      <c r="G139" s="186" t="s">
        <v>176</v>
      </c>
      <c r="H139" s="187">
        <v>5</v>
      </c>
      <c r="I139" s="188"/>
      <c r="J139" s="189">
        <f>ROUND(I139*H139,2)</f>
        <v>0</v>
      </c>
      <c r="K139" s="185" t="s">
        <v>20</v>
      </c>
      <c r="L139" s="54"/>
      <c r="M139" s="190" t="s">
        <v>20</v>
      </c>
      <c r="N139" s="191" t="s">
        <v>45</v>
      </c>
      <c r="O139" s="35"/>
      <c r="P139" s="192">
        <f>O139*H139</f>
        <v>0</v>
      </c>
      <c r="Q139" s="192">
        <v>0</v>
      </c>
      <c r="R139" s="192">
        <f>Q139*H139</f>
        <v>0</v>
      </c>
      <c r="S139" s="192">
        <v>0</v>
      </c>
      <c r="T139" s="193">
        <f>S139*H139</f>
        <v>0</v>
      </c>
      <c r="AR139" s="17" t="s">
        <v>218</v>
      </c>
      <c r="AT139" s="17" t="s">
        <v>136</v>
      </c>
      <c r="AU139" s="17" t="s">
        <v>83</v>
      </c>
      <c r="AY139" s="17" t="s">
        <v>134</v>
      </c>
      <c r="BE139" s="194">
        <f>IF(N139="základní",J139,0)</f>
        <v>0</v>
      </c>
      <c r="BF139" s="194">
        <f>IF(N139="snížená",J139,0)</f>
        <v>0</v>
      </c>
      <c r="BG139" s="194">
        <f>IF(N139="zákl. přenesená",J139,0)</f>
        <v>0</v>
      </c>
      <c r="BH139" s="194">
        <f>IF(N139="sníž. přenesená",J139,0)</f>
        <v>0</v>
      </c>
      <c r="BI139" s="194">
        <f>IF(N139="nulová",J139,0)</f>
        <v>0</v>
      </c>
      <c r="BJ139" s="17" t="s">
        <v>22</v>
      </c>
      <c r="BK139" s="194">
        <f>ROUND(I139*H139,2)</f>
        <v>0</v>
      </c>
      <c r="BL139" s="17" t="s">
        <v>218</v>
      </c>
      <c r="BM139" s="17" t="s">
        <v>517</v>
      </c>
    </row>
    <row r="140" spans="2:65" s="11" customFormat="1" ht="13.5" x14ac:dyDescent="0.3">
      <c r="B140" s="195"/>
      <c r="C140" s="196"/>
      <c r="D140" s="207" t="s">
        <v>143</v>
      </c>
      <c r="E140" s="221" t="s">
        <v>20</v>
      </c>
      <c r="F140" s="222" t="s">
        <v>157</v>
      </c>
      <c r="G140" s="196"/>
      <c r="H140" s="223">
        <v>5</v>
      </c>
      <c r="I140" s="201"/>
      <c r="J140" s="196"/>
      <c r="K140" s="196"/>
      <c r="L140" s="202"/>
      <c r="M140" s="203"/>
      <c r="N140" s="204"/>
      <c r="O140" s="204"/>
      <c r="P140" s="204"/>
      <c r="Q140" s="204"/>
      <c r="R140" s="204"/>
      <c r="S140" s="204"/>
      <c r="T140" s="205"/>
      <c r="AT140" s="206" t="s">
        <v>143</v>
      </c>
      <c r="AU140" s="206" t="s">
        <v>83</v>
      </c>
      <c r="AV140" s="11" t="s">
        <v>83</v>
      </c>
      <c r="AW140" s="11" t="s">
        <v>37</v>
      </c>
      <c r="AX140" s="11" t="s">
        <v>22</v>
      </c>
      <c r="AY140" s="206" t="s">
        <v>134</v>
      </c>
    </row>
    <row r="141" spans="2:65" s="10" customFormat="1" ht="29.85" customHeight="1" x14ac:dyDescent="0.3">
      <c r="B141" s="166"/>
      <c r="C141" s="167"/>
      <c r="D141" s="180" t="s">
        <v>73</v>
      </c>
      <c r="E141" s="181" t="s">
        <v>518</v>
      </c>
      <c r="F141" s="181" t="s">
        <v>519</v>
      </c>
      <c r="G141" s="167"/>
      <c r="H141" s="167"/>
      <c r="I141" s="170"/>
      <c r="J141" s="182">
        <f>BK141</f>
        <v>0</v>
      </c>
      <c r="K141" s="167"/>
      <c r="L141" s="172"/>
      <c r="M141" s="173"/>
      <c r="N141" s="174"/>
      <c r="O141" s="174"/>
      <c r="P141" s="175">
        <f>SUM(P142:P143)</f>
        <v>0</v>
      </c>
      <c r="Q141" s="174"/>
      <c r="R141" s="175">
        <f>SUM(R142:R143)</f>
        <v>0</v>
      </c>
      <c r="S141" s="174"/>
      <c r="T141" s="176">
        <f>SUM(T142:T143)</f>
        <v>0</v>
      </c>
      <c r="AR141" s="177" t="s">
        <v>83</v>
      </c>
      <c r="AT141" s="178" t="s">
        <v>73</v>
      </c>
      <c r="AU141" s="178" t="s">
        <v>22</v>
      </c>
      <c r="AY141" s="177" t="s">
        <v>134</v>
      </c>
      <c r="BK141" s="179">
        <f>SUM(BK142:BK143)</f>
        <v>0</v>
      </c>
    </row>
    <row r="142" spans="2:65" s="1" customFormat="1" ht="22.5" customHeight="1" x14ac:dyDescent="0.3">
      <c r="B142" s="34"/>
      <c r="C142" s="183" t="s">
        <v>227</v>
      </c>
      <c r="D142" s="183" t="s">
        <v>136</v>
      </c>
      <c r="E142" s="184" t="s">
        <v>520</v>
      </c>
      <c r="F142" s="185" t="s">
        <v>521</v>
      </c>
      <c r="G142" s="186" t="s">
        <v>176</v>
      </c>
      <c r="H142" s="187">
        <v>5</v>
      </c>
      <c r="I142" s="188"/>
      <c r="J142" s="189">
        <f>ROUND(I142*H142,2)</f>
        <v>0</v>
      </c>
      <c r="K142" s="185" t="s">
        <v>20</v>
      </c>
      <c r="L142" s="54"/>
      <c r="M142" s="190" t="s">
        <v>20</v>
      </c>
      <c r="N142" s="191" t="s">
        <v>45</v>
      </c>
      <c r="O142" s="35"/>
      <c r="P142" s="192">
        <f>O142*H142</f>
        <v>0</v>
      </c>
      <c r="Q142" s="192">
        <v>0</v>
      </c>
      <c r="R142" s="192">
        <f>Q142*H142</f>
        <v>0</v>
      </c>
      <c r="S142" s="192">
        <v>0</v>
      </c>
      <c r="T142" s="193">
        <f>S142*H142</f>
        <v>0</v>
      </c>
      <c r="AR142" s="17" t="s">
        <v>218</v>
      </c>
      <c r="AT142" s="17" t="s">
        <v>136</v>
      </c>
      <c r="AU142" s="17" t="s">
        <v>83</v>
      </c>
      <c r="AY142" s="17" t="s">
        <v>134</v>
      </c>
      <c r="BE142" s="194">
        <f>IF(N142="základní",J142,0)</f>
        <v>0</v>
      </c>
      <c r="BF142" s="194">
        <f>IF(N142="snížená",J142,0)</f>
        <v>0</v>
      </c>
      <c r="BG142" s="194">
        <f>IF(N142="zákl. přenesená",J142,0)</f>
        <v>0</v>
      </c>
      <c r="BH142" s="194">
        <f>IF(N142="sníž. přenesená",J142,0)</f>
        <v>0</v>
      </c>
      <c r="BI142" s="194">
        <f>IF(N142="nulová",J142,0)</f>
        <v>0</v>
      </c>
      <c r="BJ142" s="17" t="s">
        <v>22</v>
      </c>
      <c r="BK142" s="194">
        <f>ROUND(I142*H142,2)</f>
        <v>0</v>
      </c>
      <c r="BL142" s="17" t="s">
        <v>218</v>
      </c>
      <c r="BM142" s="17" t="s">
        <v>522</v>
      </c>
    </row>
    <row r="143" spans="2:65" s="11" customFormat="1" ht="13.5" x14ac:dyDescent="0.3">
      <c r="B143" s="195"/>
      <c r="C143" s="196"/>
      <c r="D143" s="207" t="s">
        <v>143</v>
      </c>
      <c r="E143" s="221" t="s">
        <v>20</v>
      </c>
      <c r="F143" s="222" t="s">
        <v>157</v>
      </c>
      <c r="G143" s="196"/>
      <c r="H143" s="223">
        <v>5</v>
      </c>
      <c r="I143" s="201"/>
      <c r="J143" s="196"/>
      <c r="K143" s="196"/>
      <c r="L143" s="202"/>
      <c r="M143" s="203"/>
      <c r="N143" s="204"/>
      <c r="O143" s="204"/>
      <c r="P143" s="204"/>
      <c r="Q143" s="204"/>
      <c r="R143" s="204"/>
      <c r="S143" s="204"/>
      <c r="T143" s="205"/>
      <c r="AT143" s="206" t="s">
        <v>143</v>
      </c>
      <c r="AU143" s="206" t="s">
        <v>83</v>
      </c>
      <c r="AV143" s="11" t="s">
        <v>83</v>
      </c>
      <c r="AW143" s="11" t="s">
        <v>37</v>
      </c>
      <c r="AX143" s="11" t="s">
        <v>22</v>
      </c>
      <c r="AY143" s="206" t="s">
        <v>134</v>
      </c>
    </row>
    <row r="144" spans="2:65" s="10" customFormat="1" ht="29.85" customHeight="1" x14ac:dyDescent="0.3">
      <c r="B144" s="166"/>
      <c r="C144" s="167"/>
      <c r="D144" s="180" t="s">
        <v>73</v>
      </c>
      <c r="E144" s="181" t="s">
        <v>523</v>
      </c>
      <c r="F144" s="181" t="s">
        <v>524</v>
      </c>
      <c r="G144" s="167"/>
      <c r="H144" s="167"/>
      <c r="I144" s="170"/>
      <c r="J144" s="182">
        <f>BK144</f>
        <v>0</v>
      </c>
      <c r="K144" s="167"/>
      <c r="L144" s="172"/>
      <c r="M144" s="173"/>
      <c r="N144" s="174"/>
      <c r="O144" s="174"/>
      <c r="P144" s="175">
        <f>SUM(P145:P169)</f>
        <v>0</v>
      </c>
      <c r="Q144" s="174"/>
      <c r="R144" s="175">
        <f>SUM(R145:R169)</f>
        <v>1.405</v>
      </c>
      <c r="S144" s="174"/>
      <c r="T144" s="176">
        <f>SUM(T145:T169)</f>
        <v>8.5199999999999998E-2</v>
      </c>
      <c r="AR144" s="177" t="s">
        <v>83</v>
      </c>
      <c r="AT144" s="178" t="s">
        <v>73</v>
      </c>
      <c r="AU144" s="178" t="s">
        <v>22</v>
      </c>
      <c r="AY144" s="177" t="s">
        <v>134</v>
      </c>
      <c r="BK144" s="179">
        <f>SUM(BK145:BK169)</f>
        <v>0</v>
      </c>
    </row>
    <row r="145" spans="2:65" s="1" customFormat="1" ht="31.5" customHeight="1" x14ac:dyDescent="0.3">
      <c r="B145" s="34"/>
      <c r="C145" s="183" t="s">
        <v>232</v>
      </c>
      <c r="D145" s="183" t="s">
        <v>136</v>
      </c>
      <c r="E145" s="184" t="s">
        <v>525</v>
      </c>
      <c r="F145" s="185" t="s">
        <v>526</v>
      </c>
      <c r="G145" s="186" t="s">
        <v>176</v>
      </c>
      <c r="H145" s="187">
        <v>1</v>
      </c>
      <c r="I145" s="188"/>
      <c r="J145" s="189">
        <f>ROUND(I145*H145,2)</f>
        <v>0</v>
      </c>
      <c r="K145" s="185" t="s">
        <v>20</v>
      </c>
      <c r="L145" s="54"/>
      <c r="M145" s="190" t="s">
        <v>20</v>
      </c>
      <c r="N145" s="191" t="s">
        <v>45</v>
      </c>
      <c r="O145" s="35"/>
      <c r="P145" s="192">
        <f>O145*H145</f>
        <v>0</v>
      </c>
      <c r="Q145" s="192">
        <v>0</v>
      </c>
      <c r="R145" s="192">
        <f>Q145*H145</f>
        <v>0</v>
      </c>
      <c r="S145" s="192">
        <v>0.01</v>
      </c>
      <c r="T145" s="193">
        <f>S145*H145</f>
        <v>0.01</v>
      </c>
      <c r="AR145" s="17" t="s">
        <v>467</v>
      </c>
      <c r="AT145" s="17" t="s">
        <v>136</v>
      </c>
      <c r="AU145" s="17" t="s">
        <v>83</v>
      </c>
      <c r="AY145" s="17" t="s">
        <v>134</v>
      </c>
      <c r="BE145" s="194">
        <f>IF(N145="základní",J145,0)</f>
        <v>0</v>
      </c>
      <c r="BF145" s="194">
        <f>IF(N145="snížená",J145,0)</f>
        <v>0</v>
      </c>
      <c r="BG145" s="194">
        <f>IF(N145="zákl. přenesená",J145,0)</f>
        <v>0</v>
      </c>
      <c r="BH145" s="194">
        <f>IF(N145="sníž. přenesená",J145,0)</f>
        <v>0</v>
      </c>
      <c r="BI145" s="194">
        <f>IF(N145="nulová",J145,0)</f>
        <v>0</v>
      </c>
      <c r="BJ145" s="17" t="s">
        <v>22</v>
      </c>
      <c r="BK145" s="194">
        <f>ROUND(I145*H145,2)</f>
        <v>0</v>
      </c>
      <c r="BL145" s="17" t="s">
        <v>467</v>
      </c>
      <c r="BM145" s="17" t="s">
        <v>527</v>
      </c>
    </row>
    <row r="146" spans="2:65" s="11" customFormat="1" ht="13.5" x14ac:dyDescent="0.3">
      <c r="B146" s="195"/>
      <c r="C146" s="196"/>
      <c r="D146" s="197" t="s">
        <v>143</v>
      </c>
      <c r="E146" s="198" t="s">
        <v>20</v>
      </c>
      <c r="F146" s="199" t="s">
        <v>22</v>
      </c>
      <c r="G146" s="196"/>
      <c r="H146" s="200">
        <v>1</v>
      </c>
      <c r="I146" s="201"/>
      <c r="J146" s="196"/>
      <c r="K146" s="196"/>
      <c r="L146" s="202"/>
      <c r="M146" s="203"/>
      <c r="N146" s="204"/>
      <c r="O146" s="204"/>
      <c r="P146" s="204"/>
      <c r="Q146" s="204"/>
      <c r="R146" s="204"/>
      <c r="S146" s="204"/>
      <c r="T146" s="205"/>
      <c r="AT146" s="206" t="s">
        <v>143</v>
      </c>
      <c r="AU146" s="206" t="s">
        <v>83</v>
      </c>
      <c r="AV146" s="11" t="s">
        <v>83</v>
      </c>
      <c r="AW146" s="11" t="s">
        <v>37</v>
      </c>
      <c r="AX146" s="11" t="s">
        <v>22</v>
      </c>
      <c r="AY146" s="206" t="s">
        <v>134</v>
      </c>
    </row>
    <row r="147" spans="2:65" s="1" customFormat="1" ht="31.5" customHeight="1" x14ac:dyDescent="0.3">
      <c r="B147" s="34"/>
      <c r="C147" s="183" t="s">
        <v>237</v>
      </c>
      <c r="D147" s="183" t="s">
        <v>136</v>
      </c>
      <c r="E147" s="184" t="s">
        <v>528</v>
      </c>
      <c r="F147" s="185" t="s">
        <v>529</v>
      </c>
      <c r="G147" s="186" t="s">
        <v>176</v>
      </c>
      <c r="H147" s="187">
        <v>1</v>
      </c>
      <c r="I147" s="188"/>
      <c r="J147" s="189">
        <f>ROUND(I147*H147,2)</f>
        <v>0</v>
      </c>
      <c r="K147" s="185" t="s">
        <v>20</v>
      </c>
      <c r="L147" s="54"/>
      <c r="M147" s="190" t="s">
        <v>20</v>
      </c>
      <c r="N147" s="191" t="s">
        <v>45</v>
      </c>
      <c r="O147" s="35"/>
      <c r="P147" s="192">
        <f>O147*H147</f>
        <v>0</v>
      </c>
      <c r="Q147" s="192">
        <v>0</v>
      </c>
      <c r="R147" s="192">
        <f>Q147*H147</f>
        <v>0</v>
      </c>
      <c r="S147" s="192">
        <v>7.5200000000000003E-2</v>
      </c>
      <c r="T147" s="193">
        <f>S147*H147</f>
        <v>7.5200000000000003E-2</v>
      </c>
      <c r="AR147" s="17" t="s">
        <v>218</v>
      </c>
      <c r="AT147" s="17" t="s">
        <v>136</v>
      </c>
      <c r="AU147" s="17" t="s">
        <v>83</v>
      </c>
      <c r="AY147" s="17" t="s">
        <v>134</v>
      </c>
      <c r="BE147" s="194">
        <f>IF(N147="základní",J147,0)</f>
        <v>0</v>
      </c>
      <c r="BF147" s="194">
        <f>IF(N147="snížená",J147,0)</f>
        <v>0</v>
      </c>
      <c r="BG147" s="194">
        <f>IF(N147="zákl. přenesená",J147,0)</f>
        <v>0</v>
      </c>
      <c r="BH147" s="194">
        <f>IF(N147="sníž. přenesená",J147,0)</f>
        <v>0</v>
      </c>
      <c r="BI147" s="194">
        <f>IF(N147="nulová",J147,0)</f>
        <v>0</v>
      </c>
      <c r="BJ147" s="17" t="s">
        <v>22</v>
      </c>
      <c r="BK147" s="194">
        <f>ROUND(I147*H147,2)</f>
        <v>0</v>
      </c>
      <c r="BL147" s="17" t="s">
        <v>218</v>
      </c>
      <c r="BM147" s="17" t="s">
        <v>530</v>
      </c>
    </row>
    <row r="148" spans="2:65" s="11" customFormat="1" ht="13.5" x14ac:dyDescent="0.3">
      <c r="B148" s="195"/>
      <c r="C148" s="196"/>
      <c r="D148" s="197" t="s">
        <v>143</v>
      </c>
      <c r="E148" s="198" t="s">
        <v>20</v>
      </c>
      <c r="F148" s="199" t="s">
        <v>22</v>
      </c>
      <c r="G148" s="196"/>
      <c r="H148" s="200">
        <v>1</v>
      </c>
      <c r="I148" s="201"/>
      <c r="J148" s="196"/>
      <c r="K148" s="196"/>
      <c r="L148" s="202"/>
      <c r="M148" s="203"/>
      <c r="N148" s="204"/>
      <c r="O148" s="204"/>
      <c r="P148" s="204"/>
      <c r="Q148" s="204"/>
      <c r="R148" s="204"/>
      <c r="S148" s="204"/>
      <c r="T148" s="205"/>
      <c r="AT148" s="206" t="s">
        <v>143</v>
      </c>
      <c r="AU148" s="206" t="s">
        <v>83</v>
      </c>
      <c r="AV148" s="11" t="s">
        <v>83</v>
      </c>
      <c r="AW148" s="11" t="s">
        <v>37</v>
      </c>
      <c r="AX148" s="11" t="s">
        <v>22</v>
      </c>
      <c r="AY148" s="206" t="s">
        <v>134</v>
      </c>
    </row>
    <row r="149" spans="2:65" s="1" customFormat="1" ht="22.5" customHeight="1" x14ac:dyDescent="0.3">
      <c r="B149" s="34"/>
      <c r="C149" s="183" t="s">
        <v>7</v>
      </c>
      <c r="D149" s="183" t="s">
        <v>136</v>
      </c>
      <c r="E149" s="184" t="s">
        <v>531</v>
      </c>
      <c r="F149" s="185" t="s">
        <v>532</v>
      </c>
      <c r="G149" s="186" t="s">
        <v>154</v>
      </c>
      <c r="H149" s="187">
        <v>17</v>
      </c>
      <c r="I149" s="188"/>
      <c r="J149" s="189">
        <f>ROUND(I149*H149,2)</f>
        <v>0</v>
      </c>
      <c r="K149" s="185" t="s">
        <v>20</v>
      </c>
      <c r="L149" s="54"/>
      <c r="M149" s="190" t="s">
        <v>20</v>
      </c>
      <c r="N149" s="191" t="s">
        <v>45</v>
      </c>
      <c r="O149" s="35"/>
      <c r="P149" s="192">
        <f>O149*H149</f>
        <v>0</v>
      </c>
      <c r="Q149" s="192">
        <v>0</v>
      </c>
      <c r="R149" s="192">
        <f>Q149*H149</f>
        <v>0</v>
      </c>
      <c r="S149" s="192">
        <v>0</v>
      </c>
      <c r="T149" s="193">
        <f>S149*H149</f>
        <v>0</v>
      </c>
      <c r="AR149" s="17" t="s">
        <v>467</v>
      </c>
      <c r="AT149" s="17" t="s">
        <v>136</v>
      </c>
      <c r="AU149" s="17" t="s">
        <v>83</v>
      </c>
      <c r="AY149" s="17" t="s">
        <v>134</v>
      </c>
      <c r="BE149" s="194">
        <f>IF(N149="základní",J149,0)</f>
        <v>0</v>
      </c>
      <c r="BF149" s="194">
        <f>IF(N149="snížená",J149,0)</f>
        <v>0</v>
      </c>
      <c r="BG149" s="194">
        <f>IF(N149="zákl. přenesená",J149,0)</f>
        <v>0</v>
      </c>
      <c r="BH149" s="194">
        <f>IF(N149="sníž. přenesená",J149,0)</f>
        <v>0</v>
      </c>
      <c r="BI149" s="194">
        <f>IF(N149="nulová",J149,0)</f>
        <v>0</v>
      </c>
      <c r="BJ149" s="17" t="s">
        <v>22</v>
      </c>
      <c r="BK149" s="194">
        <f>ROUND(I149*H149,2)</f>
        <v>0</v>
      </c>
      <c r="BL149" s="17" t="s">
        <v>467</v>
      </c>
      <c r="BM149" s="17" t="s">
        <v>533</v>
      </c>
    </row>
    <row r="150" spans="2:65" s="11" customFormat="1" ht="13.5" x14ac:dyDescent="0.3">
      <c r="B150" s="195"/>
      <c r="C150" s="196"/>
      <c r="D150" s="197" t="s">
        <v>143</v>
      </c>
      <c r="E150" s="198" t="s">
        <v>20</v>
      </c>
      <c r="F150" s="199" t="s">
        <v>201</v>
      </c>
      <c r="G150" s="196"/>
      <c r="H150" s="200">
        <v>17</v>
      </c>
      <c r="I150" s="201"/>
      <c r="J150" s="196"/>
      <c r="K150" s="196"/>
      <c r="L150" s="202"/>
      <c r="M150" s="203"/>
      <c r="N150" s="204"/>
      <c r="O150" s="204"/>
      <c r="P150" s="204"/>
      <c r="Q150" s="204"/>
      <c r="R150" s="204"/>
      <c r="S150" s="204"/>
      <c r="T150" s="205"/>
      <c r="AT150" s="206" t="s">
        <v>143</v>
      </c>
      <c r="AU150" s="206" t="s">
        <v>83</v>
      </c>
      <c r="AV150" s="11" t="s">
        <v>83</v>
      </c>
      <c r="AW150" s="11" t="s">
        <v>37</v>
      </c>
      <c r="AX150" s="11" t="s">
        <v>22</v>
      </c>
      <c r="AY150" s="206" t="s">
        <v>134</v>
      </c>
    </row>
    <row r="151" spans="2:65" s="1" customFormat="1" ht="22.5" customHeight="1" x14ac:dyDescent="0.3">
      <c r="B151" s="34"/>
      <c r="C151" s="183" t="s">
        <v>249</v>
      </c>
      <c r="D151" s="183" t="s">
        <v>136</v>
      </c>
      <c r="E151" s="184" t="s">
        <v>534</v>
      </c>
      <c r="F151" s="185" t="s">
        <v>535</v>
      </c>
      <c r="G151" s="186" t="s">
        <v>176</v>
      </c>
      <c r="H151" s="187">
        <v>1</v>
      </c>
      <c r="I151" s="188"/>
      <c r="J151" s="189">
        <f>ROUND(I151*H151,2)</f>
        <v>0</v>
      </c>
      <c r="K151" s="185" t="s">
        <v>20</v>
      </c>
      <c r="L151" s="54"/>
      <c r="M151" s="190" t="s">
        <v>20</v>
      </c>
      <c r="N151" s="191" t="s">
        <v>45</v>
      </c>
      <c r="O151" s="35"/>
      <c r="P151" s="192">
        <f>O151*H151</f>
        <v>0</v>
      </c>
      <c r="Q151" s="192">
        <v>0</v>
      </c>
      <c r="R151" s="192">
        <f>Q151*H151</f>
        <v>0</v>
      </c>
      <c r="S151" s="192">
        <v>0</v>
      </c>
      <c r="T151" s="193">
        <f>S151*H151</f>
        <v>0</v>
      </c>
      <c r="AR151" s="17" t="s">
        <v>218</v>
      </c>
      <c r="AT151" s="17" t="s">
        <v>136</v>
      </c>
      <c r="AU151" s="17" t="s">
        <v>83</v>
      </c>
      <c r="AY151" s="17" t="s">
        <v>134</v>
      </c>
      <c r="BE151" s="194">
        <f>IF(N151="základní",J151,0)</f>
        <v>0</v>
      </c>
      <c r="BF151" s="194">
        <f>IF(N151="snížená",J151,0)</f>
        <v>0</v>
      </c>
      <c r="BG151" s="194">
        <f>IF(N151="zákl. přenesená",J151,0)</f>
        <v>0</v>
      </c>
      <c r="BH151" s="194">
        <f>IF(N151="sníž. přenesená",J151,0)</f>
        <v>0</v>
      </c>
      <c r="BI151" s="194">
        <f>IF(N151="nulová",J151,0)</f>
        <v>0</v>
      </c>
      <c r="BJ151" s="17" t="s">
        <v>22</v>
      </c>
      <c r="BK151" s="194">
        <f>ROUND(I151*H151,2)</f>
        <v>0</v>
      </c>
      <c r="BL151" s="17" t="s">
        <v>218</v>
      </c>
      <c r="BM151" s="17" t="s">
        <v>536</v>
      </c>
    </row>
    <row r="152" spans="2:65" s="11" customFormat="1" ht="13.5" x14ac:dyDescent="0.3">
      <c r="B152" s="195"/>
      <c r="C152" s="196"/>
      <c r="D152" s="197" t="s">
        <v>143</v>
      </c>
      <c r="E152" s="198" t="s">
        <v>20</v>
      </c>
      <c r="F152" s="199" t="s">
        <v>22</v>
      </c>
      <c r="G152" s="196"/>
      <c r="H152" s="200">
        <v>1</v>
      </c>
      <c r="I152" s="201"/>
      <c r="J152" s="196"/>
      <c r="K152" s="196"/>
      <c r="L152" s="202"/>
      <c r="M152" s="203"/>
      <c r="N152" s="204"/>
      <c r="O152" s="204"/>
      <c r="P152" s="204"/>
      <c r="Q152" s="204"/>
      <c r="R152" s="204"/>
      <c r="S152" s="204"/>
      <c r="T152" s="205"/>
      <c r="AT152" s="206" t="s">
        <v>143</v>
      </c>
      <c r="AU152" s="206" t="s">
        <v>83</v>
      </c>
      <c r="AV152" s="11" t="s">
        <v>83</v>
      </c>
      <c r="AW152" s="11" t="s">
        <v>37</v>
      </c>
      <c r="AX152" s="11" t="s">
        <v>22</v>
      </c>
      <c r="AY152" s="206" t="s">
        <v>134</v>
      </c>
    </row>
    <row r="153" spans="2:65" s="1" customFormat="1" ht="22.5" customHeight="1" x14ac:dyDescent="0.3">
      <c r="B153" s="34"/>
      <c r="C153" s="183" t="s">
        <v>255</v>
      </c>
      <c r="D153" s="183" t="s">
        <v>136</v>
      </c>
      <c r="E153" s="184" t="s">
        <v>537</v>
      </c>
      <c r="F153" s="185" t="s">
        <v>538</v>
      </c>
      <c r="G153" s="186" t="s">
        <v>176</v>
      </c>
      <c r="H153" s="187">
        <v>1</v>
      </c>
      <c r="I153" s="188"/>
      <c r="J153" s="189">
        <f>ROUND(I153*H153,2)</f>
        <v>0</v>
      </c>
      <c r="K153" s="185" t="s">
        <v>20</v>
      </c>
      <c r="L153" s="54"/>
      <c r="M153" s="190" t="s">
        <v>20</v>
      </c>
      <c r="N153" s="191" t="s">
        <v>45</v>
      </c>
      <c r="O153" s="35"/>
      <c r="P153" s="192">
        <f>O153*H153</f>
        <v>0</v>
      </c>
      <c r="Q153" s="192">
        <v>0</v>
      </c>
      <c r="R153" s="192">
        <f>Q153*H153</f>
        <v>0</v>
      </c>
      <c r="S153" s="192">
        <v>0</v>
      </c>
      <c r="T153" s="193">
        <f>S153*H153</f>
        <v>0</v>
      </c>
      <c r="AR153" s="17" t="s">
        <v>218</v>
      </c>
      <c r="AT153" s="17" t="s">
        <v>136</v>
      </c>
      <c r="AU153" s="17" t="s">
        <v>83</v>
      </c>
      <c r="AY153" s="17" t="s">
        <v>134</v>
      </c>
      <c r="BE153" s="194">
        <f>IF(N153="základní",J153,0)</f>
        <v>0</v>
      </c>
      <c r="BF153" s="194">
        <f>IF(N153="snížená",J153,0)</f>
        <v>0</v>
      </c>
      <c r="BG153" s="194">
        <f>IF(N153="zákl. přenesená",J153,0)</f>
        <v>0</v>
      </c>
      <c r="BH153" s="194">
        <f>IF(N153="sníž. přenesená",J153,0)</f>
        <v>0</v>
      </c>
      <c r="BI153" s="194">
        <f>IF(N153="nulová",J153,0)</f>
        <v>0</v>
      </c>
      <c r="BJ153" s="17" t="s">
        <v>22</v>
      </c>
      <c r="BK153" s="194">
        <f>ROUND(I153*H153,2)</f>
        <v>0</v>
      </c>
      <c r="BL153" s="17" t="s">
        <v>218</v>
      </c>
      <c r="BM153" s="17" t="s">
        <v>539</v>
      </c>
    </row>
    <row r="154" spans="2:65" s="11" customFormat="1" ht="13.5" x14ac:dyDescent="0.3">
      <c r="B154" s="195"/>
      <c r="C154" s="196"/>
      <c r="D154" s="197" t="s">
        <v>143</v>
      </c>
      <c r="E154" s="198" t="s">
        <v>20</v>
      </c>
      <c r="F154" s="199" t="s">
        <v>22</v>
      </c>
      <c r="G154" s="196"/>
      <c r="H154" s="200">
        <v>1</v>
      </c>
      <c r="I154" s="201"/>
      <c r="J154" s="196"/>
      <c r="K154" s="196"/>
      <c r="L154" s="202"/>
      <c r="M154" s="203"/>
      <c r="N154" s="204"/>
      <c r="O154" s="204"/>
      <c r="P154" s="204"/>
      <c r="Q154" s="204"/>
      <c r="R154" s="204"/>
      <c r="S154" s="204"/>
      <c r="T154" s="205"/>
      <c r="AT154" s="206" t="s">
        <v>143</v>
      </c>
      <c r="AU154" s="206" t="s">
        <v>83</v>
      </c>
      <c r="AV154" s="11" t="s">
        <v>83</v>
      </c>
      <c r="AW154" s="11" t="s">
        <v>37</v>
      </c>
      <c r="AX154" s="11" t="s">
        <v>22</v>
      </c>
      <c r="AY154" s="206" t="s">
        <v>134</v>
      </c>
    </row>
    <row r="155" spans="2:65" s="1" customFormat="1" ht="31.5" customHeight="1" x14ac:dyDescent="0.3">
      <c r="B155" s="34"/>
      <c r="C155" s="183" t="s">
        <v>260</v>
      </c>
      <c r="D155" s="183" t="s">
        <v>136</v>
      </c>
      <c r="E155" s="184" t="s">
        <v>540</v>
      </c>
      <c r="F155" s="185" t="s">
        <v>541</v>
      </c>
      <c r="G155" s="186" t="s">
        <v>160</v>
      </c>
      <c r="H155" s="187">
        <v>1</v>
      </c>
      <c r="I155" s="188"/>
      <c r="J155" s="189">
        <f>ROUND(I155*H155,2)</f>
        <v>0</v>
      </c>
      <c r="K155" s="185" t="s">
        <v>20</v>
      </c>
      <c r="L155" s="54"/>
      <c r="M155" s="190" t="s">
        <v>20</v>
      </c>
      <c r="N155" s="191" t="s">
        <v>45</v>
      </c>
      <c r="O155" s="35"/>
      <c r="P155" s="192">
        <f>O155*H155</f>
        <v>0</v>
      </c>
      <c r="Q155" s="192">
        <v>0</v>
      </c>
      <c r="R155" s="192">
        <f>Q155*H155</f>
        <v>0</v>
      </c>
      <c r="S155" s="192">
        <v>0</v>
      </c>
      <c r="T155" s="193">
        <f>S155*H155</f>
        <v>0</v>
      </c>
      <c r="AR155" s="17" t="s">
        <v>467</v>
      </c>
      <c r="AT155" s="17" t="s">
        <v>136</v>
      </c>
      <c r="AU155" s="17" t="s">
        <v>83</v>
      </c>
      <c r="AY155" s="17" t="s">
        <v>134</v>
      </c>
      <c r="BE155" s="194">
        <f>IF(N155="základní",J155,0)</f>
        <v>0</v>
      </c>
      <c r="BF155" s="194">
        <f>IF(N155="snížená",J155,0)</f>
        <v>0</v>
      </c>
      <c r="BG155" s="194">
        <f>IF(N155="zákl. přenesená",J155,0)</f>
        <v>0</v>
      </c>
      <c r="BH155" s="194">
        <f>IF(N155="sníž. přenesená",J155,0)</f>
        <v>0</v>
      </c>
      <c r="BI155" s="194">
        <f>IF(N155="nulová",J155,0)</f>
        <v>0</v>
      </c>
      <c r="BJ155" s="17" t="s">
        <v>22</v>
      </c>
      <c r="BK155" s="194">
        <f>ROUND(I155*H155,2)</f>
        <v>0</v>
      </c>
      <c r="BL155" s="17" t="s">
        <v>467</v>
      </c>
      <c r="BM155" s="17" t="s">
        <v>542</v>
      </c>
    </row>
    <row r="156" spans="2:65" s="11" customFormat="1" ht="13.5" x14ac:dyDescent="0.3">
      <c r="B156" s="195"/>
      <c r="C156" s="196"/>
      <c r="D156" s="197" t="s">
        <v>143</v>
      </c>
      <c r="E156" s="198" t="s">
        <v>20</v>
      </c>
      <c r="F156" s="199" t="s">
        <v>22</v>
      </c>
      <c r="G156" s="196"/>
      <c r="H156" s="200">
        <v>1</v>
      </c>
      <c r="I156" s="201"/>
      <c r="J156" s="196"/>
      <c r="K156" s="196"/>
      <c r="L156" s="202"/>
      <c r="M156" s="203"/>
      <c r="N156" s="204"/>
      <c r="O156" s="204"/>
      <c r="P156" s="204"/>
      <c r="Q156" s="204"/>
      <c r="R156" s="204"/>
      <c r="S156" s="204"/>
      <c r="T156" s="205"/>
      <c r="AT156" s="206" t="s">
        <v>143</v>
      </c>
      <c r="AU156" s="206" t="s">
        <v>83</v>
      </c>
      <c r="AV156" s="11" t="s">
        <v>83</v>
      </c>
      <c r="AW156" s="11" t="s">
        <v>37</v>
      </c>
      <c r="AX156" s="11" t="s">
        <v>22</v>
      </c>
      <c r="AY156" s="206" t="s">
        <v>134</v>
      </c>
    </row>
    <row r="157" spans="2:65" s="1" customFormat="1" ht="31.5" customHeight="1" x14ac:dyDescent="0.3">
      <c r="B157" s="34"/>
      <c r="C157" s="183" t="s">
        <v>264</v>
      </c>
      <c r="D157" s="183" t="s">
        <v>136</v>
      </c>
      <c r="E157" s="184" t="s">
        <v>543</v>
      </c>
      <c r="F157" s="185" t="s">
        <v>544</v>
      </c>
      <c r="G157" s="186" t="s">
        <v>176</v>
      </c>
      <c r="H157" s="187">
        <v>5</v>
      </c>
      <c r="I157" s="188"/>
      <c r="J157" s="189">
        <f>ROUND(I157*H157,2)</f>
        <v>0</v>
      </c>
      <c r="K157" s="185" t="s">
        <v>140</v>
      </c>
      <c r="L157" s="54"/>
      <c r="M157" s="190" t="s">
        <v>20</v>
      </c>
      <c r="N157" s="191" t="s">
        <v>45</v>
      </c>
      <c r="O157" s="35"/>
      <c r="P157" s="192">
        <f>O157*H157</f>
        <v>0</v>
      </c>
      <c r="Q157" s="192">
        <v>0</v>
      </c>
      <c r="R157" s="192">
        <f>Q157*H157</f>
        <v>0</v>
      </c>
      <c r="S157" s="192">
        <v>0</v>
      </c>
      <c r="T157" s="193">
        <f>S157*H157</f>
        <v>0</v>
      </c>
      <c r="AR157" s="17" t="s">
        <v>218</v>
      </c>
      <c r="AT157" s="17" t="s">
        <v>136</v>
      </c>
      <c r="AU157" s="17" t="s">
        <v>83</v>
      </c>
      <c r="AY157" s="17" t="s">
        <v>134</v>
      </c>
      <c r="BE157" s="194">
        <f>IF(N157="základní",J157,0)</f>
        <v>0</v>
      </c>
      <c r="BF157" s="194">
        <f>IF(N157="snížená",J157,0)</f>
        <v>0</v>
      </c>
      <c r="BG157" s="194">
        <f>IF(N157="zákl. přenesená",J157,0)</f>
        <v>0</v>
      </c>
      <c r="BH157" s="194">
        <f>IF(N157="sníž. přenesená",J157,0)</f>
        <v>0</v>
      </c>
      <c r="BI157" s="194">
        <f>IF(N157="nulová",J157,0)</f>
        <v>0</v>
      </c>
      <c r="BJ157" s="17" t="s">
        <v>22</v>
      </c>
      <c r="BK157" s="194">
        <f>ROUND(I157*H157,2)</f>
        <v>0</v>
      </c>
      <c r="BL157" s="17" t="s">
        <v>218</v>
      </c>
      <c r="BM157" s="17" t="s">
        <v>545</v>
      </c>
    </row>
    <row r="158" spans="2:65" s="11" customFormat="1" ht="13.5" x14ac:dyDescent="0.3">
      <c r="B158" s="195"/>
      <c r="C158" s="196"/>
      <c r="D158" s="197" t="s">
        <v>143</v>
      </c>
      <c r="E158" s="198" t="s">
        <v>20</v>
      </c>
      <c r="F158" s="199" t="s">
        <v>157</v>
      </c>
      <c r="G158" s="196"/>
      <c r="H158" s="200">
        <v>5</v>
      </c>
      <c r="I158" s="201"/>
      <c r="J158" s="196"/>
      <c r="K158" s="196"/>
      <c r="L158" s="202"/>
      <c r="M158" s="203"/>
      <c r="N158" s="204"/>
      <c r="O158" s="204"/>
      <c r="P158" s="204"/>
      <c r="Q158" s="204"/>
      <c r="R158" s="204"/>
      <c r="S158" s="204"/>
      <c r="T158" s="205"/>
      <c r="AT158" s="206" t="s">
        <v>143</v>
      </c>
      <c r="AU158" s="206" t="s">
        <v>83</v>
      </c>
      <c r="AV158" s="11" t="s">
        <v>83</v>
      </c>
      <c r="AW158" s="11" t="s">
        <v>37</v>
      </c>
      <c r="AX158" s="11" t="s">
        <v>22</v>
      </c>
      <c r="AY158" s="206" t="s">
        <v>134</v>
      </c>
    </row>
    <row r="159" spans="2:65" s="1" customFormat="1" ht="31.5" customHeight="1" x14ac:dyDescent="0.3">
      <c r="B159" s="34"/>
      <c r="C159" s="235" t="s">
        <v>269</v>
      </c>
      <c r="D159" s="235" t="s">
        <v>238</v>
      </c>
      <c r="E159" s="236" t="s">
        <v>546</v>
      </c>
      <c r="F159" s="237" t="s">
        <v>547</v>
      </c>
      <c r="G159" s="238" t="s">
        <v>176</v>
      </c>
      <c r="H159" s="239">
        <v>5</v>
      </c>
      <c r="I159" s="240"/>
      <c r="J159" s="241">
        <f>ROUND(I159*H159,2)</f>
        <v>0</v>
      </c>
      <c r="K159" s="237" t="s">
        <v>140</v>
      </c>
      <c r="L159" s="242"/>
      <c r="M159" s="243" t="s">
        <v>20</v>
      </c>
      <c r="N159" s="244" t="s">
        <v>45</v>
      </c>
      <c r="O159" s="35"/>
      <c r="P159" s="192">
        <f>O159*H159</f>
        <v>0</v>
      </c>
      <c r="Q159" s="192">
        <v>0.17699999999999999</v>
      </c>
      <c r="R159" s="192">
        <f>Q159*H159</f>
        <v>0.88500000000000001</v>
      </c>
      <c r="S159" s="192">
        <v>0</v>
      </c>
      <c r="T159" s="193">
        <f>S159*H159</f>
        <v>0</v>
      </c>
      <c r="AR159" s="17" t="s">
        <v>299</v>
      </c>
      <c r="AT159" s="17" t="s">
        <v>238</v>
      </c>
      <c r="AU159" s="17" t="s">
        <v>83</v>
      </c>
      <c r="AY159" s="17" t="s">
        <v>134</v>
      </c>
      <c r="BE159" s="194">
        <f>IF(N159="základní",J159,0)</f>
        <v>0</v>
      </c>
      <c r="BF159" s="194">
        <f>IF(N159="snížená",J159,0)</f>
        <v>0</v>
      </c>
      <c r="BG159" s="194">
        <f>IF(N159="zákl. přenesená",J159,0)</f>
        <v>0</v>
      </c>
      <c r="BH159" s="194">
        <f>IF(N159="sníž. přenesená",J159,0)</f>
        <v>0</v>
      </c>
      <c r="BI159" s="194">
        <f>IF(N159="nulová",J159,0)</f>
        <v>0</v>
      </c>
      <c r="BJ159" s="17" t="s">
        <v>22</v>
      </c>
      <c r="BK159" s="194">
        <f>ROUND(I159*H159,2)</f>
        <v>0</v>
      </c>
      <c r="BL159" s="17" t="s">
        <v>218</v>
      </c>
      <c r="BM159" s="17" t="s">
        <v>548</v>
      </c>
    </row>
    <row r="160" spans="2:65" s="1" customFormat="1" ht="31.5" customHeight="1" x14ac:dyDescent="0.3">
      <c r="B160" s="34"/>
      <c r="C160" s="183" t="s">
        <v>274</v>
      </c>
      <c r="D160" s="183" t="s">
        <v>136</v>
      </c>
      <c r="E160" s="184" t="s">
        <v>549</v>
      </c>
      <c r="F160" s="185" t="s">
        <v>550</v>
      </c>
      <c r="G160" s="186" t="s">
        <v>176</v>
      </c>
      <c r="H160" s="187">
        <v>5</v>
      </c>
      <c r="I160" s="188"/>
      <c r="J160" s="189">
        <f>ROUND(I160*H160,2)</f>
        <v>0</v>
      </c>
      <c r="K160" s="185" t="s">
        <v>140</v>
      </c>
      <c r="L160" s="54"/>
      <c r="M160" s="190" t="s">
        <v>20</v>
      </c>
      <c r="N160" s="191" t="s">
        <v>45</v>
      </c>
      <c r="O160" s="35"/>
      <c r="P160" s="192">
        <f>O160*H160</f>
        <v>0</v>
      </c>
      <c r="Q160" s="192">
        <v>0</v>
      </c>
      <c r="R160" s="192">
        <f>Q160*H160</f>
        <v>0</v>
      </c>
      <c r="S160" s="192">
        <v>0</v>
      </c>
      <c r="T160" s="193">
        <f>S160*H160</f>
        <v>0</v>
      </c>
      <c r="AR160" s="17" t="s">
        <v>467</v>
      </c>
      <c r="AT160" s="17" t="s">
        <v>136</v>
      </c>
      <c r="AU160" s="17" t="s">
        <v>83</v>
      </c>
      <c r="AY160" s="17" t="s">
        <v>134</v>
      </c>
      <c r="BE160" s="194">
        <f>IF(N160="základní",J160,0)</f>
        <v>0</v>
      </c>
      <c r="BF160" s="194">
        <f>IF(N160="snížená",J160,0)</f>
        <v>0</v>
      </c>
      <c r="BG160" s="194">
        <f>IF(N160="zákl. přenesená",J160,0)</f>
        <v>0</v>
      </c>
      <c r="BH160" s="194">
        <f>IF(N160="sníž. přenesená",J160,0)</f>
        <v>0</v>
      </c>
      <c r="BI160" s="194">
        <f>IF(N160="nulová",J160,0)</f>
        <v>0</v>
      </c>
      <c r="BJ160" s="17" t="s">
        <v>22</v>
      </c>
      <c r="BK160" s="194">
        <f>ROUND(I160*H160,2)</f>
        <v>0</v>
      </c>
      <c r="BL160" s="17" t="s">
        <v>467</v>
      </c>
      <c r="BM160" s="17" t="s">
        <v>551</v>
      </c>
    </row>
    <row r="161" spans="2:65" s="11" customFormat="1" ht="13.5" x14ac:dyDescent="0.3">
      <c r="B161" s="195"/>
      <c r="C161" s="196"/>
      <c r="D161" s="197" t="s">
        <v>143</v>
      </c>
      <c r="E161" s="198" t="s">
        <v>20</v>
      </c>
      <c r="F161" s="199" t="s">
        <v>157</v>
      </c>
      <c r="G161" s="196"/>
      <c r="H161" s="200">
        <v>5</v>
      </c>
      <c r="I161" s="201"/>
      <c r="J161" s="196"/>
      <c r="K161" s="196"/>
      <c r="L161" s="202"/>
      <c r="M161" s="203"/>
      <c r="N161" s="204"/>
      <c r="O161" s="204"/>
      <c r="P161" s="204"/>
      <c r="Q161" s="204"/>
      <c r="R161" s="204"/>
      <c r="S161" s="204"/>
      <c r="T161" s="205"/>
      <c r="AT161" s="206" t="s">
        <v>143</v>
      </c>
      <c r="AU161" s="206" t="s">
        <v>83</v>
      </c>
      <c r="AV161" s="11" t="s">
        <v>83</v>
      </c>
      <c r="AW161" s="11" t="s">
        <v>37</v>
      </c>
      <c r="AX161" s="11" t="s">
        <v>22</v>
      </c>
      <c r="AY161" s="206" t="s">
        <v>134</v>
      </c>
    </row>
    <row r="162" spans="2:65" s="1" customFormat="1" ht="22.5" customHeight="1" x14ac:dyDescent="0.3">
      <c r="B162" s="34"/>
      <c r="C162" s="235" t="s">
        <v>278</v>
      </c>
      <c r="D162" s="235" t="s">
        <v>238</v>
      </c>
      <c r="E162" s="236" t="s">
        <v>552</v>
      </c>
      <c r="F162" s="237" t="s">
        <v>553</v>
      </c>
      <c r="G162" s="238" t="s">
        <v>176</v>
      </c>
      <c r="H162" s="239">
        <v>5</v>
      </c>
      <c r="I162" s="240"/>
      <c r="J162" s="241">
        <f>ROUND(I162*H162,2)</f>
        <v>0</v>
      </c>
      <c r="K162" s="237" t="s">
        <v>20</v>
      </c>
      <c r="L162" s="242"/>
      <c r="M162" s="243" t="s">
        <v>20</v>
      </c>
      <c r="N162" s="244" t="s">
        <v>45</v>
      </c>
      <c r="O162" s="35"/>
      <c r="P162" s="192">
        <f>O162*H162</f>
        <v>0</v>
      </c>
      <c r="Q162" s="192">
        <v>0.01</v>
      </c>
      <c r="R162" s="192">
        <f>Q162*H162</f>
        <v>0.05</v>
      </c>
      <c r="S162" s="192">
        <v>0</v>
      </c>
      <c r="T162" s="193">
        <f>S162*H162</f>
        <v>0</v>
      </c>
      <c r="AR162" s="17" t="s">
        <v>554</v>
      </c>
      <c r="AT162" s="17" t="s">
        <v>238</v>
      </c>
      <c r="AU162" s="17" t="s">
        <v>83</v>
      </c>
      <c r="AY162" s="17" t="s">
        <v>134</v>
      </c>
      <c r="BE162" s="194">
        <f>IF(N162="základní",J162,0)</f>
        <v>0</v>
      </c>
      <c r="BF162" s="194">
        <f>IF(N162="snížená",J162,0)</f>
        <v>0</v>
      </c>
      <c r="BG162" s="194">
        <f>IF(N162="zákl. přenesená",J162,0)</f>
        <v>0</v>
      </c>
      <c r="BH162" s="194">
        <f>IF(N162="sníž. přenesená",J162,0)</f>
        <v>0</v>
      </c>
      <c r="BI162" s="194">
        <f>IF(N162="nulová",J162,0)</f>
        <v>0</v>
      </c>
      <c r="BJ162" s="17" t="s">
        <v>22</v>
      </c>
      <c r="BK162" s="194">
        <f>ROUND(I162*H162,2)</f>
        <v>0</v>
      </c>
      <c r="BL162" s="17" t="s">
        <v>467</v>
      </c>
      <c r="BM162" s="17" t="s">
        <v>555</v>
      </c>
    </row>
    <row r="163" spans="2:65" s="11" customFormat="1" ht="13.5" x14ac:dyDescent="0.3">
      <c r="B163" s="195"/>
      <c r="C163" s="196"/>
      <c r="D163" s="197" t="s">
        <v>143</v>
      </c>
      <c r="E163" s="198" t="s">
        <v>20</v>
      </c>
      <c r="F163" s="199" t="s">
        <v>157</v>
      </c>
      <c r="G163" s="196"/>
      <c r="H163" s="200">
        <v>5</v>
      </c>
      <c r="I163" s="201"/>
      <c r="J163" s="196"/>
      <c r="K163" s="196"/>
      <c r="L163" s="202"/>
      <c r="M163" s="203"/>
      <c r="N163" s="204"/>
      <c r="O163" s="204"/>
      <c r="P163" s="204"/>
      <c r="Q163" s="204"/>
      <c r="R163" s="204"/>
      <c r="S163" s="204"/>
      <c r="T163" s="205"/>
      <c r="AT163" s="206" t="s">
        <v>143</v>
      </c>
      <c r="AU163" s="206" t="s">
        <v>83</v>
      </c>
      <c r="AV163" s="11" t="s">
        <v>83</v>
      </c>
      <c r="AW163" s="11" t="s">
        <v>37</v>
      </c>
      <c r="AX163" s="11" t="s">
        <v>22</v>
      </c>
      <c r="AY163" s="206" t="s">
        <v>134</v>
      </c>
    </row>
    <row r="164" spans="2:65" s="1" customFormat="1" ht="22.5" customHeight="1" x14ac:dyDescent="0.3">
      <c r="B164" s="34"/>
      <c r="C164" s="183" t="s">
        <v>284</v>
      </c>
      <c r="D164" s="183" t="s">
        <v>136</v>
      </c>
      <c r="E164" s="184" t="s">
        <v>556</v>
      </c>
      <c r="F164" s="185" t="s">
        <v>557</v>
      </c>
      <c r="G164" s="186" t="s">
        <v>176</v>
      </c>
      <c r="H164" s="187">
        <v>5</v>
      </c>
      <c r="I164" s="188"/>
      <c r="J164" s="189">
        <f>ROUND(I164*H164,2)</f>
        <v>0</v>
      </c>
      <c r="K164" s="185" t="s">
        <v>140</v>
      </c>
      <c r="L164" s="54"/>
      <c r="M164" s="190" t="s">
        <v>20</v>
      </c>
      <c r="N164" s="191" t="s">
        <v>45</v>
      </c>
      <c r="O164" s="35"/>
      <c r="P164" s="192">
        <f>O164*H164</f>
        <v>0</v>
      </c>
      <c r="Q164" s="192">
        <v>0</v>
      </c>
      <c r="R164" s="192">
        <f>Q164*H164</f>
        <v>0</v>
      </c>
      <c r="S164" s="192">
        <v>0</v>
      </c>
      <c r="T164" s="193">
        <f>S164*H164</f>
        <v>0</v>
      </c>
      <c r="AR164" s="17" t="s">
        <v>218</v>
      </c>
      <c r="AT164" s="17" t="s">
        <v>136</v>
      </c>
      <c r="AU164" s="17" t="s">
        <v>83</v>
      </c>
      <c r="AY164" s="17" t="s">
        <v>134</v>
      </c>
      <c r="BE164" s="194">
        <f>IF(N164="základní",J164,0)</f>
        <v>0</v>
      </c>
      <c r="BF164" s="194">
        <f>IF(N164="snížená",J164,0)</f>
        <v>0</v>
      </c>
      <c r="BG164" s="194">
        <f>IF(N164="zákl. přenesená",J164,0)</f>
        <v>0</v>
      </c>
      <c r="BH164" s="194">
        <f>IF(N164="sníž. přenesená",J164,0)</f>
        <v>0</v>
      </c>
      <c r="BI164" s="194">
        <f>IF(N164="nulová",J164,0)</f>
        <v>0</v>
      </c>
      <c r="BJ164" s="17" t="s">
        <v>22</v>
      </c>
      <c r="BK164" s="194">
        <f>ROUND(I164*H164,2)</f>
        <v>0</v>
      </c>
      <c r="BL164" s="17" t="s">
        <v>218</v>
      </c>
      <c r="BM164" s="17" t="s">
        <v>558</v>
      </c>
    </row>
    <row r="165" spans="2:65" s="1" customFormat="1" ht="22.5" customHeight="1" x14ac:dyDescent="0.3">
      <c r="B165" s="34"/>
      <c r="C165" s="235" t="s">
        <v>289</v>
      </c>
      <c r="D165" s="235" t="s">
        <v>238</v>
      </c>
      <c r="E165" s="236" t="s">
        <v>559</v>
      </c>
      <c r="F165" s="237" t="s">
        <v>560</v>
      </c>
      <c r="G165" s="238" t="s">
        <v>176</v>
      </c>
      <c r="H165" s="239">
        <v>5</v>
      </c>
      <c r="I165" s="240"/>
      <c r="J165" s="241">
        <f>ROUND(I165*H165,2)</f>
        <v>0</v>
      </c>
      <c r="K165" s="237" t="s">
        <v>20</v>
      </c>
      <c r="L165" s="242"/>
      <c r="M165" s="243" t="s">
        <v>20</v>
      </c>
      <c r="N165" s="244" t="s">
        <v>45</v>
      </c>
      <c r="O165" s="35"/>
      <c r="P165" s="192">
        <f>O165*H165</f>
        <v>0</v>
      </c>
      <c r="Q165" s="192">
        <v>9.4E-2</v>
      </c>
      <c r="R165" s="192">
        <f>Q165*H165</f>
        <v>0.47</v>
      </c>
      <c r="S165" s="192">
        <v>0</v>
      </c>
      <c r="T165" s="193">
        <f>S165*H165</f>
        <v>0</v>
      </c>
      <c r="AR165" s="17" t="s">
        <v>299</v>
      </c>
      <c r="AT165" s="17" t="s">
        <v>238</v>
      </c>
      <c r="AU165" s="17" t="s">
        <v>83</v>
      </c>
      <c r="AY165" s="17" t="s">
        <v>134</v>
      </c>
      <c r="BE165" s="194">
        <f>IF(N165="základní",J165,0)</f>
        <v>0</v>
      </c>
      <c r="BF165" s="194">
        <f>IF(N165="snížená",J165,0)</f>
        <v>0</v>
      </c>
      <c r="BG165" s="194">
        <f>IF(N165="zákl. přenesená",J165,0)</f>
        <v>0</v>
      </c>
      <c r="BH165" s="194">
        <f>IF(N165="sníž. přenesená",J165,0)</f>
        <v>0</v>
      </c>
      <c r="BI165" s="194">
        <f>IF(N165="nulová",J165,0)</f>
        <v>0</v>
      </c>
      <c r="BJ165" s="17" t="s">
        <v>22</v>
      </c>
      <c r="BK165" s="194">
        <f>ROUND(I165*H165,2)</f>
        <v>0</v>
      </c>
      <c r="BL165" s="17" t="s">
        <v>218</v>
      </c>
      <c r="BM165" s="17" t="s">
        <v>561</v>
      </c>
    </row>
    <row r="166" spans="2:65" s="1" customFormat="1" ht="27" x14ac:dyDescent="0.3">
      <c r="B166" s="34"/>
      <c r="C166" s="56"/>
      <c r="D166" s="207" t="s">
        <v>148</v>
      </c>
      <c r="E166" s="56"/>
      <c r="F166" s="208" t="s">
        <v>562</v>
      </c>
      <c r="G166" s="56"/>
      <c r="H166" s="56"/>
      <c r="I166" s="153"/>
      <c r="J166" s="56"/>
      <c r="K166" s="56"/>
      <c r="L166" s="54"/>
      <c r="M166" s="71"/>
      <c r="N166" s="35"/>
      <c r="O166" s="35"/>
      <c r="P166" s="35"/>
      <c r="Q166" s="35"/>
      <c r="R166" s="35"/>
      <c r="S166" s="35"/>
      <c r="T166" s="72"/>
      <c r="AT166" s="17" t="s">
        <v>148</v>
      </c>
      <c r="AU166" s="17" t="s">
        <v>83</v>
      </c>
    </row>
    <row r="167" spans="2:65" s="11" customFormat="1" ht="13.5" x14ac:dyDescent="0.3">
      <c r="B167" s="195"/>
      <c r="C167" s="196"/>
      <c r="D167" s="197" t="s">
        <v>143</v>
      </c>
      <c r="E167" s="198" t="s">
        <v>20</v>
      </c>
      <c r="F167" s="199" t="s">
        <v>157</v>
      </c>
      <c r="G167" s="196"/>
      <c r="H167" s="200">
        <v>5</v>
      </c>
      <c r="I167" s="201"/>
      <c r="J167" s="196"/>
      <c r="K167" s="196"/>
      <c r="L167" s="202"/>
      <c r="M167" s="203"/>
      <c r="N167" s="204"/>
      <c r="O167" s="204"/>
      <c r="P167" s="204"/>
      <c r="Q167" s="204"/>
      <c r="R167" s="204"/>
      <c r="S167" s="204"/>
      <c r="T167" s="205"/>
      <c r="AT167" s="206" t="s">
        <v>143</v>
      </c>
      <c r="AU167" s="206" t="s">
        <v>83</v>
      </c>
      <c r="AV167" s="11" t="s">
        <v>83</v>
      </c>
      <c r="AW167" s="11" t="s">
        <v>37</v>
      </c>
      <c r="AX167" s="11" t="s">
        <v>22</v>
      </c>
      <c r="AY167" s="206" t="s">
        <v>134</v>
      </c>
    </row>
    <row r="168" spans="2:65" s="1" customFormat="1" ht="22.5" customHeight="1" x14ac:dyDescent="0.3">
      <c r="B168" s="34"/>
      <c r="C168" s="183" t="s">
        <v>294</v>
      </c>
      <c r="D168" s="183" t="s">
        <v>136</v>
      </c>
      <c r="E168" s="184" t="s">
        <v>563</v>
      </c>
      <c r="F168" s="185" t="s">
        <v>564</v>
      </c>
      <c r="G168" s="186" t="s">
        <v>176</v>
      </c>
      <c r="H168" s="187">
        <v>5</v>
      </c>
      <c r="I168" s="188"/>
      <c r="J168" s="189">
        <f>ROUND(I168*H168,2)</f>
        <v>0</v>
      </c>
      <c r="K168" s="185" t="s">
        <v>140</v>
      </c>
      <c r="L168" s="54"/>
      <c r="M168" s="190" t="s">
        <v>20</v>
      </c>
      <c r="N168" s="191" t="s">
        <v>45</v>
      </c>
      <c r="O168" s="35"/>
      <c r="P168" s="192">
        <f>O168*H168</f>
        <v>0</v>
      </c>
      <c r="Q168" s="192">
        <v>0</v>
      </c>
      <c r="R168" s="192">
        <f>Q168*H168</f>
        <v>0</v>
      </c>
      <c r="S168" s="192">
        <v>0</v>
      </c>
      <c r="T168" s="193">
        <f>S168*H168</f>
        <v>0</v>
      </c>
      <c r="AR168" s="17" t="s">
        <v>218</v>
      </c>
      <c r="AT168" s="17" t="s">
        <v>136</v>
      </c>
      <c r="AU168" s="17" t="s">
        <v>83</v>
      </c>
      <c r="AY168" s="17" t="s">
        <v>134</v>
      </c>
      <c r="BE168" s="194">
        <f>IF(N168="základní",J168,0)</f>
        <v>0</v>
      </c>
      <c r="BF168" s="194">
        <f>IF(N168="snížená",J168,0)</f>
        <v>0</v>
      </c>
      <c r="BG168" s="194">
        <f>IF(N168="zákl. přenesená",J168,0)</f>
        <v>0</v>
      </c>
      <c r="BH168" s="194">
        <f>IF(N168="sníž. přenesená",J168,0)</f>
        <v>0</v>
      </c>
      <c r="BI168" s="194">
        <f>IF(N168="nulová",J168,0)</f>
        <v>0</v>
      </c>
      <c r="BJ168" s="17" t="s">
        <v>22</v>
      </c>
      <c r="BK168" s="194">
        <f>ROUND(I168*H168,2)</f>
        <v>0</v>
      </c>
      <c r="BL168" s="17" t="s">
        <v>218</v>
      </c>
      <c r="BM168" s="17" t="s">
        <v>565</v>
      </c>
    </row>
    <row r="169" spans="2:65" s="11" customFormat="1" ht="13.5" x14ac:dyDescent="0.3">
      <c r="B169" s="195"/>
      <c r="C169" s="196"/>
      <c r="D169" s="207" t="s">
        <v>143</v>
      </c>
      <c r="E169" s="221" t="s">
        <v>20</v>
      </c>
      <c r="F169" s="222" t="s">
        <v>157</v>
      </c>
      <c r="G169" s="196"/>
      <c r="H169" s="223">
        <v>5</v>
      </c>
      <c r="I169" s="201"/>
      <c r="J169" s="196"/>
      <c r="K169" s="196"/>
      <c r="L169" s="202"/>
      <c r="M169" s="203"/>
      <c r="N169" s="204"/>
      <c r="O169" s="204"/>
      <c r="P169" s="204"/>
      <c r="Q169" s="204"/>
      <c r="R169" s="204"/>
      <c r="S169" s="204"/>
      <c r="T169" s="205"/>
      <c r="AT169" s="206" t="s">
        <v>143</v>
      </c>
      <c r="AU169" s="206" t="s">
        <v>83</v>
      </c>
      <c r="AV169" s="11" t="s">
        <v>83</v>
      </c>
      <c r="AW169" s="11" t="s">
        <v>37</v>
      </c>
      <c r="AX169" s="11" t="s">
        <v>22</v>
      </c>
      <c r="AY169" s="206" t="s">
        <v>134</v>
      </c>
    </row>
    <row r="170" spans="2:65" s="10" customFormat="1" ht="37.35" customHeight="1" x14ac:dyDescent="0.35">
      <c r="B170" s="166"/>
      <c r="C170" s="167"/>
      <c r="D170" s="168" t="s">
        <v>73</v>
      </c>
      <c r="E170" s="169" t="s">
        <v>238</v>
      </c>
      <c r="F170" s="169" t="s">
        <v>566</v>
      </c>
      <c r="G170" s="167"/>
      <c r="H170" s="167"/>
      <c r="I170" s="170"/>
      <c r="J170" s="171">
        <f>BK170</f>
        <v>0</v>
      </c>
      <c r="K170" s="167"/>
      <c r="L170" s="172"/>
      <c r="M170" s="173"/>
      <c r="N170" s="174"/>
      <c r="O170" s="174"/>
      <c r="P170" s="175">
        <f>P171+P224</f>
        <v>0</v>
      </c>
      <c r="Q170" s="174"/>
      <c r="R170" s="175">
        <f>R171+R224</f>
        <v>30.130096999999996</v>
      </c>
      <c r="S170" s="174"/>
      <c r="T170" s="176">
        <f>T171+T224</f>
        <v>0</v>
      </c>
      <c r="AR170" s="177" t="s">
        <v>151</v>
      </c>
      <c r="AT170" s="178" t="s">
        <v>73</v>
      </c>
      <c r="AU170" s="178" t="s">
        <v>74</v>
      </c>
      <c r="AY170" s="177" t="s">
        <v>134</v>
      </c>
      <c r="BK170" s="179">
        <f>BK171+BK224</f>
        <v>0</v>
      </c>
    </row>
    <row r="171" spans="2:65" s="10" customFormat="1" ht="19.899999999999999" customHeight="1" x14ac:dyDescent="0.3">
      <c r="B171" s="166"/>
      <c r="C171" s="167"/>
      <c r="D171" s="180" t="s">
        <v>73</v>
      </c>
      <c r="E171" s="181" t="s">
        <v>567</v>
      </c>
      <c r="F171" s="181" t="s">
        <v>568</v>
      </c>
      <c r="G171" s="167"/>
      <c r="H171" s="167"/>
      <c r="I171" s="170"/>
      <c r="J171" s="182">
        <f>BK171</f>
        <v>0</v>
      </c>
      <c r="K171" s="167"/>
      <c r="L171" s="172"/>
      <c r="M171" s="173"/>
      <c r="N171" s="174"/>
      <c r="O171" s="174"/>
      <c r="P171" s="175">
        <f>SUM(P172:P223)</f>
        <v>0</v>
      </c>
      <c r="Q171" s="174"/>
      <c r="R171" s="175">
        <f>SUM(R172:R223)</f>
        <v>0.29896500000000004</v>
      </c>
      <c r="S171" s="174"/>
      <c r="T171" s="176">
        <f>SUM(T172:T223)</f>
        <v>0</v>
      </c>
      <c r="AR171" s="177" t="s">
        <v>151</v>
      </c>
      <c r="AT171" s="178" t="s">
        <v>73</v>
      </c>
      <c r="AU171" s="178" t="s">
        <v>22</v>
      </c>
      <c r="AY171" s="177" t="s">
        <v>134</v>
      </c>
      <c r="BK171" s="179">
        <f>SUM(BK172:BK223)</f>
        <v>0</v>
      </c>
    </row>
    <row r="172" spans="2:65" s="1" customFormat="1" ht="31.5" customHeight="1" x14ac:dyDescent="0.3">
      <c r="B172" s="34"/>
      <c r="C172" s="183" t="s">
        <v>299</v>
      </c>
      <c r="D172" s="183" t="s">
        <v>136</v>
      </c>
      <c r="E172" s="184" t="s">
        <v>569</v>
      </c>
      <c r="F172" s="185" t="s">
        <v>570</v>
      </c>
      <c r="G172" s="186" t="s">
        <v>176</v>
      </c>
      <c r="H172" s="187">
        <v>30</v>
      </c>
      <c r="I172" s="188"/>
      <c r="J172" s="189">
        <f>ROUND(I172*H172,2)</f>
        <v>0</v>
      </c>
      <c r="K172" s="185" t="s">
        <v>140</v>
      </c>
      <c r="L172" s="54"/>
      <c r="M172" s="190" t="s">
        <v>20</v>
      </c>
      <c r="N172" s="191" t="s">
        <v>45</v>
      </c>
      <c r="O172" s="35"/>
      <c r="P172" s="192">
        <f>O172*H172</f>
        <v>0</v>
      </c>
      <c r="Q172" s="192">
        <v>0</v>
      </c>
      <c r="R172" s="192">
        <f>Q172*H172</f>
        <v>0</v>
      </c>
      <c r="S172" s="192">
        <v>0</v>
      </c>
      <c r="T172" s="193">
        <f>S172*H172</f>
        <v>0</v>
      </c>
      <c r="AR172" s="17" t="s">
        <v>467</v>
      </c>
      <c r="AT172" s="17" t="s">
        <v>136</v>
      </c>
      <c r="AU172" s="17" t="s">
        <v>83</v>
      </c>
      <c r="AY172" s="17" t="s">
        <v>134</v>
      </c>
      <c r="BE172" s="194">
        <f>IF(N172="základní",J172,0)</f>
        <v>0</v>
      </c>
      <c r="BF172" s="194">
        <f>IF(N172="snížená",J172,0)</f>
        <v>0</v>
      </c>
      <c r="BG172" s="194">
        <f>IF(N172="zákl. přenesená",J172,0)</f>
        <v>0</v>
      </c>
      <c r="BH172" s="194">
        <f>IF(N172="sníž. přenesená",J172,0)</f>
        <v>0</v>
      </c>
      <c r="BI172" s="194">
        <f>IF(N172="nulová",J172,0)</f>
        <v>0</v>
      </c>
      <c r="BJ172" s="17" t="s">
        <v>22</v>
      </c>
      <c r="BK172" s="194">
        <f>ROUND(I172*H172,2)</f>
        <v>0</v>
      </c>
      <c r="BL172" s="17" t="s">
        <v>467</v>
      </c>
      <c r="BM172" s="17" t="s">
        <v>571</v>
      </c>
    </row>
    <row r="173" spans="2:65" s="11" customFormat="1" ht="13.5" x14ac:dyDescent="0.3">
      <c r="B173" s="195"/>
      <c r="C173" s="196"/>
      <c r="D173" s="197" t="s">
        <v>143</v>
      </c>
      <c r="E173" s="198" t="s">
        <v>20</v>
      </c>
      <c r="F173" s="199" t="s">
        <v>572</v>
      </c>
      <c r="G173" s="196"/>
      <c r="H173" s="200">
        <v>30</v>
      </c>
      <c r="I173" s="201"/>
      <c r="J173" s="196"/>
      <c r="K173" s="196"/>
      <c r="L173" s="202"/>
      <c r="M173" s="203"/>
      <c r="N173" s="204"/>
      <c r="O173" s="204"/>
      <c r="P173" s="204"/>
      <c r="Q173" s="204"/>
      <c r="R173" s="204"/>
      <c r="S173" s="204"/>
      <c r="T173" s="205"/>
      <c r="AT173" s="206" t="s">
        <v>143</v>
      </c>
      <c r="AU173" s="206" t="s">
        <v>83</v>
      </c>
      <c r="AV173" s="11" t="s">
        <v>83</v>
      </c>
      <c r="AW173" s="11" t="s">
        <v>37</v>
      </c>
      <c r="AX173" s="11" t="s">
        <v>74</v>
      </c>
      <c r="AY173" s="206" t="s">
        <v>134</v>
      </c>
    </row>
    <row r="174" spans="2:65" s="1" customFormat="1" ht="22.5" customHeight="1" x14ac:dyDescent="0.3">
      <c r="B174" s="34"/>
      <c r="C174" s="183" t="s">
        <v>304</v>
      </c>
      <c r="D174" s="183" t="s">
        <v>136</v>
      </c>
      <c r="E174" s="184" t="s">
        <v>573</v>
      </c>
      <c r="F174" s="185" t="s">
        <v>574</v>
      </c>
      <c r="G174" s="186" t="s">
        <v>176</v>
      </c>
      <c r="H174" s="187">
        <v>5</v>
      </c>
      <c r="I174" s="188"/>
      <c r="J174" s="189">
        <f>ROUND(I174*H174,2)</f>
        <v>0</v>
      </c>
      <c r="K174" s="185" t="s">
        <v>20</v>
      </c>
      <c r="L174" s="54"/>
      <c r="M174" s="190" t="s">
        <v>20</v>
      </c>
      <c r="N174" s="191" t="s">
        <v>45</v>
      </c>
      <c r="O174" s="35"/>
      <c r="P174" s="192">
        <f>O174*H174</f>
        <v>0</v>
      </c>
      <c r="Q174" s="192">
        <v>0</v>
      </c>
      <c r="R174" s="192">
        <f>Q174*H174</f>
        <v>0</v>
      </c>
      <c r="S174" s="192">
        <v>0</v>
      </c>
      <c r="T174" s="193">
        <f>S174*H174</f>
        <v>0</v>
      </c>
      <c r="AR174" s="17" t="s">
        <v>467</v>
      </c>
      <c r="AT174" s="17" t="s">
        <v>136</v>
      </c>
      <c r="AU174" s="17" t="s">
        <v>83</v>
      </c>
      <c r="AY174" s="17" t="s">
        <v>134</v>
      </c>
      <c r="BE174" s="194">
        <f>IF(N174="základní",J174,0)</f>
        <v>0</v>
      </c>
      <c r="BF174" s="194">
        <f>IF(N174="snížená",J174,0)</f>
        <v>0</v>
      </c>
      <c r="BG174" s="194">
        <f>IF(N174="zákl. přenesená",J174,0)</f>
        <v>0</v>
      </c>
      <c r="BH174" s="194">
        <f>IF(N174="sníž. přenesená",J174,0)</f>
        <v>0</v>
      </c>
      <c r="BI174" s="194">
        <f>IF(N174="nulová",J174,0)</f>
        <v>0</v>
      </c>
      <c r="BJ174" s="17" t="s">
        <v>22</v>
      </c>
      <c r="BK174" s="194">
        <f>ROUND(I174*H174,2)</f>
        <v>0</v>
      </c>
      <c r="BL174" s="17" t="s">
        <v>467</v>
      </c>
      <c r="BM174" s="17" t="s">
        <v>575</v>
      </c>
    </row>
    <row r="175" spans="2:65" s="11" customFormat="1" ht="13.5" x14ac:dyDescent="0.3">
      <c r="B175" s="195"/>
      <c r="C175" s="196"/>
      <c r="D175" s="197" t="s">
        <v>143</v>
      </c>
      <c r="E175" s="198" t="s">
        <v>20</v>
      </c>
      <c r="F175" s="199" t="s">
        <v>157</v>
      </c>
      <c r="G175" s="196"/>
      <c r="H175" s="200">
        <v>5</v>
      </c>
      <c r="I175" s="201"/>
      <c r="J175" s="196"/>
      <c r="K175" s="196"/>
      <c r="L175" s="202"/>
      <c r="M175" s="203"/>
      <c r="N175" s="204"/>
      <c r="O175" s="204"/>
      <c r="P175" s="204"/>
      <c r="Q175" s="204"/>
      <c r="R175" s="204"/>
      <c r="S175" s="204"/>
      <c r="T175" s="205"/>
      <c r="AT175" s="206" t="s">
        <v>143</v>
      </c>
      <c r="AU175" s="206" t="s">
        <v>83</v>
      </c>
      <c r="AV175" s="11" t="s">
        <v>83</v>
      </c>
      <c r="AW175" s="11" t="s">
        <v>37</v>
      </c>
      <c r="AX175" s="11" t="s">
        <v>22</v>
      </c>
      <c r="AY175" s="206" t="s">
        <v>134</v>
      </c>
    </row>
    <row r="176" spans="2:65" s="1" customFormat="1" ht="22.5" customHeight="1" x14ac:dyDescent="0.3">
      <c r="B176" s="34"/>
      <c r="C176" s="183" t="s">
        <v>308</v>
      </c>
      <c r="D176" s="183" t="s">
        <v>136</v>
      </c>
      <c r="E176" s="184" t="s">
        <v>576</v>
      </c>
      <c r="F176" s="185" t="s">
        <v>577</v>
      </c>
      <c r="G176" s="186" t="s">
        <v>176</v>
      </c>
      <c r="H176" s="187">
        <v>70</v>
      </c>
      <c r="I176" s="188"/>
      <c r="J176" s="189">
        <f>ROUND(I176*H176,2)</f>
        <v>0</v>
      </c>
      <c r="K176" s="185" t="s">
        <v>20</v>
      </c>
      <c r="L176" s="54"/>
      <c r="M176" s="190" t="s">
        <v>20</v>
      </c>
      <c r="N176" s="191" t="s">
        <v>45</v>
      </c>
      <c r="O176" s="35"/>
      <c r="P176" s="192">
        <f>O176*H176</f>
        <v>0</v>
      </c>
      <c r="Q176" s="192">
        <v>0</v>
      </c>
      <c r="R176" s="192">
        <f>Q176*H176</f>
        <v>0</v>
      </c>
      <c r="S176" s="192">
        <v>0</v>
      </c>
      <c r="T176" s="193">
        <f>S176*H176</f>
        <v>0</v>
      </c>
      <c r="AR176" s="17" t="s">
        <v>218</v>
      </c>
      <c r="AT176" s="17" t="s">
        <v>136</v>
      </c>
      <c r="AU176" s="17" t="s">
        <v>83</v>
      </c>
      <c r="AY176" s="17" t="s">
        <v>134</v>
      </c>
      <c r="BE176" s="194">
        <f>IF(N176="základní",J176,0)</f>
        <v>0</v>
      </c>
      <c r="BF176" s="194">
        <f>IF(N176="snížená",J176,0)</f>
        <v>0</v>
      </c>
      <c r="BG176" s="194">
        <f>IF(N176="zákl. přenesená",J176,0)</f>
        <v>0</v>
      </c>
      <c r="BH176" s="194">
        <f>IF(N176="sníž. přenesená",J176,0)</f>
        <v>0</v>
      </c>
      <c r="BI176" s="194">
        <f>IF(N176="nulová",J176,0)</f>
        <v>0</v>
      </c>
      <c r="BJ176" s="17" t="s">
        <v>22</v>
      </c>
      <c r="BK176" s="194">
        <f>ROUND(I176*H176,2)</f>
        <v>0</v>
      </c>
      <c r="BL176" s="17" t="s">
        <v>218</v>
      </c>
      <c r="BM176" s="17" t="s">
        <v>578</v>
      </c>
    </row>
    <row r="177" spans="2:65" s="11" customFormat="1" ht="13.5" x14ac:dyDescent="0.3">
      <c r="B177" s="195"/>
      <c r="C177" s="196"/>
      <c r="D177" s="197" t="s">
        <v>143</v>
      </c>
      <c r="E177" s="198" t="s">
        <v>20</v>
      </c>
      <c r="F177" s="199" t="s">
        <v>579</v>
      </c>
      <c r="G177" s="196"/>
      <c r="H177" s="200">
        <v>70</v>
      </c>
      <c r="I177" s="201"/>
      <c r="J177" s="196"/>
      <c r="K177" s="196"/>
      <c r="L177" s="202"/>
      <c r="M177" s="203"/>
      <c r="N177" s="204"/>
      <c r="O177" s="204"/>
      <c r="P177" s="204"/>
      <c r="Q177" s="204"/>
      <c r="R177" s="204"/>
      <c r="S177" s="204"/>
      <c r="T177" s="205"/>
      <c r="AT177" s="206" t="s">
        <v>143</v>
      </c>
      <c r="AU177" s="206" t="s">
        <v>83</v>
      </c>
      <c r="AV177" s="11" t="s">
        <v>83</v>
      </c>
      <c r="AW177" s="11" t="s">
        <v>37</v>
      </c>
      <c r="AX177" s="11" t="s">
        <v>22</v>
      </c>
      <c r="AY177" s="206" t="s">
        <v>134</v>
      </c>
    </row>
    <row r="178" spans="2:65" s="1" customFormat="1" ht="44.25" customHeight="1" x14ac:dyDescent="0.3">
      <c r="B178" s="34"/>
      <c r="C178" s="183" t="s">
        <v>313</v>
      </c>
      <c r="D178" s="183" t="s">
        <v>136</v>
      </c>
      <c r="E178" s="184" t="s">
        <v>580</v>
      </c>
      <c r="F178" s="185" t="s">
        <v>581</v>
      </c>
      <c r="G178" s="186" t="s">
        <v>154</v>
      </c>
      <c r="H178" s="187">
        <v>118.8</v>
      </c>
      <c r="I178" s="188"/>
      <c r="J178" s="189">
        <f>ROUND(I178*H178,2)</f>
        <v>0</v>
      </c>
      <c r="K178" s="185" t="s">
        <v>20</v>
      </c>
      <c r="L178" s="54"/>
      <c r="M178" s="190" t="s">
        <v>20</v>
      </c>
      <c r="N178" s="191" t="s">
        <v>45</v>
      </c>
      <c r="O178" s="35"/>
      <c r="P178" s="192">
        <f>O178*H178</f>
        <v>0</v>
      </c>
      <c r="Q178" s="192">
        <v>0</v>
      </c>
      <c r="R178" s="192">
        <f>Q178*H178</f>
        <v>0</v>
      </c>
      <c r="S178" s="192">
        <v>0</v>
      </c>
      <c r="T178" s="193">
        <f>S178*H178</f>
        <v>0</v>
      </c>
      <c r="AR178" s="17" t="s">
        <v>218</v>
      </c>
      <c r="AT178" s="17" t="s">
        <v>136</v>
      </c>
      <c r="AU178" s="17" t="s">
        <v>83</v>
      </c>
      <c r="AY178" s="17" t="s">
        <v>134</v>
      </c>
      <c r="BE178" s="194">
        <f>IF(N178="základní",J178,0)</f>
        <v>0</v>
      </c>
      <c r="BF178" s="194">
        <f>IF(N178="snížená",J178,0)</f>
        <v>0</v>
      </c>
      <c r="BG178" s="194">
        <f>IF(N178="zákl. přenesená",J178,0)</f>
        <v>0</v>
      </c>
      <c r="BH178" s="194">
        <f>IF(N178="sníž. přenesená",J178,0)</f>
        <v>0</v>
      </c>
      <c r="BI178" s="194">
        <f>IF(N178="nulová",J178,0)</f>
        <v>0</v>
      </c>
      <c r="BJ178" s="17" t="s">
        <v>22</v>
      </c>
      <c r="BK178" s="194">
        <f>ROUND(I178*H178,2)</f>
        <v>0</v>
      </c>
      <c r="BL178" s="17" t="s">
        <v>218</v>
      </c>
      <c r="BM178" s="17" t="s">
        <v>582</v>
      </c>
    </row>
    <row r="179" spans="2:65" s="11" customFormat="1" ht="13.5" x14ac:dyDescent="0.3">
      <c r="B179" s="195"/>
      <c r="C179" s="196"/>
      <c r="D179" s="197" t="s">
        <v>143</v>
      </c>
      <c r="E179" s="198" t="s">
        <v>20</v>
      </c>
      <c r="F179" s="199" t="s">
        <v>583</v>
      </c>
      <c r="G179" s="196"/>
      <c r="H179" s="200">
        <v>118.8</v>
      </c>
      <c r="I179" s="201"/>
      <c r="J179" s="196"/>
      <c r="K179" s="196"/>
      <c r="L179" s="202"/>
      <c r="M179" s="203"/>
      <c r="N179" s="204"/>
      <c r="O179" s="204"/>
      <c r="P179" s="204"/>
      <c r="Q179" s="204"/>
      <c r="R179" s="204"/>
      <c r="S179" s="204"/>
      <c r="T179" s="205"/>
      <c r="AT179" s="206" t="s">
        <v>143</v>
      </c>
      <c r="AU179" s="206" t="s">
        <v>83</v>
      </c>
      <c r="AV179" s="11" t="s">
        <v>83</v>
      </c>
      <c r="AW179" s="11" t="s">
        <v>37</v>
      </c>
      <c r="AX179" s="11" t="s">
        <v>22</v>
      </c>
      <c r="AY179" s="206" t="s">
        <v>134</v>
      </c>
    </row>
    <row r="180" spans="2:65" s="1" customFormat="1" ht="31.5" customHeight="1" x14ac:dyDescent="0.3">
      <c r="B180" s="34"/>
      <c r="C180" s="183" t="s">
        <v>317</v>
      </c>
      <c r="D180" s="183" t="s">
        <v>136</v>
      </c>
      <c r="E180" s="184" t="s">
        <v>584</v>
      </c>
      <c r="F180" s="185" t="s">
        <v>585</v>
      </c>
      <c r="G180" s="186" t="s">
        <v>176</v>
      </c>
      <c r="H180" s="187">
        <v>40</v>
      </c>
      <c r="I180" s="188"/>
      <c r="J180" s="189">
        <f>ROUND(I180*H180,2)</f>
        <v>0</v>
      </c>
      <c r="K180" s="185" t="s">
        <v>140</v>
      </c>
      <c r="L180" s="54"/>
      <c r="M180" s="190" t="s">
        <v>20</v>
      </c>
      <c r="N180" s="191" t="s">
        <v>45</v>
      </c>
      <c r="O180" s="35"/>
      <c r="P180" s="192">
        <f>O180*H180</f>
        <v>0</v>
      </c>
      <c r="Q180" s="192">
        <v>0</v>
      </c>
      <c r="R180" s="192">
        <f>Q180*H180</f>
        <v>0</v>
      </c>
      <c r="S180" s="192">
        <v>0</v>
      </c>
      <c r="T180" s="193">
        <f>S180*H180</f>
        <v>0</v>
      </c>
      <c r="AR180" s="17" t="s">
        <v>467</v>
      </c>
      <c r="AT180" s="17" t="s">
        <v>136</v>
      </c>
      <c r="AU180" s="17" t="s">
        <v>83</v>
      </c>
      <c r="AY180" s="17" t="s">
        <v>134</v>
      </c>
      <c r="BE180" s="194">
        <f>IF(N180="základní",J180,0)</f>
        <v>0</v>
      </c>
      <c r="BF180" s="194">
        <f>IF(N180="snížená",J180,0)</f>
        <v>0</v>
      </c>
      <c r="BG180" s="194">
        <f>IF(N180="zákl. přenesená",J180,0)</f>
        <v>0</v>
      </c>
      <c r="BH180" s="194">
        <f>IF(N180="sníž. přenesená",J180,0)</f>
        <v>0</v>
      </c>
      <c r="BI180" s="194">
        <f>IF(N180="nulová",J180,0)</f>
        <v>0</v>
      </c>
      <c r="BJ180" s="17" t="s">
        <v>22</v>
      </c>
      <c r="BK180" s="194">
        <f>ROUND(I180*H180,2)</f>
        <v>0</v>
      </c>
      <c r="BL180" s="17" t="s">
        <v>467</v>
      </c>
      <c r="BM180" s="17" t="s">
        <v>586</v>
      </c>
    </row>
    <row r="181" spans="2:65" s="11" customFormat="1" ht="13.5" x14ac:dyDescent="0.3">
      <c r="B181" s="195"/>
      <c r="C181" s="196"/>
      <c r="D181" s="197" t="s">
        <v>143</v>
      </c>
      <c r="E181" s="198" t="s">
        <v>20</v>
      </c>
      <c r="F181" s="199" t="s">
        <v>587</v>
      </c>
      <c r="G181" s="196"/>
      <c r="H181" s="200">
        <v>40</v>
      </c>
      <c r="I181" s="201"/>
      <c r="J181" s="196"/>
      <c r="K181" s="196"/>
      <c r="L181" s="202"/>
      <c r="M181" s="203"/>
      <c r="N181" s="204"/>
      <c r="O181" s="204"/>
      <c r="P181" s="204"/>
      <c r="Q181" s="204"/>
      <c r="R181" s="204"/>
      <c r="S181" s="204"/>
      <c r="T181" s="205"/>
      <c r="AT181" s="206" t="s">
        <v>143</v>
      </c>
      <c r="AU181" s="206" t="s">
        <v>83</v>
      </c>
      <c r="AV181" s="11" t="s">
        <v>83</v>
      </c>
      <c r="AW181" s="11" t="s">
        <v>37</v>
      </c>
      <c r="AX181" s="11" t="s">
        <v>22</v>
      </c>
      <c r="AY181" s="206" t="s">
        <v>134</v>
      </c>
    </row>
    <row r="182" spans="2:65" s="1" customFormat="1" ht="22.5" customHeight="1" x14ac:dyDescent="0.3">
      <c r="B182" s="34"/>
      <c r="C182" s="183" t="s">
        <v>323</v>
      </c>
      <c r="D182" s="183" t="s">
        <v>136</v>
      </c>
      <c r="E182" s="184" t="s">
        <v>588</v>
      </c>
      <c r="F182" s="185" t="s">
        <v>589</v>
      </c>
      <c r="G182" s="186" t="s">
        <v>154</v>
      </c>
      <c r="H182" s="187">
        <v>115.8</v>
      </c>
      <c r="I182" s="188"/>
      <c r="J182" s="189">
        <f>ROUND(I182*H182,2)</f>
        <v>0</v>
      </c>
      <c r="K182" s="185" t="s">
        <v>20</v>
      </c>
      <c r="L182" s="54"/>
      <c r="M182" s="190" t="s">
        <v>20</v>
      </c>
      <c r="N182" s="191" t="s">
        <v>45</v>
      </c>
      <c r="O182" s="35"/>
      <c r="P182" s="192">
        <f>O182*H182</f>
        <v>0</v>
      </c>
      <c r="Q182" s="192">
        <v>0</v>
      </c>
      <c r="R182" s="192">
        <f>Q182*H182</f>
        <v>0</v>
      </c>
      <c r="S182" s="192">
        <v>0</v>
      </c>
      <c r="T182" s="193">
        <f>S182*H182</f>
        <v>0</v>
      </c>
      <c r="AR182" s="17" t="s">
        <v>467</v>
      </c>
      <c r="AT182" s="17" t="s">
        <v>136</v>
      </c>
      <c r="AU182" s="17" t="s">
        <v>83</v>
      </c>
      <c r="AY182" s="17" t="s">
        <v>134</v>
      </c>
      <c r="BE182" s="194">
        <f>IF(N182="základní",J182,0)</f>
        <v>0</v>
      </c>
      <c r="BF182" s="194">
        <f>IF(N182="snížená",J182,0)</f>
        <v>0</v>
      </c>
      <c r="BG182" s="194">
        <f>IF(N182="zákl. přenesená",J182,0)</f>
        <v>0</v>
      </c>
      <c r="BH182" s="194">
        <f>IF(N182="sníž. přenesená",J182,0)</f>
        <v>0</v>
      </c>
      <c r="BI182" s="194">
        <f>IF(N182="nulová",J182,0)</f>
        <v>0</v>
      </c>
      <c r="BJ182" s="17" t="s">
        <v>22</v>
      </c>
      <c r="BK182" s="194">
        <f>ROUND(I182*H182,2)</f>
        <v>0</v>
      </c>
      <c r="BL182" s="17" t="s">
        <v>467</v>
      </c>
      <c r="BM182" s="17" t="s">
        <v>590</v>
      </c>
    </row>
    <row r="183" spans="2:65" s="11" customFormat="1" ht="13.5" x14ac:dyDescent="0.3">
      <c r="B183" s="195"/>
      <c r="C183" s="196"/>
      <c r="D183" s="197" t="s">
        <v>143</v>
      </c>
      <c r="E183" s="198" t="s">
        <v>20</v>
      </c>
      <c r="F183" s="199" t="s">
        <v>591</v>
      </c>
      <c r="G183" s="196"/>
      <c r="H183" s="200">
        <v>115.8</v>
      </c>
      <c r="I183" s="201"/>
      <c r="J183" s="196"/>
      <c r="K183" s="196"/>
      <c r="L183" s="202"/>
      <c r="M183" s="203"/>
      <c r="N183" s="204"/>
      <c r="O183" s="204"/>
      <c r="P183" s="204"/>
      <c r="Q183" s="204"/>
      <c r="R183" s="204"/>
      <c r="S183" s="204"/>
      <c r="T183" s="205"/>
      <c r="AT183" s="206" t="s">
        <v>143</v>
      </c>
      <c r="AU183" s="206" t="s">
        <v>83</v>
      </c>
      <c r="AV183" s="11" t="s">
        <v>83</v>
      </c>
      <c r="AW183" s="11" t="s">
        <v>37</v>
      </c>
      <c r="AX183" s="11" t="s">
        <v>22</v>
      </c>
      <c r="AY183" s="206" t="s">
        <v>134</v>
      </c>
    </row>
    <row r="184" spans="2:65" s="1" customFormat="1" ht="22.5" customHeight="1" x14ac:dyDescent="0.3">
      <c r="B184" s="34"/>
      <c r="C184" s="183" t="s">
        <v>327</v>
      </c>
      <c r="D184" s="183" t="s">
        <v>136</v>
      </c>
      <c r="E184" s="184" t="s">
        <v>592</v>
      </c>
      <c r="F184" s="185" t="s">
        <v>593</v>
      </c>
      <c r="G184" s="186" t="s">
        <v>154</v>
      </c>
      <c r="H184" s="187">
        <v>3.6</v>
      </c>
      <c r="I184" s="188"/>
      <c r="J184" s="189">
        <f>ROUND(I184*H184,2)</f>
        <v>0</v>
      </c>
      <c r="K184" s="185" t="s">
        <v>20</v>
      </c>
      <c r="L184" s="54"/>
      <c r="M184" s="190" t="s">
        <v>20</v>
      </c>
      <c r="N184" s="191" t="s">
        <v>45</v>
      </c>
      <c r="O184" s="35"/>
      <c r="P184" s="192">
        <f>O184*H184</f>
        <v>0</v>
      </c>
      <c r="Q184" s="192">
        <v>0</v>
      </c>
      <c r="R184" s="192">
        <f>Q184*H184</f>
        <v>0</v>
      </c>
      <c r="S184" s="192">
        <v>0</v>
      </c>
      <c r="T184" s="193">
        <f>S184*H184</f>
        <v>0</v>
      </c>
      <c r="AR184" s="17" t="s">
        <v>467</v>
      </c>
      <c r="AT184" s="17" t="s">
        <v>136</v>
      </c>
      <c r="AU184" s="17" t="s">
        <v>83</v>
      </c>
      <c r="AY184" s="17" t="s">
        <v>134</v>
      </c>
      <c r="BE184" s="194">
        <f>IF(N184="základní",J184,0)</f>
        <v>0</v>
      </c>
      <c r="BF184" s="194">
        <f>IF(N184="snížená",J184,0)</f>
        <v>0</v>
      </c>
      <c r="BG184" s="194">
        <f>IF(N184="zákl. přenesená",J184,0)</f>
        <v>0</v>
      </c>
      <c r="BH184" s="194">
        <f>IF(N184="sníž. přenesená",J184,0)</f>
        <v>0</v>
      </c>
      <c r="BI184" s="194">
        <f>IF(N184="nulová",J184,0)</f>
        <v>0</v>
      </c>
      <c r="BJ184" s="17" t="s">
        <v>22</v>
      </c>
      <c r="BK184" s="194">
        <f>ROUND(I184*H184,2)</f>
        <v>0</v>
      </c>
      <c r="BL184" s="17" t="s">
        <v>467</v>
      </c>
      <c r="BM184" s="17" t="s">
        <v>594</v>
      </c>
    </row>
    <row r="185" spans="2:65" s="11" customFormat="1" ht="13.5" x14ac:dyDescent="0.3">
      <c r="B185" s="195"/>
      <c r="C185" s="196"/>
      <c r="D185" s="197" t="s">
        <v>143</v>
      </c>
      <c r="E185" s="198" t="s">
        <v>20</v>
      </c>
      <c r="F185" s="199" t="s">
        <v>595</v>
      </c>
      <c r="G185" s="196"/>
      <c r="H185" s="200">
        <v>3.6</v>
      </c>
      <c r="I185" s="201"/>
      <c r="J185" s="196"/>
      <c r="K185" s="196"/>
      <c r="L185" s="202"/>
      <c r="M185" s="203"/>
      <c r="N185" s="204"/>
      <c r="O185" s="204"/>
      <c r="P185" s="204"/>
      <c r="Q185" s="204"/>
      <c r="R185" s="204"/>
      <c r="S185" s="204"/>
      <c r="T185" s="205"/>
      <c r="AT185" s="206" t="s">
        <v>143</v>
      </c>
      <c r="AU185" s="206" t="s">
        <v>83</v>
      </c>
      <c r="AV185" s="11" t="s">
        <v>83</v>
      </c>
      <c r="AW185" s="11" t="s">
        <v>37</v>
      </c>
      <c r="AX185" s="11" t="s">
        <v>22</v>
      </c>
      <c r="AY185" s="206" t="s">
        <v>134</v>
      </c>
    </row>
    <row r="186" spans="2:65" s="1" customFormat="1" ht="22.5" customHeight="1" x14ac:dyDescent="0.3">
      <c r="B186" s="34"/>
      <c r="C186" s="183" t="s">
        <v>332</v>
      </c>
      <c r="D186" s="183" t="s">
        <v>136</v>
      </c>
      <c r="E186" s="184" t="s">
        <v>596</v>
      </c>
      <c r="F186" s="185" t="s">
        <v>597</v>
      </c>
      <c r="G186" s="186" t="s">
        <v>154</v>
      </c>
      <c r="H186" s="187">
        <v>6</v>
      </c>
      <c r="I186" s="188"/>
      <c r="J186" s="189">
        <f>ROUND(I186*H186,2)</f>
        <v>0</v>
      </c>
      <c r="K186" s="185" t="s">
        <v>20</v>
      </c>
      <c r="L186" s="54"/>
      <c r="M186" s="190" t="s">
        <v>20</v>
      </c>
      <c r="N186" s="191" t="s">
        <v>45</v>
      </c>
      <c r="O186" s="35"/>
      <c r="P186" s="192">
        <f>O186*H186</f>
        <v>0</v>
      </c>
      <c r="Q186" s="192">
        <v>0</v>
      </c>
      <c r="R186" s="192">
        <f>Q186*H186</f>
        <v>0</v>
      </c>
      <c r="S186" s="192">
        <v>0</v>
      </c>
      <c r="T186" s="193">
        <f>S186*H186</f>
        <v>0</v>
      </c>
      <c r="AR186" s="17" t="s">
        <v>467</v>
      </c>
      <c r="AT186" s="17" t="s">
        <v>136</v>
      </c>
      <c r="AU186" s="17" t="s">
        <v>83</v>
      </c>
      <c r="AY186" s="17" t="s">
        <v>134</v>
      </c>
      <c r="BE186" s="194">
        <f>IF(N186="základní",J186,0)</f>
        <v>0</v>
      </c>
      <c r="BF186" s="194">
        <f>IF(N186="snížená",J186,0)</f>
        <v>0</v>
      </c>
      <c r="BG186" s="194">
        <f>IF(N186="zákl. přenesená",J186,0)</f>
        <v>0</v>
      </c>
      <c r="BH186" s="194">
        <f>IF(N186="sníž. přenesená",J186,0)</f>
        <v>0</v>
      </c>
      <c r="BI186" s="194">
        <f>IF(N186="nulová",J186,0)</f>
        <v>0</v>
      </c>
      <c r="BJ186" s="17" t="s">
        <v>22</v>
      </c>
      <c r="BK186" s="194">
        <f>ROUND(I186*H186,2)</f>
        <v>0</v>
      </c>
      <c r="BL186" s="17" t="s">
        <v>467</v>
      </c>
      <c r="BM186" s="17" t="s">
        <v>598</v>
      </c>
    </row>
    <row r="187" spans="2:65" s="11" customFormat="1" ht="13.5" x14ac:dyDescent="0.3">
      <c r="B187" s="195"/>
      <c r="C187" s="196"/>
      <c r="D187" s="197" t="s">
        <v>143</v>
      </c>
      <c r="E187" s="198" t="s">
        <v>20</v>
      </c>
      <c r="F187" s="199" t="s">
        <v>599</v>
      </c>
      <c r="G187" s="196"/>
      <c r="H187" s="200">
        <v>6</v>
      </c>
      <c r="I187" s="201"/>
      <c r="J187" s="196"/>
      <c r="K187" s="196"/>
      <c r="L187" s="202"/>
      <c r="M187" s="203"/>
      <c r="N187" s="204"/>
      <c r="O187" s="204"/>
      <c r="P187" s="204"/>
      <c r="Q187" s="204"/>
      <c r="R187" s="204"/>
      <c r="S187" s="204"/>
      <c r="T187" s="205"/>
      <c r="AT187" s="206" t="s">
        <v>143</v>
      </c>
      <c r="AU187" s="206" t="s">
        <v>83</v>
      </c>
      <c r="AV187" s="11" t="s">
        <v>83</v>
      </c>
      <c r="AW187" s="11" t="s">
        <v>37</v>
      </c>
      <c r="AX187" s="11" t="s">
        <v>22</v>
      </c>
      <c r="AY187" s="206" t="s">
        <v>134</v>
      </c>
    </row>
    <row r="188" spans="2:65" s="1" customFormat="1" ht="22.5" customHeight="1" x14ac:dyDescent="0.3">
      <c r="B188" s="34"/>
      <c r="C188" s="235" t="s">
        <v>336</v>
      </c>
      <c r="D188" s="235" t="s">
        <v>238</v>
      </c>
      <c r="E188" s="236" t="s">
        <v>600</v>
      </c>
      <c r="F188" s="237" t="s">
        <v>601</v>
      </c>
      <c r="G188" s="238" t="s">
        <v>154</v>
      </c>
      <c r="H188" s="239">
        <v>3.6</v>
      </c>
      <c r="I188" s="240"/>
      <c r="J188" s="241">
        <f>ROUND(I188*H188,2)</f>
        <v>0</v>
      </c>
      <c r="K188" s="237" t="s">
        <v>20</v>
      </c>
      <c r="L188" s="242"/>
      <c r="M188" s="243" t="s">
        <v>20</v>
      </c>
      <c r="N188" s="244" t="s">
        <v>45</v>
      </c>
      <c r="O188" s="35"/>
      <c r="P188" s="192">
        <f>O188*H188</f>
        <v>0</v>
      </c>
      <c r="Q188" s="192">
        <v>7.2000000000000005E-4</v>
      </c>
      <c r="R188" s="192">
        <f>Q188*H188</f>
        <v>2.5920000000000001E-3</v>
      </c>
      <c r="S188" s="192">
        <v>0</v>
      </c>
      <c r="T188" s="193">
        <f>S188*H188</f>
        <v>0</v>
      </c>
      <c r="AR188" s="17" t="s">
        <v>554</v>
      </c>
      <c r="AT188" s="17" t="s">
        <v>238</v>
      </c>
      <c r="AU188" s="17" t="s">
        <v>83</v>
      </c>
      <c r="AY188" s="17" t="s">
        <v>134</v>
      </c>
      <c r="BE188" s="194">
        <f>IF(N188="základní",J188,0)</f>
        <v>0</v>
      </c>
      <c r="BF188" s="194">
        <f>IF(N188="snížená",J188,0)</f>
        <v>0</v>
      </c>
      <c r="BG188" s="194">
        <f>IF(N188="zákl. přenesená",J188,0)</f>
        <v>0</v>
      </c>
      <c r="BH188" s="194">
        <f>IF(N188="sníž. přenesená",J188,0)</f>
        <v>0</v>
      </c>
      <c r="BI188" s="194">
        <f>IF(N188="nulová",J188,0)</f>
        <v>0</v>
      </c>
      <c r="BJ188" s="17" t="s">
        <v>22</v>
      </c>
      <c r="BK188" s="194">
        <f>ROUND(I188*H188,2)</f>
        <v>0</v>
      </c>
      <c r="BL188" s="17" t="s">
        <v>467</v>
      </c>
      <c r="BM188" s="17" t="s">
        <v>602</v>
      </c>
    </row>
    <row r="189" spans="2:65" s="1" customFormat="1" ht="27" x14ac:dyDescent="0.3">
      <c r="B189" s="34"/>
      <c r="C189" s="56"/>
      <c r="D189" s="207" t="s">
        <v>148</v>
      </c>
      <c r="E189" s="56"/>
      <c r="F189" s="208" t="s">
        <v>603</v>
      </c>
      <c r="G189" s="56"/>
      <c r="H189" s="56"/>
      <c r="I189" s="153"/>
      <c r="J189" s="56"/>
      <c r="K189" s="56"/>
      <c r="L189" s="54"/>
      <c r="M189" s="71"/>
      <c r="N189" s="35"/>
      <c r="O189" s="35"/>
      <c r="P189" s="35"/>
      <c r="Q189" s="35"/>
      <c r="R189" s="35"/>
      <c r="S189" s="35"/>
      <c r="T189" s="72"/>
      <c r="AT189" s="17" t="s">
        <v>148</v>
      </c>
      <c r="AU189" s="17" t="s">
        <v>83</v>
      </c>
    </row>
    <row r="190" spans="2:65" s="11" customFormat="1" ht="13.5" x14ac:dyDescent="0.3">
      <c r="B190" s="195"/>
      <c r="C190" s="196"/>
      <c r="D190" s="197" t="s">
        <v>143</v>
      </c>
      <c r="E190" s="198" t="s">
        <v>20</v>
      </c>
      <c r="F190" s="199" t="s">
        <v>604</v>
      </c>
      <c r="G190" s="196"/>
      <c r="H190" s="200">
        <v>3.6</v>
      </c>
      <c r="I190" s="201"/>
      <c r="J190" s="196"/>
      <c r="K190" s="196"/>
      <c r="L190" s="202"/>
      <c r="M190" s="203"/>
      <c r="N190" s="204"/>
      <c r="O190" s="204"/>
      <c r="P190" s="204"/>
      <c r="Q190" s="204"/>
      <c r="R190" s="204"/>
      <c r="S190" s="204"/>
      <c r="T190" s="205"/>
      <c r="AT190" s="206" t="s">
        <v>143</v>
      </c>
      <c r="AU190" s="206" t="s">
        <v>83</v>
      </c>
      <c r="AV190" s="11" t="s">
        <v>83</v>
      </c>
      <c r="AW190" s="11" t="s">
        <v>37</v>
      </c>
      <c r="AX190" s="11" t="s">
        <v>22</v>
      </c>
      <c r="AY190" s="206" t="s">
        <v>134</v>
      </c>
    </row>
    <row r="191" spans="2:65" s="1" customFormat="1" ht="22.5" customHeight="1" x14ac:dyDescent="0.3">
      <c r="B191" s="34"/>
      <c r="C191" s="235" t="s">
        <v>341</v>
      </c>
      <c r="D191" s="235" t="s">
        <v>238</v>
      </c>
      <c r="E191" s="236" t="s">
        <v>605</v>
      </c>
      <c r="F191" s="237" t="s">
        <v>606</v>
      </c>
      <c r="G191" s="238" t="s">
        <v>154</v>
      </c>
      <c r="H191" s="239">
        <v>115.8</v>
      </c>
      <c r="I191" s="240"/>
      <c r="J191" s="241">
        <f>ROUND(I191*H191,2)</f>
        <v>0</v>
      </c>
      <c r="K191" s="237" t="s">
        <v>20</v>
      </c>
      <c r="L191" s="242"/>
      <c r="M191" s="243" t="s">
        <v>20</v>
      </c>
      <c r="N191" s="244" t="s">
        <v>45</v>
      </c>
      <c r="O191" s="35"/>
      <c r="P191" s="192">
        <f>O191*H191</f>
        <v>0</v>
      </c>
      <c r="Q191" s="192">
        <v>7.2000000000000005E-4</v>
      </c>
      <c r="R191" s="192">
        <f>Q191*H191</f>
        <v>8.3376000000000006E-2</v>
      </c>
      <c r="S191" s="192">
        <v>0</v>
      </c>
      <c r="T191" s="193">
        <f>S191*H191</f>
        <v>0</v>
      </c>
      <c r="AR191" s="17" t="s">
        <v>554</v>
      </c>
      <c r="AT191" s="17" t="s">
        <v>238</v>
      </c>
      <c r="AU191" s="17" t="s">
        <v>83</v>
      </c>
      <c r="AY191" s="17" t="s">
        <v>134</v>
      </c>
      <c r="BE191" s="194">
        <f>IF(N191="základní",J191,0)</f>
        <v>0</v>
      </c>
      <c r="BF191" s="194">
        <f>IF(N191="snížená",J191,0)</f>
        <v>0</v>
      </c>
      <c r="BG191" s="194">
        <f>IF(N191="zákl. přenesená",J191,0)</f>
        <v>0</v>
      </c>
      <c r="BH191" s="194">
        <f>IF(N191="sníž. přenesená",J191,0)</f>
        <v>0</v>
      </c>
      <c r="BI191" s="194">
        <f>IF(N191="nulová",J191,0)</f>
        <v>0</v>
      </c>
      <c r="BJ191" s="17" t="s">
        <v>22</v>
      </c>
      <c r="BK191" s="194">
        <f>ROUND(I191*H191,2)</f>
        <v>0</v>
      </c>
      <c r="BL191" s="17" t="s">
        <v>467</v>
      </c>
      <c r="BM191" s="17" t="s">
        <v>607</v>
      </c>
    </row>
    <row r="192" spans="2:65" s="1" customFormat="1" ht="27" x14ac:dyDescent="0.3">
      <c r="B192" s="34"/>
      <c r="C192" s="56"/>
      <c r="D192" s="207" t="s">
        <v>148</v>
      </c>
      <c r="E192" s="56"/>
      <c r="F192" s="208" t="s">
        <v>608</v>
      </c>
      <c r="G192" s="56"/>
      <c r="H192" s="56"/>
      <c r="I192" s="153"/>
      <c r="J192" s="56"/>
      <c r="K192" s="56"/>
      <c r="L192" s="54"/>
      <c r="M192" s="71"/>
      <c r="N192" s="35"/>
      <c r="O192" s="35"/>
      <c r="P192" s="35"/>
      <c r="Q192" s="35"/>
      <c r="R192" s="35"/>
      <c r="S192" s="35"/>
      <c r="T192" s="72"/>
      <c r="AT192" s="17" t="s">
        <v>148</v>
      </c>
      <c r="AU192" s="17" t="s">
        <v>83</v>
      </c>
    </row>
    <row r="193" spans="2:65" s="11" customFormat="1" ht="13.5" x14ac:dyDescent="0.3">
      <c r="B193" s="195"/>
      <c r="C193" s="196"/>
      <c r="D193" s="197" t="s">
        <v>143</v>
      </c>
      <c r="E193" s="198" t="s">
        <v>20</v>
      </c>
      <c r="F193" s="199" t="s">
        <v>609</v>
      </c>
      <c r="G193" s="196"/>
      <c r="H193" s="200">
        <v>115.8</v>
      </c>
      <c r="I193" s="201"/>
      <c r="J193" s="196"/>
      <c r="K193" s="196"/>
      <c r="L193" s="202"/>
      <c r="M193" s="203"/>
      <c r="N193" s="204"/>
      <c r="O193" s="204"/>
      <c r="P193" s="204"/>
      <c r="Q193" s="204"/>
      <c r="R193" s="204"/>
      <c r="S193" s="204"/>
      <c r="T193" s="205"/>
      <c r="AT193" s="206" t="s">
        <v>143</v>
      </c>
      <c r="AU193" s="206" t="s">
        <v>83</v>
      </c>
      <c r="AV193" s="11" t="s">
        <v>83</v>
      </c>
      <c r="AW193" s="11" t="s">
        <v>37</v>
      </c>
      <c r="AX193" s="11" t="s">
        <v>22</v>
      </c>
      <c r="AY193" s="206" t="s">
        <v>134</v>
      </c>
    </row>
    <row r="194" spans="2:65" s="1" customFormat="1" ht="22.5" customHeight="1" x14ac:dyDescent="0.3">
      <c r="B194" s="34"/>
      <c r="C194" s="235" t="s">
        <v>345</v>
      </c>
      <c r="D194" s="235" t="s">
        <v>238</v>
      </c>
      <c r="E194" s="236" t="s">
        <v>610</v>
      </c>
      <c r="F194" s="237" t="s">
        <v>611</v>
      </c>
      <c r="G194" s="238" t="s">
        <v>154</v>
      </c>
      <c r="H194" s="239">
        <v>6</v>
      </c>
      <c r="I194" s="240"/>
      <c r="J194" s="241">
        <f>ROUND(I194*H194,2)</f>
        <v>0</v>
      </c>
      <c r="K194" s="237" t="s">
        <v>20</v>
      </c>
      <c r="L194" s="242"/>
      <c r="M194" s="243" t="s">
        <v>20</v>
      </c>
      <c r="N194" s="244" t="s">
        <v>45</v>
      </c>
      <c r="O194" s="35"/>
      <c r="P194" s="192">
        <f>O194*H194</f>
        <v>0</v>
      </c>
      <c r="Q194" s="192">
        <v>7.2000000000000005E-4</v>
      </c>
      <c r="R194" s="192">
        <f>Q194*H194</f>
        <v>4.3200000000000001E-3</v>
      </c>
      <c r="S194" s="192">
        <v>0</v>
      </c>
      <c r="T194" s="193">
        <f>S194*H194</f>
        <v>0</v>
      </c>
      <c r="AR194" s="17" t="s">
        <v>554</v>
      </c>
      <c r="AT194" s="17" t="s">
        <v>238</v>
      </c>
      <c r="AU194" s="17" t="s">
        <v>83</v>
      </c>
      <c r="AY194" s="17" t="s">
        <v>134</v>
      </c>
      <c r="BE194" s="194">
        <f>IF(N194="základní",J194,0)</f>
        <v>0</v>
      </c>
      <c r="BF194" s="194">
        <f>IF(N194="snížená",J194,0)</f>
        <v>0</v>
      </c>
      <c r="BG194" s="194">
        <f>IF(N194="zákl. přenesená",J194,0)</f>
        <v>0</v>
      </c>
      <c r="BH194" s="194">
        <f>IF(N194="sníž. přenesená",J194,0)</f>
        <v>0</v>
      </c>
      <c r="BI194" s="194">
        <f>IF(N194="nulová",J194,0)</f>
        <v>0</v>
      </c>
      <c r="BJ194" s="17" t="s">
        <v>22</v>
      </c>
      <c r="BK194" s="194">
        <f>ROUND(I194*H194,2)</f>
        <v>0</v>
      </c>
      <c r="BL194" s="17" t="s">
        <v>467</v>
      </c>
      <c r="BM194" s="17" t="s">
        <v>612</v>
      </c>
    </row>
    <row r="195" spans="2:65" s="1" customFormat="1" ht="27" x14ac:dyDescent="0.3">
      <c r="B195" s="34"/>
      <c r="C195" s="56"/>
      <c r="D195" s="207" t="s">
        <v>148</v>
      </c>
      <c r="E195" s="56"/>
      <c r="F195" s="208" t="s">
        <v>613</v>
      </c>
      <c r="G195" s="56"/>
      <c r="H195" s="56"/>
      <c r="I195" s="153"/>
      <c r="J195" s="56"/>
      <c r="K195" s="56"/>
      <c r="L195" s="54"/>
      <c r="M195" s="71"/>
      <c r="N195" s="35"/>
      <c r="O195" s="35"/>
      <c r="P195" s="35"/>
      <c r="Q195" s="35"/>
      <c r="R195" s="35"/>
      <c r="S195" s="35"/>
      <c r="T195" s="72"/>
      <c r="AT195" s="17" t="s">
        <v>148</v>
      </c>
      <c r="AU195" s="17" t="s">
        <v>83</v>
      </c>
    </row>
    <row r="196" spans="2:65" s="11" customFormat="1" ht="13.5" x14ac:dyDescent="0.3">
      <c r="B196" s="195"/>
      <c r="C196" s="196"/>
      <c r="D196" s="197" t="s">
        <v>143</v>
      </c>
      <c r="E196" s="198" t="s">
        <v>20</v>
      </c>
      <c r="F196" s="199" t="s">
        <v>599</v>
      </c>
      <c r="G196" s="196"/>
      <c r="H196" s="200">
        <v>6</v>
      </c>
      <c r="I196" s="201"/>
      <c r="J196" s="196"/>
      <c r="K196" s="196"/>
      <c r="L196" s="202"/>
      <c r="M196" s="203"/>
      <c r="N196" s="204"/>
      <c r="O196" s="204"/>
      <c r="P196" s="204"/>
      <c r="Q196" s="204"/>
      <c r="R196" s="204"/>
      <c r="S196" s="204"/>
      <c r="T196" s="205"/>
      <c r="AT196" s="206" t="s">
        <v>143</v>
      </c>
      <c r="AU196" s="206" t="s">
        <v>83</v>
      </c>
      <c r="AV196" s="11" t="s">
        <v>83</v>
      </c>
      <c r="AW196" s="11" t="s">
        <v>37</v>
      </c>
      <c r="AX196" s="11" t="s">
        <v>22</v>
      </c>
      <c r="AY196" s="206" t="s">
        <v>134</v>
      </c>
    </row>
    <row r="197" spans="2:65" s="1" customFormat="1" ht="31.5" customHeight="1" x14ac:dyDescent="0.3">
      <c r="B197" s="34"/>
      <c r="C197" s="183" t="s">
        <v>349</v>
      </c>
      <c r="D197" s="183" t="s">
        <v>136</v>
      </c>
      <c r="E197" s="184" t="s">
        <v>614</v>
      </c>
      <c r="F197" s="185" t="s">
        <v>615</v>
      </c>
      <c r="G197" s="186" t="s">
        <v>616</v>
      </c>
      <c r="H197" s="187">
        <v>5</v>
      </c>
      <c r="I197" s="188"/>
      <c r="J197" s="189">
        <f>ROUND(I197*H197,2)</f>
        <v>0</v>
      </c>
      <c r="K197" s="185" t="s">
        <v>20</v>
      </c>
      <c r="L197" s="54"/>
      <c r="M197" s="190" t="s">
        <v>20</v>
      </c>
      <c r="N197" s="191" t="s">
        <v>45</v>
      </c>
      <c r="O197" s="35"/>
      <c r="P197" s="192">
        <f>O197*H197</f>
        <v>0</v>
      </c>
      <c r="Q197" s="192">
        <v>0</v>
      </c>
      <c r="R197" s="192">
        <f>Q197*H197</f>
        <v>0</v>
      </c>
      <c r="S197" s="192">
        <v>0</v>
      </c>
      <c r="T197" s="193">
        <f>S197*H197</f>
        <v>0</v>
      </c>
      <c r="AR197" s="17" t="s">
        <v>467</v>
      </c>
      <c r="AT197" s="17" t="s">
        <v>136</v>
      </c>
      <c r="AU197" s="17" t="s">
        <v>83</v>
      </c>
      <c r="AY197" s="17" t="s">
        <v>134</v>
      </c>
      <c r="BE197" s="194">
        <f>IF(N197="základní",J197,0)</f>
        <v>0</v>
      </c>
      <c r="BF197" s="194">
        <f>IF(N197="snížená",J197,0)</f>
        <v>0</v>
      </c>
      <c r="BG197" s="194">
        <f>IF(N197="zákl. přenesená",J197,0)</f>
        <v>0</v>
      </c>
      <c r="BH197" s="194">
        <f>IF(N197="sníž. přenesená",J197,0)</f>
        <v>0</v>
      </c>
      <c r="BI197" s="194">
        <f>IF(N197="nulová",J197,0)</f>
        <v>0</v>
      </c>
      <c r="BJ197" s="17" t="s">
        <v>22</v>
      </c>
      <c r="BK197" s="194">
        <f>ROUND(I197*H197,2)</f>
        <v>0</v>
      </c>
      <c r="BL197" s="17" t="s">
        <v>467</v>
      </c>
      <c r="BM197" s="17" t="s">
        <v>617</v>
      </c>
    </row>
    <row r="198" spans="2:65" s="11" customFormat="1" ht="13.5" x14ac:dyDescent="0.3">
      <c r="B198" s="195"/>
      <c r="C198" s="196"/>
      <c r="D198" s="197" t="s">
        <v>143</v>
      </c>
      <c r="E198" s="198" t="s">
        <v>20</v>
      </c>
      <c r="F198" s="199" t="s">
        <v>157</v>
      </c>
      <c r="G198" s="196"/>
      <c r="H198" s="200">
        <v>5</v>
      </c>
      <c r="I198" s="201"/>
      <c r="J198" s="196"/>
      <c r="K198" s="196"/>
      <c r="L198" s="202"/>
      <c r="M198" s="203"/>
      <c r="N198" s="204"/>
      <c r="O198" s="204"/>
      <c r="P198" s="204"/>
      <c r="Q198" s="204"/>
      <c r="R198" s="204"/>
      <c r="S198" s="204"/>
      <c r="T198" s="205"/>
      <c r="AT198" s="206" t="s">
        <v>143</v>
      </c>
      <c r="AU198" s="206" t="s">
        <v>83</v>
      </c>
      <c r="AV198" s="11" t="s">
        <v>83</v>
      </c>
      <c r="AW198" s="11" t="s">
        <v>37</v>
      </c>
      <c r="AX198" s="11" t="s">
        <v>22</v>
      </c>
      <c r="AY198" s="206" t="s">
        <v>134</v>
      </c>
    </row>
    <row r="199" spans="2:65" s="1" customFormat="1" ht="22.5" customHeight="1" x14ac:dyDescent="0.3">
      <c r="B199" s="34"/>
      <c r="C199" s="183" t="s">
        <v>354</v>
      </c>
      <c r="D199" s="183" t="s">
        <v>136</v>
      </c>
      <c r="E199" s="184" t="s">
        <v>618</v>
      </c>
      <c r="F199" s="185" t="s">
        <v>619</v>
      </c>
      <c r="G199" s="186" t="s">
        <v>176</v>
      </c>
      <c r="H199" s="187">
        <v>5</v>
      </c>
      <c r="I199" s="188"/>
      <c r="J199" s="189">
        <f>ROUND(I199*H199,2)</f>
        <v>0</v>
      </c>
      <c r="K199" s="185" t="s">
        <v>20</v>
      </c>
      <c r="L199" s="54"/>
      <c r="M199" s="190" t="s">
        <v>20</v>
      </c>
      <c r="N199" s="191" t="s">
        <v>45</v>
      </c>
      <c r="O199" s="35"/>
      <c r="P199" s="192">
        <f>O199*H199</f>
        <v>0</v>
      </c>
      <c r="Q199" s="192">
        <v>3.5E-4</v>
      </c>
      <c r="R199" s="192">
        <f>Q199*H199</f>
        <v>1.75E-3</v>
      </c>
      <c r="S199" s="192">
        <v>0</v>
      </c>
      <c r="T199" s="193">
        <f>S199*H199</f>
        <v>0</v>
      </c>
      <c r="AR199" s="17" t="s">
        <v>467</v>
      </c>
      <c r="AT199" s="17" t="s">
        <v>136</v>
      </c>
      <c r="AU199" s="17" t="s">
        <v>83</v>
      </c>
      <c r="AY199" s="17" t="s">
        <v>134</v>
      </c>
      <c r="BE199" s="194">
        <f>IF(N199="základní",J199,0)</f>
        <v>0</v>
      </c>
      <c r="BF199" s="194">
        <f>IF(N199="snížená",J199,0)</f>
        <v>0</v>
      </c>
      <c r="BG199" s="194">
        <f>IF(N199="zákl. přenesená",J199,0)</f>
        <v>0</v>
      </c>
      <c r="BH199" s="194">
        <f>IF(N199="sníž. přenesená",J199,0)</f>
        <v>0</v>
      </c>
      <c r="BI199" s="194">
        <f>IF(N199="nulová",J199,0)</f>
        <v>0</v>
      </c>
      <c r="BJ199" s="17" t="s">
        <v>22</v>
      </c>
      <c r="BK199" s="194">
        <f>ROUND(I199*H199,2)</f>
        <v>0</v>
      </c>
      <c r="BL199" s="17" t="s">
        <v>467</v>
      </c>
      <c r="BM199" s="17" t="s">
        <v>620</v>
      </c>
    </row>
    <row r="200" spans="2:65" s="1" customFormat="1" ht="27" x14ac:dyDescent="0.3">
      <c r="B200" s="34"/>
      <c r="C200" s="56"/>
      <c r="D200" s="207" t="s">
        <v>148</v>
      </c>
      <c r="E200" s="56"/>
      <c r="F200" s="208" t="s">
        <v>621</v>
      </c>
      <c r="G200" s="56"/>
      <c r="H200" s="56"/>
      <c r="I200" s="153"/>
      <c r="J200" s="56"/>
      <c r="K200" s="56"/>
      <c r="L200" s="54"/>
      <c r="M200" s="71"/>
      <c r="N200" s="35"/>
      <c r="O200" s="35"/>
      <c r="P200" s="35"/>
      <c r="Q200" s="35"/>
      <c r="R200" s="35"/>
      <c r="S200" s="35"/>
      <c r="T200" s="72"/>
      <c r="AT200" s="17" t="s">
        <v>148</v>
      </c>
      <c r="AU200" s="17" t="s">
        <v>83</v>
      </c>
    </row>
    <row r="201" spans="2:65" s="11" customFormat="1" ht="13.5" x14ac:dyDescent="0.3">
      <c r="B201" s="195"/>
      <c r="C201" s="196"/>
      <c r="D201" s="197" t="s">
        <v>143</v>
      </c>
      <c r="E201" s="198" t="s">
        <v>20</v>
      </c>
      <c r="F201" s="199" t="s">
        <v>157</v>
      </c>
      <c r="G201" s="196"/>
      <c r="H201" s="200">
        <v>5</v>
      </c>
      <c r="I201" s="201"/>
      <c r="J201" s="196"/>
      <c r="K201" s="196"/>
      <c r="L201" s="202"/>
      <c r="M201" s="203"/>
      <c r="N201" s="204"/>
      <c r="O201" s="204"/>
      <c r="P201" s="204"/>
      <c r="Q201" s="204"/>
      <c r="R201" s="204"/>
      <c r="S201" s="204"/>
      <c r="T201" s="205"/>
      <c r="AT201" s="206" t="s">
        <v>143</v>
      </c>
      <c r="AU201" s="206" t="s">
        <v>83</v>
      </c>
      <c r="AV201" s="11" t="s">
        <v>83</v>
      </c>
      <c r="AW201" s="11" t="s">
        <v>37</v>
      </c>
      <c r="AX201" s="11" t="s">
        <v>22</v>
      </c>
      <c r="AY201" s="206" t="s">
        <v>134</v>
      </c>
    </row>
    <row r="202" spans="2:65" s="1" customFormat="1" ht="31.5" customHeight="1" x14ac:dyDescent="0.3">
      <c r="B202" s="34"/>
      <c r="C202" s="183" t="s">
        <v>358</v>
      </c>
      <c r="D202" s="183" t="s">
        <v>136</v>
      </c>
      <c r="E202" s="184" t="s">
        <v>622</v>
      </c>
      <c r="F202" s="185" t="s">
        <v>623</v>
      </c>
      <c r="G202" s="186" t="s">
        <v>154</v>
      </c>
      <c r="H202" s="187">
        <v>114.72</v>
      </c>
      <c r="I202" s="188"/>
      <c r="J202" s="189">
        <f>ROUND(I202*H202,2)</f>
        <v>0</v>
      </c>
      <c r="K202" s="185" t="s">
        <v>140</v>
      </c>
      <c r="L202" s="54"/>
      <c r="M202" s="190" t="s">
        <v>20</v>
      </c>
      <c r="N202" s="191" t="s">
        <v>45</v>
      </c>
      <c r="O202" s="35"/>
      <c r="P202" s="192">
        <f>O202*H202</f>
        <v>0</v>
      </c>
      <c r="Q202" s="192">
        <v>0</v>
      </c>
      <c r="R202" s="192">
        <f>Q202*H202</f>
        <v>0</v>
      </c>
      <c r="S202" s="192">
        <v>0</v>
      </c>
      <c r="T202" s="193">
        <f>S202*H202</f>
        <v>0</v>
      </c>
      <c r="AR202" s="17" t="s">
        <v>467</v>
      </c>
      <c r="AT202" s="17" t="s">
        <v>136</v>
      </c>
      <c r="AU202" s="17" t="s">
        <v>83</v>
      </c>
      <c r="AY202" s="17" t="s">
        <v>134</v>
      </c>
      <c r="BE202" s="194">
        <f>IF(N202="základní",J202,0)</f>
        <v>0</v>
      </c>
      <c r="BF202" s="194">
        <f>IF(N202="snížená",J202,0)</f>
        <v>0</v>
      </c>
      <c r="BG202" s="194">
        <f>IF(N202="zákl. přenesená",J202,0)</f>
        <v>0</v>
      </c>
      <c r="BH202" s="194">
        <f>IF(N202="sníž. přenesená",J202,0)</f>
        <v>0</v>
      </c>
      <c r="BI202" s="194">
        <f>IF(N202="nulová",J202,0)</f>
        <v>0</v>
      </c>
      <c r="BJ202" s="17" t="s">
        <v>22</v>
      </c>
      <c r="BK202" s="194">
        <f>ROUND(I202*H202,2)</f>
        <v>0</v>
      </c>
      <c r="BL202" s="17" t="s">
        <v>467</v>
      </c>
      <c r="BM202" s="17" t="s">
        <v>624</v>
      </c>
    </row>
    <row r="203" spans="2:65" s="11" customFormat="1" ht="13.5" x14ac:dyDescent="0.3">
      <c r="B203" s="195"/>
      <c r="C203" s="196"/>
      <c r="D203" s="197" t="s">
        <v>143</v>
      </c>
      <c r="E203" s="198" t="s">
        <v>20</v>
      </c>
      <c r="F203" s="199" t="s">
        <v>625</v>
      </c>
      <c r="G203" s="196"/>
      <c r="H203" s="200">
        <v>114.72</v>
      </c>
      <c r="I203" s="201"/>
      <c r="J203" s="196"/>
      <c r="K203" s="196"/>
      <c r="L203" s="202"/>
      <c r="M203" s="203"/>
      <c r="N203" s="204"/>
      <c r="O203" s="204"/>
      <c r="P203" s="204"/>
      <c r="Q203" s="204"/>
      <c r="R203" s="204"/>
      <c r="S203" s="204"/>
      <c r="T203" s="205"/>
      <c r="AT203" s="206" t="s">
        <v>143</v>
      </c>
      <c r="AU203" s="206" t="s">
        <v>83</v>
      </c>
      <c r="AV203" s="11" t="s">
        <v>83</v>
      </c>
      <c r="AW203" s="11" t="s">
        <v>37</v>
      </c>
      <c r="AX203" s="11" t="s">
        <v>22</v>
      </c>
      <c r="AY203" s="206" t="s">
        <v>134</v>
      </c>
    </row>
    <row r="204" spans="2:65" s="1" customFormat="1" ht="31.5" customHeight="1" x14ac:dyDescent="0.3">
      <c r="B204" s="34"/>
      <c r="C204" s="235" t="s">
        <v>363</v>
      </c>
      <c r="D204" s="235" t="s">
        <v>238</v>
      </c>
      <c r="E204" s="236" t="s">
        <v>626</v>
      </c>
      <c r="F204" s="237" t="s">
        <v>627</v>
      </c>
      <c r="G204" s="238" t="s">
        <v>241</v>
      </c>
      <c r="H204" s="239">
        <v>71.254999999999995</v>
      </c>
      <c r="I204" s="240"/>
      <c r="J204" s="241">
        <f>ROUND(I204*H204,2)</f>
        <v>0</v>
      </c>
      <c r="K204" s="237" t="s">
        <v>140</v>
      </c>
      <c r="L204" s="242"/>
      <c r="M204" s="243" t="s">
        <v>20</v>
      </c>
      <c r="N204" s="244" t="s">
        <v>45</v>
      </c>
      <c r="O204" s="35"/>
      <c r="P204" s="192">
        <f>O204*H204</f>
        <v>0</v>
      </c>
      <c r="Q204" s="192">
        <v>1E-3</v>
      </c>
      <c r="R204" s="192">
        <f>Q204*H204</f>
        <v>7.1254999999999999E-2</v>
      </c>
      <c r="S204" s="192">
        <v>0</v>
      </c>
      <c r="T204" s="193">
        <f>S204*H204</f>
        <v>0</v>
      </c>
      <c r="AR204" s="17" t="s">
        <v>554</v>
      </c>
      <c r="AT204" s="17" t="s">
        <v>238</v>
      </c>
      <c r="AU204" s="17" t="s">
        <v>83</v>
      </c>
      <c r="AY204" s="17" t="s">
        <v>134</v>
      </c>
      <c r="BE204" s="194">
        <f>IF(N204="základní",J204,0)</f>
        <v>0</v>
      </c>
      <c r="BF204" s="194">
        <f>IF(N204="snížená",J204,0)</f>
        <v>0</v>
      </c>
      <c r="BG204" s="194">
        <f>IF(N204="zákl. přenesená",J204,0)</f>
        <v>0</v>
      </c>
      <c r="BH204" s="194">
        <f>IF(N204="sníž. přenesená",J204,0)</f>
        <v>0</v>
      </c>
      <c r="BI204" s="194">
        <f>IF(N204="nulová",J204,0)</f>
        <v>0</v>
      </c>
      <c r="BJ204" s="17" t="s">
        <v>22</v>
      </c>
      <c r="BK204" s="194">
        <f>ROUND(I204*H204,2)</f>
        <v>0</v>
      </c>
      <c r="BL204" s="17" t="s">
        <v>467</v>
      </c>
      <c r="BM204" s="17" t="s">
        <v>628</v>
      </c>
    </row>
    <row r="205" spans="2:65" s="1" customFormat="1" ht="27" x14ac:dyDescent="0.3">
      <c r="B205" s="34"/>
      <c r="C205" s="56"/>
      <c r="D205" s="207" t="s">
        <v>148</v>
      </c>
      <c r="E205" s="56"/>
      <c r="F205" s="208" t="s">
        <v>629</v>
      </c>
      <c r="G205" s="56"/>
      <c r="H205" s="56"/>
      <c r="I205" s="153"/>
      <c r="J205" s="56"/>
      <c r="K205" s="56"/>
      <c r="L205" s="54"/>
      <c r="M205" s="71"/>
      <c r="N205" s="35"/>
      <c r="O205" s="35"/>
      <c r="P205" s="35"/>
      <c r="Q205" s="35"/>
      <c r="R205" s="35"/>
      <c r="S205" s="35"/>
      <c r="T205" s="72"/>
      <c r="AT205" s="17" t="s">
        <v>148</v>
      </c>
      <c r="AU205" s="17" t="s">
        <v>83</v>
      </c>
    </row>
    <row r="206" spans="2:65" s="11" customFormat="1" ht="13.5" x14ac:dyDescent="0.3">
      <c r="B206" s="195"/>
      <c r="C206" s="196"/>
      <c r="D206" s="197" t="s">
        <v>143</v>
      </c>
      <c r="E206" s="198" t="s">
        <v>20</v>
      </c>
      <c r="F206" s="199" t="s">
        <v>630</v>
      </c>
      <c r="G206" s="196"/>
      <c r="H206" s="200">
        <v>71.254999999999995</v>
      </c>
      <c r="I206" s="201"/>
      <c r="J206" s="196"/>
      <c r="K206" s="196"/>
      <c r="L206" s="202"/>
      <c r="M206" s="203"/>
      <c r="N206" s="204"/>
      <c r="O206" s="204"/>
      <c r="P206" s="204"/>
      <c r="Q206" s="204"/>
      <c r="R206" s="204"/>
      <c r="S206" s="204"/>
      <c r="T206" s="205"/>
      <c r="AT206" s="206" t="s">
        <v>143</v>
      </c>
      <c r="AU206" s="206" t="s">
        <v>83</v>
      </c>
      <c r="AV206" s="11" t="s">
        <v>83</v>
      </c>
      <c r="AW206" s="11" t="s">
        <v>37</v>
      </c>
      <c r="AX206" s="11" t="s">
        <v>22</v>
      </c>
      <c r="AY206" s="206" t="s">
        <v>134</v>
      </c>
    </row>
    <row r="207" spans="2:65" s="1" customFormat="1" ht="22.5" customHeight="1" x14ac:dyDescent="0.3">
      <c r="B207" s="34"/>
      <c r="C207" s="183" t="s">
        <v>367</v>
      </c>
      <c r="D207" s="183" t="s">
        <v>136</v>
      </c>
      <c r="E207" s="184" t="s">
        <v>631</v>
      </c>
      <c r="F207" s="185" t="s">
        <v>632</v>
      </c>
      <c r="G207" s="186" t="s">
        <v>176</v>
      </c>
      <c r="H207" s="187">
        <v>1</v>
      </c>
      <c r="I207" s="188"/>
      <c r="J207" s="189">
        <f>ROUND(I207*H207,2)</f>
        <v>0</v>
      </c>
      <c r="K207" s="185" t="s">
        <v>140</v>
      </c>
      <c r="L207" s="54"/>
      <c r="M207" s="190" t="s">
        <v>20</v>
      </c>
      <c r="N207" s="191" t="s">
        <v>45</v>
      </c>
      <c r="O207" s="35"/>
      <c r="P207" s="192">
        <f>O207*H207</f>
        <v>0</v>
      </c>
      <c r="Q207" s="192">
        <v>0</v>
      </c>
      <c r="R207" s="192">
        <f>Q207*H207</f>
        <v>0</v>
      </c>
      <c r="S207" s="192">
        <v>0</v>
      </c>
      <c r="T207" s="193">
        <f>S207*H207</f>
        <v>0</v>
      </c>
      <c r="AR207" s="17" t="s">
        <v>467</v>
      </c>
      <c r="AT207" s="17" t="s">
        <v>136</v>
      </c>
      <c r="AU207" s="17" t="s">
        <v>83</v>
      </c>
      <c r="AY207" s="17" t="s">
        <v>134</v>
      </c>
      <c r="BE207" s="194">
        <f>IF(N207="základní",J207,0)</f>
        <v>0</v>
      </c>
      <c r="BF207" s="194">
        <f>IF(N207="snížená",J207,0)</f>
        <v>0</v>
      </c>
      <c r="BG207" s="194">
        <f>IF(N207="zákl. přenesená",J207,0)</f>
        <v>0</v>
      </c>
      <c r="BH207" s="194">
        <f>IF(N207="sníž. přenesená",J207,0)</f>
        <v>0</v>
      </c>
      <c r="BI207" s="194">
        <f>IF(N207="nulová",J207,0)</f>
        <v>0</v>
      </c>
      <c r="BJ207" s="17" t="s">
        <v>22</v>
      </c>
      <c r="BK207" s="194">
        <f>ROUND(I207*H207,2)</f>
        <v>0</v>
      </c>
      <c r="BL207" s="17" t="s">
        <v>467</v>
      </c>
      <c r="BM207" s="17" t="s">
        <v>633</v>
      </c>
    </row>
    <row r="208" spans="2:65" s="11" customFormat="1" ht="13.5" x14ac:dyDescent="0.3">
      <c r="B208" s="195"/>
      <c r="C208" s="196"/>
      <c r="D208" s="197" t="s">
        <v>143</v>
      </c>
      <c r="E208" s="198" t="s">
        <v>20</v>
      </c>
      <c r="F208" s="199" t="s">
        <v>22</v>
      </c>
      <c r="G208" s="196"/>
      <c r="H208" s="200">
        <v>1</v>
      </c>
      <c r="I208" s="201"/>
      <c r="J208" s="196"/>
      <c r="K208" s="196"/>
      <c r="L208" s="202"/>
      <c r="M208" s="203"/>
      <c r="N208" s="204"/>
      <c r="O208" s="204"/>
      <c r="P208" s="204"/>
      <c r="Q208" s="204"/>
      <c r="R208" s="204"/>
      <c r="S208" s="204"/>
      <c r="T208" s="205"/>
      <c r="AT208" s="206" t="s">
        <v>143</v>
      </c>
      <c r="AU208" s="206" t="s">
        <v>83</v>
      </c>
      <c r="AV208" s="11" t="s">
        <v>83</v>
      </c>
      <c r="AW208" s="11" t="s">
        <v>37</v>
      </c>
      <c r="AX208" s="11" t="s">
        <v>22</v>
      </c>
      <c r="AY208" s="206" t="s">
        <v>134</v>
      </c>
    </row>
    <row r="209" spans="2:65" s="1" customFormat="1" ht="22.5" customHeight="1" x14ac:dyDescent="0.3">
      <c r="B209" s="34"/>
      <c r="C209" s="183" t="s">
        <v>372</v>
      </c>
      <c r="D209" s="183" t="s">
        <v>136</v>
      </c>
      <c r="E209" s="184" t="s">
        <v>634</v>
      </c>
      <c r="F209" s="185" t="s">
        <v>635</v>
      </c>
      <c r="G209" s="186" t="s">
        <v>176</v>
      </c>
      <c r="H209" s="187">
        <v>5</v>
      </c>
      <c r="I209" s="188"/>
      <c r="J209" s="189">
        <f>ROUND(I209*H209,2)</f>
        <v>0</v>
      </c>
      <c r="K209" s="185" t="s">
        <v>140</v>
      </c>
      <c r="L209" s="54"/>
      <c r="M209" s="190" t="s">
        <v>20</v>
      </c>
      <c r="N209" s="191" t="s">
        <v>45</v>
      </c>
      <c r="O209" s="35"/>
      <c r="P209" s="192">
        <f>O209*H209</f>
        <v>0</v>
      </c>
      <c r="Q209" s="192">
        <v>0</v>
      </c>
      <c r="R209" s="192">
        <f>Q209*H209</f>
        <v>0</v>
      </c>
      <c r="S209" s="192">
        <v>0</v>
      </c>
      <c r="T209" s="193">
        <f>S209*H209</f>
        <v>0</v>
      </c>
      <c r="AR209" s="17" t="s">
        <v>467</v>
      </c>
      <c r="AT209" s="17" t="s">
        <v>136</v>
      </c>
      <c r="AU209" s="17" t="s">
        <v>83</v>
      </c>
      <c r="AY209" s="17" t="s">
        <v>134</v>
      </c>
      <c r="BE209" s="194">
        <f>IF(N209="základní",J209,0)</f>
        <v>0</v>
      </c>
      <c r="BF209" s="194">
        <f>IF(N209="snížená",J209,0)</f>
        <v>0</v>
      </c>
      <c r="BG209" s="194">
        <f>IF(N209="zákl. přenesená",J209,0)</f>
        <v>0</v>
      </c>
      <c r="BH209" s="194">
        <f>IF(N209="sníž. přenesená",J209,0)</f>
        <v>0</v>
      </c>
      <c r="BI209" s="194">
        <f>IF(N209="nulová",J209,0)</f>
        <v>0</v>
      </c>
      <c r="BJ209" s="17" t="s">
        <v>22</v>
      </c>
      <c r="BK209" s="194">
        <f>ROUND(I209*H209,2)</f>
        <v>0</v>
      </c>
      <c r="BL209" s="17" t="s">
        <v>467</v>
      </c>
      <c r="BM209" s="17" t="s">
        <v>636</v>
      </c>
    </row>
    <row r="210" spans="2:65" s="11" customFormat="1" ht="13.5" x14ac:dyDescent="0.3">
      <c r="B210" s="195"/>
      <c r="C210" s="196"/>
      <c r="D210" s="197" t="s">
        <v>143</v>
      </c>
      <c r="E210" s="198" t="s">
        <v>20</v>
      </c>
      <c r="F210" s="199" t="s">
        <v>157</v>
      </c>
      <c r="G210" s="196"/>
      <c r="H210" s="200">
        <v>5</v>
      </c>
      <c r="I210" s="201"/>
      <c r="J210" s="196"/>
      <c r="K210" s="196"/>
      <c r="L210" s="202"/>
      <c r="M210" s="203"/>
      <c r="N210" s="204"/>
      <c r="O210" s="204"/>
      <c r="P210" s="204"/>
      <c r="Q210" s="204"/>
      <c r="R210" s="204"/>
      <c r="S210" s="204"/>
      <c r="T210" s="205"/>
      <c r="AT210" s="206" t="s">
        <v>143</v>
      </c>
      <c r="AU210" s="206" t="s">
        <v>83</v>
      </c>
      <c r="AV210" s="11" t="s">
        <v>83</v>
      </c>
      <c r="AW210" s="11" t="s">
        <v>37</v>
      </c>
      <c r="AX210" s="11" t="s">
        <v>22</v>
      </c>
      <c r="AY210" s="206" t="s">
        <v>134</v>
      </c>
    </row>
    <row r="211" spans="2:65" s="1" customFormat="1" ht="31.5" customHeight="1" x14ac:dyDescent="0.3">
      <c r="B211" s="34"/>
      <c r="C211" s="183" t="s">
        <v>376</v>
      </c>
      <c r="D211" s="183" t="s">
        <v>136</v>
      </c>
      <c r="E211" s="184" t="s">
        <v>637</v>
      </c>
      <c r="F211" s="185" t="s">
        <v>638</v>
      </c>
      <c r="G211" s="186" t="s">
        <v>154</v>
      </c>
      <c r="H211" s="187">
        <v>129</v>
      </c>
      <c r="I211" s="188"/>
      <c r="J211" s="189">
        <f>ROUND(I211*H211,2)</f>
        <v>0</v>
      </c>
      <c r="K211" s="185" t="s">
        <v>20</v>
      </c>
      <c r="L211" s="54"/>
      <c r="M211" s="190" t="s">
        <v>20</v>
      </c>
      <c r="N211" s="191" t="s">
        <v>45</v>
      </c>
      <c r="O211" s="35"/>
      <c r="P211" s="192">
        <f>O211*H211</f>
        <v>0</v>
      </c>
      <c r="Q211" s="192">
        <v>0</v>
      </c>
      <c r="R211" s="192">
        <f>Q211*H211</f>
        <v>0</v>
      </c>
      <c r="S211" s="192">
        <v>0</v>
      </c>
      <c r="T211" s="193">
        <f>S211*H211</f>
        <v>0</v>
      </c>
      <c r="AR211" s="17" t="s">
        <v>467</v>
      </c>
      <c r="AT211" s="17" t="s">
        <v>136</v>
      </c>
      <c r="AU211" s="17" t="s">
        <v>83</v>
      </c>
      <c r="AY211" s="17" t="s">
        <v>134</v>
      </c>
      <c r="BE211" s="194">
        <f>IF(N211="základní",J211,0)</f>
        <v>0</v>
      </c>
      <c r="BF211" s="194">
        <f>IF(N211="snížená",J211,0)</f>
        <v>0</v>
      </c>
      <c r="BG211" s="194">
        <f>IF(N211="zákl. přenesená",J211,0)</f>
        <v>0</v>
      </c>
      <c r="BH211" s="194">
        <f>IF(N211="sníž. přenesená",J211,0)</f>
        <v>0</v>
      </c>
      <c r="BI211" s="194">
        <f>IF(N211="nulová",J211,0)</f>
        <v>0</v>
      </c>
      <c r="BJ211" s="17" t="s">
        <v>22</v>
      </c>
      <c r="BK211" s="194">
        <f>ROUND(I211*H211,2)</f>
        <v>0</v>
      </c>
      <c r="BL211" s="17" t="s">
        <v>467</v>
      </c>
      <c r="BM211" s="17" t="s">
        <v>639</v>
      </c>
    </row>
    <row r="212" spans="2:65" s="11" customFormat="1" ht="13.5" x14ac:dyDescent="0.3">
      <c r="B212" s="195"/>
      <c r="C212" s="196"/>
      <c r="D212" s="197" t="s">
        <v>143</v>
      </c>
      <c r="E212" s="198" t="s">
        <v>20</v>
      </c>
      <c r="F212" s="199" t="s">
        <v>640</v>
      </c>
      <c r="G212" s="196"/>
      <c r="H212" s="200">
        <v>129</v>
      </c>
      <c r="I212" s="201"/>
      <c r="J212" s="196"/>
      <c r="K212" s="196"/>
      <c r="L212" s="202"/>
      <c r="M212" s="203"/>
      <c r="N212" s="204"/>
      <c r="O212" s="204"/>
      <c r="P212" s="204"/>
      <c r="Q212" s="204"/>
      <c r="R212" s="204"/>
      <c r="S212" s="204"/>
      <c r="T212" s="205"/>
      <c r="AT212" s="206" t="s">
        <v>143</v>
      </c>
      <c r="AU212" s="206" t="s">
        <v>83</v>
      </c>
      <c r="AV212" s="11" t="s">
        <v>83</v>
      </c>
      <c r="AW212" s="11" t="s">
        <v>37</v>
      </c>
      <c r="AX212" s="11" t="s">
        <v>22</v>
      </c>
      <c r="AY212" s="206" t="s">
        <v>134</v>
      </c>
    </row>
    <row r="213" spans="2:65" s="1" customFormat="1" ht="31.5" customHeight="1" x14ac:dyDescent="0.3">
      <c r="B213" s="34"/>
      <c r="C213" s="183" t="s">
        <v>381</v>
      </c>
      <c r="D213" s="183" t="s">
        <v>136</v>
      </c>
      <c r="E213" s="184" t="s">
        <v>641</v>
      </c>
      <c r="F213" s="185" t="s">
        <v>642</v>
      </c>
      <c r="G213" s="186" t="s">
        <v>154</v>
      </c>
      <c r="H213" s="187">
        <v>50</v>
      </c>
      <c r="I213" s="188"/>
      <c r="J213" s="189">
        <f>ROUND(I213*H213,2)</f>
        <v>0</v>
      </c>
      <c r="K213" s="185" t="s">
        <v>20</v>
      </c>
      <c r="L213" s="54"/>
      <c r="M213" s="190" t="s">
        <v>20</v>
      </c>
      <c r="N213" s="191" t="s">
        <v>45</v>
      </c>
      <c r="O213" s="35"/>
      <c r="P213" s="192">
        <f>O213*H213</f>
        <v>0</v>
      </c>
      <c r="Q213" s="192">
        <v>0</v>
      </c>
      <c r="R213" s="192">
        <f>Q213*H213</f>
        <v>0</v>
      </c>
      <c r="S213" s="192">
        <v>0</v>
      </c>
      <c r="T213" s="193">
        <f>S213*H213</f>
        <v>0</v>
      </c>
      <c r="AR213" s="17" t="s">
        <v>467</v>
      </c>
      <c r="AT213" s="17" t="s">
        <v>136</v>
      </c>
      <c r="AU213" s="17" t="s">
        <v>83</v>
      </c>
      <c r="AY213" s="17" t="s">
        <v>134</v>
      </c>
      <c r="BE213" s="194">
        <f>IF(N213="základní",J213,0)</f>
        <v>0</v>
      </c>
      <c r="BF213" s="194">
        <f>IF(N213="snížená",J213,0)</f>
        <v>0</v>
      </c>
      <c r="BG213" s="194">
        <f>IF(N213="zákl. přenesená",J213,0)</f>
        <v>0</v>
      </c>
      <c r="BH213" s="194">
        <f>IF(N213="sníž. přenesená",J213,0)</f>
        <v>0</v>
      </c>
      <c r="BI213" s="194">
        <f>IF(N213="nulová",J213,0)</f>
        <v>0</v>
      </c>
      <c r="BJ213" s="17" t="s">
        <v>22</v>
      </c>
      <c r="BK213" s="194">
        <f>ROUND(I213*H213,2)</f>
        <v>0</v>
      </c>
      <c r="BL213" s="17" t="s">
        <v>467</v>
      </c>
      <c r="BM213" s="17" t="s">
        <v>643</v>
      </c>
    </row>
    <row r="214" spans="2:65" s="11" customFormat="1" ht="13.5" x14ac:dyDescent="0.3">
      <c r="B214" s="195"/>
      <c r="C214" s="196"/>
      <c r="D214" s="197" t="s">
        <v>143</v>
      </c>
      <c r="E214" s="198" t="s">
        <v>20</v>
      </c>
      <c r="F214" s="199" t="s">
        <v>644</v>
      </c>
      <c r="G214" s="196"/>
      <c r="H214" s="200">
        <v>50</v>
      </c>
      <c r="I214" s="201"/>
      <c r="J214" s="196"/>
      <c r="K214" s="196"/>
      <c r="L214" s="202"/>
      <c r="M214" s="203"/>
      <c r="N214" s="204"/>
      <c r="O214" s="204"/>
      <c r="P214" s="204"/>
      <c r="Q214" s="204"/>
      <c r="R214" s="204"/>
      <c r="S214" s="204"/>
      <c r="T214" s="205"/>
      <c r="AT214" s="206" t="s">
        <v>143</v>
      </c>
      <c r="AU214" s="206" t="s">
        <v>83</v>
      </c>
      <c r="AV214" s="11" t="s">
        <v>83</v>
      </c>
      <c r="AW214" s="11" t="s">
        <v>37</v>
      </c>
      <c r="AX214" s="11" t="s">
        <v>22</v>
      </c>
      <c r="AY214" s="206" t="s">
        <v>134</v>
      </c>
    </row>
    <row r="215" spans="2:65" s="1" customFormat="1" ht="31.5" customHeight="1" x14ac:dyDescent="0.3">
      <c r="B215" s="34"/>
      <c r="C215" s="235" t="s">
        <v>386</v>
      </c>
      <c r="D215" s="235" t="s">
        <v>238</v>
      </c>
      <c r="E215" s="236" t="s">
        <v>645</v>
      </c>
      <c r="F215" s="237" t="s">
        <v>646</v>
      </c>
      <c r="G215" s="238" t="s">
        <v>154</v>
      </c>
      <c r="H215" s="239">
        <v>50</v>
      </c>
      <c r="I215" s="240"/>
      <c r="J215" s="241">
        <f>ROUND(I215*H215,2)</f>
        <v>0</v>
      </c>
      <c r="K215" s="237" t="s">
        <v>20</v>
      </c>
      <c r="L215" s="242"/>
      <c r="M215" s="243" t="s">
        <v>20</v>
      </c>
      <c r="N215" s="244" t="s">
        <v>45</v>
      </c>
      <c r="O215" s="35"/>
      <c r="P215" s="192">
        <f>O215*H215</f>
        <v>0</v>
      </c>
      <c r="Q215" s="192">
        <v>1.8000000000000001E-4</v>
      </c>
      <c r="R215" s="192">
        <f>Q215*H215</f>
        <v>9.0000000000000011E-3</v>
      </c>
      <c r="S215" s="192">
        <v>0</v>
      </c>
      <c r="T215" s="193">
        <f>S215*H215</f>
        <v>0</v>
      </c>
      <c r="AR215" s="17" t="s">
        <v>554</v>
      </c>
      <c r="AT215" s="17" t="s">
        <v>238</v>
      </c>
      <c r="AU215" s="17" t="s">
        <v>83</v>
      </c>
      <c r="AY215" s="17" t="s">
        <v>134</v>
      </c>
      <c r="BE215" s="194">
        <f>IF(N215="základní",J215,0)</f>
        <v>0</v>
      </c>
      <c r="BF215" s="194">
        <f>IF(N215="snížená",J215,0)</f>
        <v>0</v>
      </c>
      <c r="BG215" s="194">
        <f>IF(N215="zákl. přenesená",J215,0)</f>
        <v>0</v>
      </c>
      <c r="BH215" s="194">
        <f>IF(N215="sníž. přenesená",J215,0)</f>
        <v>0</v>
      </c>
      <c r="BI215" s="194">
        <f>IF(N215="nulová",J215,0)</f>
        <v>0</v>
      </c>
      <c r="BJ215" s="17" t="s">
        <v>22</v>
      </c>
      <c r="BK215" s="194">
        <f>ROUND(I215*H215,2)</f>
        <v>0</v>
      </c>
      <c r="BL215" s="17" t="s">
        <v>467</v>
      </c>
      <c r="BM215" s="17" t="s">
        <v>647</v>
      </c>
    </row>
    <row r="216" spans="2:65" s="11" customFormat="1" ht="13.5" x14ac:dyDescent="0.3">
      <c r="B216" s="195"/>
      <c r="C216" s="196"/>
      <c r="D216" s="197" t="s">
        <v>143</v>
      </c>
      <c r="E216" s="198" t="s">
        <v>20</v>
      </c>
      <c r="F216" s="199" t="s">
        <v>644</v>
      </c>
      <c r="G216" s="196"/>
      <c r="H216" s="200">
        <v>50</v>
      </c>
      <c r="I216" s="201"/>
      <c r="J216" s="196"/>
      <c r="K216" s="196"/>
      <c r="L216" s="202"/>
      <c r="M216" s="203"/>
      <c r="N216" s="204"/>
      <c r="O216" s="204"/>
      <c r="P216" s="204"/>
      <c r="Q216" s="204"/>
      <c r="R216" s="204"/>
      <c r="S216" s="204"/>
      <c r="T216" s="205"/>
      <c r="AT216" s="206" t="s">
        <v>143</v>
      </c>
      <c r="AU216" s="206" t="s">
        <v>83</v>
      </c>
      <c r="AV216" s="11" t="s">
        <v>83</v>
      </c>
      <c r="AW216" s="11" t="s">
        <v>37</v>
      </c>
      <c r="AX216" s="11" t="s">
        <v>22</v>
      </c>
      <c r="AY216" s="206" t="s">
        <v>134</v>
      </c>
    </row>
    <row r="217" spans="2:65" s="1" customFormat="1" ht="31.5" customHeight="1" x14ac:dyDescent="0.3">
      <c r="B217" s="34"/>
      <c r="C217" s="235" t="s">
        <v>390</v>
      </c>
      <c r="D217" s="235" t="s">
        <v>238</v>
      </c>
      <c r="E217" s="236" t="s">
        <v>648</v>
      </c>
      <c r="F217" s="237" t="s">
        <v>649</v>
      </c>
      <c r="G217" s="238" t="s">
        <v>154</v>
      </c>
      <c r="H217" s="239">
        <v>139.19999999999999</v>
      </c>
      <c r="I217" s="240"/>
      <c r="J217" s="241">
        <f>ROUND(I217*H217,2)</f>
        <v>0</v>
      </c>
      <c r="K217" s="237" t="s">
        <v>20</v>
      </c>
      <c r="L217" s="242"/>
      <c r="M217" s="243" t="s">
        <v>20</v>
      </c>
      <c r="N217" s="244" t="s">
        <v>45</v>
      </c>
      <c r="O217" s="35"/>
      <c r="P217" s="192">
        <f>O217*H217</f>
        <v>0</v>
      </c>
      <c r="Q217" s="192">
        <v>9.1E-4</v>
      </c>
      <c r="R217" s="192">
        <f>Q217*H217</f>
        <v>0.12667199999999998</v>
      </c>
      <c r="S217" s="192">
        <v>0</v>
      </c>
      <c r="T217" s="193">
        <f>S217*H217</f>
        <v>0</v>
      </c>
      <c r="AR217" s="17" t="s">
        <v>554</v>
      </c>
      <c r="AT217" s="17" t="s">
        <v>238</v>
      </c>
      <c r="AU217" s="17" t="s">
        <v>83</v>
      </c>
      <c r="AY217" s="17" t="s">
        <v>134</v>
      </c>
      <c r="BE217" s="194">
        <f>IF(N217="základní",J217,0)</f>
        <v>0</v>
      </c>
      <c r="BF217" s="194">
        <f>IF(N217="snížená",J217,0)</f>
        <v>0</v>
      </c>
      <c r="BG217" s="194">
        <f>IF(N217="zákl. přenesená",J217,0)</f>
        <v>0</v>
      </c>
      <c r="BH217" s="194">
        <f>IF(N217="sníž. přenesená",J217,0)</f>
        <v>0</v>
      </c>
      <c r="BI217" s="194">
        <f>IF(N217="nulová",J217,0)</f>
        <v>0</v>
      </c>
      <c r="BJ217" s="17" t="s">
        <v>22</v>
      </c>
      <c r="BK217" s="194">
        <f>ROUND(I217*H217,2)</f>
        <v>0</v>
      </c>
      <c r="BL217" s="17" t="s">
        <v>467</v>
      </c>
      <c r="BM217" s="17" t="s">
        <v>650</v>
      </c>
    </row>
    <row r="218" spans="2:65" s="11" customFormat="1" ht="13.5" x14ac:dyDescent="0.3">
      <c r="B218" s="195"/>
      <c r="C218" s="196"/>
      <c r="D218" s="197" t="s">
        <v>143</v>
      </c>
      <c r="E218" s="198" t="s">
        <v>20</v>
      </c>
      <c r="F218" s="199" t="s">
        <v>651</v>
      </c>
      <c r="G218" s="196"/>
      <c r="H218" s="200">
        <v>139.19999999999999</v>
      </c>
      <c r="I218" s="201"/>
      <c r="J218" s="196"/>
      <c r="K218" s="196"/>
      <c r="L218" s="202"/>
      <c r="M218" s="203"/>
      <c r="N218" s="204"/>
      <c r="O218" s="204"/>
      <c r="P218" s="204"/>
      <c r="Q218" s="204"/>
      <c r="R218" s="204"/>
      <c r="S218" s="204"/>
      <c r="T218" s="205"/>
      <c r="AT218" s="206" t="s">
        <v>143</v>
      </c>
      <c r="AU218" s="206" t="s">
        <v>83</v>
      </c>
      <c r="AV218" s="11" t="s">
        <v>83</v>
      </c>
      <c r="AW218" s="11" t="s">
        <v>37</v>
      </c>
      <c r="AX218" s="11" t="s">
        <v>74</v>
      </c>
      <c r="AY218" s="206" t="s">
        <v>134</v>
      </c>
    </row>
    <row r="219" spans="2:65" s="1" customFormat="1" ht="44.25" customHeight="1" x14ac:dyDescent="0.3">
      <c r="B219" s="34"/>
      <c r="C219" s="183" t="s">
        <v>394</v>
      </c>
      <c r="D219" s="183" t="s">
        <v>136</v>
      </c>
      <c r="E219" s="184" t="s">
        <v>652</v>
      </c>
      <c r="F219" s="185" t="s">
        <v>653</v>
      </c>
      <c r="G219" s="186" t="s">
        <v>176</v>
      </c>
      <c r="H219" s="187">
        <v>20</v>
      </c>
      <c r="I219" s="188"/>
      <c r="J219" s="189">
        <f>ROUND(I219*H219,2)</f>
        <v>0</v>
      </c>
      <c r="K219" s="185" t="s">
        <v>20</v>
      </c>
      <c r="L219" s="54"/>
      <c r="M219" s="190" t="s">
        <v>20</v>
      </c>
      <c r="N219" s="191" t="s">
        <v>45</v>
      </c>
      <c r="O219" s="35"/>
      <c r="P219" s="192">
        <f>O219*H219</f>
        <v>0</v>
      </c>
      <c r="Q219" s="192">
        <v>0</v>
      </c>
      <c r="R219" s="192">
        <f>Q219*H219</f>
        <v>0</v>
      </c>
      <c r="S219" s="192">
        <v>0</v>
      </c>
      <c r="T219" s="193">
        <f>S219*H219</f>
        <v>0</v>
      </c>
      <c r="AR219" s="17" t="s">
        <v>467</v>
      </c>
      <c r="AT219" s="17" t="s">
        <v>136</v>
      </c>
      <c r="AU219" s="17" t="s">
        <v>83</v>
      </c>
      <c r="AY219" s="17" t="s">
        <v>134</v>
      </c>
      <c r="BE219" s="194">
        <f>IF(N219="základní",J219,0)</f>
        <v>0</v>
      </c>
      <c r="BF219" s="194">
        <f>IF(N219="snížená",J219,0)</f>
        <v>0</v>
      </c>
      <c r="BG219" s="194">
        <f>IF(N219="zákl. přenesená",J219,0)</f>
        <v>0</v>
      </c>
      <c r="BH219" s="194">
        <f>IF(N219="sníž. přenesená",J219,0)</f>
        <v>0</v>
      </c>
      <c r="BI219" s="194">
        <f>IF(N219="nulová",J219,0)</f>
        <v>0</v>
      </c>
      <c r="BJ219" s="17" t="s">
        <v>22</v>
      </c>
      <c r="BK219" s="194">
        <f>ROUND(I219*H219,2)</f>
        <v>0</v>
      </c>
      <c r="BL219" s="17" t="s">
        <v>467</v>
      </c>
      <c r="BM219" s="17" t="s">
        <v>654</v>
      </c>
    </row>
    <row r="220" spans="2:65" s="12" customFormat="1" ht="13.5" x14ac:dyDescent="0.3">
      <c r="B220" s="210"/>
      <c r="C220" s="211"/>
      <c r="D220" s="207" t="s">
        <v>143</v>
      </c>
      <c r="E220" s="212" t="s">
        <v>20</v>
      </c>
      <c r="F220" s="213" t="s">
        <v>655</v>
      </c>
      <c r="G220" s="211"/>
      <c r="H220" s="214" t="s">
        <v>20</v>
      </c>
      <c r="I220" s="215"/>
      <c r="J220" s="211"/>
      <c r="K220" s="211"/>
      <c r="L220" s="216"/>
      <c r="M220" s="217"/>
      <c r="N220" s="218"/>
      <c r="O220" s="218"/>
      <c r="P220" s="218"/>
      <c r="Q220" s="218"/>
      <c r="R220" s="218"/>
      <c r="S220" s="218"/>
      <c r="T220" s="219"/>
      <c r="AT220" s="220" t="s">
        <v>143</v>
      </c>
      <c r="AU220" s="220" t="s">
        <v>83</v>
      </c>
      <c r="AV220" s="12" t="s">
        <v>22</v>
      </c>
      <c r="AW220" s="12" t="s">
        <v>37</v>
      </c>
      <c r="AX220" s="12" t="s">
        <v>74</v>
      </c>
      <c r="AY220" s="220" t="s">
        <v>134</v>
      </c>
    </row>
    <row r="221" spans="2:65" s="11" customFormat="1" ht="13.5" x14ac:dyDescent="0.3">
      <c r="B221" s="195"/>
      <c r="C221" s="196"/>
      <c r="D221" s="207" t="s">
        <v>143</v>
      </c>
      <c r="E221" s="221" t="s">
        <v>20</v>
      </c>
      <c r="F221" s="222" t="s">
        <v>656</v>
      </c>
      <c r="G221" s="196"/>
      <c r="H221" s="223">
        <v>10</v>
      </c>
      <c r="I221" s="201"/>
      <c r="J221" s="196"/>
      <c r="K221" s="196"/>
      <c r="L221" s="202"/>
      <c r="M221" s="203"/>
      <c r="N221" s="204"/>
      <c r="O221" s="204"/>
      <c r="P221" s="204"/>
      <c r="Q221" s="204"/>
      <c r="R221" s="204"/>
      <c r="S221" s="204"/>
      <c r="T221" s="205"/>
      <c r="AT221" s="206" t="s">
        <v>143</v>
      </c>
      <c r="AU221" s="206" t="s">
        <v>83</v>
      </c>
      <c r="AV221" s="11" t="s">
        <v>83</v>
      </c>
      <c r="AW221" s="11" t="s">
        <v>37</v>
      </c>
      <c r="AX221" s="11" t="s">
        <v>74</v>
      </c>
      <c r="AY221" s="206" t="s">
        <v>134</v>
      </c>
    </row>
    <row r="222" spans="2:65" s="12" customFormat="1" ht="13.5" x14ac:dyDescent="0.3">
      <c r="B222" s="210"/>
      <c r="C222" s="211"/>
      <c r="D222" s="207" t="s">
        <v>143</v>
      </c>
      <c r="E222" s="212" t="s">
        <v>20</v>
      </c>
      <c r="F222" s="213" t="s">
        <v>657</v>
      </c>
      <c r="G222" s="211"/>
      <c r="H222" s="214" t="s">
        <v>20</v>
      </c>
      <c r="I222" s="215"/>
      <c r="J222" s="211"/>
      <c r="K222" s="211"/>
      <c r="L222" s="216"/>
      <c r="M222" s="217"/>
      <c r="N222" s="218"/>
      <c r="O222" s="218"/>
      <c r="P222" s="218"/>
      <c r="Q222" s="218"/>
      <c r="R222" s="218"/>
      <c r="S222" s="218"/>
      <c r="T222" s="219"/>
      <c r="AT222" s="220" t="s">
        <v>143</v>
      </c>
      <c r="AU222" s="220" t="s">
        <v>83</v>
      </c>
      <c r="AV222" s="12" t="s">
        <v>22</v>
      </c>
      <c r="AW222" s="12" t="s">
        <v>37</v>
      </c>
      <c r="AX222" s="12" t="s">
        <v>74</v>
      </c>
      <c r="AY222" s="220" t="s">
        <v>134</v>
      </c>
    </row>
    <row r="223" spans="2:65" s="11" customFormat="1" ht="13.5" x14ac:dyDescent="0.3">
      <c r="B223" s="195"/>
      <c r="C223" s="196"/>
      <c r="D223" s="207" t="s">
        <v>143</v>
      </c>
      <c r="E223" s="221" t="s">
        <v>20</v>
      </c>
      <c r="F223" s="222" t="s">
        <v>27</v>
      </c>
      <c r="G223" s="196"/>
      <c r="H223" s="223">
        <v>10</v>
      </c>
      <c r="I223" s="201"/>
      <c r="J223" s="196"/>
      <c r="K223" s="196"/>
      <c r="L223" s="202"/>
      <c r="M223" s="203"/>
      <c r="N223" s="204"/>
      <c r="O223" s="204"/>
      <c r="P223" s="204"/>
      <c r="Q223" s="204"/>
      <c r="R223" s="204"/>
      <c r="S223" s="204"/>
      <c r="T223" s="205"/>
      <c r="AT223" s="206" t="s">
        <v>143</v>
      </c>
      <c r="AU223" s="206" t="s">
        <v>83</v>
      </c>
      <c r="AV223" s="11" t="s">
        <v>83</v>
      </c>
      <c r="AW223" s="11" t="s">
        <v>37</v>
      </c>
      <c r="AX223" s="11" t="s">
        <v>74</v>
      </c>
      <c r="AY223" s="206" t="s">
        <v>134</v>
      </c>
    </row>
    <row r="224" spans="2:65" s="10" customFormat="1" ht="29.85" customHeight="1" x14ac:dyDescent="0.3">
      <c r="B224" s="166"/>
      <c r="C224" s="167"/>
      <c r="D224" s="180" t="s">
        <v>73</v>
      </c>
      <c r="E224" s="181" t="s">
        <v>658</v>
      </c>
      <c r="F224" s="181" t="s">
        <v>659</v>
      </c>
      <c r="G224" s="167"/>
      <c r="H224" s="167"/>
      <c r="I224" s="170"/>
      <c r="J224" s="182">
        <f>BK224</f>
        <v>0</v>
      </c>
      <c r="K224" s="167"/>
      <c r="L224" s="172"/>
      <c r="M224" s="173"/>
      <c r="N224" s="174"/>
      <c r="O224" s="174"/>
      <c r="P224" s="175">
        <f>SUM(P225:P236)</f>
        <v>0</v>
      </c>
      <c r="Q224" s="174"/>
      <c r="R224" s="175">
        <f>SUM(R225:R236)</f>
        <v>29.831131999999997</v>
      </c>
      <c r="S224" s="174"/>
      <c r="T224" s="176">
        <f>SUM(T225:T236)</f>
        <v>0</v>
      </c>
      <c r="AR224" s="177" t="s">
        <v>151</v>
      </c>
      <c r="AT224" s="178" t="s">
        <v>73</v>
      </c>
      <c r="AU224" s="178" t="s">
        <v>22</v>
      </c>
      <c r="AY224" s="177" t="s">
        <v>134</v>
      </c>
      <c r="BK224" s="179">
        <f>SUM(BK225:BK236)</f>
        <v>0</v>
      </c>
    </row>
    <row r="225" spans="2:65" s="1" customFormat="1" ht="57" customHeight="1" x14ac:dyDescent="0.3">
      <c r="B225" s="34"/>
      <c r="C225" s="183" t="s">
        <v>399</v>
      </c>
      <c r="D225" s="183" t="s">
        <v>136</v>
      </c>
      <c r="E225" s="184" t="s">
        <v>660</v>
      </c>
      <c r="F225" s="185" t="s">
        <v>661</v>
      </c>
      <c r="G225" s="186" t="s">
        <v>176</v>
      </c>
      <c r="H225" s="187">
        <v>5</v>
      </c>
      <c r="I225" s="188"/>
      <c r="J225" s="189">
        <f>ROUND(I225*H225,2)</f>
        <v>0</v>
      </c>
      <c r="K225" s="185" t="s">
        <v>140</v>
      </c>
      <c r="L225" s="54"/>
      <c r="M225" s="190" t="s">
        <v>20</v>
      </c>
      <c r="N225" s="191" t="s">
        <v>45</v>
      </c>
      <c r="O225" s="35"/>
      <c r="P225" s="192">
        <f>O225*H225</f>
        <v>0</v>
      </c>
      <c r="Q225" s="192">
        <v>0</v>
      </c>
      <c r="R225" s="192">
        <f>Q225*H225</f>
        <v>0</v>
      </c>
      <c r="S225" s="192">
        <v>0</v>
      </c>
      <c r="T225" s="193">
        <f>S225*H225</f>
        <v>0</v>
      </c>
      <c r="AR225" s="17" t="s">
        <v>467</v>
      </c>
      <c r="AT225" s="17" t="s">
        <v>136</v>
      </c>
      <c r="AU225" s="17" t="s">
        <v>83</v>
      </c>
      <c r="AY225" s="17" t="s">
        <v>134</v>
      </c>
      <c r="BE225" s="194">
        <f>IF(N225="základní",J225,0)</f>
        <v>0</v>
      </c>
      <c r="BF225" s="194">
        <f>IF(N225="snížená",J225,0)</f>
        <v>0</v>
      </c>
      <c r="BG225" s="194">
        <f>IF(N225="zákl. přenesená",J225,0)</f>
        <v>0</v>
      </c>
      <c r="BH225" s="194">
        <f>IF(N225="sníž. přenesená",J225,0)</f>
        <v>0</v>
      </c>
      <c r="BI225" s="194">
        <f>IF(N225="nulová",J225,0)</f>
        <v>0</v>
      </c>
      <c r="BJ225" s="17" t="s">
        <v>22</v>
      </c>
      <c r="BK225" s="194">
        <f>ROUND(I225*H225,2)</f>
        <v>0</v>
      </c>
      <c r="BL225" s="17" t="s">
        <v>467</v>
      </c>
      <c r="BM225" s="17" t="s">
        <v>662</v>
      </c>
    </row>
    <row r="226" spans="2:65" s="1" customFormat="1" ht="27" x14ac:dyDescent="0.3">
      <c r="B226" s="34"/>
      <c r="C226" s="56"/>
      <c r="D226" s="207" t="s">
        <v>445</v>
      </c>
      <c r="E226" s="56"/>
      <c r="F226" s="208" t="s">
        <v>663</v>
      </c>
      <c r="G226" s="56"/>
      <c r="H226" s="56"/>
      <c r="I226" s="153"/>
      <c r="J226" s="56"/>
      <c r="K226" s="56"/>
      <c r="L226" s="54"/>
      <c r="M226" s="71"/>
      <c r="N226" s="35"/>
      <c r="O226" s="35"/>
      <c r="P226" s="35"/>
      <c r="Q226" s="35"/>
      <c r="R226" s="35"/>
      <c r="S226" s="35"/>
      <c r="T226" s="72"/>
      <c r="AT226" s="17" t="s">
        <v>445</v>
      </c>
      <c r="AU226" s="17" t="s">
        <v>83</v>
      </c>
    </row>
    <row r="227" spans="2:65" s="11" customFormat="1" ht="13.5" x14ac:dyDescent="0.3">
      <c r="B227" s="195"/>
      <c r="C227" s="196"/>
      <c r="D227" s="197" t="s">
        <v>143</v>
      </c>
      <c r="E227" s="198" t="s">
        <v>20</v>
      </c>
      <c r="F227" s="199" t="s">
        <v>157</v>
      </c>
      <c r="G227" s="196"/>
      <c r="H227" s="200">
        <v>5</v>
      </c>
      <c r="I227" s="201"/>
      <c r="J227" s="196"/>
      <c r="K227" s="196"/>
      <c r="L227" s="202"/>
      <c r="M227" s="203"/>
      <c r="N227" s="204"/>
      <c r="O227" s="204"/>
      <c r="P227" s="204"/>
      <c r="Q227" s="204"/>
      <c r="R227" s="204"/>
      <c r="S227" s="204"/>
      <c r="T227" s="205"/>
      <c r="AT227" s="206" t="s">
        <v>143</v>
      </c>
      <c r="AU227" s="206" t="s">
        <v>83</v>
      </c>
      <c r="AV227" s="11" t="s">
        <v>83</v>
      </c>
      <c r="AW227" s="11" t="s">
        <v>37</v>
      </c>
      <c r="AX227" s="11" t="s">
        <v>22</v>
      </c>
      <c r="AY227" s="206" t="s">
        <v>134</v>
      </c>
    </row>
    <row r="228" spans="2:65" s="1" customFormat="1" ht="31.5" customHeight="1" x14ac:dyDescent="0.3">
      <c r="B228" s="34"/>
      <c r="C228" s="183" t="s">
        <v>405</v>
      </c>
      <c r="D228" s="183" t="s">
        <v>136</v>
      </c>
      <c r="E228" s="184" t="s">
        <v>664</v>
      </c>
      <c r="F228" s="185" t="s">
        <v>665</v>
      </c>
      <c r="G228" s="186" t="s">
        <v>160</v>
      </c>
      <c r="H228" s="187">
        <v>5</v>
      </c>
      <c r="I228" s="188"/>
      <c r="J228" s="189">
        <f>ROUND(I228*H228,2)</f>
        <v>0</v>
      </c>
      <c r="K228" s="185" t="s">
        <v>140</v>
      </c>
      <c r="L228" s="54"/>
      <c r="M228" s="190" t="s">
        <v>20</v>
      </c>
      <c r="N228" s="191" t="s">
        <v>45</v>
      </c>
      <c r="O228" s="35"/>
      <c r="P228" s="192">
        <f>O228*H228</f>
        <v>0</v>
      </c>
      <c r="Q228" s="192">
        <v>2.2563399999999998</v>
      </c>
      <c r="R228" s="192">
        <f>Q228*H228</f>
        <v>11.281699999999999</v>
      </c>
      <c r="S228" s="192">
        <v>0</v>
      </c>
      <c r="T228" s="193">
        <f>S228*H228</f>
        <v>0</v>
      </c>
      <c r="AR228" s="17" t="s">
        <v>467</v>
      </c>
      <c r="AT228" s="17" t="s">
        <v>136</v>
      </c>
      <c r="AU228" s="17" t="s">
        <v>83</v>
      </c>
      <c r="AY228" s="17" t="s">
        <v>134</v>
      </c>
      <c r="BE228" s="194">
        <f>IF(N228="základní",J228,0)</f>
        <v>0</v>
      </c>
      <c r="BF228" s="194">
        <f>IF(N228="snížená",J228,0)</f>
        <v>0</v>
      </c>
      <c r="BG228" s="194">
        <f>IF(N228="zákl. přenesená",J228,0)</f>
        <v>0</v>
      </c>
      <c r="BH228" s="194">
        <f>IF(N228="sníž. přenesená",J228,0)</f>
        <v>0</v>
      </c>
      <c r="BI228" s="194">
        <f>IF(N228="nulová",J228,0)</f>
        <v>0</v>
      </c>
      <c r="BJ228" s="17" t="s">
        <v>22</v>
      </c>
      <c r="BK228" s="194">
        <f>ROUND(I228*H228,2)</f>
        <v>0</v>
      </c>
      <c r="BL228" s="17" t="s">
        <v>467</v>
      </c>
      <c r="BM228" s="17" t="s">
        <v>666</v>
      </c>
    </row>
    <row r="229" spans="2:65" s="11" customFormat="1" ht="13.5" x14ac:dyDescent="0.3">
      <c r="B229" s="195"/>
      <c r="C229" s="196"/>
      <c r="D229" s="197" t="s">
        <v>143</v>
      </c>
      <c r="E229" s="198" t="s">
        <v>20</v>
      </c>
      <c r="F229" s="199" t="s">
        <v>157</v>
      </c>
      <c r="G229" s="196"/>
      <c r="H229" s="200">
        <v>5</v>
      </c>
      <c r="I229" s="201"/>
      <c r="J229" s="196"/>
      <c r="K229" s="196"/>
      <c r="L229" s="202"/>
      <c r="M229" s="203"/>
      <c r="N229" s="204"/>
      <c r="O229" s="204"/>
      <c r="P229" s="204"/>
      <c r="Q229" s="204"/>
      <c r="R229" s="204"/>
      <c r="S229" s="204"/>
      <c r="T229" s="205"/>
      <c r="AT229" s="206" t="s">
        <v>143</v>
      </c>
      <c r="AU229" s="206" t="s">
        <v>83</v>
      </c>
      <c r="AV229" s="11" t="s">
        <v>83</v>
      </c>
      <c r="AW229" s="11" t="s">
        <v>37</v>
      </c>
      <c r="AX229" s="11" t="s">
        <v>22</v>
      </c>
      <c r="AY229" s="206" t="s">
        <v>134</v>
      </c>
    </row>
    <row r="230" spans="2:65" s="1" customFormat="1" ht="44.25" customHeight="1" x14ac:dyDescent="0.3">
      <c r="B230" s="34"/>
      <c r="C230" s="183" t="s">
        <v>14</v>
      </c>
      <c r="D230" s="183" t="s">
        <v>136</v>
      </c>
      <c r="E230" s="184" t="s">
        <v>667</v>
      </c>
      <c r="F230" s="185" t="s">
        <v>668</v>
      </c>
      <c r="G230" s="186" t="s">
        <v>154</v>
      </c>
      <c r="H230" s="187">
        <v>118.8</v>
      </c>
      <c r="I230" s="188"/>
      <c r="J230" s="189">
        <f>ROUND(I230*H230,2)</f>
        <v>0</v>
      </c>
      <c r="K230" s="185" t="s">
        <v>140</v>
      </c>
      <c r="L230" s="54"/>
      <c r="M230" s="190" t="s">
        <v>20</v>
      </c>
      <c r="N230" s="191" t="s">
        <v>45</v>
      </c>
      <c r="O230" s="35"/>
      <c r="P230" s="192">
        <f>O230*H230</f>
        <v>0</v>
      </c>
      <c r="Q230" s="192">
        <v>0</v>
      </c>
      <c r="R230" s="192">
        <f>Q230*H230</f>
        <v>0</v>
      </c>
      <c r="S230" s="192">
        <v>0</v>
      </c>
      <c r="T230" s="193">
        <f>S230*H230</f>
        <v>0</v>
      </c>
      <c r="AR230" s="17" t="s">
        <v>467</v>
      </c>
      <c r="AT230" s="17" t="s">
        <v>136</v>
      </c>
      <c r="AU230" s="17" t="s">
        <v>83</v>
      </c>
      <c r="AY230" s="17" t="s">
        <v>134</v>
      </c>
      <c r="BE230" s="194">
        <f>IF(N230="základní",J230,0)</f>
        <v>0</v>
      </c>
      <c r="BF230" s="194">
        <f>IF(N230="snížená",J230,0)</f>
        <v>0</v>
      </c>
      <c r="BG230" s="194">
        <f>IF(N230="zákl. přenesená",J230,0)</f>
        <v>0</v>
      </c>
      <c r="BH230" s="194">
        <f>IF(N230="sníž. přenesená",J230,0)</f>
        <v>0</v>
      </c>
      <c r="BI230" s="194">
        <f>IF(N230="nulová",J230,0)</f>
        <v>0</v>
      </c>
      <c r="BJ230" s="17" t="s">
        <v>22</v>
      </c>
      <c r="BK230" s="194">
        <f>ROUND(I230*H230,2)</f>
        <v>0</v>
      </c>
      <c r="BL230" s="17" t="s">
        <v>467</v>
      </c>
      <c r="BM230" s="17" t="s">
        <v>669</v>
      </c>
    </row>
    <row r="231" spans="2:65" s="11" customFormat="1" ht="13.5" x14ac:dyDescent="0.3">
      <c r="B231" s="195"/>
      <c r="C231" s="196"/>
      <c r="D231" s="197" t="s">
        <v>143</v>
      </c>
      <c r="E231" s="198" t="s">
        <v>20</v>
      </c>
      <c r="F231" s="199" t="s">
        <v>670</v>
      </c>
      <c r="G231" s="196"/>
      <c r="H231" s="200">
        <v>118.8</v>
      </c>
      <c r="I231" s="201"/>
      <c r="J231" s="196"/>
      <c r="K231" s="196"/>
      <c r="L231" s="202"/>
      <c r="M231" s="203"/>
      <c r="N231" s="204"/>
      <c r="O231" s="204"/>
      <c r="P231" s="204"/>
      <c r="Q231" s="204"/>
      <c r="R231" s="204"/>
      <c r="S231" s="204"/>
      <c r="T231" s="205"/>
      <c r="AT231" s="206" t="s">
        <v>143</v>
      </c>
      <c r="AU231" s="206" t="s">
        <v>83</v>
      </c>
      <c r="AV231" s="11" t="s">
        <v>83</v>
      </c>
      <c r="AW231" s="11" t="s">
        <v>37</v>
      </c>
      <c r="AX231" s="11" t="s">
        <v>22</v>
      </c>
      <c r="AY231" s="206" t="s">
        <v>134</v>
      </c>
    </row>
    <row r="232" spans="2:65" s="1" customFormat="1" ht="31.5" customHeight="1" x14ac:dyDescent="0.3">
      <c r="B232" s="34"/>
      <c r="C232" s="183" t="s">
        <v>416</v>
      </c>
      <c r="D232" s="183" t="s">
        <v>136</v>
      </c>
      <c r="E232" s="184" t="s">
        <v>671</v>
      </c>
      <c r="F232" s="185" t="s">
        <v>672</v>
      </c>
      <c r="G232" s="186" t="s">
        <v>154</v>
      </c>
      <c r="H232" s="187">
        <v>118.8</v>
      </c>
      <c r="I232" s="188"/>
      <c r="J232" s="189">
        <f>ROUND(I232*H232,2)</f>
        <v>0</v>
      </c>
      <c r="K232" s="185" t="s">
        <v>140</v>
      </c>
      <c r="L232" s="54"/>
      <c r="M232" s="190" t="s">
        <v>20</v>
      </c>
      <c r="N232" s="191" t="s">
        <v>45</v>
      </c>
      <c r="O232" s="35"/>
      <c r="P232" s="192">
        <f>O232*H232</f>
        <v>0</v>
      </c>
      <c r="Q232" s="192">
        <v>0.15614</v>
      </c>
      <c r="R232" s="192">
        <f>Q232*H232</f>
        <v>18.549431999999999</v>
      </c>
      <c r="S232" s="192">
        <v>0</v>
      </c>
      <c r="T232" s="193">
        <f>S232*H232</f>
        <v>0</v>
      </c>
      <c r="AR232" s="17" t="s">
        <v>467</v>
      </c>
      <c r="AT232" s="17" t="s">
        <v>136</v>
      </c>
      <c r="AU232" s="17" t="s">
        <v>83</v>
      </c>
      <c r="AY232" s="17" t="s">
        <v>134</v>
      </c>
      <c r="BE232" s="194">
        <f>IF(N232="základní",J232,0)</f>
        <v>0</v>
      </c>
      <c r="BF232" s="194">
        <f>IF(N232="snížená",J232,0)</f>
        <v>0</v>
      </c>
      <c r="BG232" s="194">
        <f>IF(N232="zákl. přenesená",J232,0)</f>
        <v>0</v>
      </c>
      <c r="BH232" s="194">
        <f>IF(N232="sníž. přenesená",J232,0)</f>
        <v>0</v>
      </c>
      <c r="BI232" s="194">
        <f>IF(N232="nulová",J232,0)</f>
        <v>0</v>
      </c>
      <c r="BJ232" s="17" t="s">
        <v>22</v>
      </c>
      <c r="BK232" s="194">
        <f>ROUND(I232*H232,2)</f>
        <v>0</v>
      </c>
      <c r="BL232" s="17" t="s">
        <v>467</v>
      </c>
      <c r="BM232" s="17" t="s">
        <v>673</v>
      </c>
    </row>
    <row r="233" spans="2:65" s="1" customFormat="1" ht="40.5" x14ac:dyDescent="0.3">
      <c r="B233" s="34"/>
      <c r="C233" s="56"/>
      <c r="D233" s="207" t="s">
        <v>445</v>
      </c>
      <c r="E233" s="56"/>
      <c r="F233" s="208" t="s">
        <v>674</v>
      </c>
      <c r="G233" s="56"/>
      <c r="H233" s="56"/>
      <c r="I233" s="153"/>
      <c r="J233" s="56"/>
      <c r="K233" s="56"/>
      <c r="L233" s="54"/>
      <c r="M233" s="71"/>
      <c r="N233" s="35"/>
      <c r="O233" s="35"/>
      <c r="P233" s="35"/>
      <c r="Q233" s="35"/>
      <c r="R233" s="35"/>
      <c r="S233" s="35"/>
      <c r="T233" s="72"/>
      <c r="AT233" s="17" t="s">
        <v>445</v>
      </c>
      <c r="AU233" s="17" t="s">
        <v>83</v>
      </c>
    </row>
    <row r="234" spans="2:65" s="11" customFormat="1" ht="13.5" x14ac:dyDescent="0.3">
      <c r="B234" s="195"/>
      <c r="C234" s="196"/>
      <c r="D234" s="197" t="s">
        <v>143</v>
      </c>
      <c r="E234" s="198" t="s">
        <v>20</v>
      </c>
      <c r="F234" s="199" t="s">
        <v>675</v>
      </c>
      <c r="G234" s="196"/>
      <c r="H234" s="200">
        <v>118.8</v>
      </c>
      <c r="I234" s="201"/>
      <c r="J234" s="196"/>
      <c r="K234" s="196"/>
      <c r="L234" s="202"/>
      <c r="M234" s="203"/>
      <c r="N234" s="204"/>
      <c r="O234" s="204"/>
      <c r="P234" s="204"/>
      <c r="Q234" s="204"/>
      <c r="R234" s="204"/>
      <c r="S234" s="204"/>
      <c r="T234" s="205"/>
      <c r="AT234" s="206" t="s">
        <v>143</v>
      </c>
      <c r="AU234" s="206" t="s">
        <v>83</v>
      </c>
      <c r="AV234" s="11" t="s">
        <v>83</v>
      </c>
      <c r="AW234" s="11" t="s">
        <v>37</v>
      </c>
      <c r="AX234" s="11" t="s">
        <v>22</v>
      </c>
      <c r="AY234" s="206" t="s">
        <v>134</v>
      </c>
    </row>
    <row r="235" spans="2:65" s="1" customFormat="1" ht="31.5" customHeight="1" x14ac:dyDescent="0.3">
      <c r="B235" s="34"/>
      <c r="C235" s="183" t="s">
        <v>420</v>
      </c>
      <c r="D235" s="183" t="s">
        <v>136</v>
      </c>
      <c r="E235" s="184" t="s">
        <v>676</v>
      </c>
      <c r="F235" s="185" t="s">
        <v>677</v>
      </c>
      <c r="G235" s="186" t="s">
        <v>154</v>
      </c>
      <c r="H235" s="187">
        <v>118.8</v>
      </c>
      <c r="I235" s="188"/>
      <c r="J235" s="189">
        <f>ROUND(I235*H235,2)</f>
        <v>0</v>
      </c>
      <c r="K235" s="185" t="s">
        <v>140</v>
      </c>
      <c r="L235" s="54"/>
      <c r="M235" s="190" t="s">
        <v>20</v>
      </c>
      <c r="N235" s="191" t="s">
        <v>45</v>
      </c>
      <c r="O235" s="35"/>
      <c r="P235" s="192">
        <f>O235*H235</f>
        <v>0</v>
      </c>
      <c r="Q235" s="192">
        <v>0</v>
      </c>
      <c r="R235" s="192">
        <f>Q235*H235</f>
        <v>0</v>
      </c>
      <c r="S235" s="192">
        <v>0</v>
      </c>
      <c r="T235" s="193">
        <f>S235*H235</f>
        <v>0</v>
      </c>
      <c r="AR235" s="17" t="s">
        <v>467</v>
      </c>
      <c r="AT235" s="17" t="s">
        <v>136</v>
      </c>
      <c r="AU235" s="17" t="s">
        <v>83</v>
      </c>
      <c r="AY235" s="17" t="s">
        <v>134</v>
      </c>
      <c r="BE235" s="194">
        <f>IF(N235="základní",J235,0)</f>
        <v>0</v>
      </c>
      <c r="BF235" s="194">
        <f>IF(N235="snížená",J235,0)</f>
        <v>0</v>
      </c>
      <c r="BG235" s="194">
        <f>IF(N235="zákl. přenesená",J235,0)</f>
        <v>0</v>
      </c>
      <c r="BH235" s="194">
        <f>IF(N235="sníž. přenesená",J235,0)</f>
        <v>0</v>
      </c>
      <c r="BI235" s="194">
        <f>IF(N235="nulová",J235,0)</f>
        <v>0</v>
      </c>
      <c r="BJ235" s="17" t="s">
        <v>22</v>
      </c>
      <c r="BK235" s="194">
        <f>ROUND(I235*H235,2)</f>
        <v>0</v>
      </c>
      <c r="BL235" s="17" t="s">
        <v>467</v>
      </c>
      <c r="BM235" s="17" t="s">
        <v>678</v>
      </c>
    </row>
    <row r="236" spans="2:65" s="11" customFormat="1" ht="13.5" x14ac:dyDescent="0.3">
      <c r="B236" s="195"/>
      <c r="C236" s="196"/>
      <c r="D236" s="207" t="s">
        <v>143</v>
      </c>
      <c r="E236" s="221" t="s">
        <v>20</v>
      </c>
      <c r="F236" s="222" t="s">
        <v>675</v>
      </c>
      <c r="G236" s="196"/>
      <c r="H236" s="223">
        <v>118.8</v>
      </c>
      <c r="I236" s="201"/>
      <c r="J236" s="196"/>
      <c r="K236" s="196"/>
      <c r="L236" s="202"/>
      <c r="M236" s="245"/>
      <c r="N236" s="246"/>
      <c r="O236" s="246"/>
      <c r="P236" s="246"/>
      <c r="Q236" s="246"/>
      <c r="R236" s="246"/>
      <c r="S236" s="246"/>
      <c r="T236" s="247"/>
      <c r="AT236" s="206" t="s">
        <v>143</v>
      </c>
      <c r="AU236" s="206" t="s">
        <v>83</v>
      </c>
      <c r="AV236" s="11" t="s">
        <v>83</v>
      </c>
      <c r="AW236" s="11" t="s">
        <v>37</v>
      </c>
      <c r="AX236" s="11" t="s">
        <v>22</v>
      </c>
      <c r="AY236" s="206" t="s">
        <v>134</v>
      </c>
    </row>
    <row r="237" spans="2:65" s="1" customFormat="1" ht="6.95" customHeight="1" x14ac:dyDescent="0.3">
      <c r="B237" s="49"/>
      <c r="C237" s="50"/>
      <c r="D237" s="50"/>
      <c r="E237" s="50"/>
      <c r="F237" s="50"/>
      <c r="G237" s="50"/>
      <c r="H237" s="50"/>
      <c r="I237" s="129"/>
      <c r="J237" s="50"/>
      <c r="K237" s="50"/>
      <c r="L237" s="54"/>
    </row>
  </sheetData>
  <sheetProtection algorithmName="SHA-512" hashValue="2cRsEN0b6SRnAcbCQdQFjvd3M2kxzY5YtGNarYOiQO71cYOoQndcdkoewWQRmOLyH8RXEG/j7Q5he/nlCjjQ+w==" saltValue="d3bUj10sNIHFFGRJQDu6Cw==" spinCount="100000" sheet="1" objects="1" scenarios="1" formatColumns="0" formatRows="0" sort="0" autoFilter="0"/>
  <autoFilter ref="C86:K86"/>
  <mergeCells count="9">
    <mergeCell ref="E77:H77"/>
    <mergeCell ref="E79:H79"/>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6"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55"/>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305"/>
      <c r="C1" s="305"/>
      <c r="D1" s="304" t="s">
        <v>1</v>
      </c>
      <c r="E1" s="305"/>
      <c r="F1" s="306" t="s">
        <v>988</v>
      </c>
      <c r="G1" s="311" t="s">
        <v>989</v>
      </c>
      <c r="H1" s="311"/>
      <c r="I1" s="312"/>
      <c r="J1" s="306" t="s">
        <v>990</v>
      </c>
      <c r="K1" s="304" t="s">
        <v>97</v>
      </c>
      <c r="L1" s="306" t="s">
        <v>991</v>
      </c>
      <c r="M1" s="306"/>
      <c r="N1" s="306"/>
      <c r="O1" s="306"/>
      <c r="P1" s="306"/>
      <c r="Q1" s="306"/>
      <c r="R1" s="306"/>
      <c r="S1" s="306"/>
      <c r="T1" s="306"/>
      <c r="U1" s="302"/>
      <c r="V1" s="302"/>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260"/>
      <c r="M2" s="260"/>
      <c r="N2" s="260"/>
      <c r="O2" s="260"/>
      <c r="P2" s="260"/>
      <c r="Q2" s="260"/>
      <c r="R2" s="260"/>
      <c r="S2" s="260"/>
      <c r="T2" s="260"/>
      <c r="U2" s="260"/>
      <c r="V2" s="260"/>
      <c r="AT2" s="17" t="s">
        <v>91</v>
      </c>
    </row>
    <row r="3" spans="1:70" ht="6.95" customHeight="1" x14ac:dyDescent="0.3">
      <c r="B3" s="18"/>
      <c r="C3" s="19"/>
      <c r="D3" s="19"/>
      <c r="E3" s="19"/>
      <c r="F3" s="19"/>
      <c r="G3" s="19"/>
      <c r="H3" s="19"/>
      <c r="I3" s="105"/>
      <c r="J3" s="19"/>
      <c r="K3" s="20"/>
      <c r="AT3" s="17" t="s">
        <v>83</v>
      </c>
    </row>
    <row r="4" spans="1:70" ht="36.950000000000003" customHeight="1" x14ac:dyDescent="0.3">
      <c r="B4" s="21"/>
      <c r="C4" s="22"/>
      <c r="D4" s="23" t="s">
        <v>98</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x14ac:dyDescent="0.3">
      <c r="B6" s="21"/>
      <c r="C6" s="22"/>
      <c r="D6" s="30" t="s">
        <v>16</v>
      </c>
      <c r="E6" s="22"/>
      <c r="F6" s="22"/>
      <c r="G6" s="22"/>
      <c r="H6" s="22"/>
      <c r="I6" s="106"/>
      <c r="J6" s="22"/>
      <c r="K6" s="24"/>
    </row>
    <row r="7" spans="1:70" ht="22.5" customHeight="1" x14ac:dyDescent="0.3">
      <c r="B7" s="21"/>
      <c r="C7" s="22"/>
      <c r="D7" s="22"/>
      <c r="E7" s="298" t="str">
        <f>'Rekapitulace stavby'!K6</f>
        <v>Parkoviště ul. Březinova, Kolín – zpracováníprojektové dokumentace</v>
      </c>
      <c r="F7" s="264"/>
      <c r="G7" s="264"/>
      <c r="H7" s="264"/>
      <c r="I7" s="106"/>
      <c r="J7" s="22"/>
      <c r="K7" s="24"/>
    </row>
    <row r="8" spans="1:70" s="1" customFormat="1" x14ac:dyDescent="0.3">
      <c r="B8" s="34"/>
      <c r="C8" s="35"/>
      <c r="D8" s="30" t="s">
        <v>99</v>
      </c>
      <c r="E8" s="35"/>
      <c r="F8" s="35"/>
      <c r="G8" s="35"/>
      <c r="H8" s="35"/>
      <c r="I8" s="107"/>
      <c r="J8" s="35"/>
      <c r="K8" s="38"/>
    </row>
    <row r="9" spans="1:70" s="1" customFormat="1" ht="36.950000000000003" customHeight="1" x14ac:dyDescent="0.3">
      <c r="B9" s="34"/>
      <c r="C9" s="35"/>
      <c r="D9" s="35"/>
      <c r="E9" s="299" t="s">
        <v>679</v>
      </c>
      <c r="F9" s="271"/>
      <c r="G9" s="271"/>
      <c r="H9" s="271"/>
      <c r="I9" s="107"/>
      <c r="J9" s="35"/>
      <c r="K9" s="38"/>
    </row>
    <row r="10" spans="1:70" s="1" customFormat="1" ht="13.5" x14ac:dyDescent="0.3">
      <c r="B10" s="34"/>
      <c r="C10" s="35"/>
      <c r="D10" s="35"/>
      <c r="E10" s="35"/>
      <c r="F10" s="35"/>
      <c r="G10" s="35"/>
      <c r="H10" s="35"/>
      <c r="I10" s="107"/>
      <c r="J10" s="35"/>
      <c r="K10" s="38"/>
    </row>
    <row r="11" spans="1:70" s="1" customFormat="1" ht="14.45" customHeight="1" x14ac:dyDescent="0.3">
      <c r="B11" s="34"/>
      <c r="C11" s="35"/>
      <c r="D11" s="30" t="s">
        <v>19</v>
      </c>
      <c r="E11" s="35"/>
      <c r="F11" s="28" t="s">
        <v>92</v>
      </c>
      <c r="G11" s="35"/>
      <c r="H11" s="35"/>
      <c r="I11" s="108" t="s">
        <v>21</v>
      </c>
      <c r="J11" s="28" t="s">
        <v>249</v>
      </c>
      <c r="K11" s="38"/>
    </row>
    <row r="12" spans="1:70" s="1" customFormat="1" ht="14.45" customHeight="1" x14ac:dyDescent="0.3">
      <c r="B12" s="34"/>
      <c r="C12" s="35"/>
      <c r="D12" s="30" t="s">
        <v>23</v>
      </c>
      <c r="E12" s="35"/>
      <c r="F12" s="28" t="s">
        <v>24</v>
      </c>
      <c r="G12" s="35"/>
      <c r="H12" s="35"/>
      <c r="I12" s="108" t="s">
        <v>25</v>
      </c>
      <c r="J12" s="109" t="str">
        <f>'Rekapitulace stavby'!AN8</f>
        <v>13. 2. 2018</v>
      </c>
      <c r="K12" s="38"/>
    </row>
    <row r="13" spans="1:70" s="1" customFormat="1" ht="21.75" customHeight="1" x14ac:dyDescent="0.3">
      <c r="B13" s="34"/>
      <c r="C13" s="35"/>
      <c r="D13" s="27" t="s">
        <v>102</v>
      </c>
      <c r="E13" s="35"/>
      <c r="F13" s="110" t="s">
        <v>680</v>
      </c>
      <c r="G13" s="35"/>
      <c r="H13" s="35"/>
      <c r="I13" s="248" t="s">
        <v>681</v>
      </c>
      <c r="J13" s="110" t="s">
        <v>345</v>
      </c>
      <c r="K13" s="38"/>
    </row>
    <row r="14" spans="1:70" s="1" customFormat="1" ht="14.45" customHeight="1" x14ac:dyDescent="0.3">
      <c r="B14" s="34"/>
      <c r="C14" s="35"/>
      <c r="D14" s="30" t="s">
        <v>29</v>
      </c>
      <c r="E14" s="35"/>
      <c r="F14" s="35"/>
      <c r="G14" s="35"/>
      <c r="H14" s="35"/>
      <c r="I14" s="108" t="s">
        <v>30</v>
      </c>
      <c r="J14" s="28" t="s">
        <v>682</v>
      </c>
      <c r="K14" s="38"/>
    </row>
    <row r="15" spans="1:70" s="1" customFormat="1" ht="18" customHeight="1" x14ac:dyDescent="0.3">
      <c r="B15" s="34"/>
      <c r="C15" s="35"/>
      <c r="D15" s="35"/>
      <c r="E15" s="28" t="s">
        <v>31</v>
      </c>
      <c r="F15" s="35"/>
      <c r="G15" s="35"/>
      <c r="H15" s="35"/>
      <c r="I15" s="108" t="s">
        <v>32</v>
      </c>
      <c r="J15" s="28" t="s">
        <v>20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33</v>
      </c>
      <c r="E17" s="35"/>
      <c r="F17" s="35"/>
      <c r="G17" s="35"/>
      <c r="H17" s="35"/>
      <c r="I17" s="108" t="s">
        <v>30</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32</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35</v>
      </c>
      <c r="E20" s="35"/>
      <c r="F20" s="35"/>
      <c r="G20" s="35"/>
      <c r="H20" s="35"/>
      <c r="I20" s="108" t="s">
        <v>30</v>
      </c>
      <c r="J20" s="28" t="s">
        <v>20</v>
      </c>
      <c r="K20" s="38"/>
    </row>
    <row r="21" spans="2:11" s="1" customFormat="1" ht="18" customHeight="1" x14ac:dyDescent="0.3">
      <c r="B21" s="34"/>
      <c r="C21" s="35"/>
      <c r="D21" s="35"/>
      <c r="E21" s="28" t="s">
        <v>683</v>
      </c>
      <c r="F21" s="35"/>
      <c r="G21" s="35"/>
      <c r="H21" s="35"/>
      <c r="I21" s="108" t="s">
        <v>32</v>
      </c>
      <c r="J21" s="28" t="s">
        <v>20</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38</v>
      </c>
      <c r="E23" s="35"/>
      <c r="F23" s="35"/>
      <c r="G23" s="35"/>
      <c r="H23" s="35"/>
      <c r="I23" s="107"/>
      <c r="J23" s="35"/>
      <c r="K23" s="38"/>
    </row>
    <row r="24" spans="2:11" s="6" customFormat="1" ht="22.5" customHeight="1" x14ac:dyDescent="0.3">
      <c r="B24" s="111"/>
      <c r="C24" s="112"/>
      <c r="D24" s="112"/>
      <c r="E24" s="267" t="s">
        <v>20</v>
      </c>
      <c r="F24" s="300"/>
      <c r="G24" s="300"/>
      <c r="H24" s="300"/>
      <c r="I24" s="113"/>
      <c r="J24" s="112"/>
      <c r="K24" s="114"/>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5"/>
      <c r="J26" s="79"/>
      <c r="K26" s="116"/>
    </row>
    <row r="27" spans="2:11" s="1" customFormat="1" ht="25.35" customHeight="1" x14ac:dyDescent="0.3">
      <c r="B27" s="34"/>
      <c r="C27" s="35"/>
      <c r="D27" s="117" t="s">
        <v>40</v>
      </c>
      <c r="E27" s="35"/>
      <c r="F27" s="35"/>
      <c r="G27" s="35"/>
      <c r="H27" s="35"/>
      <c r="I27" s="107"/>
      <c r="J27" s="118">
        <f>ROUND(J86,2)</f>
        <v>0</v>
      </c>
      <c r="K27" s="38"/>
    </row>
    <row r="28" spans="2:11" s="1" customFormat="1" ht="6.95" customHeight="1" x14ac:dyDescent="0.3">
      <c r="B28" s="34"/>
      <c r="C28" s="35"/>
      <c r="D28" s="79"/>
      <c r="E28" s="79"/>
      <c r="F28" s="79"/>
      <c r="G28" s="79"/>
      <c r="H28" s="79"/>
      <c r="I28" s="115"/>
      <c r="J28" s="79"/>
      <c r="K28" s="116"/>
    </row>
    <row r="29" spans="2:11" s="1" customFormat="1" ht="14.45" customHeight="1" x14ac:dyDescent="0.3">
      <c r="B29" s="34"/>
      <c r="C29" s="35"/>
      <c r="D29" s="35"/>
      <c r="E29" s="35"/>
      <c r="F29" s="39" t="s">
        <v>42</v>
      </c>
      <c r="G29" s="35"/>
      <c r="H29" s="35"/>
      <c r="I29" s="119" t="s">
        <v>41</v>
      </c>
      <c r="J29" s="39" t="s">
        <v>43</v>
      </c>
      <c r="K29" s="38"/>
    </row>
    <row r="30" spans="2:11" s="1" customFormat="1" ht="14.45" customHeight="1" x14ac:dyDescent="0.3">
      <c r="B30" s="34"/>
      <c r="C30" s="35"/>
      <c r="D30" s="42" t="s">
        <v>44</v>
      </c>
      <c r="E30" s="42" t="s">
        <v>45</v>
      </c>
      <c r="F30" s="120">
        <f>ROUND(SUM(BE86:BE254), 2)</f>
        <v>0</v>
      </c>
      <c r="G30" s="35"/>
      <c r="H30" s="35"/>
      <c r="I30" s="121">
        <v>0.21</v>
      </c>
      <c r="J30" s="120">
        <f>ROUND(ROUND((SUM(BE86:BE254)), 2)*I30, 2)</f>
        <v>0</v>
      </c>
      <c r="K30" s="38"/>
    </row>
    <row r="31" spans="2:11" s="1" customFormat="1" ht="14.45" customHeight="1" x14ac:dyDescent="0.3">
      <c r="B31" s="34"/>
      <c r="C31" s="35"/>
      <c r="D31" s="35"/>
      <c r="E31" s="42" t="s">
        <v>46</v>
      </c>
      <c r="F31" s="120">
        <f>ROUND(SUM(BF86:BF254), 2)</f>
        <v>0</v>
      </c>
      <c r="G31" s="35"/>
      <c r="H31" s="35"/>
      <c r="I31" s="121">
        <v>0.15</v>
      </c>
      <c r="J31" s="120">
        <f>ROUND(ROUND((SUM(BF86:BF254)), 2)*I31, 2)</f>
        <v>0</v>
      </c>
      <c r="K31" s="38"/>
    </row>
    <row r="32" spans="2:11" s="1" customFormat="1" ht="14.45" hidden="1" customHeight="1" x14ac:dyDescent="0.3">
      <c r="B32" s="34"/>
      <c r="C32" s="35"/>
      <c r="D32" s="35"/>
      <c r="E32" s="42" t="s">
        <v>47</v>
      </c>
      <c r="F32" s="120">
        <f>ROUND(SUM(BG86:BG254), 2)</f>
        <v>0</v>
      </c>
      <c r="G32" s="35"/>
      <c r="H32" s="35"/>
      <c r="I32" s="121">
        <v>0.21</v>
      </c>
      <c r="J32" s="120">
        <v>0</v>
      </c>
      <c r="K32" s="38"/>
    </row>
    <row r="33" spans="2:11" s="1" customFormat="1" ht="14.45" hidden="1" customHeight="1" x14ac:dyDescent="0.3">
      <c r="B33" s="34"/>
      <c r="C33" s="35"/>
      <c r="D33" s="35"/>
      <c r="E33" s="42" t="s">
        <v>48</v>
      </c>
      <c r="F33" s="120">
        <f>ROUND(SUM(BH86:BH254), 2)</f>
        <v>0</v>
      </c>
      <c r="G33" s="35"/>
      <c r="H33" s="35"/>
      <c r="I33" s="121">
        <v>0.15</v>
      </c>
      <c r="J33" s="120">
        <v>0</v>
      </c>
      <c r="K33" s="38"/>
    </row>
    <row r="34" spans="2:11" s="1" customFormat="1" ht="14.45" hidden="1" customHeight="1" x14ac:dyDescent="0.3">
      <c r="B34" s="34"/>
      <c r="C34" s="35"/>
      <c r="D34" s="35"/>
      <c r="E34" s="42" t="s">
        <v>49</v>
      </c>
      <c r="F34" s="120">
        <f>ROUND(SUM(BI86:BI254), 2)</f>
        <v>0</v>
      </c>
      <c r="G34" s="35"/>
      <c r="H34" s="35"/>
      <c r="I34" s="121">
        <v>0</v>
      </c>
      <c r="J34" s="120">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2"/>
      <c r="D36" s="123" t="s">
        <v>50</v>
      </c>
      <c r="E36" s="73"/>
      <c r="F36" s="73"/>
      <c r="G36" s="124" t="s">
        <v>51</v>
      </c>
      <c r="H36" s="125" t="s">
        <v>52</v>
      </c>
      <c r="I36" s="126"/>
      <c r="J36" s="127">
        <f>SUM(J27:J34)</f>
        <v>0</v>
      </c>
      <c r="K36" s="128"/>
    </row>
    <row r="37" spans="2:11" s="1" customFormat="1" ht="14.45" customHeight="1" x14ac:dyDescent="0.3">
      <c r="B37" s="49"/>
      <c r="C37" s="50"/>
      <c r="D37" s="50"/>
      <c r="E37" s="50"/>
      <c r="F37" s="50"/>
      <c r="G37" s="50"/>
      <c r="H37" s="50"/>
      <c r="I37" s="129"/>
      <c r="J37" s="50"/>
      <c r="K37" s="51"/>
    </row>
    <row r="41" spans="2:11" s="1" customFormat="1" ht="6.95" customHeight="1" x14ac:dyDescent="0.3">
      <c r="B41" s="130"/>
      <c r="C41" s="131"/>
      <c r="D41" s="131"/>
      <c r="E41" s="131"/>
      <c r="F41" s="131"/>
      <c r="G41" s="131"/>
      <c r="H41" s="131"/>
      <c r="I41" s="132"/>
      <c r="J41" s="131"/>
      <c r="K41" s="133"/>
    </row>
    <row r="42" spans="2:11" s="1" customFormat="1" ht="36.950000000000003" customHeight="1" x14ac:dyDescent="0.3">
      <c r="B42" s="34"/>
      <c r="C42" s="23" t="s">
        <v>106</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298" t="str">
        <f>E7</f>
        <v>Parkoviště ul. Březinova, Kolín – zpracováníprojektové dokumentace</v>
      </c>
      <c r="F45" s="271"/>
      <c r="G45" s="271"/>
      <c r="H45" s="271"/>
      <c r="I45" s="107"/>
      <c r="J45" s="35"/>
      <c r="K45" s="38"/>
    </row>
    <row r="46" spans="2:11" s="1" customFormat="1" ht="14.45" customHeight="1" x14ac:dyDescent="0.3">
      <c r="B46" s="34"/>
      <c r="C46" s="30" t="s">
        <v>99</v>
      </c>
      <c r="D46" s="35"/>
      <c r="E46" s="35"/>
      <c r="F46" s="35"/>
      <c r="G46" s="35"/>
      <c r="H46" s="35"/>
      <c r="I46" s="107"/>
      <c r="J46" s="35"/>
      <c r="K46" s="38"/>
    </row>
    <row r="47" spans="2:11" s="1" customFormat="1" ht="23.25" customHeight="1" x14ac:dyDescent="0.3">
      <c r="B47" s="34"/>
      <c r="C47" s="35"/>
      <c r="D47" s="35"/>
      <c r="E47" s="299" t="str">
        <f>E9</f>
        <v>SO-03 - Kanalizace</v>
      </c>
      <c r="F47" s="271"/>
      <c r="G47" s="271"/>
      <c r="H47" s="271"/>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23</v>
      </c>
      <c r="D49" s="35"/>
      <c r="E49" s="35"/>
      <c r="F49" s="28" t="str">
        <f>F12</f>
        <v>Kolín</v>
      </c>
      <c r="G49" s="35"/>
      <c r="H49" s="35"/>
      <c r="I49" s="108" t="s">
        <v>25</v>
      </c>
      <c r="J49" s="109" t="str">
        <f>IF(J12="","",J12)</f>
        <v>13. 2. 2018</v>
      </c>
      <c r="K49" s="38"/>
    </row>
    <row r="50" spans="2:47" s="1" customFormat="1" ht="6.95" customHeight="1" x14ac:dyDescent="0.3">
      <c r="B50" s="34"/>
      <c r="C50" s="35"/>
      <c r="D50" s="35"/>
      <c r="E50" s="35"/>
      <c r="F50" s="35"/>
      <c r="G50" s="35"/>
      <c r="H50" s="35"/>
      <c r="I50" s="107"/>
      <c r="J50" s="35"/>
      <c r="K50" s="38"/>
    </row>
    <row r="51" spans="2:47" s="1" customFormat="1" x14ac:dyDescent="0.3">
      <c r="B51" s="34"/>
      <c r="C51" s="30" t="s">
        <v>29</v>
      </c>
      <c r="D51" s="35"/>
      <c r="E51" s="35"/>
      <c r="F51" s="28" t="str">
        <f>E15</f>
        <v>Město Kolín</v>
      </c>
      <c r="G51" s="35"/>
      <c r="H51" s="35"/>
      <c r="I51" s="108" t="s">
        <v>35</v>
      </c>
      <c r="J51" s="28" t="str">
        <f>E21</f>
        <v>Ing. Lucie Dvořáková</v>
      </c>
      <c r="K51" s="38"/>
    </row>
    <row r="52" spans="2:47" s="1" customFormat="1" ht="14.45" customHeight="1" x14ac:dyDescent="0.3">
      <c r="B52" s="34"/>
      <c r="C52" s="30" t="s">
        <v>33</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4" t="s">
        <v>107</v>
      </c>
      <c r="D54" s="122"/>
      <c r="E54" s="122"/>
      <c r="F54" s="122"/>
      <c r="G54" s="122"/>
      <c r="H54" s="122"/>
      <c r="I54" s="135"/>
      <c r="J54" s="136" t="s">
        <v>108</v>
      </c>
      <c r="K54" s="137"/>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8" t="s">
        <v>109</v>
      </c>
      <c r="D56" s="35"/>
      <c r="E56" s="35"/>
      <c r="F56" s="35"/>
      <c r="G56" s="35"/>
      <c r="H56" s="35"/>
      <c r="I56" s="107"/>
      <c r="J56" s="118">
        <f>J86</f>
        <v>0</v>
      </c>
      <c r="K56" s="38"/>
      <c r="AU56" s="17" t="s">
        <v>110</v>
      </c>
    </row>
    <row r="57" spans="2:47" s="7" customFormat="1" ht="24.95" customHeight="1" x14ac:dyDescent="0.3">
      <c r="B57" s="139"/>
      <c r="C57" s="140"/>
      <c r="D57" s="141" t="s">
        <v>111</v>
      </c>
      <c r="E57" s="142"/>
      <c r="F57" s="142"/>
      <c r="G57" s="142"/>
      <c r="H57" s="142"/>
      <c r="I57" s="143"/>
      <c r="J57" s="144">
        <f>J87</f>
        <v>0</v>
      </c>
      <c r="K57" s="145"/>
    </row>
    <row r="58" spans="2:47" s="8" customFormat="1" ht="19.899999999999999" customHeight="1" x14ac:dyDescent="0.3">
      <c r="B58" s="146"/>
      <c r="C58" s="147"/>
      <c r="D58" s="148" t="s">
        <v>112</v>
      </c>
      <c r="E58" s="149"/>
      <c r="F58" s="149"/>
      <c r="G58" s="149"/>
      <c r="H58" s="149"/>
      <c r="I58" s="150"/>
      <c r="J58" s="151">
        <f>J88</f>
        <v>0</v>
      </c>
      <c r="K58" s="152"/>
    </row>
    <row r="59" spans="2:47" s="8" customFormat="1" ht="19.899999999999999" customHeight="1" x14ac:dyDescent="0.3">
      <c r="B59" s="146"/>
      <c r="C59" s="147"/>
      <c r="D59" s="148" t="s">
        <v>113</v>
      </c>
      <c r="E59" s="149"/>
      <c r="F59" s="149"/>
      <c r="G59" s="149"/>
      <c r="H59" s="149"/>
      <c r="I59" s="150"/>
      <c r="J59" s="151">
        <f>J178</f>
        <v>0</v>
      </c>
      <c r="K59" s="152"/>
    </row>
    <row r="60" spans="2:47" s="8" customFormat="1" ht="19.899999999999999" customHeight="1" x14ac:dyDescent="0.3">
      <c r="B60" s="146"/>
      <c r="C60" s="147"/>
      <c r="D60" s="148" t="s">
        <v>114</v>
      </c>
      <c r="E60" s="149"/>
      <c r="F60" s="149"/>
      <c r="G60" s="149"/>
      <c r="H60" s="149"/>
      <c r="I60" s="150"/>
      <c r="J60" s="151">
        <f>J184</f>
        <v>0</v>
      </c>
      <c r="K60" s="152"/>
    </row>
    <row r="61" spans="2:47" s="8" customFormat="1" ht="19.899999999999999" customHeight="1" x14ac:dyDescent="0.3">
      <c r="B61" s="146"/>
      <c r="C61" s="147"/>
      <c r="D61" s="148" t="s">
        <v>684</v>
      </c>
      <c r="E61" s="149"/>
      <c r="F61" s="149"/>
      <c r="G61" s="149"/>
      <c r="H61" s="149"/>
      <c r="I61" s="150"/>
      <c r="J61" s="151">
        <f>J199</f>
        <v>0</v>
      </c>
      <c r="K61" s="152"/>
    </row>
    <row r="62" spans="2:47" s="8" customFormat="1" ht="19.899999999999999" customHeight="1" x14ac:dyDescent="0.3">
      <c r="B62" s="146"/>
      <c r="C62" s="147"/>
      <c r="D62" s="148" t="s">
        <v>115</v>
      </c>
      <c r="E62" s="149"/>
      <c r="F62" s="149"/>
      <c r="G62" s="149"/>
      <c r="H62" s="149"/>
      <c r="I62" s="150"/>
      <c r="J62" s="151">
        <f>J204</f>
        <v>0</v>
      </c>
      <c r="K62" s="152"/>
    </row>
    <row r="63" spans="2:47" s="8" customFormat="1" ht="19.899999999999999" customHeight="1" x14ac:dyDescent="0.3">
      <c r="B63" s="146"/>
      <c r="C63" s="147"/>
      <c r="D63" s="148" t="s">
        <v>116</v>
      </c>
      <c r="E63" s="149"/>
      <c r="F63" s="149"/>
      <c r="G63" s="149"/>
      <c r="H63" s="149"/>
      <c r="I63" s="150"/>
      <c r="J63" s="151">
        <f>J215</f>
        <v>0</v>
      </c>
      <c r="K63" s="152"/>
    </row>
    <row r="64" spans="2:47" s="8" customFormat="1" ht="14.85" customHeight="1" x14ac:dyDescent="0.3">
      <c r="B64" s="146"/>
      <c r="C64" s="147"/>
      <c r="D64" s="148" t="s">
        <v>117</v>
      </c>
      <c r="E64" s="149"/>
      <c r="F64" s="149"/>
      <c r="G64" s="149"/>
      <c r="H64" s="149"/>
      <c r="I64" s="150"/>
      <c r="J64" s="151">
        <f>J228</f>
        <v>0</v>
      </c>
      <c r="K64" s="152"/>
    </row>
    <row r="65" spans="2:12" s="7" customFormat="1" ht="24.95" customHeight="1" x14ac:dyDescent="0.3">
      <c r="B65" s="139"/>
      <c r="C65" s="140"/>
      <c r="D65" s="141" t="s">
        <v>441</v>
      </c>
      <c r="E65" s="142"/>
      <c r="F65" s="142"/>
      <c r="G65" s="142"/>
      <c r="H65" s="142"/>
      <c r="I65" s="143"/>
      <c r="J65" s="144">
        <f>J251</f>
        <v>0</v>
      </c>
      <c r="K65" s="145"/>
    </row>
    <row r="66" spans="2:12" s="8" customFormat="1" ht="19.899999999999999" customHeight="1" x14ac:dyDescent="0.3">
      <c r="B66" s="146"/>
      <c r="C66" s="147"/>
      <c r="D66" s="148" t="s">
        <v>443</v>
      </c>
      <c r="E66" s="149"/>
      <c r="F66" s="149"/>
      <c r="G66" s="149"/>
      <c r="H66" s="149"/>
      <c r="I66" s="150"/>
      <c r="J66" s="151">
        <f>J252</f>
        <v>0</v>
      </c>
      <c r="K66" s="152"/>
    </row>
    <row r="67" spans="2:12" s="1" customFormat="1" ht="21.75" customHeight="1" x14ac:dyDescent="0.3">
      <c r="B67" s="34"/>
      <c r="C67" s="35"/>
      <c r="D67" s="35"/>
      <c r="E67" s="35"/>
      <c r="F67" s="35"/>
      <c r="G67" s="35"/>
      <c r="H67" s="35"/>
      <c r="I67" s="107"/>
      <c r="J67" s="35"/>
      <c r="K67" s="38"/>
    </row>
    <row r="68" spans="2:12" s="1" customFormat="1" ht="6.95" customHeight="1" x14ac:dyDescent="0.3">
      <c r="B68" s="49"/>
      <c r="C68" s="50"/>
      <c r="D68" s="50"/>
      <c r="E68" s="50"/>
      <c r="F68" s="50"/>
      <c r="G68" s="50"/>
      <c r="H68" s="50"/>
      <c r="I68" s="129"/>
      <c r="J68" s="50"/>
      <c r="K68" s="51"/>
    </row>
    <row r="72" spans="2:12" s="1" customFormat="1" ht="6.95" customHeight="1" x14ac:dyDescent="0.3">
      <c r="B72" s="52"/>
      <c r="C72" s="53"/>
      <c r="D72" s="53"/>
      <c r="E72" s="53"/>
      <c r="F72" s="53"/>
      <c r="G72" s="53"/>
      <c r="H72" s="53"/>
      <c r="I72" s="132"/>
      <c r="J72" s="53"/>
      <c r="K72" s="53"/>
      <c r="L72" s="54"/>
    </row>
    <row r="73" spans="2:12" s="1" customFormat="1" ht="36.950000000000003" customHeight="1" x14ac:dyDescent="0.3">
      <c r="B73" s="34"/>
      <c r="C73" s="55" t="s">
        <v>118</v>
      </c>
      <c r="D73" s="56"/>
      <c r="E73" s="56"/>
      <c r="F73" s="56"/>
      <c r="G73" s="56"/>
      <c r="H73" s="56"/>
      <c r="I73" s="153"/>
      <c r="J73" s="56"/>
      <c r="K73" s="56"/>
      <c r="L73" s="54"/>
    </row>
    <row r="74" spans="2:12" s="1" customFormat="1" ht="6.95" customHeight="1" x14ac:dyDescent="0.3">
      <c r="B74" s="34"/>
      <c r="C74" s="56"/>
      <c r="D74" s="56"/>
      <c r="E74" s="56"/>
      <c r="F74" s="56"/>
      <c r="G74" s="56"/>
      <c r="H74" s="56"/>
      <c r="I74" s="153"/>
      <c r="J74" s="56"/>
      <c r="K74" s="56"/>
      <c r="L74" s="54"/>
    </row>
    <row r="75" spans="2:12" s="1" customFormat="1" ht="14.45" customHeight="1" x14ac:dyDescent="0.3">
      <c r="B75" s="34"/>
      <c r="C75" s="58" t="s">
        <v>16</v>
      </c>
      <c r="D75" s="56"/>
      <c r="E75" s="56"/>
      <c r="F75" s="56"/>
      <c r="G75" s="56"/>
      <c r="H75" s="56"/>
      <c r="I75" s="153"/>
      <c r="J75" s="56"/>
      <c r="K75" s="56"/>
      <c r="L75" s="54"/>
    </row>
    <row r="76" spans="2:12" s="1" customFormat="1" ht="22.5" customHeight="1" x14ac:dyDescent="0.3">
      <c r="B76" s="34"/>
      <c r="C76" s="56"/>
      <c r="D76" s="56"/>
      <c r="E76" s="301" t="str">
        <f>E7</f>
        <v>Parkoviště ul. Březinova, Kolín – zpracováníprojektové dokumentace</v>
      </c>
      <c r="F76" s="282"/>
      <c r="G76" s="282"/>
      <c r="H76" s="282"/>
      <c r="I76" s="153"/>
      <c r="J76" s="56"/>
      <c r="K76" s="56"/>
      <c r="L76" s="54"/>
    </row>
    <row r="77" spans="2:12" s="1" customFormat="1" ht="14.45" customHeight="1" x14ac:dyDescent="0.3">
      <c r="B77" s="34"/>
      <c r="C77" s="58" t="s">
        <v>99</v>
      </c>
      <c r="D77" s="56"/>
      <c r="E77" s="56"/>
      <c r="F77" s="56"/>
      <c r="G77" s="56"/>
      <c r="H77" s="56"/>
      <c r="I77" s="153"/>
      <c r="J77" s="56"/>
      <c r="K77" s="56"/>
      <c r="L77" s="54"/>
    </row>
    <row r="78" spans="2:12" s="1" customFormat="1" ht="23.25" customHeight="1" x14ac:dyDescent="0.3">
      <c r="B78" s="34"/>
      <c r="C78" s="56"/>
      <c r="D78" s="56"/>
      <c r="E78" s="279" t="str">
        <f>E9</f>
        <v>SO-03 - Kanalizace</v>
      </c>
      <c r="F78" s="282"/>
      <c r="G78" s="282"/>
      <c r="H78" s="282"/>
      <c r="I78" s="153"/>
      <c r="J78" s="56"/>
      <c r="K78" s="56"/>
      <c r="L78" s="54"/>
    </row>
    <row r="79" spans="2:12" s="1" customFormat="1" ht="6.95" customHeight="1" x14ac:dyDescent="0.3">
      <c r="B79" s="34"/>
      <c r="C79" s="56"/>
      <c r="D79" s="56"/>
      <c r="E79" s="56"/>
      <c r="F79" s="56"/>
      <c r="G79" s="56"/>
      <c r="H79" s="56"/>
      <c r="I79" s="153"/>
      <c r="J79" s="56"/>
      <c r="K79" s="56"/>
      <c r="L79" s="54"/>
    </row>
    <row r="80" spans="2:12" s="1" customFormat="1" ht="18" customHeight="1" x14ac:dyDescent="0.3">
      <c r="B80" s="34"/>
      <c r="C80" s="58" t="s">
        <v>23</v>
      </c>
      <c r="D80" s="56"/>
      <c r="E80" s="56"/>
      <c r="F80" s="154" t="str">
        <f>F12</f>
        <v>Kolín</v>
      </c>
      <c r="G80" s="56"/>
      <c r="H80" s="56"/>
      <c r="I80" s="155" t="s">
        <v>25</v>
      </c>
      <c r="J80" s="66" t="str">
        <f>IF(J12="","",J12)</f>
        <v>13. 2. 2018</v>
      </c>
      <c r="K80" s="56"/>
      <c r="L80" s="54"/>
    </row>
    <row r="81" spans="2:65" s="1" customFormat="1" ht="6.95" customHeight="1" x14ac:dyDescent="0.3">
      <c r="B81" s="34"/>
      <c r="C81" s="56"/>
      <c r="D81" s="56"/>
      <c r="E81" s="56"/>
      <c r="F81" s="56"/>
      <c r="G81" s="56"/>
      <c r="H81" s="56"/>
      <c r="I81" s="153"/>
      <c r="J81" s="56"/>
      <c r="K81" s="56"/>
      <c r="L81" s="54"/>
    </row>
    <row r="82" spans="2:65" s="1" customFormat="1" x14ac:dyDescent="0.3">
      <c r="B82" s="34"/>
      <c r="C82" s="58" t="s">
        <v>29</v>
      </c>
      <c r="D82" s="56"/>
      <c r="E82" s="56"/>
      <c r="F82" s="154" t="str">
        <f>E15</f>
        <v>Město Kolín</v>
      </c>
      <c r="G82" s="56"/>
      <c r="H82" s="56"/>
      <c r="I82" s="155" t="s">
        <v>35</v>
      </c>
      <c r="J82" s="154" t="str">
        <f>E21</f>
        <v>Ing. Lucie Dvořáková</v>
      </c>
      <c r="K82" s="56"/>
      <c r="L82" s="54"/>
    </row>
    <row r="83" spans="2:65" s="1" customFormat="1" ht="14.45" customHeight="1" x14ac:dyDescent="0.3">
      <c r="B83" s="34"/>
      <c r="C83" s="58" t="s">
        <v>33</v>
      </c>
      <c r="D83" s="56"/>
      <c r="E83" s="56"/>
      <c r="F83" s="154" t="str">
        <f>IF(E18="","",E18)</f>
        <v/>
      </c>
      <c r="G83" s="56"/>
      <c r="H83" s="56"/>
      <c r="I83" s="153"/>
      <c r="J83" s="56"/>
      <c r="K83" s="56"/>
      <c r="L83" s="54"/>
    </row>
    <row r="84" spans="2:65" s="1" customFormat="1" ht="10.35" customHeight="1" x14ac:dyDescent="0.3">
      <c r="B84" s="34"/>
      <c r="C84" s="56"/>
      <c r="D84" s="56"/>
      <c r="E84" s="56"/>
      <c r="F84" s="56"/>
      <c r="G84" s="56"/>
      <c r="H84" s="56"/>
      <c r="I84" s="153"/>
      <c r="J84" s="56"/>
      <c r="K84" s="56"/>
      <c r="L84" s="54"/>
    </row>
    <row r="85" spans="2:65" s="9" customFormat="1" ht="29.25" customHeight="1" x14ac:dyDescent="0.3">
      <c r="B85" s="156"/>
      <c r="C85" s="157" t="s">
        <v>119</v>
      </c>
      <c r="D85" s="158" t="s">
        <v>59</v>
      </c>
      <c r="E85" s="158" t="s">
        <v>55</v>
      </c>
      <c r="F85" s="158" t="s">
        <v>120</v>
      </c>
      <c r="G85" s="158" t="s">
        <v>121</v>
      </c>
      <c r="H85" s="158" t="s">
        <v>122</v>
      </c>
      <c r="I85" s="159" t="s">
        <v>123</v>
      </c>
      <c r="J85" s="158" t="s">
        <v>108</v>
      </c>
      <c r="K85" s="160" t="s">
        <v>124</v>
      </c>
      <c r="L85" s="161"/>
      <c r="M85" s="75" t="s">
        <v>125</v>
      </c>
      <c r="N85" s="76" t="s">
        <v>44</v>
      </c>
      <c r="O85" s="76" t="s">
        <v>126</v>
      </c>
      <c r="P85" s="76" t="s">
        <v>127</v>
      </c>
      <c r="Q85" s="76" t="s">
        <v>128</v>
      </c>
      <c r="R85" s="76" t="s">
        <v>129</v>
      </c>
      <c r="S85" s="76" t="s">
        <v>130</v>
      </c>
      <c r="T85" s="77" t="s">
        <v>131</v>
      </c>
    </row>
    <row r="86" spans="2:65" s="1" customFormat="1" ht="29.25" customHeight="1" x14ac:dyDescent="0.35">
      <c r="B86" s="34"/>
      <c r="C86" s="81" t="s">
        <v>109</v>
      </c>
      <c r="D86" s="56"/>
      <c r="E86" s="56"/>
      <c r="F86" s="56"/>
      <c r="G86" s="56"/>
      <c r="H86" s="56"/>
      <c r="I86" s="153"/>
      <c r="J86" s="162">
        <f>BK86</f>
        <v>0</v>
      </c>
      <c r="K86" s="56"/>
      <c r="L86" s="54"/>
      <c r="M86" s="78"/>
      <c r="N86" s="79"/>
      <c r="O86" s="79"/>
      <c r="P86" s="163">
        <f>P87+P251</f>
        <v>0</v>
      </c>
      <c r="Q86" s="79"/>
      <c r="R86" s="163">
        <f>R87+R251</f>
        <v>63.92248</v>
      </c>
      <c r="S86" s="79"/>
      <c r="T86" s="164">
        <f>T87+T251</f>
        <v>8.4439999999999991</v>
      </c>
      <c r="AT86" s="17" t="s">
        <v>73</v>
      </c>
      <c r="AU86" s="17" t="s">
        <v>110</v>
      </c>
      <c r="BK86" s="165">
        <f>BK87+BK251</f>
        <v>0</v>
      </c>
    </row>
    <row r="87" spans="2:65" s="10" customFormat="1" ht="37.35" customHeight="1" x14ac:dyDescent="0.35">
      <c r="B87" s="166"/>
      <c r="C87" s="167"/>
      <c r="D87" s="168" t="s">
        <v>73</v>
      </c>
      <c r="E87" s="169" t="s">
        <v>132</v>
      </c>
      <c r="F87" s="169" t="s">
        <v>133</v>
      </c>
      <c r="G87" s="167"/>
      <c r="H87" s="167"/>
      <c r="I87" s="170"/>
      <c r="J87" s="171">
        <f>BK87</f>
        <v>0</v>
      </c>
      <c r="K87" s="167"/>
      <c r="L87" s="172"/>
      <c r="M87" s="173"/>
      <c r="N87" s="174"/>
      <c r="O87" s="174"/>
      <c r="P87" s="175">
        <f>P88+P178+P184+P199+P204+P215</f>
        <v>0</v>
      </c>
      <c r="Q87" s="174"/>
      <c r="R87" s="175">
        <f>R88+R178+R184+R199+R204+R215</f>
        <v>63.912579999999998</v>
      </c>
      <c r="S87" s="174"/>
      <c r="T87" s="176">
        <f>T88+T178+T184+T199+T204+T215</f>
        <v>8.4439999999999991</v>
      </c>
      <c r="AR87" s="177" t="s">
        <v>22</v>
      </c>
      <c r="AT87" s="178" t="s">
        <v>73</v>
      </c>
      <c r="AU87" s="178" t="s">
        <v>74</v>
      </c>
      <c r="AY87" s="177" t="s">
        <v>134</v>
      </c>
      <c r="BK87" s="179">
        <f>BK88+BK178+BK184+BK199+BK204+BK215</f>
        <v>0</v>
      </c>
    </row>
    <row r="88" spans="2:65" s="10" customFormat="1" ht="19.899999999999999" customHeight="1" x14ac:dyDescent="0.3">
      <c r="B88" s="166"/>
      <c r="C88" s="167"/>
      <c r="D88" s="180" t="s">
        <v>73</v>
      </c>
      <c r="E88" s="181" t="s">
        <v>22</v>
      </c>
      <c r="F88" s="181" t="s">
        <v>135</v>
      </c>
      <c r="G88" s="167"/>
      <c r="H88" s="167"/>
      <c r="I88" s="170"/>
      <c r="J88" s="182">
        <f>BK88</f>
        <v>0</v>
      </c>
      <c r="K88" s="167"/>
      <c r="L88" s="172"/>
      <c r="M88" s="173"/>
      <c r="N88" s="174"/>
      <c r="O88" s="174"/>
      <c r="P88" s="175">
        <f>SUM(P89:P177)</f>
        <v>0</v>
      </c>
      <c r="Q88" s="174"/>
      <c r="R88" s="175">
        <f>SUM(R89:R177)</f>
        <v>56.235320000000002</v>
      </c>
      <c r="S88" s="174"/>
      <c r="T88" s="176">
        <f>SUM(T89:T177)</f>
        <v>8.4439999999999991</v>
      </c>
      <c r="AR88" s="177" t="s">
        <v>22</v>
      </c>
      <c r="AT88" s="178" t="s">
        <v>73</v>
      </c>
      <c r="AU88" s="178" t="s">
        <v>22</v>
      </c>
      <c r="AY88" s="177" t="s">
        <v>134</v>
      </c>
      <c r="BK88" s="179">
        <f>SUM(BK89:BK177)</f>
        <v>0</v>
      </c>
    </row>
    <row r="89" spans="2:65" s="1" customFormat="1" ht="44.25" customHeight="1" x14ac:dyDescent="0.3">
      <c r="B89" s="34"/>
      <c r="C89" s="183" t="s">
        <v>685</v>
      </c>
      <c r="D89" s="183" t="s">
        <v>136</v>
      </c>
      <c r="E89" s="184" t="s">
        <v>686</v>
      </c>
      <c r="F89" s="185" t="s">
        <v>687</v>
      </c>
      <c r="G89" s="186" t="s">
        <v>139</v>
      </c>
      <c r="H89" s="187">
        <v>4</v>
      </c>
      <c r="I89" s="188"/>
      <c r="J89" s="189">
        <f>ROUND(I89*H89,2)</f>
        <v>0</v>
      </c>
      <c r="K89" s="185" t="s">
        <v>140</v>
      </c>
      <c r="L89" s="54"/>
      <c r="M89" s="190" t="s">
        <v>20</v>
      </c>
      <c r="N89" s="191" t="s">
        <v>45</v>
      </c>
      <c r="O89" s="35"/>
      <c r="P89" s="192">
        <f>O89*H89</f>
        <v>0</v>
      </c>
      <c r="Q89" s="192">
        <v>0</v>
      </c>
      <c r="R89" s="192">
        <f>Q89*H89</f>
        <v>0</v>
      </c>
      <c r="S89" s="192">
        <v>0.29499999999999998</v>
      </c>
      <c r="T89" s="193">
        <f>S89*H89</f>
        <v>1.18</v>
      </c>
      <c r="AR89" s="17" t="s">
        <v>141</v>
      </c>
      <c r="AT89" s="17" t="s">
        <v>136</v>
      </c>
      <c r="AU89" s="17" t="s">
        <v>83</v>
      </c>
      <c r="AY89" s="17" t="s">
        <v>134</v>
      </c>
      <c r="BE89" s="194">
        <f>IF(N89="základní",J89,0)</f>
        <v>0</v>
      </c>
      <c r="BF89" s="194">
        <f>IF(N89="snížená",J89,0)</f>
        <v>0</v>
      </c>
      <c r="BG89" s="194">
        <f>IF(N89="zákl. přenesená",J89,0)</f>
        <v>0</v>
      </c>
      <c r="BH89" s="194">
        <f>IF(N89="sníž. přenesená",J89,0)</f>
        <v>0</v>
      </c>
      <c r="BI89" s="194">
        <f>IF(N89="nulová",J89,0)</f>
        <v>0</v>
      </c>
      <c r="BJ89" s="17" t="s">
        <v>22</v>
      </c>
      <c r="BK89" s="194">
        <f>ROUND(I89*H89,2)</f>
        <v>0</v>
      </c>
      <c r="BL89" s="17" t="s">
        <v>141</v>
      </c>
      <c r="BM89" s="17" t="s">
        <v>688</v>
      </c>
    </row>
    <row r="90" spans="2:65" s="11" customFormat="1" ht="13.5" x14ac:dyDescent="0.3">
      <c r="B90" s="195"/>
      <c r="C90" s="196"/>
      <c r="D90" s="197" t="s">
        <v>143</v>
      </c>
      <c r="E90" s="198" t="s">
        <v>20</v>
      </c>
      <c r="F90" s="199" t="s">
        <v>689</v>
      </c>
      <c r="G90" s="196"/>
      <c r="H90" s="200">
        <v>4</v>
      </c>
      <c r="I90" s="201"/>
      <c r="J90" s="196"/>
      <c r="K90" s="196"/>
      <c r="L90" s="202"/>
      <c r="M90" s="203"/>
      <c r="N90" s="204"/>
      <c r="O90" s="204"/>
      <c r="P90" s="204"/>
      <c r="Q90" s="204"/>
      <c r="R90" s="204"/>
      <c r="S90" s="204"/>
      <c r="T90" s="205"/>
      <c r="AT90" s="206" t="s">
        <v>143</v>
      </c>
      <c r="AU90" s="206" t="s">
        <v>83</v>
      </c>
      <c r="AV90" s="11" t="s">
        <v>83</v>
      </c>
      <c r="AW90" s="11" t="s">
        <v>37</v>
      </c>
      <c r="AX90" s="11" t="s">
        <v>22</v>
      </c>
      <c r="AY90" s="206" t="s">
        <v>134</v>
      </c>
    </row>
    <row r="91" spans="2:65" s="1" customFormat="1" ht="31.5" customHeight="1" x14ac:dyDescent="0.3">
      <c r="B91" s="34"/>
      <c r="C91" s="183" t="s">
        <v>690</v>
      </c>
      <c r="D91" s="183" t="s">
        <v>136</v>
      </c>
      <c r="E91" s="184" t="s">
        <v>691</v>
      </c>
      <c r="F91" s="185" t="s">
        <v>692</v>
      </c>
      <c r="G91" s="186" t="s">
        <v>139</v>
      </c>
      <c r="H91" s="187">
        <v>354</v>
      </c>
      <c r="I91" s="188"/>
      <c r="J91" s="189">
        <f>ROUND(I91*H91,2)</f>
        <v>0</v>
      </c>
      <c r="K91" s="185" t="s">
        <v>140</v>
      </c>
      <c r="L91" s="54"/>
      <c r="M91" s="190" t="s">
        <v>20</v>
      </c>
      <c r="N91" s="191" t="s">
        <v>45</v>
      </c>
      <c r="O91" s="35"/>
      <c r="P91" s="192">
        <f>O91*H91</f>
        <v>0</v>
      </c>
      <c r="Q91" s="192">
        <v>0</v>
      </c>
      <c r="R91" s="192">
        <f>Q91*H91</f>
        <v>0</v>
      </c>
      <c r="S91" s="192">
        <v>0</v>
      </c>
      <c r="T91" s="193">
        <f>S91*H91</f>
        <v>0</v>
      </c>
      <c r="AR91" s="17" t="s">
        <v>141</v>
      </c>
      <c r="AT91" s="17" t="s">
        <v>136</v>
      </c>
      <c r="AU91" s="17" t="s">
        <v>83</v>
      </c>
      <c r="AY91" s="17" t="s">
        <v>134</v>
      </c>
      <c r="BE91" s="194">
        <f>IF(N91="základní",J91,0)</f>
        <v>0</v>
      </c>
      <c r="BF91" s="194">
        <f>IF(N91="snížená",J91,0)</f>
        <v>0</v>
      </c>
      <c r="BG91" s="194">
        <f>IF(N91="zákl. přenesená",J91,0)</f>
        <v>0</v>
      </c>
      <c r="BH91" s="194">
        <f>IF(N91="sníž. přenesená",J91,0)</f>
        <v>0</v>
      </c>
      <c r="BI91" s="194">
        <f>IF(N91="nulová",J91,0)</f>
        <v>0</v>
      </c>
      <c r="BJ91" s="17" t="s">
        <v>22</v>
      </c>
      <c r="BK91" s="194">
        <f>ROUND(I91*H91,2)</f>
        <v>0</v>
      </c>
      <c r="BL91" s="17" t="s">
        <v>141</v>
      </c>
      <c r="BM91" s="17" t="s">
        <v>693</v>
      </c>
    </row>
    <row r="92" spans="2:65" s="1" customFormat="1" ht="27" x14ac:dyDescent="0.3">
      <c r="B92" s="34"/>
      <c r="C92" s="56"/>
      <c r="D92" s="207" t="s">
        <v>148</v>
      </c>
      <c r="E92" s="56"/>
      <c r="F92" s="208" t="s">
        <v>694</v>
      </c>
      <c r="G92" s="56"/>
      <c r="H92" s="56"/>
      <c r="I92" s="153"/>
      <c r="J92" s="56"/>
      <c r="K92" s="56"/>
      <c r="L92" s="54"/>
      <c r="M92" s="71"/>
      <c r="N92" s="35"/>
      <c r="O92" s="35"/>
      <c r="P92" s="35"/>
      <c r="Q92" s="35"/>
      <c r="R92" s="35"/>
      <c r="S92" s="35"/>
      <c r="T92" s="72"/>
      <c r="AT92" s="17" t="s">
        <v>148</v>
      </c>
      <c r="AU92" s="17" t="s">
        <v>83</v>
      </c>
    </row>
    <row r="93" spans="2:65" s="11" customFormat="1" ht="13.5" x14ac:dyDescent="0.3">
      <c r="B93" s="195"/>
      <c r="C93" s="196"/>
      <c r="D93" s="197" t="s">
        <v>143</v>
      </c>
      <c r="E93" s="198" t="s">
        <v>20</v>
      </c>
      <c r="F93" s="199" t="s">
        <v>695</v>
      </c>
      <c r="G93" s="196"/>
      <c r="H93" s="200">
        <v>354</v>
      </c>
      <c r="I93" s="201"/>
      <c r="J93" s="196"/>
      <c r="K93" s="196"/>
      <c r="L93" s="202"/>
      <c r="M93" s="203"/>
      <c r="N93" s="204"/>
      <c r="O93" s="204"/>
      <c r="P93" s="204"/>
      <c r="Q93" s="204"/>
      <c r="R93" s="204"/>
      <c r="S93" s="204"/>
      <c r="T93" s="205"/>
      <c r="AT93" s="206" t="s">
        <v>143</v>
      </c>
      <c r="AU93" s="206" t="s">
        <v>83</v>
      </c>
      <c r="AV93" s="11" t="s">
        <v>83</v>
      </c>
      <c r="AW93" s="11" t="s">
        <v>37</v>
      </c>
      <c r="AX93" s="11" t="s">
        <v>22</v>
      </c>
      <c r="AY93" s="206" t="s">
        <v>134</v>
      </c>
    </row>
    <row r="94" spans="2:65" s="1" customFormat="1" ht="22.5" customHeight="1" x14ac:dyDescent="0.3">
      <c r="B94" s="34"/>
      <c r="C94" s="235" t="s">
        <v>696</v>
      </c>
      <c r="D94" s="235" t="s">
        <v>238</v>
      </c>
      <c r="E94" s="236" t="s">
        <v>697</v>
      </c>
      <c r="F94" s="237" t="s">
        <v>698</v>
      </c>
      <c r="G94" s="238" t="s">
        <v>139</v>
      </c>
      <c r="H94" s="239">
        <v>354</v>
      </c>
      <c r="I94" s="240"/>
      <c r="J94" s="241">
        <f>ROUND(I94*H94,2)</f>
        <v>0</v>
      </c>
      <c r="K94" s="237" t="s">
        <v>20</v>
      </c>
      <c r="L94" s="242"/>
      <c r="M94" s="243" t="s">
        <v>20</v>
      </c>
      <c r="N94" s="244" t="s">
        <v>45</v>
      </c>
      <c r="O94" s="35"/>
      <c r="P94" s="192">
        <f>O94*H94</f>
        <v>0</v>
      </c>
      <c r="Q94" s="192">
        <v>2.5000000000000001E-4</v>
      </c>
      <c r="R94" s="192">
        <f>Q94*H94</f>
        <v>8.8499999999999995E-2</v>
      </c>
      <c r="S94" s="192">
        <v>0</v>
      </c>
      <c r="T94" s="193">
        <f>S94*H94</f>
        <v>0</v>
      </c>
      <c r="AR94" s="17" t="s">
        <v>178</v>
      </c>
      <c r="AT94" s="17" t="s">
        <v>238</v>
      </c>
      <c r="AU94" s="17" t="s">
        <v>83</v>
      </c>
      <c r="AY94" s="17" t="s">
        <v>134</v>
      </c>
      <c r="BE94" s="194">
        <f>IF(N94="základní",J94,0)</f>
        <v>0</v>
      </c>
      <c r="BF94" s="194">
        <f>IF(N94="snížená",J94,0)</f>
        <v>0</v>
      </c>
      <c r="BG94" s="194">
        <f>IF(N94="zákl. přenesená",J94,0)</f>
        <v>0</v>
      </c>
      <c r="BH94" s="194">
        <f>IF(N94="sníž. přenesená",J94,0)</f>
        <v>0</v>
      </c>
      <c r="BI94" s="194">
        <f>IF(N94="nulová",J94,0)</f>
        <v>0</v>
      </c>
      <c r="BJ94" s="17" t="s">
        <v>22</v>
      </c>
      <c r="BK94" s="194">
        <f>ROUND(I94*H94,2)</f>
        <v>0</v>
      </c>
      <c r="BL94" s="17" t="s">
        <v>141</v>
      </c>
      <c r="BM94" s="17" t="s">
        <v>699</v>
      </c>
    </row>
    <row r="95" spans="2:65" s="11" customFormat="1" ht="13.5" x14ac:dyDescent="0.3">
      <c r="B95" s="195"/>
      <c r="C95" s="196"/>
      <c r="D95" s="197" t="s">
        <v>143</v>
      </c>
      <c r="E95" s="198" t="s">
        <v>20</v>
      </c>
      <c r="F95" s="199" t="s">
        <v>700</v>
      </c>
      <c r="G95" s="196"/>
      <c r="H95" s="200">
        <v>354</v>
      </c>
      <c r="I95" s="201"/>
      <c r="J95" s="196"/>
      <c r="K95" s="196"/>
      <c r="L95" s="202"/>
      <c r="M95" s="203"/>
      <c r="N95" s="204"/>
      <c r="O95" s="204"/>
      <c r="P95" s="204"/>
      <c r="Q95" s="204"/>
      <c r="R95" s="204"/>
      <c r="S95" s="204"/>
      <c r="T95" s="205"/>
      <c r="AT95" s="206" t="s">
        <v>143</v>
      </c>
      <c r="AU95" s="206" t="s">
        <v>83</v>
      </c>
      <c r="AV95" s="11" t="s">
        <v>83</v>
      </c>
      <c r="AW95" s="11" t="s">
        <v>37</v>
      </c>
      <c r="AX95" s="11" t="s">
        <v>22</v>
      </c>
      <c r="AY95" s="206" t="s">
        <v>134</v>
      </c>
    </row>
    <row r="96" spans="2:65" s="1" customFormat="1" ht="22.5" customHeight="1" x14ac:dyDescent="0.3">
      <c r="B96" s="34"/>
      <c r="C96" s="183" t="s">
        <v>425</v>
      </c>
      <c r="D96" s="183" t="s">
        <v>136</v>
      </c>
      <c r="E96" s="184" t="s">
        <v>211</v>
      </c>
      <c r="F96" s="185" t="s">
        <v>212</v>
      </c>
      <c r="G96" s="186" t="s">
        <v>139</v>
      </c>
      <c r="H96" s="187">
        <v>15.2</v>
      </c>
      <c r="I96" s="188"/>
      <c r="J96" s="189">
        <f>ROUND(I96*H96,2)</f>
        <v>0</v>
      </c>
      <c r="K96" s="185" t="s">
        <v>20</v>
      </c>
      <c r="L96" s="54"/>
      <c r="M96" s="190" t="s">
        <v>20</v>
      </c>
      <c r="N96" s="191" t="s">
        <v>45</v>
      </c>
      <c r="O96" s="35"/>
      <c r="P96" s="192">
        <f>O96*H96</f>
        <v>0</v>
      </c>
      <c r="Q96" s="192">
        <v>0</v>
      </c>
      <c r="R96" s="192">
        <f>Q96*H96</f>
        <v>0</v>
      </c>
      <c r="S96" s="192">
        <v>0</v>
      </c>
      <c r="T96" s="193">
        <f>S96*H96</f>
        <v>0</v>
      </c>
      <c r="AR96" s="17" t="s">
        <v>141</v>
      </c>
      <c r="AT96" s="17" t="s">
        <v>136</v>
      </c>
      <c r="AU96" s="17" t="s">
        <v>83</v>
      </c>
      <c r="AY96" s="17" t="s">
        <v>134</v>
      </c>
      <c r="BE96" s="194">
        <f>IF(N96="základní",J96,0)</f>
        <v>0</v>
      </c>
      <c r="BF96" s="194">
        <f>IF(N96="snížená",J96,0)</f>
        <v>0</v>
      </c>
      <c r="BG96" s="194">
        <f>IF(N96="zákl. přenesená",J96,0)</f>
        <v>0</v>
      </c>
      <c r="BH96" s="194">
        <f>IF(N96="sníž. přenesená",J96,0)</f>
        <v>0</v>
      </c>
      <c r="BI96" s="194">
        <f>IF(N96="nulová",J96,0)</f>
        <v>0</v>
      </c>
      <c r="BJ96" s="17" t="s">
        <v>22</v>
      </c>
      <c r="BK96" s="194">
        <f>ROUND(I96*H96,2)</f>
        <v>0</v>
      </c>
      <c r="BL96" s="17" t="s">
        <v>141</v>
      </c>
      <c r="BM96" s="17" t="s">
        <v>701</v>
      </c>
    </row>
    <row r="97" spans="2:65" s="11" customFormat="1" ht="13.5" x14ac:dyDescent="0.3">
      <c r="B97" s="195"/>
      <c r="C97" s="196"/>
      <c r="D97" s="197" t="s">
        <v>143</v>
      </c>
      <c r="E97" s="198" t="s">
        <v>20</v>
      </c>
      <c r="F97" s="199" t="s">
        <v>702</v>
      </c>
      <c r="G97" s="196"/>
      <c r="H97" s="200">
        <v>15.2</v>
      </c>
      <c r="I97" s="201"/>
      <c r="J97" s="196"/>
      <c r="K97" s="196"/>
      <c r="L97" s="202"/>
      <c r="M97" s="203"/>
      <c r="N97" s="204"/>
      <c r="O97" s="204"/>
      <c r="P97" s="204"/>
      <c r="Q97" s="204"/>
      <c r="R97" s="204"/>
      <c r="S97" s="204"/>
      <c r="T97" s="205"/>
      <c r="AT97" s="206" t="s">
        <v>143</v>
      </c>
      <c r="AU97" s="206" t="s">
        <v>83</v>
      </c>
      <c r="AV97" s="11" t="s">
        <v>83</v>
      </c>
      <c r="AW97" s="11" t="s">
        <v>37</v>
      </c>
      <c r="AX97" s="11" t="s">
        <v>74</v>
      </c>
      <c r="AY97" s="206" t="s">
        <v>134</v>
      </c>
    </row>
    <row r="98" spans="2:65" s="1" customFormat="1" ht="44.25" customHeight="1" x14ac:dyDescent="0.3">
      <c r="B98" s="34"/>
      <c r="C98" s="183" t="s">
        <v>14</v>
      </c>
      <c r="D98" s="183" t="s">
        <v>136</v>
      </c>
      <c r="E98" s="184" t="s">
        <v>137</v>
      </c>
      <c r="F98" s="185" t="s">
        <v>138</v>
      </c>
      <c r="G98" s="186" t="s">
        <v>139</v>
      </c>
      <c r="H98" s="187">
        <v>4</v>
      </c>
      <c r="I98" s="188"/>
      <c r="J98" s="189">
        <f>ROUND(I98*H98,2)</f>
        <v>0</v>
      </c>
      <c r="K98" s="185" t="s">
        <v>140</v>
      </c>
      <c r="L98" s="54"/>
      <c r="M98" s="190" t="s">
        <v>20</v>
      </c>
      <c r="N98" s="191" t="s">
        <v>45</v>
      </c>
      <c r="O98" s="35"/>
      <c r="P98" s="192">
        <f>O98*H98</f>
        <v>0</v>
      </c>
      <c r="Q98" s="192">
        <v>0</v>
      </c>
      <c r="R98" s="192">
        <f>Q98*H98</f>
        <v>0</v>
      </c>
      <c r="S98" s="192">
        <v>0.5</v>
      </c>
      <c r="T98" s="193">
        <f>S98*H98</f>
        <v>2</v>
      </c>
      <c r="AR98" s="17" t="s">
        <v>141</v>
      </c>
      <c r="AT98" s="17" t="s">
        <v>136</v>
      </c>
      <c r="AU98" s="17" t="s">
        <v>83</v>
      </c>
      <c r="AY98" s="17" t="s">
        <v>134</v>
      </c>
      <c r="BE98" s="194">
        <f>IF(N98="základní",J98,0)</f>
        <v>0</v>
      </c>
      <c r="BF98" s="194">
        <f>IF(N98="snížená",J98,0)</f>
        <v>0</v>
      </c>
      <c r="BG98" s="194">
        <f>IF(N98="zákl. přenesená",J98,0)</f>
        <v>0</v>
      </c>
      <c r="BH98" s="194">
        <f>IF(N98="sníž. přenesená",J98,0)</f>
        <v>0</v>
      </c>
      <c r="BI98" s="194">
        <f>IF(N98="nulová",J98,0)</f>
        <v>0</v>
      </c>
      <c r="BJ98" s="17" t="s">
        <v>22</v>
      </c>
      <c r="BK98" s="194">
        <f>ROUND(I98*H98,2)</f>
        <v>0</v>
      </c>
      <c r="BL98" s="17" t="s">
        <v>141</v>
      </c>
      <c r="BM98" s="17" t="s">
        <v>703</v>
      </c>
    </row>
    <row r="99" spans="2:65" s="11" customFormat="1" ht="13.5" x14ac:dyDescent="0.3">
      <c r="B99" s="195"/>
      <c r="C99" s="196"/>
      <c r="D99" s="197" t="s">
        <v>143</v>
      </c>
      <c r="E99" s="198" t="s">
        <v>20</v>
      </c>
      <c r="F99" s="199" t="s">
        <v>704</v>
      </c>
      <c r="G99" s="196"/>
      <c r="H99" s="200">
        <v>4</v>
      </c>
      <c r="I99" s="201"/>
      <c r="J99" s="196"/>
      <c r="K99" s="196"/>
      <c r="L99" s="202"/>
      <c r="M99" s="203"/>
      <c r="N99" s="204"/>
      <c r="O99" s="204"/>
      <c r="P99" s="204"/>
      <c r="Q99" s="204"/>
      <c r="R99" s="204"/>
      <c r="S99" s="204"/>
      <c r="T99" s="205"/>
      <c r="AT99" s="206" t="s">
        <v>143</v>
      </c>
      <c r="AU99" s="206" t="s">
        <v>83</v>
      </c>
      <c r="AV99" s="11" t="s">
        <v>83</v>
      </c>
      <c r="AW99" s="11" t="s">
        <v>37</v>
      </c>
      <c r="AX99" s="11" t="s">
        <v>22</v>
      </c>
      <c r="AY99" s="206" t="s">
        <v>134</v>
      </c>
    </row>
    <row r="100" spans="2:65" s="1" customFormat="1" ht="44.25" customHeight="1" x14ac:dyDescent="0.3">
      <c r="B100" s="34"/>
      <c r="C100" s="183" t="s">
        <v>416</v>
      </c>
      <c r="D100" s="183" t="s">
        <v>136</v>
      </c>
      <c r="E100" s="184" t="s">
        <v>145</v>
      </c>
      <c r="F100" s="185" t="s">
        <v>146</v>
      </c>
      <c r="G100" s="186" t="s">
        <v>139</v>
      </c>
      <c r="H100" s="187">
        <v>8</v>
      </c>
      <c r="I100" s="188"/>
      <c r="J100" s="189">
        <f>ROUND(I100*H100,2)</f>
        <v>0</v>
      </c>
      <c r="K100" s="185" t="s">
        <v>20</v>
      </c>
      <c r="L100" s="54"/>
      <c r="M100" s="190" t="s">
        <v>20</v>
      </c>
      <c r="N100" s="191" t="s">
        <v>45</v>
      </c>
      <c r="O100" s="35"/>
      <c r="P100" s="192">
        <f>O100*H100</f>
        <v>0</v>
      </c>
      <c r="Q100" s="192">
        <v>0</v>
      </c>
      <c r="R100" s="192">
        <f>Q100*H100</f>
        <v>0</v>
      </c>
      <c r="S100" s="192">
        <v>9.8000000000000004E-2</v>
      </c>
      <c r="T100" s="193">
        <f>S100*H100</f>
        <v>0.78400000000000003</v>
      </c>
      <c r="AR100" s="17" t="s">
        <v>141</v>
      </c>
      <c r="AT100" s="17" t="s">
        <v>136</v>
      </c>
      <c r="AU100" s="17" t="s">
        <v>83</v>
      </c>
      <c r="AY100" s="17" t="s">
        <v>134</v>
      </c>
      <c r="BE100" s="194">
        <f>IF(N100="základní",J100,0)</f>
        <v>0</v>
      </c>
      <c r="BF100" s="194">
        <f>IF(N100="snížená",J100,0)</f>
        <v>0</v>
      </c>
      <c r="BG100" s="194">
        <f>IF(N100="zákl. přenesená",J100,0)</f>
        <v>0</v>
      </c>
      <c r="BH100" s="194">
        <f>IF(N100="sníž. přenesená",J100,0)</f>
        <v>0</v>
      </c>
      <c r="BI100" s="194">
        <f>IF(N100="nulová",J100,0)</f>
        <v>0</v>
      </c>
      <c r="BJ100" s="17" t="s">
        <v>22</v>
      </c>
      <c r="BK100" s="194">
        <f>ROUND(I100*H100,2)</f>
        <v>0</v>
      </c>
      <c r="BL100" s="17" t="s">
        <v>141</v>
      </c>
      <c r="BM100" s="17" t="s">
        <v>705</v>
      </c>
    </row>
    <row r="101" spans="2:65" s="1" customFormat="1" ht="27" x14ac:dyDescent="0.3">
      <c r="B101" s="34"/>
      <c r="C101" s="56"/>
      <c r="D101" s="207" t="s">
        <v>148</v>
      </c>
      <c r="E101" s="56"/>
      <c r="F101" s="208" t="s">
        <v>149</v>
      </c>
      <c r="G101" s="56"/>
      <c r="H101" s="56"/>
      <c r="I101" s="153"/>
      <c r="J101" s="56"/>
      <c r="K101" s="56"/>
      <c r="L101" s="54"/>
      <c r="M101" s="71"/>
      <c r="N101" s="35"/>
      <c r="O101" s="35"/>
      <c r="P101" s="35"/>
      <c r="Q101" s="35"/>
      <c r="R101" s="35"/>
      <c r="S101" s="35"/>
      <c r="T101" s="72"/>
      <c r="AT101" s="17" t="s">
        <v>148</v>
      </c>
      <c r="AU101" s="17" t="s">
        <v>83</v>
      </c>
    </row>
    <row r="102" spans="2:65" s="11" customFormat="1" ht="13.5" x14ac:dyDescent="0.3">
      <c r="B102" s="195"/>
      <c r="C102" s="196"/>
      <c r="D102" s="197" t="s">
        <v>143</v>
      </c>
      <c r="E102" s="198" t="s">
        <v>20</v>
      </c>
      <c r="F102" s="199" t="s">
        <v>706</v>
      </c>
      <c r="G102" s="196"/>
      <c r="H102" s="200">
        <v>8</v>
      </c>
      <c r="I102" s="201"/>
      <c r="J102" s="196"/>
      <c r="K102" s="196"/>
      <c r="L102" s="202"/>
      <c r="M102" s="203"/>
      <c r="N102" s="204"/>
      <c r="O102" s="204"/>
      <c r="P102" s="204"/>
      <c r="Q102" s="204"/>
      <c r="R102" s="204"/>
      <c r="S102" s="204"/>
      <c r="T102" s="205"/>
      <c r="AT102" s="206" t="s">
        <v>143</v>
      </c>
      <c r="AU102" s="206" t="s">
        <v>83</v>
      </c>
      <c r="AV102" s="11" t="s">
        <v>83</v>
      </c>
      <c r="AW102" s="11" t="s">
        <v>37</v>
      </c>
      <c r="AX102" s="11" t="s">
        <v>74</v>
      </c>
      <c r="AY102" s="206" t="s">
        <v>134</v>
      </c>
    </row>
    <row r="103" spans="2:65" s="1" customFormat="1" ht="44.25" customHeight="1" x14ac:dyDescent="0.3">
      <c r="B103" s="34"/>
      <c r="C103" s="183" t="s">
        <v>707</v>
      </c>
      <c r="D103" s="183" t="s">
        <v>136</v>
      </c>
      <c r="E103" s="184" t="s">
        <v>708</v>
      </c>
      <c r="F103" s="185" t="s">
        <v>709</v>
      </c>
      <c r="G103" s="186" t="s">
        <v>139</v>
      </c>
      <c r="H103" s="187">
        <v>8</v>
      </c>
      <c r="I103" s="188"/>
      <c r="J103" s="189">
        <f>ROUND(I103*H103,2)</f>
        <v>0</v>
      </c>
      <c r="K103" s="185" t="s">
        <v>140</v>
      </c>
      <c r="L103" s="54"/>
      <c r="M103" s="190" t="s">
        <v>20</v>
      </c>
      <c r="N103" s="191" t="s">
        <v>45</v>
      </c>
      <c r="O103" s="35"/>
      <c r="P103" s="192">
        <f>O103*H103</f>
        <v>0</v>
      </c>
      <c r="Q103" s="192">
        <v>0</v>
      </c>
      <c r="R103" s="192">
        <f>Q103*H103</f>
        <v>0</v>
      </c>
      <c r="S103" s="192">
        <v>0.56000000000000005</v>
      </c>
      <c r="T103" s="193">
        <f>S103*H103</f>
        <v>4.4800000000000004</v>
      </c>
      <c r="AR103" s="17" t="s">
        <v>141</v>
      </c>
      <c r="AT103" s="17" t="s">
        <v>136</v>
      </c>
      <c r="AU103" s="17" t="s">
        <v>83</v>
      </c>
      <c r="AY103" s="17" t="s">
        <v>134</v>
      </c>
      <c r="BE103" s="194">
        <f>IF(N103="základní",J103,0)</f>
        <v>0</v>
      </c>
      <c r="BF103" s="194">
        <f>IF(N103="snížená",J103,0)</f>
        <v>0</v>
      </c>
      <c r="BG103" s="194">
        <f>IF(N103="zákl. přenesená",J103,0)</f>
        <v>0</v>
      </c>
      <c r="BH103" s="194">
        <f>IF(N103="sníž. přenesená",J103,0)</f>
        <v>0</v>
      </c>
      <c r="BI103" s="194">
        <f>IF(N103="nulová",J103,0)</f>
        <v>0</v>
      </c>
      <c r="BJ103" s="17" t="s">
        <v>22</v>
      </c>
      <c r="BK103" s="194">
        <f>ROUND(I103*H103,2)</f>
        <v>0</v>
      </c>
      <c r="BL103" s="17" t="s">
        <v>141</v>
      </c>
      <c r="BM103" s="17" t="s">
        <v>710</v>
      </c>
    </row>
    <row r="104" spans="2:65" s="11" customFormat="1" ht="13.5" x14ac:dyDescent="0.3">
      <c r="B104" s="195"/>
      <c r="C104" s="196"/>
      <c r="D104" s="197" t="s">
        <v>143</v>
      </c>
      <c r="E104" s="198" t="s">
        <v>20</v>
      </c>
      <c r="F104" s="199" t="s">
        <v>711</v>
      </c>
      <c r="G104" s="196"/>
      <c r="H104" s="200">
        <v>8</v>
      </c>
      <c r="I104" s="201"/>
      <c r="J104" s="196"/>
      <c r="K104" s="196"/>
      <c r="L104" s="202"/>
      <c r="M104" s="203"/>
      <c r="N104" s="204"/>
      <c r="O104" s="204"/>
      <c r="P104" s="204"/>
      <c r="Q104" s="204"/>
      <c r="R104" s="204"/>
      <c r="S104" s="204"/>
      <c r="T104" s="205"/>
      <c r="AT104" s="206" t="s">
        <v>143</v>
      </c>
      <c r="AU104" s="206" t="s">
        <v>83</v>
      </c>
      <c r="AV104" s="11" t="s">
        <v>83</v>
      </c>
      <c r="AW104" s="11" t="s">
        <v>37</v>
      </c>
      <c r="AX104" s="11" t="s">
        <v>22</v>
      </c>
      <c r="AY104" s="206" t="s">
        <v>134</v>
      </c>
    </row>
    <row r="105" spans="2:65" s="1" customFormat="1" ht="22.5" customHeight="1" x14ac:dyDescent="0.3">
      <c r="B105" s="34"/>
      <c r="C105" s="183" t="s">
        <v>386</v>
      </c>
      <c r="D105" s="183" t="s">
        <v>136</v>
      </c>
      <c r="E105" s="184" t="s">
        <v>712</v>
      </c>
      <c r="F105" s="185" t="s">
        <v>713</v>
      </c>
      <c r="G105" s="186" t="s">
        <v>160</v>
      </c>
      <c r="H105" s="187">
        <v>4</v>
      </c>
      <c r="I105" s="188"/>
      <c r="J105" s="189">
        <f>ROUND(I105*H105,2)</f>
        <v>0</v>
      </c>
      <c r="K105" s="185" t="s">
        <v>20</v>
      </c>
      <c r="L105" s="54"/>
      <c r="M105" s="190" t="s">
        <v>20</v>
      </c>
      <c r="N105" s="191" t="s">
        <v>45</v>
      </c>
      <c r="O105" s="35"/>
      <c r="P105" s="192">
        <f>O105*H105</f>
        <v>0</v>
      </c>
      <c r="Q105" s="192">
        <v>0.4</v>
      </c>
      <c r="R105" s="192">
        <f>Q105*H105</f>
        <v>1.6</v>
      </c>
      <c r="S105" s="192">
        <v>0</v>
      </c>
      <c r="T105" s="193">
        <f>S105*H105</f>
        <v>0</v>
      </c>
      <c r="AR105" s="17" t="s">
        <v>141</v>
      </c>
      <c r="AT105" s="17" t="s">
        <v>136</v>
      </c>
      <c r="AU105" s="17" t="s">
        <v>83</v>
      </c>
      <c r="AY105" s="17" t="s">
        <v>134</v>
      </c>
      <c r="BE105" s="194">
        <f>IF(N105="základní",J105,0)</f>
        <v>0</v>
      </c>
      <c r="BF105" s="194">
        <f>IF(N105="snížená",J105,0)</f>
        <v>0</v>
      </c>
      <c r="BG105" s="194">
        <f>IF(N105="zákl. přenesená",J105,0)</f>
        <v>0</v>
      </c>
      <c r="BH105" s="194">
        <f>IF(N105="sníž. přenesená",J105,0)</f>
        <v>0</v>
      </c>
      <c r="BI105" s="194">
        <f>IF(N105="nulová",J105,0)</f>
        <v>0</v>
      </c>
      <c r="BJ105" s="17" t="s">
        <v>22</v>
      </c>
      <c r="BK105" s="194">
        <f>ROUND(I105*H105,2)</f>
        <v>0</v>
      </c>
      <c r="BL105" s="17" t="s">
        <v>141</v>
      </c>
      <c r="BM105" s="17" t="s">
        <v>714</v>
      </c>
    </row>
    <row r="106" spans="2:65" s="11" customFormat="1" ht="13.5" x14ac:dyDescent="0.3">
      <c r="B106" s="195"/>
      <c r="C106" s="196"/>
      <c r="D106" s="197" t="s">
        <v>143</v>
      </c>
      <c r="E106" s="198" t="s">
        <v>20</v>
      </c>
      <c r="F106" s="199" t="s">
        <v>689</v>
      </c>
      <c r="G106" s="196"/>
      <c r="H106" s="200">
        <v>4</v>
      </c>
      <c r="I106" s="201"/>
      <c r="J106" s="196"/>
      <c r="K106" s="196"/>
      <c r="L106" s="202"/>
      <c r="M106" s="203"/>
      <c r="N106" s="204"/>
      <c r="O106" s="204"/>
      <c r="P106" s="204"/>
      <c r="Q106" s="204"/>
      <c r="R106" s="204"/>
      <c r="S106" s="204"/>
      <c r="T106" s="205"/>
      <c r="AT106" s="206" t="s">
        <v>143</v>
      </c>
      <c r="AU106" s="206" t="s">
        <v>83</v>
      </c>
      <c r="AV106" s="11" t="s">
        <v>83</v>
      </c>
      <c r="AW106" s="11" t="s">
        <v>37</v>
      </c>
      <c r="AX106" s="11" t="s">
        <v>22</v>
      </c>
      <c r="AY106" s="206" t="s">
        <v>134</v>
      </c>
    </row>
    <row r="107" spans="2:65" s="1" customFormat="1" ht="57" customHeight="1" x14ac:dyDescent="0.3">
      <c r="B107" s="34"/>
      <c r="C107" s="183" t="s">
        <v>83</v>
      </c>
      <c r="D107" s="183" t="s">
        <v>136</v>
      </c>
      <c r="E107" s="184" t="s">
        <v>715</v>
      </c>
      <c r="F107" s="185" t="s">
        <v>716</v>
      </c>
      <c r="G107" s="186" t="s">
        <v>154</v>
      </c>
      <c r="H107" s="187">
        <v>2</v>
      </c>
      <c r="I107" s="188"/>
      <c r="J107" s="189">
        <f>ROUND(I107*H107,2)</f>
        <v>0</v>
      </c>
      <c r="K107" s="185" t="s">
        <v>155</v>
      </c>
      <c r="L107" s="54"/>
      <c r="M107" s="190" t="s">
        <v>20</v>
      </c>
      <c r="N107" s="191" t="s">
        <v>45</v>
      </c>
      <c r="O107" s="35"/>
      <c r="P107" s="192">
        <f>O107*H107</f>
        <v>0</v>
      </c>
      <c r="Q107" s="192">
        <v>8.6800000000000002E-3</v>
      </c>
      <c r="R107" s="192">
        <f>Q107*H107</f>
        <v>1.736E-2</v>
      </c>
      <c r="S107" s="192">
        <v>0</v>
      </c>
      <c r="T107" s="193">
        <f>S107*H107</f>
        <v>0</v>
      </c>
      <c r="AR107" s="17" t="s">
        <v>141</v>
      </c>
      <c r="AT107" s="17" t="s">
        <v>136</v>
      </c>
      <c r="AU107" s="17" t="s">
        <v>83</v>
      </c>
      <c r="AY107" s="17" t="s">
        <v>134</v>
      </c>
      <c r="BE107" s="194">
        <f>IF(N107="základní",J107,0)</f>
        <v>0</v>
      </c>
      <c r="BF107" s="194">
        <f>IF(N107="snížená",J107,0)</f>
        <v>0</v>
      </c>
      <c r="BG107" s="194">
        <f>IF(N107="zákl. přenesená",J107,0)</f>
        <v>0</v>
      </c>
      <c r="BH107" s="194">
        <f>IF(N107="sníž. přenesená",J107,0)</f>
        <v>0</v>
      </c>
      <c r="BI107" s="194">
        <f>IF(N107="nulová",J107,0)</f>
        <v>0</v>
      </c>
      <c r="BJ107" s="17" t="s">
        <v>22</v>
      </c>
      <c r="BK107" s="194">
        <f>ROUND(I107*H107,2)</f>
        <v>0</v>
      </c>
      <c r="BL107" s="17" t="s">
        <v>141</v>
      </c>
      <c r="BM107" s="17" t="s">
        <v>717</v>
      </c>
    </row>
    <row r="108" spans="2:65" s="1" customFormat="1" ht="81" x14ac:dyDescent="0.3">
      <c r="B108" s="34"/>
      <c r="C108" s="56"/>
      <c r="D108" s="207" t="s">
        <v>445</v>
      </c>
      <c r="E108" s="56"/>
      <c r="F108" s="208" t="s">
        <v>446</v>
      </c>
      <c r="G108" s="56"/>
      <c r="H108" s="56"/>
      <c r="I108" s="153"/>
      <c r="J108" s="56"/>
      <c r="K108" s="56"/>
      <c r="L108" s="54"/>
      <c r="M108" s="71"/>
      <c r="N108" s="35"/>
      <c r="O108" s="35"/>
      <c r="P108" s="35"/>
      <c r="Q108" s="35"/>
      <c r="R108" s="35"/>
      <c r="S108" s="35"/>
      <c r="T108" s="72"/>
      <c r="AT108" s="17" t="s">
        <v>445</v>
      </c>
      <c r="AU108" s="17" t="s">
        <v>83</v>
      </c>
    </row>
    <row r="109" spans="2:65" s="12" customFormat="1" ht="13.5" x14ac:dyDescent="0.3">
      <c r="B109" s="210"/>
      <c r="C109" s="211"/>
      <c r="D109" s="207" t="s">
        <v>143</v>
      </c>
      <c r="E109" s="212" t="s">
        <v>20</v>
      </c>
      <c r="F109" s="213" t="s">
        <v>718</v>
      </c>
      <c r="G109" s="211"/>
      <c r="H109" s="214" t="s">
        <v>20</v>
      </c>
      <c r="I109" s="215"/>
      <c r="J109" s="211"/>
      <c r="K109" s="211"/>
      <c r="L109" s="216"/>
      <c r="M109" s="217"/>
      <c r="N109" s="218"/>
      <c r="O109" s="218"/>
      <c r="P109" s="218"/>
      <c r="Q109" s="218"/>
      <c r="R109" s="218"/>
      <c r="S109" s="218"/>
      <c r="T109" s="219"/>
      <c r="AT109" s="220" t="s">
        <v>143</v>
      </c>
      <c r="AU109" s="220" t="s">
        <v>83</v>
      </c>
      <c r="AV109" s="12" t="s">
        <v>22</v>
      </c>
      <c r="AW109" s="12" t="s">
        <v>37</v>
      </c>
      <c r="AX109" s="12" t="s">
        <v>74</v>
      </c>
      <c r="AY109" s="220" t="s">
        <v>134</v>
      </c>
    </row>
    <row r="110" spans="2:65" s="11" customFormat="1" ht="13.5" x14ac:dyDescent="0.3">
      <c r="B110" s="195"/>
      <c r="C110" s="196"/>
      <c r="D110" s="207" t="s">
        <v>143</v>
      </c>
      <c r="E110" s="221" t="s">
        <v>20</v>
      </c>
      <c r="F110" s="222" t="s">
        <v>83</v>
      </c>
      <c r="G110" s="196"/>
      <c r="H110" s="223">
        <v>2</v>
      </c>
      <c r="I110" s="201"/>
      <c r="J110" s="196"/>
      <c r="K110" s="196"/>
      <c r="L110" s="202"/>
      <c r="M110" s="203"/>
      <c r="N110" s="204"/>
      <c r="O110" s="204"/>
      <c r="P110" s="204"/>
      <c r="Q110" s="204"/>
      <c r="R110" s="204"/>
      <c r="S110" s="204"/>
      <c r="T110" s="205"/>
      <c r="AT110" s="206" t="s">
        <v>143</v>
      </c>
      <c r="AU110" s="206" t="s">
        <v>83</v>
      </c>
      <c r="AV110" s="11" t="s">
        <v>83</v>
      </c>
      <c r="AW110" s="11" t="s">
        <v>37</v>
      </c>
      <c r="AX110" s="11" t="s">
        <v>22</v>
      </c>
      <c r="AY110" s="206" t="s">
        <v>134</v>
      </c>
    </row>
    <row r="111" spans="2:65" s="13" customFormat="1" ht="13.5" x14ac:dyDescent="0.3">
      <c r="B111" s="224"/>
      <c r="C111" s="225"/>
      <c r="D111" s="197" t="s">
        <v>143</v>
      </c>
      <c r="E111" s="226" t="s">
        <v>20</v>
      </c>
      <c r="F111" s="227" t="s">
        <v>197</v>
      </c>
      <c r="G111" s="225"/>
      <c r="H111" s="228">
        <v>2</v>
      </c>
      <c r="I111" s="229"/>
      <c r="J111" s="225"/>
      <c r="K111" s="225"/>
      <c r="L111" s="230"/>
      <c r="M111" s="231"/>
      <c r="N111" s="232"/>
      <c r="O111" s="232"/>
      <c r="P111" s="232"/>
      <c r="Q111" s="232"/>
      <c r="R111" s="232"/>
      <c r="S111" s="232"/>
      <c r="T111" s="233"/>
      <c r="AT111" s="234" t="s">
        <v>143</v>
      </c>
      <c r="AU111" s="234" t="s">
        <v>83</v>
      </c>
      <c r="AV111" s="13" t="s">
        <v>141</v>
      </c>
      <c r="AW111" s="13" t="s">
        <v>37</v>
      </c>
      <c r="AX111" s="13" t="s">
        <v>74</v>
      </c>
      <c r="AY111" s="234" t="s">
        <v>134</v>
      </c>
    </row>
    <row r="112" spans="2:65" s="1" customFormat="1" ht="57" customHeight="1" x14ac:dyDescent="0.3">
      <c r="B112" s="34"/>
      <c r="C112" s="183" t="s">
        <v>141</v>
      </c>
      <c r="D112" s="183" t="s">
        <v>136</v>
      </c>
      <c r="E112" s="184" t="s">
        <v>198</v>
      </c>
      <c r="F112" s="185" t="s">
        <v>199</v>
      </c>
      <c r="G112" s="186" t="s">
        <v>154</v>
      </c>
      <c r="H112" s="187">
        <v>3</v>
      </c>
      <c r="I112" s="188"/>
      <c r="J112" s="189">
        <f>ROUND(I112*H112,2)</f>
        <v>0</v>
      </c>
      <c r="K112" s="185" t="s">
        <v>155</v>
      </c>
      <c r="L112" s="54"/>
      <c r="M112" s="190" t="s">
        <v>20</v>
      </c>
      <c r="N112" s="191" t="s">
        <v>45</v>
      </c>
      <c r="O112" s="35"/>
      <c r="P112" s="192">
        <f>O112*H112</f>
        <v>0</v>
      </c>
      <c r="Q112" s="192">
        <v>3.6900000000000002E-2</v>
      </c>
      <c r="R112" s="192">
        <f>Q112*H112</f>
        <v>0.11070000000000001</v>
      </c>
      <c r="S112" s="192">
        <v>0</v>
      </c>
      <c r="T112" s="193">
        <f>S112*H112</f>
        <v>0</v>
      </c>
      <c r="AR112" s="17" t="s">
        <v>141</v>
      </c>
      <c r="AT112" s="17" t="s">
        <v>136</v>
      </c>
      <c r="AU112" s="17" t="s">
        <v>83</v>
      </c>
      <c r="AY112" s="17" t="s">
        <v>134</v>
      </c>
      <c r="BE112" s="194">
        <f>IF(N112="základní",J112,0)</f>
        <v>0</v>
      </c>
      <c r="BF112" s="194">
        <f>IF(N112="snížená",J112,0)</f>
        <v>0</v>
      </c>
      <c r="BG112" s="194">
        <f>IF(N112="zákl. přenesená",J112,0)</f>
        <v>0</v>
      </c>
      <c r="BH112" s="194">
        <f>IF(N112="sníž. přenesená",J112,0)</f>
        <v>0</v>
      </c>
      <c r="BI112" s="194">
        <f>IF(N112="nulová",J112,0)</f>
        <v>0</v>
      </c>
      <c r="BJ112" s="17" t="s">
        <v>22</v>
      </c>
      <c r="BK112" s="194">
        <f>ROUND(I112*H112,2)</f>
        <v>0</v>
      </c>
      <c r="BL112" s="17" t="s">
        <v>141</v>
      </c>
      <c r="BM112" s="17" t="s">
        <v>719</v>
      </c>
    </row>
    <row r="113" spans="2:65" s="1" customFormat="1" ht="81" x14ac:dyDescent="0.3">
      <c r="B113" s="34"/>
      <c r="C113" s="56"/>
      <c r="D113" s="207" t="s">
        <v>445</v>
      </c>
      <c r="E113" s="56"/>
      <c r="F113" s="208" t="s">
        <v>446</v>
      </c>
      <c r="G113" s="56"/>
      <c r="H113" s="56"/>
      <c r="I113" s="153"/>
      <c r="J113" s="56"/>
      <c r="K113" s="56"/>
      <c r="L113" s="54"/>
      <c r="M113" s="71"/>
      <c r="N113" s="35"/>
      <c r="O113" s="35"/>
      <c r="P113" s="35"/>
      <c r="Q113" s="35"/>
      <c r="R113" s="35"/>
      <c r="S113" s="35"/>
      <c r="T113" s="72"/>
      <c r="AT113" s="17" t="s">
        <v>445</v>
      </c>
      <c r="AU113" s="17" t="s">
        <v>83</v>
      </c>
    </row>
    <row r="114" spans="2:65" s="11" customFormat="1" ht="13.5" x14ac:dyDescent="0.3">
      <c r="B114" s="195"/>
      <c r="C114" s="196"/>
      <c r="D114" s="197" t="s">
        <v>143</v>
      </c>
      <c r="E114" s="198" t="s">
        <v>20</v>
      </c>
      <c r="F114" s="199" t="s">
        <v>151</v>
      </c>
      <c r="G114" s="196"/>
      <c r="H114" s="200">
        <v>3</v>
      </c>
      <c r="I114" s="201"/>
      <c r="J114" s="196"/>
      <c r="K114" s="196"/>
      <c r="L114" s="202"/>
      <c r="M114" s="203"/>
      <c r="N114" s="204"/>
      <c r="O114" s="204"/>
      <c r="P114" s="204"/>
      <c r="Q114" s="204"/>
      <c r="R114" s="204"/>
      <c r="S114" s="204"/>
      <c r="T114" s="205"/>
      <c r="AT114" s="206" t="s">
        <v>143</v>
      </c>
      <c r="AU114" s="206" t="s">
        <v>83</v>
      </c>
      <c r="AV114" s="11" t="s">
        <v>83</v>
      </c>
      <c r="AW114" s="11" t="s">
        <v>37</v>
      </c>
      <c r="AX114" s="11" t="s">
        <v>22</v>
      </c>
      <c r="AY114" s="206" t="s">
        <v>134</v>
      </c>
    </row>
    <row r="115" spans="2:65" s="1" customFormat="1" ht="31.5" customHeight="1" x14ac:dyDescent="0.3">
      <c r="B115" s="34"/>
      <c r="C115" s="183" t="s">
        <v>157</v>
      </c>
      <c r="D115" s="183" t="s">
        <v>136</v>
      </c>
      <c r="E115" s="184" t="s">
        <v>720</v>
      </c>
      <c r="F115" s="185" t="s">
        <v>721</v>
      </c>
      <c r="G115" s="186" t="s">
        <v>160</v>
      </c>
      <c r="H115" s="187">
        <v>16</v>
      </c>
      <c r="I115" s="188"/>
      <c r="J115" s="189">
        <f>ROUND(I115*H115,2)</f>
        <v>0</v>
      </c>
      <c r="K115" s="185" t="s">
        <v>155</v>
      </c>
      <c r="L115" s="54"/>
      <c r="M115" s="190" t="s">
        <v>20</v>
      </c>
      <c r="N115" s="191" t="s">
        <v>45</v>
      </c>
      <c r="O115" s="35"/>
      <c r="P115" s="192">
        <f>O115*H115</f>
        <v>0</v>
      </c>
      <c r="Q115" s="192">
        <v>0</v>
      </c>
      <c r="R115" s="192">
        <f>Q115*H115</f>
        <v>0</v>
      </c>
      <c r="S115" s="192">
        <v>0</v>
      </c>
      <c r="T115" s="193">
        <f>S115*H115</f>
        <v>0</v>
      </c>
      <c r="AR115" s="17" t="s">
        <v>141</v>
      </c>
      <c r="AT115" s="17" t="s">
        <v>136</v>
      </c>
      <c r="AU115" s="17" t="s">
        <v>83</v>
      </c>
      <c r="AY115" s="17" t="s">
        <v>134</v>
      </c>
      <c r="BE115" s="194">
        <f>IF(N115="základní",J115,0)</f>
        <v>0</v>
      </c>
      <c r="BF115" s="194">
        <f>IF(N115="snížená",J115,0)</f>
        <v>0</v>
      </c>
      <c r="BG115" s="194">
        <f>IF(N115="zákl. přenesená",J115,0)</f>
        <v>0</v>
      </c>
      <c r="BH115" s="194">
        <f>IF(N115="sníž. přenesená",J115,0)</f>
        <v>0</v>
      </c>
      <c r="BI115" s="194">
        <f>IF(N115="nulová",J115,0)</f>
        <v>0</v>
      </c>
      <c r="BJ115" s="17" t="s">
        <v>22</v>
      </c>
      <c r="BK115" s="194">
        <f>ROUND(I115*H115,2)</f>
        <v>0</v>
      </c>
      <c r="BL115" s="17" t="s">
        <v>141</v>
      </c>
      <c r="BM115" s="17" t="s">
        <v>722</v>
      </c>
    </row>
    <row r="116" spans="2:65" s="1" customFormat="1" ht="378" x14ac:dyDescent="0.3">
      <c r="B116" s="34"/>
      <c r="C116" s="56"/>
      <c r="D116" s="207" t="s">
        <v>445</v>
      </c>
      <c r="E116" s="56"/>
      <c r="F116" s="208" t="s">
        <v>723</v>
      </c>
      <c r="G116" s="56"/>
      <c r="H116" s="56"/>
      <c r="I116" s="153"/>
      <c r="J116" s="56"/>
      <c r="K116" s="56"/>
      <c r="L116" s="54"/>
      <c r="M116" s="71"/>
      <c r="N116" s="35"/>
      <c r="O116" s="35"/>
      <c r="P116" s="35"/>
      <c r="Q116" s="35"/>
      <c r="R116" s="35"/>
      <c r="S116" s="35"/>
      <c r="T116" s="72"/>
      <c r="AT116" s="17" t="s">
        <v>445</v>
      </c>
      <c r="AU116" s="17" t="s">
        <v>83</v>
      </c>
    </row>
    <row r="117" spans="2:65" s="11" customFormat="1" ht="13.5" x14ac:dyDescent="0.3">
      <c r="B117" s="195"/>
      <c r="C117" s="196"/>
      <c r="D117" s="197" t="s">
        <v>143</v>
      </c>
      <c r="E117" s="198" t="s">
        <v>20</v>
      </c>
      <c r="F117" s="199" t="s">
        <v>724</v>
      </c>
      <c r="G117" s="196"/>
      <c r="H117" s="200">
        <v>16</v>
      </c>
      <c r="I117" s="201"/>
      <c r="J117" s="196"/>
      <c r="K117" s="196"/>
      <c r="L117" s="202"/>
      <c r="M117" s="203"/>
      <c r="N117" s="204"/>
      <c r="O117" s="204"/>
      <c r="P117" s="204"/>
      <c r="Q117" s="204"/>
      <c r="R117" s="204"/>
      <c r="S117" s="204"/>
      <c r="T117" s="205"/>
      <c r="AT117" s="206" t="s">
        <v>143</v>
      </c>
      <c r="AU117" s="206" t="s">
        <v>83</v>
      </c>
      <c r="AV117" s="11" t="s">
        <v>83</v>
      </c>
      <c r="AW117" s="11" t="s">
        <v>37</v>
      </c>
      <c r="AX117" s="11" t="s">
        <v>74</v>
      </c>
      <c r="AY117" s="206" t="s">
        <v>134</v>
      </c>
    </row>
    <row r="118" spans="2:65" s="1" customFormat="1" ht="31.5" customHeight="1" x14ac:dyDescent="0.3">
      <c r="B118" s="34"/>
      <c r="C118" s="183" t="s">
        <v>420</v>
      </c>
      <c r="D118" s="183" t="s">
        <v>136</v>
      </c>
      <c r="E118" s="184" t="s">
        <v>203</v>
      </c>
      <c r="F118" s="185" t="s">
        <v>204</v>
      </c>
      <c r="G118" s="186" t="s">
        <v>160</v>
      </c>
      <c r="H118" s="187">
        <v>21.524999999999999</v>
      </c>
      <c r="I118" s="188"/>
      <c r="J118" s="189">
        <f>ROUND(I118*H118,2)</f>
        <v>0</v>
      </c>
      <c r="K118" s="185" t="s">
        <v>20</v>
      </c>
      <c r="L118" s="54"/>
      <c r="M118" s="190" t="s">
        <v>20</v>
      </c>
      <c r="N118" s="191" t="s">
        <v>45</v>
      </c>
      <c r="O118" s="35"/>
      <c r="P118" s="192">
        <f>O118*H118</f>
        <v>0</v>
      </c>
      <c r="Q118" s="192">
        <v>0</v>
      </c>
      <c r="R118" s="192">
        <f>Q118*H118</f>
        <v>0</v>
      </c>
      <c r="S118" s="192">
        <v>0</v>
      </c>
      <c r="T118" s="193">
        <f>S118*H118</f>
        <v>0</v>
      </c>
      <c r="AR118" s="17" t="s">
        <v>141</v>
      </c>
      <c r="AT118" s="17" t="s">
        <v>136</v>
      </c>
      <c r="AU118" s="17" t="s">
        <v>83</v>
      </c>
      <c r="AY118" s="17" t="s">
        <v>134</v>
      </c>
      <c r="BE118" s="194">
        <f>IF(N118="základní",J118,0)</f>
        <v>0</v>
      </c>
      <c r="BF118" s="194">
        <f>IF(N118="snížená",J118,0)</f>
        <v>0</v>
      </c>
      <c r="BG118" s="194">
        <f>IF(N118="zákl. přenesená",J118,0)</f>
        <v>0</v>
      </c>
      <c r="BH118" s="194">
        <f>IF(N118="sníž. přenesená",J118,0)</f>
        <v>0</v>
      </c>
      <c r="BI118" s="194">
        <f>IF(N118="nulová",J118,0)</f>
        <v>0</v>
      </c>
      <c r="BJ118" s="17" t="s">
        <v>22</v>
      </c>
      <c r="BK118" s="194">
        <f>ROUND(I118*H118,2)</f>
        <v>0</v>
      </c>
      <c r="BL118" s="17" t="s">
        <v>141</v>
      </c>
      <c r="BM118" s="17" t="s">
        <v>725</v>
      </c>
    </row>
    <row r="119" spans="2:65" s="1" customFormat="1" ht="27" x14ac:dyDescent="0.3">
      <c r="B119" s="34"/>
      <c r="C119" s="56"/>
      <c r="D119" s="207" t="s">
        <v>148</v>
      </c>
      <c r="E119" s="56"/>
      <c r="F119" s="208" t="s">
        <v>206</v>
      </c>
      <c r="G119" s="56"/>
      <c r="H119" s="56"/>
      <c r="I119" s="153"/>
      <c r="J119" s="56"/>
      <c r="K119" s="56"/>
      <c r="L119" s="54"/>
      <c r="M119" s="71"/>
      <c r="N119" s="35"/>
      <c r="O119" s="35"/>
      <c r="P119" s="35"/>
      <c r="Q119" s="35"/>
      <c r="R119" s="35"/>
      <c r="S119" s="35"/>
      <c r="T119" s="72"/>
      <c r="AT119" s="17" t="s">
        <v>148</v>
      </c>
      <c r="AU119" s="17" t="s">
        <v>83</v>
      </c>
    </row>
    <row r="120" spans="2:65" s="11" customFormat="1" ht="13.5" x14ac:dyDescent="0.3">
      <c r="B120" s="195"/>
      <c r="C120" s="196"/>
      <c r="D120" s="197" t="s">
        <v>143</v>
      </c>
      <c r="E120" s="198" t="s">
        <v>20</v>
      </c>
      <c r="F120" s="199" t="s">
        <v>726</v>
      </c>
      <c r="G120" s="196"/>
      <c r="H120" s="200">
        <v>21.524999999999999</v>
      </c>
      <c r="I120" s="201"/>
      <c r="J120" s="196"/>
      <c r="K120" s="196"/>
      <c r="L120" s="202"/>
      <c r="M120" s="203"/>
      <c r="N120" s="204"/>
      <c r="O120" s="204"/>
      <c r="P120" s="204"/>
      <c r="Q120" s="204"/>
      <c r="R120" s="204"/>
      <c r="S120" s="204"/>
      <c r="T120" s="205"/>
      <c r="AT120" s="206" t="s">
        <v>143</v>
      </c>
      <c r="AU120" s="206" t="s">
        <v>83</v>
      </c>
      <c r="AV120" s="11" t="s">
        <v>83</v>
      </c>
      <c r="AW120" s="11" t="s">
        <v>37</v>
      </c>
      <c r="AX120" s="11" t="s">
        <v>22</v>
      </c>
      <c r="AY120" s="206" t="s">
        <v>134</v>
      </c>
    </row>
    <row r="121" spans="2:65" s="1" customFormat="1" ht="44.25" customHeight="1" x14ac:dyDescent="0.3">
      <c r="B121" s="34"/>
      <c r="C121" s="183" t="s">
        <v>167</v>
      </c>
      <c r="D121" s="183" t="s">
        <v>136</v>
      </c>
      <c r="E121" s="184" t="s">
        <v>727</v>
      </c>
      <c r="F121" s="185" t="s">
        <v>728</v>
      </c>
      <c r="G121" s="186" t="s">
        <v>160</v>
      </c>
      <c r="H121" s="187">
        <v>6.4</v>
      </c>
      <c r="I121" s="188"/>
      <c r="J121" s="189">
        <f>ROUND(I121*H121,2)</f>
        <v>0</v>
      </c>
      <c r="K121" s="185" t="s">
        <v>155</v>
      </c>
      <c r="L121" s="54"/>
      <c r="M121" s="190" t="s">
        <v>20</v>
      </c>
      <c r="N121" s="191" t="s">
        <v>45</v>
      </c>
      <c r="O121" s="35"/>
      <c r="P121" s="192">
        <f>O121*H121</f>
        <v>0</v>
      </c>
      <c r="Q121" s="192">
        <v>0</v>
      </c>
      <c r="R121" s="192">
        <f>Q121*H121</f>
        <v>0</v>
      </c>
      <c r="S121" s="192">
        <v>0</v>
      </c>
      <c r="T121" s="193">
        <f>S121*H121</f>
        <v>0</v>
      </c>
      <c r="AR121" s="17" t="s">
        <v>141</v>
      </c>
      <c r="AT121" s="17" t="s">
        <v>136</v>
      </c>
      <c r="AU121" s="17" t="s">
        <v>83</v>
      </c>
      <c r="AY121" s="17" t="s">
        <v>134</v>
      </c>
      <c r="BE121" s="194">
        <f>IF(N121="základní",J121,0)</f>
        <v>0</v>
      </c>
      <c r="BF121" s="194">
        <f>IF(N121="snížená",J121,0)</f>
        <v>0</v>
      </c>
      <c r="BG121" s="194">
        <f>IF(N121="zákl. přenesená",J121,0)</f>
        <v>0</v>
      </c>
      <c r="BH121" s="194">
        <f>IF(N121="sníž. přenesená",J121,0)</f>
        <v>0</v>
      </c>
      <c r="BI121" s="194">
        <f>IF(N121="nulová",J121,0)</f>
        <v>0</v>
      </c>
      <c r="BJ121" s="17" t="s">
        <v>22</v>
      </c>
      <c r="BK121" s="194">
        <f>ROUND(I121*H121,2)</f>
        <v>0</v>
      </c>
      <c r="BL121" s="17" t="s">
        <v>141</v>
      </c>
      <c r="BM121" s="17" t="s">
        <v>729</v>
      </c>
    </row>
    <row r="122" spans="2:65" s="11" customFormat="1" ht="13.5" x14ac:dyDescent="0.3">
      <c r="B122" s="195"/>
      <c r="C122" s="196"/>
      <c r="D122" s="197" t="s">
        <v>143</v>
      </c>
      <c r="E122" s="198" t="s">
        <v>20</v>
      </c>
      <c r="F122" s="199" t="s">
        <v>730</v>
      </c>
      <c r="G122" s="196"/>
      <c r="H122" s="200">
        <v>6.4</v>
      </c>
      <c r="I122" s="201"/>
      <c r="J122" s="196"/>
      <c r="K122" s="196"/>
      <c r="L122" s="202"/>
      <c r="M122" s="203"/>
      <c r="N122" s="204"/>
      <c r="O122" s="204"/>
      <c r="P122" s="204"/>
      <c r="Q122" s="204"/>
      <c r="R122" s="204"/>
      <c r="S122" s="204"/>
      <c r="T122" s="205"/>
      <c r="AT122" s="206" t="s">
        <v>143</v>
      </c>
      <c r="AU122" s="206" t="s">
        <v>83</v>
      </c>
      <c r="AV122" s="11" t="s">
        <v>83</v>
      </c>
      <c r="AW122" s="11" t="s">
        <v>37</v>
      </c>
      <c r="AX122" s="11" t="s">
        <v>22</v>
      </c>
      <c r="AY122" s="206" t="s">
        <v>134</v>
      </c>
    </row>
    <row r="123" spans="2:65" s="1" customFormat="1" ht="31.5" customHeight="1" x14ac:dyDescent="0.3">
      <c r="B123" s="34"/>
      <c r="C123" s="183" t="s">
        <v>173</v>
      </c>
      <c r="D123" s="183" t="s">
        <v>136</v>
      </c>
      <c r="E123" s="184" t="s">
        <v>731</v>
      </c>
      <c r="F123" s="185" t="s">
        <v>732</v>
      </c>
      <c r="G123" s="186" t="s">
        <v>160</v>
      </c>
      <c r="H123" s="187">
        <v>18.2</v>
      </c>
      <c r="I123" s="188"/>
      <c r="J123" s="189">
        <f>ROUND(I123*H123,2)</f>
        <v>0</v>
      </c>
      <c r="K123" s="185" t="s">
        <v>155</v>
      </c>
      <c r="L123" s="54"/>
      <c r="M123" s="190" t="s">
        <v>20</v>
      </c>
      <c r="N123" s="191" t="s">
        <v>45</v>
      </c>
      <c r="O123" s="35"/>
      <c r="P123" s="192">
        <f>O123*H123</f>
        <v>0</v>
      </c>
      <c r="Q123" s="192">
        <v>0</v>
      </c>
      <c r="R123" s="192">
        <f>Q123*H123</f>
        <v>0</v>
      </c>
      <c r="S123" s="192">
        <v>0</v>
      </c>
      <c r="T123" s="193">
        <f>S123*H123</f>
        <v>0</v>
      </c>
      <c r="AR123" s="17" t="s">
        <v>141</v>
      </c>
      <c r="AT123" s="17" t="s">
        <v>136</v>
      </c>
      <c r="AU123" s="17" t="s">
        <v>83</v>
      </c>
      <c r="AY123" s="17" t="s">
        <v>134</v>
      </c>
      <c r="BE123" s="194">
        <f>IF(N123="základní",J123,0)</f>
        <v>0</v>
      </c>
      <c r="BF123" s="194">
        <f>IF(N123="snížená",J123,0)</f>
        <v>0</v>
      </c>
      <c r="BG123" s="194">
        <f>IF(N123="zákl. přenesená",J123,0)</f>
        <v>0</v>
      </c>
      <c r="BH123" s="194">
        <f>IF(N123="sníž. přenesená",J123,0)</f>
        <v>0</v>
      </c>
      <c r="BI123" s="194">
        <f>IF(N123="nulová",J123,0)</f>
        <v>0</v>
      </c>
      <c r="BJ123" s="17" t="s">
        <v>22</v>
      </c>
      <c r="BK123" s="194">
        <f>ROUND(I123*H123,2)</f>
        <v>0</v>
      </c>
      <c r="BL123" s="17" t="s">
        <v>141</v>
      </c>
      <c r="BM123" s="17" t="s">
        <v>733</v>
      </c>
    </row>
    <row r="124" spans="2:65" s="11" customFormat="1" ht="13.5" x14ac:dyDescent="0.3">
      <c r="B124" s="195"/>
      <c r="C124" s="196"/>
      <c r="D124" s="197" t="s">
        <v>143</v>
      </c>
      <c r="E124" s="198" t="s">
        <v>20</v>
      </c>
      <c r="F124" s="199" t="s">
        <v>734</v>
      </c>
      <c r="G124" s="196"/>
      <c r="H124" s="200">
        <v>18.2</v>
      </c>
      <c r="I124" s="201"/>
      <c r="J124" s="196"/>
      <c r="K124" s="196"/>
      <c r="L124" s="202"/>
      <c r="M124" s="203"/>
      <c r="N124" s="204"/>
      <c r="O124" s="204"/>
      <c r="P124" s="204"/>
      <c r="Q124" s="204"/>
      <c r="R124" s="204"/>
      <c r="S124" s="204"/>
      <c r="T124" s="205"/>
      <c r="AT124" s="206" t="s">
        <v>143</v>
      </c>
      <c r="AU124" s="206" t="s">
        <v>83</v>
      </c>
      <c r="AV124" s="11" t="s">
        <v>83</v>
      </c>
      <c r="AW124" s="11" t="s">
        <v>37</v>
      </c>
      <c r="AX124" s="11" t="s">
        <v>74</v>
      </c>
      <c r="AY124" s="206" t="s">
        <v>134</v>
      </c>
    </row>
    <row r="125" spans="2:65" s="1" customFormat="1" ht="31.5" customHeight="1" x14ac:dyDescent="0.3">
      <c r="B125" s="34"/>
      <c r="C125" s="183" t="s">
        <v>178</v>
      </c>
      <c r="D125" s="183" t="s">
        <v>136</v>
      </c>
      <c r="E125" s="184" t="s">
        <v>735</v>
      </c>
      <c r="F125" s="185" t="s">
        <v>736</v>
      </c>
      <c r="G125" s="186" t="s">
        <v>160</v>
      </c>
      <c r="H125" s="187">
        <v>18.2</v>
      </c>
      <c r="I125" s="188"/>
      <c r="J125" s="189">
        <f>ROUND(I125*H125,2)</f>
        <v>0</v>
      </c>
      <c r="K125" s="185" t="s">
        <v>155</v>
      </c>
      <c r="L125" s="54"/>
      <c r="M125" s="190" t="s">
        <v>20</v>
      </c>
      <c r="N125" s="191" t="s">
        <v>45</v>
      </c>
      <c r="O125" s="35"/>
      <c r="P125" s="192">
        <f>O125*H125</f>
        <v>0</v>
      </c>
      <c r="Q125" s="192">
        <v>0</v>
      </c>
      <c r="R125" s="192">
        <f>Q125*H125</f>
        <v>0</v>
      </c>
      <c r="S125" s="192">
        <v>0</v>
      </c>
      <c r="T125" s="193">
        <f>S125*H125</f>
        <v>0</v>
      </c>
      <c r="AR125" s="17" t="s">
        <v>141</v>
      </c>
      <c r="AT125" s="17" t="s">
        <v>136</v>
      </c>
      <c r="AU125" s="17" t="s">
        <v>83</v>
      </c>
      <c r="AY125" s="17" t="s">
        <v>134</v>
      </c>
      <c r="BE125" s="194">
        <f>IF(N125="základní",J125,0)</f>
        <v>0</v>
      </c>
      <c r="BF125" s="194">
        <f>IF(N125="snížená",J125,0)</f>
        <v>0</v>
      </c>
      <c r="BG125" s="194">
        <f>IF(N125="zákl. přenesená",J125,0)</f>
        <v>0</v>
      </c>
      <c r="BH125" s="194">
        <f>IF(N125="sníž. přenesená",J125,0)</f>
        <v>0</v>
      </c>
      <c r="BI125" s="194">
        <f>IF(N125="nulová",J125,0)</f>
        <v>0</v>
      </c>
      <c r="BJ125" s="17" t="s">
        <v>22</v>
      </c>
      <c r="BK125" s="194">
        <f>ROUND(I125*H125,2)</f>
        <v>0</v>
      </c>
      <c r="BL125" s="17" t="s">
        <v>141</v>
      </c>
      <c r="BM125" s="17" t="s">
        <v>737</v>
      </c>
    </row>
    <row r="126" spans="2:65" s="11" customFormat="1" ht="13.5" x14ac:dyDescent="0.3">
      <c r="B126" s="195"/>
      <c r="C126" s="196"/>
      <c r="D126" s="197" t="s">
        <v>143</v>
      </c>
      <c r="E126" s="198" t="s">
        <v>20</v>
      </c>
      <c r="F126" s="199" t="s">
        <v>738</v>
      </c>
      <c r="G126" s="196"/>
      <c r="H126" s="200">
        <v>18.2</v>
      </c>
      <c r="I126" s="201"/>
      <c r="J126" s="196"/>
      <c r="K126" s="196"/>
      <c r="L126" s="202"/>
      <c r="M126" s="203"/>
      <c r="N126" s="204"/>
      <c r="O126" s="204"/>
      <c r="P126" s="204"/>
      <c r="Q126" s="204"/>
      <c r="R126" s="204"/>
      <c r="S126" s="204"/>
      <c r="T126" s="205"/>
      <c r="AT126" s="206" t="s">
        <v>143</v>
      </c>
      <c r="AU126" s="206" t="s">
        <v>83</v>
      </c>
      <c r="AV126" s="11" t="s">
        <v>83</v>
      </c>
      <c r="AW126" s="11" t="s">
        <v>37</v>
      </c>
      <c r="AX126" s="11" t="s">
        <v>22</v>
      </c>
      <c r="AY126" s="206" t="s">
        <v>134</v>
      </c>
    </row>
    <row r="127" spans="2:65" s="1" customFormat="1" ht="31.5" customHeight="1" x14ac:dyDescent="0.3">
      <c r="B127" s="34"/>
      <c r="C127" s="183" t="s">
        <v>183</v>
      </c>
      <c r="D127" s="183" t="s">
        <v>136</v>
      </c>
      <c r="E127" s="184" t="s">
        <v>739</v>
      </c>
      <c r="F127" s="185" t="s">
        <v>740</v>
      </c>
      <c r="G127" s="186" t="s">
        <v>160</v>
      </c>
      <c r="H127" s="187">
        <v>53.2</v>
      </c>
      <c r="I127" s="188"/>
      <c r="J127" s="189">
        <f>ROUND(I127*H127,2)</f>
        <v>0</v>
      </c>
      <c r="K127" s="185" t="s">
        <v>155</v>
      </c>
      <c r="L127" s="54"/>
      <c r="M127" s="190" t="s">
        <v>20</v>
      </c>
      <c r="N127" s="191" t="s">
        <v>45</v>
      </c>
      <c r="O127" s="35"/>
      <c r="P127" s="192">
        <f>O127*H127</f>
        <v>0</v>
      </c>
      <c r="Q127" s="192">
        <v>0</v>
      </c>
      <c r="R127" s="192">
        <f>Q127*H127</f>
        <v>0</v>
      </c>
      <c r="S127" s="192">
        <v>0</v>
      </c>
      <c r="T127" s="193">
        <f>S127*H127</f>
        <v>0</v>
      </c>
      <c r="AR127" s="17" t="s">
        <v>141</v>
      </c>
      <c r="AT127" s="17" t="s">
        <v>136</v>
      </c>
      <c r="AU127" s="17" t="s">
        <v>83</v>
      </c>
      <c r="AY127" s="17" t="s">
        <v>134</v>
      </c>
      <c r="BE127" s="194">
        <f>IF(N127="základní",J127,0)</f>
        <v>0</v>
      </c>
      <c r="BF127" s="194">
        <f>IF(N127="snížená",J127,0)</f>
        <v>0</v>
      </c>
      <c r="BG127" s="194">
        <f>IF(N127="zákl. přenesená",J127,0)</f>
        <v>0</v>
      </c>
      <c r="BH127" s="194">
        <f>IF(N127="sníž. přenesená",J127,0)</f>
        <v>0</v>
      </c>
      <c r="BI127" s="194">
        <f>IF(N127="nulová",J127,0)</f>
        <v>0</v>
      </c>
      <c r="BJ127" s="17" t="s">
        <v>22</v>
      </c>
      <c r="BK127" s="194">
        <f>ROUND(I127*H127,2)</f>
        <v>0</v>
      </c>
      <c r="BL127" s="17" t="s">
        <v>141</v>
      </c>
      <c r="BM127" s="17" t="s">
        <v>741</v>
      </c>
    </row>
    <row r="128" spans="2:65" s="11" customFormat="1" ht="13.5" x14ac:dyDescent="0.3">
      <c r="B128" s="195"/>
      <c r="C128" s="196"/>
      <c r="D128" s="197" t="s">
        <v>143</v>
      </c>
      <c r="E128" s="198" t="s">
        <v>20</v>
      </c>
      <c r="F128" s="199" t="s">
        <v>742</v>
      </c>
      <c r="G128" s="196"/>
      <c r="H128" s="200">
        <v>53.2</v>
      </c>
      <c r="I128" s="201"/>
      <c r="J128" s="196"/>
      <c r="K128" s="196"/>
      <c r="L128" s="202"/>
      <c r="M128" s="203"/>
      <c r="N128" s="204"/>
      <c r="O128" s="204"/>
      <c r="P128" s="204"/>
      <c r="Q128" s="204"/>
      <c r="R128" s="204"/>
      <c r="S128" s="204"/>
      <c r="T128" s="205"/>
      <c r="AT128" s="206" t="s">
        <v>143</v>
      </c>
      <c r="AU128" s="206" t="s">
        <v>83</v>
      </c>
      <c r="AV128" s="11" t="s">
        <v>83</v>
      </c>
      <c r="AW128" s="11" t="s">
        <v>37</v>
      </c>
      <c r="AX128" s="11" t="s">
        <v>22</v>
      </c>
      <c r="AY128" s="206" t="s">
        <v>134</v>
      </c>
    </row>
    <row r="129" spans="2:65" s="1" customFormat="1" ht="31.5" customHeight="1" x14ac:dyDescent="0.3">
      <c r="B129" s="34"/>
      <c r="C129" s="183" t="s">
        <v>27</v>
      </c>
      <c r="D129" s="183" t="s">
        <v>136</v>
      </c>
      <c r="E129" s="184" t="s">
        <v>743</v>
      </c>
      <c r="F129" s="185" t="s">
        <v>744</v>
      </c>
      <c r="G129" s="186" t="s">
        <v>160</v>
      </c>
      <c r="H129" s="187">
        <v>53.2</v>
      </c>
      <c r="I129" s="188"/>
      <c r="J129" s="189">
        <f>ROUND(I129*H129,2)</f>
        <v>0</v>
      </c>
      <c r="K129" s="185" t="s">
        <v>155</v>
      </c>
      <c r="L129" s="54"/>
      <c r="M129" s="190" t="s">
        <v>20</v>
      </c>
      <c r="N129" s="191" t="s">
        <v>45</v>
      </c>
      <c r="O129" s="35"/>
      <c r="P129" s="192">
        <f>O129*H129</f>
        <v>0</v>
      </c>
      <c r="Q129" s="192">
        <v>0</v>
      </c>
      <c r="R129" s="192">
        <f>Q129*H129</f>
        <v>0</v>
      </c>
      <c r="S129" s="192">
        <v>0</v>
      </c>
      <c r="T129" s="193">
        <f>S129*H129</f>
        <v>0</v>
      </c>
      <c r="AR129" s="17" t="s">
        <v>141</v>
      </c>
      <c r="AT129" s="17" t="s">
        <v>136</v>
      </c>
      <c r="AU129" s="17" t="s">
        <v>83</v>
      </c>
      <c r="AY129" s="17" t="s">
        <v>134</v>
      </c>
      <c r="BE129" s="194">
        <f>IF(N129="základní",J129,0)</f>
        <v>0</v>
      </c>
      <c r="BF129" s="194">
        <f>IF(N129="snížená",J129,0)</f>
        <v>0</v>
      </c>
      <c r="BG129" s="194">
        <f>IF(N129="zákl. přenesená",J129,0)</f>
        <v>0</v>
      </c>
      <c r="BH129" s="194">
        <f>IF(N129="sníž. přenesená",J129,0)</f>
        <v>0</v>
      </c>
      <c r="BI129" s="194">
        <f>IF(N129="nulová",J129,0)</f>
        <v>0</v>
      </c>
      <c r="BJ129" s="17" t="s">
        <v>22</v>
      </c>
      <c r="BK129" s="194">
        <f>ROUND(I129*H129,2)</f>
        <v>0</v>
      </c>
      <c r="BL129" s="17" t="s">
        <v>141</v>
      </c>
      <c r="BM129" s="17" t="s">
        <v>745</v>
      </c>
    </row>
    <row r="130" spans="2:65" s="11" customFormat="1" ht="13.5" x14ac:dyDescent="0.3">
      <c r="B130" s="195"/>
      <c r="C130" s="196"/>
      <c r="D130" s="197" t="s">
        <v>143</v>
      </c>
      <c r="E130" s="198" t="s">
        <v>20</v>
      </c>
      <c r="F130" s="199" t="s">
        <v>746</v>
      </c>
      <c r="G130" s="196"/>
      <c r="H130" s="200">
        <v>53.2</v>
      </c>
      <c r="I130" s="201"/>
      <c r="J130" s="196"/>
      <c r="K130" s="196"/>
      <c r="L130" s="202"/>
      <c r="M130" s="203"/>
      <c r="N130" s="204"/>
      <c r="O130" s="204"/>
      <c r="P130" s="204"/>
      <c r="Q130" s="204"/>
      <c r="R130" s="204"/>
      <c r="S130" s="204"/>
      <c r="T130" s="205"/>
      <c r="AT130" s="206" t="s">
        <v>143</v>
      </c>
      <c r="AU130" s="206" t="s">
        <v>83</v>
      </c>
      <c r="AV130" s="11" t="s">
        <v>83</v>
      </c>
      <c r="AW130" s="11" t="s">
        <v>37</v>
      </c>
      <c r="AX130" s="11" t="s">
        <v>22</v>
      </c>
      <c r="AY130" s="206" t="s">
        <v>134</v>
      </c>
    </row>
    <row r="131" spans="2:65" s="1" customFormat="1" ht="44.25" customHeight="1" x14ac:dyDescent="0.3">
      <c r="B131" s="34"/>
      <c r="C131" s="183" t="s">
        <v>190</v>
      </c>
      <c r="D131" s="183" t="s">
        <v>136</v>
      </c>
      <c r="E131" s="184" t="s">
        <v>747</v>
      </c>
      <c r="F131" s="185" t="s">
        <v>748</v>
      </c>
      <c r="G131" s="186" t="s">
        <v>160</v>
      </c>
      <c r="H131" s="187">
        <v>8.9250000000000007</v>
      </c>
      <c r="I131" s="188"/>
      <c r="J131" s="189">
        <f>ROUND(I131*H131,2)</f>
        <v>0</v>
      </c>
      <c r="K131" s="185" t="s">
        <v>155</v>
      </c>
      <c r="L131" s="54"/>
      <c r="M131" s="190" t="s">
        <v>20</v>
      </c>
      <c r="N131" s="191" t="s">
        <v>45</v>
      </c>
      <c r="O131" s="35"/>
      <c r="P131" s="192">
        <f>O131*H131</f>
        <v>0</v>
      </c>
      <c r="Q131" s="192">
        <v>0</v>
      </c>
      <c r="R131" s="192">
        <f>Q131*H131</f>
        <v>0</v>
      </c>
      <c r="S131" s="192">
        <v>0</v>
      </c>
      <c r="T131" s="193">
        <f>S131*H131</f>
        <v>0</v>
      </c>
      <c r="AR131" s="17" t="s">
        <v>141</v>
      </c>
      <c r="AT131" s="17" t="s">
        <v>136</v>
      </c>
      <c r="AU131" s="17" t="s">
        <v>83</v>
      </c>
      <c r="AY131" s="17" t="s">
        <v>134</v>
      </c>
      <c r="BE131" s="194">
        <f>IF(N131="základní",J131,0)</f>
        <v>0</v>
      </c>
      <c r="BF131" s="194">
        <f>IF(N131="snížená",J131,0)</f>
        <v>0</v>
      </c>
      <c r="BG131" s="194">
        <f>IF(N131="zákl. přenesená",J131,0)</f>
        <v>0</v>
      </c>
      <c r="BH131" s="194">
        <f>IF(N131="sníž. přenesená",J131,0)</f>
        <v>0</v>
      </c>
      <c r="BI131" s="194">
        <f>IF(N131="nulová",J131,0)</f>
        <v>0</v>
      </c>
      <c r="BJ131" s="17" t="s">
        <v>22</v>
      </c>
      <c r="BK131" s="194">
        <f>ROUND(I131*H131,2)</f>
        <v>0</v>
      </c>
      <c r="BL131" s="17" t="s">
        <v>141</v>
      </c>
      <c r="BM131" s="17" t="s">
        <v>749</v>
      </c>
    </row>
    <row r="132" spans="2:65" s="11" customFormat="1" ht="13.5" x14ac:dyDescent="0.3">
      <c r="B132" s="195"/>
      <c r="C132" s="196"/>
      <c r="D132" s="197" t="s">
        <v>143</v>
      </c>
      <c r="E132" s="198" t="s">
        <v>20</v>
      </c>
      <c r="F132" s="199" t="s">
        <v>750</v>
      </c>
      <c r="G132" s="196"/>
      <c r="H132" s="200">
        <v>8.9250000000000007</v>
      </c>
      <c r="I132" s="201"/>
      <c r="J132" s="196"/>
      <c r="K132" s="196"/>
      <c r="L132" s="202"/>
      <c r="M132" s="203"/>
      <c r="N132" s="204"/>
      <c r="O132" s="204"/>
      <c r="P132" s="204"/>
      <c r="Q132" s="204"/>
      <c r="R132" s="204"/>
      <c r="S132" s="204"/>
      <c r="T132" s="205"/>
      <c r="AT132" s="206" t="s">
        <v>143</v>
      </c>
      <c r="AU132" s="206" t="s">
        <v>83</v>
      </c>
      <c r="AV132" s="11" t="s">
        <v>83</v>
      </c>
      <c r="AW132" s="11" t="s">
        <v>37</v>
      </c>
      <c r="AX132" s="11" t="s">
        <v>74</v>
      </c>
      <c r="AY132" s="206" t="s">
        <v>134</v>
      </c>
    </row>
    <row r="133" spans="2:65" s="1" customFormat="1" ht="44.25" customHeight="1" x14ac:dyDescent="0.3">
      <c r="B133" s="34"/>
      <c r="C133" s="183" t="s">
        <v>144</v>
      </c>
      <c r="D133" s="183" t="s">
        <v>136</v>
      </c>
      <c r="E133" s="184" t="s">
        <v>751</v>
      </c>
      <c r="F133" s="185" t="s">
        <v>752</v>
      </c>
      <c r="G133" s="186" t="s">
        <v>160</v>
      </c>
      <c r="H133" s="187">
        <v>8.9250000000000007</v>
      </c>
      <c r="I133" s="188"/>
      <c r="J133" s="189">
        <f>ROUND(I133*H133,2)</f>
        <v>0</v>
      </c>
      <c r="K133" s="185" t="s">
        <v>155</v>
      </c>
      <c r="L133" s="54"/>
      <c r="M133" s="190" t="s">
        <v>20</v>
      </c>
      <c r="N133" s="191" t="s">
        <v>45</v>
      </c>
      <c r="O133" s="35"/>
      <c r="P133" s="192">
        <f>O133*H133</f>
        <v>0</v>
      </c>
      <c r="Q133" s="192">
        <v>0</v>
      </c>
      <c r="R133" s="192">
        <f>Q133*H133</f>
        <v>0</v>
      </c>
      <c r="S133" s="192">
        <v>0</v>
      </c>
      <c r="T133" s="193">
        <f>S133*H133</f>
        <v>0</v>
      </c>
      <c r="AR133" s="17" t="s">
        <v>141</v>
      </c>
      <c r="AT133" s="17" t="s">
        <v>136</v>
      </c>
      <c r="AU133" s="17" t="s">
        <v>83</v>
      </c>
      <c r="AY133" s="17" t="s">
        <v>134</v>
      </c>
      <c r="BE133" s="194">
        <f>IF(N133="základní",J133,0)</f>
        <v>0</v>
      </c>
      <c r="BF133" s="194">
        <f>IF(N133="snížená",J133,0)</f>
        <v>0</v>
      </c>
      <c r="BG133" s="194">
        <f>IF(N133="zákl. přenesená",J133,0)</f>
        <v>0</v>
      </c>
      <c r="BH133" s="194">
        <f>IF(N133="sníž. přenesená",J133,0)</f>
        <v>0</v>
      </c>
      <c r="BI133" s="194">
        <f>IF(N133="nulová",J133,0)</f>
        <v>0</v>
      </c>
      <c r="BJ133" s="17" t="s">
        <v>22</v>
      </c>
      <c r="BK133" s="194">
        <f>ROUND(I133*H133,2)</f>
        <v>0</v>
      </c>
      <c r="BL133" s="17" t="s">
        <v>141</v>
      </c>
      <c r="BM133" s="17" t="s">
        <v>753</v>
      </c>
    </row>
    <row r="134" spans="2:65" s="11" customFormat="1" ht="13.5" x14ac:dyDescent="0.3">
      <c r="B134" s="195"/>
      <c r="C134" s="196"/>
      <c r="D134" s="197" t="s">
        <v>143</v>
      </c>
      <c r="E134" s="198" t="s">
        <v>20</v>
      </c>
      <c r="F134" s="199" t="s">
        <v>754</v>
      </c>
      <c r="G134" s="196"/>
      <c r="H134" s="200">
        <v>8.9250000000000007</v>
      </c>
      <c r="I134" s="201"/>
      <c r="J134" s="196"/>
      <c r="K134" s="196"/>
      <c r="L134" s="202"/>
      <c r="M134" s="203"/>
      <c r="N134" s="204"/>
      <c r="O134" s="204"/>
      <c r="P134" s="204"/>
      <c r="Q134" s="204"/>
      <c r="R134" s="204"/>
      <c r="S134" s="204"/>
      <c r="T134" s="205"/>
      <c r="AT134" s="206" t="s">
        <v>143</v>
      </c>
      <c r="AU134" s="206" t="s">
        <v>83</v>
      </c>
      <c r="AV134" s="11" t="s">
        <v>83</v>
      </c>
      <c r="AW134" s="11" t="s">
        <v>37</v>
      </c>
      <c r="AX134" s="11" t="s">
        <v>22</v>
      </c>
      <c r="AY134" s="206" t="s">
        <v>134</v>
      </c>
    </row>
    <row r="135" spans="2:65" s="1" customFormat="1" ht="44.25" customHeight="1" x14ac:dyDescent="0.3">
      <c r="B135" s="34"/>
      <c r="C135" s="183" t="s">
        <v>372</v>
      </c>
      <c r="D135" s="183" t="s">
        <v>136</v>
      </c>
      <c r="E135" s="184" t="s">
        <v>755</v>
      </c>
      <c r="F135" s="185" t="s">
        <v>756</v>
      </c>
      <c r="G135" s="186" t="s">
        <v>160</v>
      </c>
      <c r="H135" s="187">
        <v>26.6</v>
      </c>
      <c r="I135" s="188"/>
      <c r="J135" s="189">
        <f>ROUND(I135*H135,2)</f>
        <v>0</v>
      </c>
      <c r="K135" s="185" t="s">
        <v>140</v>
      </c>
      <c r="L135" s="54"/>
      <c r="M135" s="190" t="s">
        <v>20</v>
      </c>
      <c r="N135" s="191" t="s">
        <v>45</v>
      </c>
      <c r="O135" s="35"/>
      <c r="P135" s="192">
        <f>O135*H135</f>
        <v>0</v>
      </c>
      <c r="Q135" s="192">
        <v>0</v>
      </c>
      <c r="R135" s="192">
        <f>Q135*H135</f>
        <v>0</v>
      </c>
      <c r="S135" s="192">
        <v>0</v>
      </c>
      <c r="T135" s="193">
        <f>S135*H135</f>
        <v>0</v>
      </c>
      <c r="AR135" s="17" t="s">
        <v>141</v>
      </c>
      <c r="AT135" s="17" t="s">
        <v>136</v>
      </c>
      <c r="AU135" s="17" t="s">
        <v>83</v>
      </c>
      <c r="AY135" s="17" t="s">
        <v>134</v>
      </c>
      <c r="BE135" s="194">
        <f>IF(N135="základní",J135,0)</f>
        <v>0</v>
      </c>
      <c r="BF135" s="194">
        <f>IF(N135="snížená",J135,0)</f>
        <v>0</v>
      </c>
      <c r="BG135" s="194">
        <f>IF(N135="zákl. přenesená",J135,0)</f>
        <v>0</v>
      </c>
      <c r="BH135" s="194">
        <f>IF(N135="sníž. přenesená",J135,0)</f>
        <v>0</v>
      </c>
      <c r="BI135" s="194">
        <f>IF(N135="nulová",J135,0)</f>
        <v>0</v>
      </c>
      <c r="BJ135" s="17" t="s">
        <v>22</v>
      </c>
      <c r="BK135" s="194">
        <f>ROUND(I135*H135,2)</f>
        <v>0</v>
      </c>
      <c r="BL135" s="17" t="s">
        <v>141</v>
      </c>
      <c r="BM135" s="17" t="s">
        <v>757</v>
      </c>
    </row>
    <row r="136" spans="2:65" s="11" customFormat="1" ht="13.5" x14ac:dyDescent="0.3">
      <c r="B136" s="195"/>
      <c r="C136" s="196"/>
      <c r="D136" s="197" t="s">
        <v>143</v>
      </c>
      <c r="E136" s="198" t="s">
        <v>20</v>
      </c>
      <c r="F136" s="199" t="s">
        <v>758</v>
      </c>
      <c r="G136" s="196"/>
      <c r="H136" s="200">
        <v>26.6</v>
      </c>
      <c r="I136" s="201"/>
      <c r="J136" s="196"/>
      <c r="K136" s="196"/>
      <c r="L136" s="202"/>
      <c r="M136" s="203"/>
      <c r="N136" s="204"/>
      <c r="O136" s="204"/>
      <c r="P136" s="204"/>
      <c r="Q136" s="204"/>
      <c r="R136" s="204"/>
      <c r="S136" s="204"/>
      <c r="T136" s="205"/>
      <c r="AT136" s="206" t="s">
        <v>143</v>
      </c>
      <c r="AU136" s="206" t="s">
        <v>83</v>
      </c>
      <c r="AV136" s="11" t="s">
        <v>83</v>
      </c>
      <c r="AW136" s="11" t="s">
        <v>37</v>
      </c>
      <c r="AX136" s="11" t="s">
        <v>22</v>
      </c>
      <c r="AY136" s="206" t="s">
        <v>134</v>
      </c>
    </row>
    <row r="137" spans="2:65" s="1" customFormat="1" ht="44.25" customHeight="1" x14ac:dyDescent="0.3">
      <c r="B137" s="34"/>
      <c r="C137" s="183" t="s">
        <v>376</v>
      </c>
      <c r="D137" s="183" t="s">
        <v>136</v>
      </c>
      <c r="E137" s="184" t="s">
        <v>759</v>
      </c>
      <c r="F137" s="185" t="s">
        <v>760</v>
      </c>
      <c r="G137" s="186" t="s">
        <v>160</v>
      </c>
      <c r="H137" s="187">
        <v>12.6</v>
      </c>
      <c r="I137" s="188"/>
      <c r="J137" s="189">
        <f>ROUND(I137*H137,2)</f>
        <v>0</v>
      </c>
      <c r="K137" s="185" t="s">
        <v>140</v>
      </c>
      <c r="L137" s="54"/>
      <c r="M137" s="190" t="s">
        <v>20</v>
      </c>
      <c r="N137" s="191" t="s">
        <v>45</v>
      </c>
      <c r="O137" s="35"/>
      <c r="P137" s="192">
        <f>O137*H137</f>
        <v>0</v>
      </c>
      <c r="Q137" s="192">
        <v>0</v>
      </c>
      <c r="R137" s="192">
        <f>Q137*H137</f>
        <v>0</v>
      </c>
      <c r="S137" s="192">
        <v>0</v>
      </c>
      <c r="T137" s="193">
        <f>S137*H137</f>
        <v>0</v>
      </c>
      <c r="AR137" s="17" t="s">
        <v>141</v>
      </c>
      <c r="AT137" s="17" t="s">
        <v>136</v>
      </c>
      <c r="AU137" s="17" t="s">
        <v>83</v>
      </c>
      <c r="AY137" s="17" t="s">
        <v>134</v>
      </c>
      <c r="BE137" s="194">
        <f>IF(N137="základní",J137,0)</f>
        <v>0</v>
      </c>
      <c r="BF137" s="194">
        <f>IF(N137="snížená",J137,0)</f>
        <v>0</v>
      </c>
      <c r="BG137" s="194">
        <f>IF(N137="zákl. přenesená",J137,0)</f>
        <v>0</v>
      </c>
      <c r="BH137" s="194">
        <f>IF(N137="sníž. přenesená",J137,0)</f>
        <v>0</v>
      </c>
      <c r="BI137" s="194">
        <f>IF(N137="nulová",J137,0)</f>
        <v>0</v>
      </c>
      <c r="BJ137" s="17" t="s">
        <v>22</v>
      </c>
      <c r="BK137" s="194">
        <f>ROUND(I137*H137,2)</f>
        <v>0</v>
      </c>
      <c r="BL137" s="17" t="s">
        <v>141</v>
      </c>
      <c r="BM137" s="17" t="s">
        <v>761</v>
      </c>
    </row>
    <row r="138" spans="2:65" s="11" customFormat="1" ht="13.5" x14ac:dyDescent="0.3">
      <c r="B138" s="195"/>
      <c r="C138" s="196"/>
      <c r="D138" s="197" t="s">
        <v>143</v>
      </c>
      <c r="E138" s="198" t="s">
        <v>20</v>
      </c>
      <c r="F138" s="199" t="s">
        <v>762</v>
      </c>
      <c r="G138" s="196"/>
      <c r="H138" s="200">
        <v>12.6</v>
      </c>
      <c r="I138" s="201"/>
      <c r="J138" s="196"/>
      <c r="K138" s="196"/>
      <c r="L138" s="202"/>
      <c r="M138" s="203"/>
      <c r="N138" s="204"/>
      <c r="O138" s="204"/>
      <c r="P138" s="204"/>
      <c r="Q138" s="204"/>
      <c r="R138" s="204"/>
      <c r="S138" s="204"/>
      <c r="T138" s="205"/>
      <c r="AT138" s="206" t="s">
        <v>143</v>
      </c>
      <c r="AU138" s="206" t="s">
        <v>83</v>
      </c>
      <c r="AV138" s="11" t="s">
        <v>83</v>
      </c>
      <c r="AW138" s="11" t="s">
        <v>37</v>
      </c>
      <c r="AX138" s="11" t="s">
        <v>22</v>
      </c>
      <c r="AY138" s="206" t="s">
        <v>134</v>
      </c>
    </row>
    <row r="139" spans="2:65" s="1" customFormat="1" ht="44.25" customHeight="1" x14ac:dyDescent="0.3">
      <c r="B139" s="34"/>
      <c r="C139" s="183" t="s">
        <v>763</v>
      </c>
      <c r="D139" s="183" t="s">
        <v>136</v>
      </c>
      <c r="E139" s="184" t="s">
        <v>764</v>
      </c>
      <c r="F139" s="185" t="s">
        <v>765</v>
      </c>
      <c r="G139" s="186" t="s">
        <v>160</v>
      </c>
      <c r="H139" s="187">
        <v>28.5</v>
      </c>
      <c r="I139" s="188"/>
      <c r="J139" s="189">
        <f>ROUND(I139*H139,2)</f>
        <v>0</v>
      </c>
      <c r="K139" s="185" t="s">
        <v>140</v>
      </c>
      <c r="L139" s="54"/>
      <c r="M139" s="190" t="s">
        <v>20</v>
      </c>
      <c r="N139" s="191" t="s">
        <v>45</v>
      </c>
      <c r="O139" s="35"/>
      <c r="P139" s="192">
        <f>O139*H139</f>
        <v>0</v>
      </c>
      <c r="Q139" s="192">
        <v>0</v>
      </c>
      <c r="R139" s="192">
        <f>Q139*H139</f>
        <v>0</v>
      </c>
      <c r="S139" s="192">
        <v>0</v>
      </c>
      <c r="T139" s="193">
        <f>S139*H139</f>
        <v>0</v>
      </c>
      <c r="AR139" s="17" t="s">
        <v>141</v>
      </c>
      <c r="AT139" s="17" t="s">
        <v>136</v>
      </c>
      <c r="AU139" s="17" t="s">
        <v>83</v>
      </c>
      <c r="AY139" s="17" t="s">
        <v>134</v>
      </c>
      <c r="BE139" s="194">
        <f>IF(N139="základní",J139,0)</f>
        <v>0</v>
      </c>
      <c r="BF139" s="194">
        <f>IF(N139="snížená",J139,0)</f>
        <v>0</v>
      </c>
      <c r="BG139" s="194">
        <f>IF(N139="zákl. přenesená",J139,0)</f>
        <v>0</v>
      </c>
      <c r="BH139" s="194">
        <f>IF(N139="sníž. přenesená",J139,0)</f>
        <v>0</v>
      </c>
      <c r="BI139" s="194">
        <f>IF(N139="nulová",J139,0)</f>
        <v>0</v>
      </c>
      <c r="BJ139" s="17" t="s">
        <v>22</v>
      </c>
      <c r="BK139" s="194">
        <f>ROUND(I139*H139,2)</f>
        <v>0</v>
      </c>
      <c r="BL139" s="17" t="s">
        <v>141</v>
      </c>
      <c r="BM139" s="17" t="s">
        <v>766</v>
      </c>
    </row>
    <row r="140" spans="2:65" s="11" customFormat="1" ht="13.5" x14ac:dyDescent="0.3">
      <c r="B140" s="195"/>
      <c r="C140" s="196"/>
      <c r="D140" s="197" t="s">
        <v>143</v>
      </c>
      <c r="E140" s="198" t="s">
        <v>20</v>
      </c>
      <c r="F140" s="199" t="s">
        <v>767</v>
      </c>
      <c r="G140" s="196"/>
      <c r="H140" s="200">
        <v>28.5</v>
      </c>
      <c r="I140" s="201"/>
      <c r="J140" s="196"/>
      <c r="K140" s="196"/>
      <c r="L140" s="202"/>
      <c r="M140" s="203"/>
      <c r="N140" s="204"/>
      <c r="O140" s="204"/>
      <c r="P140" s="204"/>
      <c r="Q140" s="204"/>
      <c r="R140" s="204"/>
      <c r="S140" s="204"/>
      <c r="T140" s="205"/>
      <c r="AT140" s="206" t="s">
        <v>143</v>
      </c>
      <c r="AU140" s="206" t="s">
        <v>83</v>
      </c>
      <c r="AV140" s="11" t="s">
        <v>83</v>
      </c>
      <c r="AW140" s="11" t="s">
        <v>37</v>
      </c>
      <c r="AX140" s="11" t="s">
        <v>22</v>
      </c>
      <c r="AY140" s="206" t="s">
        <v>134</v>
      </c>
    </row>
    <row r="141" spans="2:65" s="1" customFormat="1" ht="22.5" customHeight="1" x14ac:dyDescent="0.3">
      <c r="B141" s="34"/>
      <c r="C141" s="183" t="s">
        <v>390</v>
      </c>
      <c r="D141" s="183" t="s">
        <v>136</v>
      </c>
      <c r="E141" s="184" t="s">
        <v>768</v>
      </c>
      <c r="F141" s="185" t="s">
        <v>769</v>
      </c>
      <c r="G141" s="186" t="s">
        <v>139</v>
      </c>
      <c r="H141" s="187">
        <v>200</v>
      </c>
      <c r="I141" s="188"/>
      <c r="J141" s="189">
        <f>ROUND(I141*H141,2)</f>
        <v>0</v>
      </c>
      <c r="K141" s="185" t="s">
        <v>155</v>
      </c>
      <c r="L141" s="54"/>
      <c r="M141" s="190" t="s">
        <v>20</v>
      </c>
      <c r="N141" s="191" t="s">
        <v>45</v>
      </c>
      <c r="O141" s="35"/>
      <c r="P141" s="192">
        <f>O141*H141</f>
        <v>0</v>
      </c>
      <c r="Q141" s="192">
        <v>8.4000000000000003E-4</v>
      </c>
      <c r="R141" s="192">
        <f>Q141*H141</f>
        <v>0.16800000000000001</v>
      </c>
      <c r="S141" s="192">
        <v>0</v>
      </c>
      <c r="T141" s="193">
        <f>S141*H141</f>
        <v>0</v>
      </c>
      <c r="AR141" s="17" t="s">
        <v>141</v>
      </c>
      <c r="AT141" s="17" t="s">
        <v>136</v>
      </c>
      <c r="AU141" s="17" t="s">
        <v>83</v>
      </c>
      <c r="AY141" s="17" t="s">
        <v>134</v>
      </c>
      <c r="BE141" s="194">
        <f>IF(N141="základní",J141,0)</f>
        <v>0</v>
      </c>
      <c r="BF141" s="194">
        <f>IF(N141="snížená",J141,0)</f>
        <v>0</v>
      </c>
      <c r="BG141" s="194">
        <f>IF(N141="zákl. přenesená",J141,0)</f>
        <v>0</v>
      </c>
      <c r="BH141" s="194">
        <f>IF(N141="sníž. přenesená",J141,0)</f>
        <v>0</v>
      </c>
      <c r="BI141" s="194">
        <f>IF(N141="nulová",J141,0)</f>
        <v>0</v>
      </c>
      <c r="BJ141" s="17" t="s">
        <v>22</v>
      </c>
      <c r="BK141" s="194">
        <f>ROUND(I141*H141,2)</f>
        <v>0</v>
      </c>
      <c r="BL141" s="17" t="s">
        <v>141</v>
      </c>
      <c r="BM141" s="17" t="s">
        <v>770</v>
      </c>
    </row>
    <row r="142" spans="2:65" s="11" customFormat="1" ht="13.5" x14ac:dyDescent="0.3">
      <c r="B142" s="195"/>
      <c r="C142" s="196"/>
      <c r="D142" s="207" t="s">
        <v>143</v>
      </c>
      <c r="E142" s="221" t="s">
        <v>20</v>
      </c>
      <c r="F142" s="222" t="s">
        <v>771</v>
      </c>
      <c r="G142" s="196"/>
      <c r="H142" s="223">
        <v>84</v>
      </c>
      <c r="I142" s="201"/>
      <c r="J142" s="196"/>
      <c r="K142" s="196"/>
      <c r="L142" s="202"/>
      <c r="M142" s="203"/>
      <c r="N142" s="204"/>
      <c r="O142" s="204"/>
      <c r="P142" s="204"/>
      <c r="Q142" s="204"/>
      <c r="R142" s="204"/>
      <c r="S142" s="204"/>
      <c r="T142" s="205"/>
      <c r="AT142" s="206" t="s">
        <v>143</v>
      </c>
      <c r="AU142" s="206" t="s">
        <v>83</v>
      </c>
      <c r="AV142" s="11" t="s">
        <v>83</v>
      </c>
      <c r="AW142" s="11" t="s">
        <v>37</v>
      </c>
      <c r="AX142" s="11" t="s">
        <v>74</v>
      </c>
      <c r="AY142" s="206" t="s">
        <v>134</v>
      </c>
    </row>
    <row r="143" spans="2:65" s="11" customFormat="1" ht="13.5" x14ac:dyDescent="0.3">
      <c r="B143" s="195"/>
      <c r="C143" s="196"/>
      <c r="D143" s="207" t="s">
        <v>143</v>
      </c>
      <c r="E143" s="221" t="s">
        <v>20</v>
      </c>
      <c r="F143" s="222" t="s">
        <v>772</v>
      </c>
      <c r="G143" s="196"/>
      <c r="H143" s="223">
        <v>116</v>
      </c>
      <c r="I143" s="201"/>
      <c r="J143" s="196"/>
      <c r="K143" s="196"/>
      <c r="L143" s="202"/>
      <c r="M143" s="203"/>
      <c r="N143" s="204"/>
      <c r="O143" s="204"/>
      <c r="P143" s="204"/>
      <c r="Q143" s="204"/>
      <c r="R143" s="204"/>
      <c r="S143" s="204"/>
      <c r="T143" s="205"/>
      <c r="AT143" s="206" t="s">
        <v>143</v>
      </c>
      <c r="AU143" s="206" t="s">
        <v>83</v>
      </c>
      <c r="AV143" s="11" t="s">
        <v>83</v>
      </c>
      <c r="AW143" s="11" t="s">
        <v>37</v>
      </c>
      <c r="AX143" s="11" t="s">
        <v>74</v>
      </c>
      <c r="AY143" s="206" t="s">
        <v>134</v>
      </c>
    </row>
    <row r="144" spans="2:65" s="12" customFormat="1" ht="13.5" x14ac:dyDescent="0.3">
      <c r="B144" s="210"/>
      <c r="C144" s="211"/>
      <c r="D144" s="197" t="s">
        <v>143</v>
      </c>
      <c r="E144" s="249" t="s">
        <v>20</v>
      </c>
      <c r="F144" s="250" t="s">
        <v>773</v>
      </c>
      <c r="G144" s="211"/>
      <c r="H144" s="251" t="s">
        <v>20</v>
      </c>
      <c r="I144" s="215"/>
      <c r="J144" s="211"/>
      <c r="K144" s="211"/>
      <c r="L144" s="216"/>
      <c r="M144" s="217"/>
      <c r="N144" s="218"/>
      <c r="O144" s="218"/>
      <c r="P144" s="218"/>
      <c r="Q144" s="218"/>
      <c r="R144" s="218"/>
      <c r="S144" s="218"/>
      <c r="T144" s="219"/>
      <c r="AT144" s="220" t="s">
        <v>143</v>
      </c>
      <c r="AU144" s="220" t="s">
        <v>83</v>
      </c>
      <c r="AV144" s="12" t="s">
        <v>22</v>
      </c>
      <c r="AW144" s="12" t="s">
        <v>37</v>
      </c>
      <c r="AX144" s="12" t="s">
        <v>74</v>
      </c>
      <c r="AY144" s="220" t="s">
        <v>134</v>
      </c>
    </row>
    <row r="145" spans="2:65" s="1" customFormat="1" ht="22.5" customHeight="1" x14ac:dyDescent="0.3">
      <c r="B145" s="34"/>
      <c r="C145" s="183" t="s">
        <v>394</v>
      </c>
      <c r="D145" s="183" t="s">
        <v>136</v>
      </c>
      <c r="E145" s="184" t="s">
        <v>774</v>
      </c>
      <c r="F145" s="185" t="s">
        <v>775</v>
      </c>
      <c r="G145" s="186" t="s">
        <v>139</v>
      </c>
      <c r="H145" s="187">
        <v>200</v>
      </c>
      <c r="I145" s="188"/>
      <c r="J145" s="189">
        <f>ROUND(I145*H145,2)</f>
        <v>0</v>
      </c>
      <c r="K145" s="185" t="s">
        <v>155</v>
      </c>
      <c r="L145" s="54"/>
      <c r="M145" s="190" t="s">
        <v>20</v>
      </c>
      <c r="N145" s="191" t="s">
        <v>45</v>
      </c>
      <c r="O145" s="35"/>
      <c r="P145" s="192">
        <f>O145*H145</f>
        <v>0</v>
      </c>
      <c r="Q145" s="192">
        <v>0</v>
      </c>
      <c r="R145" s="192">
        <f>Q145*H145</f>
        <v>0</v>
      </c>
      <c r="S145" s="192">
        <v>0</v>
      </c>
      <c r="T145" s="193">
        <f>S145*H145</f>
        <v>0</v>
      </c>
      <c r="AR145" s="17" t="s">
        <v>141</v>
      </c>
      <c r="AT145" s="17" t="s">
        <v>136</v>
      </c>
      <c r="AU145" s="17" t="s">
        <v>83</v>
      </c>
      <c r="AY145" s="17" t="s">
        <v>134</v>
      </c>
      <c r="BE145" s="194">
        <f>IF(N145="základní",J145,0)</f>
        <v>0</v>
      </c>
      <c r="BF145" s="194">
        <f>IF(N145="snížená",J145,0)</f>
        <v>0</v>
      </c>
      <c r="BG145" s="194">
        <f>IF(N145="zákl. přenesená",J145,0)</f>
        <v>0</v>
      </c>
      <c r="BH145" s="194">
        <f>IF(N145="sníž. přenesená",J145,0)</f>
        <v>0</v>
      </c>
      <c r="BI145" s="194">
        <f>IF(N145="nulová",J145,0)</f>
        <v>0</v>
      </c>
      <c r="BJ145" s="17" t="s">
        <v>22</v>
      </c>
      <c r="BK145" s="194">
        <f>ROUND(I145*H145,2)</f>
        <v>0</v>
      </c>
      <c r="BL145" s="17" t="s">
        <v>141</v>
      </c>
      <c r="BM145" s="17" t="s">
        <v>776</v>
      </c>
    </row>
    <row r="146" spans="2:65" s="11" customFormat="1" ht="13.5" x14ac:dyDescent="0.3">
      <c r="B146" s="195"/>
      <c r="C146" s="196"/>
      <c r="D146" s="197" t="s">
        <v>143</v>
      </c>
      <c r="E146" s="198" t="s">
        <v>20</v>
      </c>
      <c r="F146" s="199" t="s">
        <v>777</v>
      </c>
      <c r="G146" s="196"/>
      <c r="H146" s="200">
        <v>200</v>
      </c>
      <c r="I146" s="201"/>
      <c r="J146" s="196"/>
      <c r="K146" s="196"/>
      <c r="L146" s="202"/>
      <c r="M146" s="203"/>
      <c r="N146" s="204"/>
      <c r="O146" s="204"/>
      <c r="P146" s="204"/>
      <c r="Q146" s="204"/>
      <c r="R146" s="204"/>
      <c r="S146" s="204"/>
      <c r="T146" s="205"/>
      <c r="AT146" s="206" t="s">
        <v>143</v>
      </c>
      <c r="AU146" s="206" t="s">
        <v>83</v>
      </c>
      <c r="AV146" s="11" t="s">
        <v>83</v>
      </c>
      <c r="AW146" s="11" t="s">
        <v>37</v>
      </c>
      <c r="AX146" s="11" t="s">
        <v>22</v>
      </c>
      <c r="AY146" s="206" t="s">
        <v>134</v>
      </c>
    </row>
    <row r="147" spans="2:65" s="1" customFormat="1" ht="44.25" customHeight="1" x14ac:dyDescent="0.3">
      <c r="B147" s="34"/>
      <c r="C147" s="183" t="s">
        <v>7</v>
      </c>
      <c r="D147" s="183" t="s">
        <v>136</v>
      </c>
      <c r="E147" s="184" t="s">
        <v>158</v>
      </c>
      <c r="F147" s="185" t="s">
        <v>159</v>
      </c>
      <c r="G147" s="186" t="s">
        <v>160</v>
      </c>
      <c r="H147" s="187">
        <v>44.750999999999998</v>
      </c>
      <c r="I147" s="188"/>
      <c r="J147" s="189">
        <f>ROUND(I147*H147,2)</f>
        <v>0</v>
      </c>
      <c r="K147" s="185" t="s">
        <v>155</v>
      </c>
      <c r="L147" s="54"/>
      <c r="M147" s="190" t="s">
        <v>20</v>
      </c>
      <c r="N147" s="191" t="s">
        <v>45</v>
      </c>
      <c r="O147" s="35"/>
      <c r="P147" s="192">
        <f>O147*H147</f>
        <v>0</v>
      </c>
      <c r="Q147" s="192">
        <v>0</v>
      </c>
      <c r="R147" s="192">
        <f>Q147*H147</f>
        <v>0</v>
      </c>
      <c r="S147" s="192">
        <v>0</v>
      </c>
      <c r="T147" s="193">
        <f>S147*H147</f>
        <v>0</v>
      </c>
      <c r="AR147" s="17" t="s">
        <v>141</v>
      </c>
      <c r="AT147" s="17" t="s">
        <v>136</v>
      </c>
      <c r="AU147" s="17" t="s">
        <v>83</v>
      </c>
      <c r="AY147" s="17" t="s">
        <v>134</v>
      </c>
      <c r="BE147" s="194">
        <f>IF(N147="základní",J147,0)</f>
        <v>0</v>
      </c>
      <c r="BF147" s="194">
        <f>IF(N147="snížená",J147,0)</f>
        <v>0</v>
      </c>
      <c r="BG147" s="194">
        <f>IF(N147="zákl. přenesená",J147,0)</f>
        <v>0</v>
      </c>
      <c r="BH147" s="194">
        <f>IF(N147="sníž. přenesená",J147,0)</f>
        <v>0</v>
      </c>
      <c r="BI147" s="194">
        <f>IF(N147="nulová",J147,0)</f>
        <v>0</v>
      </c>
      <c r="BJ147" s="17" t="s">
        <v>22</v>
      </c>
      <c r="BK147" s="194">
        <f>ROUND(I147*H147,2)</f>
        <v>0</v>
      </c>
      <c r="BL147" s="17" t="s">
        <v>141</v>
      </c>
      <c r="BM147" s="17" t="s">
        <v>778</v>
      </c>
    </row>
    <row r="148" spans="2:65" s="1" customFormat="1" ht="189" x14ac:dyDescent="0.3">
      <c r="B148" s="34"/>
      <c r="C148" s="56"/>
      <c r="D148" s="207" t="s">
        <v>445</v>
      </c>
      <c r="E148" s="56"/>
      <c r="F148" s="208" t="s">
        <v>779</v>
      </c>
      <c r="G148" s="56"/>
      <c r="H148" s="56"/>
      <c r="I148" s="153"/>
      <c r="J148" s="56"/>
      <c r="K148" s="56"/>
      <c r="L148" s="54"/>
      <c r="M148" s="71"/>
      <c r="N148" s="35"/>
      <c r="O148" s="35"/>
      <c r="P148" s="35"/>
      <c r="Q148" s="35"/>
      <c r="R148" s="35"/>
      <c r="S148" s="35"/>
      <c r="T148" s="72"/>
      <c r="AT148" s="17" t="s">
        <v>445</v>
      </c>
      <c r="AU148" s="17" t="s">
        <v>83</v>
      </c>
    </row>
    <row r="149" spans="2:65" s="12" customFormat="1" ht="13.5" x14ac:dyDescent="0.3">
      <c r="B149" s="210"/>
      <c r="C149" s="211"/>
      <c r="D149" s="207" t="s">
        <v>143</v>
      </c>
      <c r="E149" s="212" t="s">
        <v>20</v>
      </c>
      <c r="F149" s="213" t="s">
        <v>780</v>
      </c>
      <c r="G149" s="211"/>
      <c r="H149" s="214" t="s">
        <v>20</v>
      </c>
      <c r="I149" s="215"/>
      <c r="J149" s="211"/>
      <c r="K149" s="211"/>
      <c r="L149" s="216"/>
      <c r="M149" s="217"/>
      <c r="N149" s="218"/>
      <c r="O149" s="218"/>
      <c r="P149" s="218"/>
      <c r="Q149" s="218"/>
      <c r="R149" s="218"/>
      <c r="S149" s="218"/>
      <c r="T149" s="219"/>
      <c r="AT149" s="220" t="s">
        <v>143</v>
      </c>
      <c r="AU149" s="220" t="s">
        <v>83</v>
      </c>
      <c r="AV149" s="12" t="s">
        <v>22</v>
      </c>
      <c r="AW149" s="12" t="s">
        <v>37</v>
      </c>
      <c r="AX149" s="12" t="s">
        <v>74</v>
      </c>
      <c r="AY149" s="220" t="s">
        <v>134</v>
      </c>
    </row>
    <row r="150" spans="2:65" s="11" customFormat="1" ht="13.5" x14ac:dyDescent="0.3">
      <c r="B150" s="195"/>
      <c r="C150" s="196"/>
      <c r="D150" s="207" t="s">
        <v>143</v>
      </c>
      <c r="E150" s="221" t="s">
        <v>20</v>
      </c>
      <c r="F150" s="222" t="s">
        <v>781</v>
      </c>
      <c r="G150" s="196"/>
      <c r="H150" s="223">
        <v>27.125</v>
      </c>
      <c r="I150" s="201"/>
      <c r="J150" s="196"/>
      <c r="K150" s="196"/>
      <c r="L150" s="202"/>
      <c r="M150" s="203"/>
      <c r="N150" s="204"/>
      <c r="O150" s="204"/>
      <c r="P150" s="204"/>
      <c r="Q150" s="204"/>
      <c r="R150" s="204"/>
      <c r="S150" s="204"/>
      <c r="T150" s="205"/>
      <c r="AT150" s="206" t="s">
        <v>143</v>
      </c>
      <c r="AU150" s="206" t="s">
        <v>83</v>
      </c>
      <c r="AV150" s="11" t="s">
        <v>83</v>
      </c>
      <c r="AW150" s="11" t="s">
        <v>37</v>
      </c>
      <c r="AX150" s="11" t="s">
        <v>74</v>
      </c>
      <c r="AY150" s="206" t="s">
        <v>134</v>
      </c>
    </row>
    <row r="151" spans="2:65" s="12" customFormat="1" ht="13.5" x14ac:dyDescent="0.3">
      <c r="B151" s="210"/>
      <c r="C151" s="211"/>
      <c r="D151" s="207" t="s">
        <v>143</v>
      </c>
      <c r="E151" s="212" t="s">
        <v>20</v>
      </c>
      <c r="F151" s="213" t="s">
        <v>782</v>
      </c>
      <c r="G151" s="211"/>
      <c r="H151" s="214" t="s">
        <v>20</v>
      </c>
      <c r="I151" s="215"/>
      <c r="J151" s="211"/>
      <c r="K151" s="211"/>
      <c r="L151" s="216"/>
      <c r="M151" s="217"/>
      <c r="N151" s="218"/>
      <c r="O151" s="218"/>
      <c r="P151" s="218"/>
      <c r="Q151" s="218"/>
      <c r="R151" s="218"/>
      <c r="S151" s="218"/>
      <c r="T151" s="219"/>
      <c r="AT151" s="220" t="s">
        <v>143</v>
      </c>
      <c r="AU151" s="220" t="s">
        <v>83</v>
      </c>
      <c r="AV151" s="12" t="s">
        <v>22</v>
      </c>
      <c r="AW151" s="12" t="s">
        <v>37</v>
      </c>
      <c r="AX151" s="12" t="s">
        <v>74</v>
      </c>
      <c r="AY151" s="220" t="s">
        <v>134</v>
      </c>
    </row>
    <row r="152" spans="2:65" s="11" customFormat="1" ht="13.5" x14ac:dyDescent="0.3">
      <c r="B152" s="195"/>
      <c r="C152" s="196"/>
      <c r="D152" s="207" t="s">
        <v>143</v>
      </c>
      <c r="E152" s="221" t="s">
        <v>20</v>
      </c>
      <c r="F152" s="222" t="s">
        <v>783</v>
      </c>
      <c r="G152" s="196"/>
      <c r="H152" s="223">
        <v>13.936</v>
      </c>
      <c r="I152" s="201"/>
      <c r="J152" s="196"/>
      <c r="K152" s="196"/>
      <c r="L152" s="202"/>
      <c r="M152" s="203"/>
      <c r="N152" s="204"/>
      <c r="O152" s="204"/>
      <c r="P152" s="204"/>
      <c r="Q152" s="204"/>
      <c r="R152" s="204"/>
      <c r="S152" s="204"/>
      <c r="T152" s="205"/>
      <c r="AT152" s="206" t="s">
        <v>143</v>
      </c>
      <c r="AU152" s="206" t="s">
        <v>83</v>
      </c>
      <c r="AV152" s="11" t="s">
        <v>83</v>
      </c>
      <c r="AW152" s="11" t="s">
        <v>37</v>
      </c>
      <c r="AX152" s="11" t="s">
        <v>74</v>
      </c>
      <c r="AY152" s="206" t="s">
        <v>134</v>
      </c>
    </row>
    <row r="153" spans="2:65" s="11" customFormat="1" ht="13.5" x14ac:dyDescent="0.3">
      <c r="B153" s="195"/>
      <c r="C153" s="196"/>
      <c r="D153" s="207" t="s">
        <v>143</v>
      </c>
      <c r="E153" s="221" t="s">
        <v>20</v>
      </c>
      <c r="F153" s="222" t="s">
        <v>784</v>
      </c>
      <c r="G153" s="196"/>
      <c r="H153" s="223">
        <v>3.69</v>
      </c>
      <c r="I153" s="201"/>
      <c r="J153" s="196"/>
      <c r="K153" s="196"/>
      <c r="L153" s="202"/>
      <c r="M153" s="203"/>
      <c r="N153" s="204"/>
      <c r="O153" s="204"/>
      <c r="P153" s="204"/>
      <c r="Q153" s="204"/>
      <c r="R153" s="204"/>
      <c r="S153" s="204"/>
      <c r="T153" s="205"/>
      <c r="AT153" s="206" t="s">
        <v>143</v>
      </c>
      <c r="AU153" s="206" t="s">
        <v>83</v>
      </c>
      <c r="AV153" s="11" t="s">
        <v>83</v>
      </c>
      <c r="AW153" s="11" t="s">
        <v>37</v>
      </c>
      <c r="AX153" s="11" t="s">
        <v>74</v>
      </c>
      <c r="AY153" s="206" t="s">
        <v>134</v>
      </c>
    </row>
    <row r="154" spans="2:65" s="13" customFormat="1" ht="13.5" x14ac:dyDescent="0.3">
      <c r="B154" s="224"/>
      <c r="C154" s="225"/>
      <c r="D154" s="197" t="s">
        <v>143</v>
      </c>
      <c r="E154" s="226" t="s">
        <v>20</v>
      </c>
      <c r="F154" s="227" t="s">
        <v>197</v>
      </c>
      <c r="G154" s="225"/>
      <c r="H154" s="228">
        <v>44.750999999999998</v>
      </c>
      <c r="I154" s="229"/>
      <c r="J154" s="225"/>
      <c r="K154" s="225"/>
      <c r="L154" s="230"/>
      <c r="M154" s="231"/>
      <c r="N154" s="232"/>
      <c r="O154" s="232"/>
      <c r="P154" s="232"/>
      <c r="Q154" s="232"/>
      <c r="R154" s="232"/>
      <c r="S154" s="232"/>
      <c r="T154" s="233"/>
      <c r="AT154" s="234" t="s">
        <v>143</v>
      </c>
      <c r="AU154" s="234" t="s">
        <v>83</v>
      </c>
      <c r="AV154" s="13" t="s">
        <v>141</v>
      </c>
      <c r="AW154" s="13" t="s">
        <v>37</v>
      </c>
      <c r="AX154" s="13" t="s">
        <v>22</v>
      </c>
      <c r="AY154" s="234" t="s">
        <v>134</v>
      </c>
    </row>
    <row r="155" spans="2:65" s="1" customFormat="1" ht="44.25" customHeight="1" x14ac:dyDescent="0.3">
      <c r="B155" s="34"/>
      <c r="C155" s="183" t="s">
        <v>249</v>
      </c>
      <c r="D155" s="183" t="s">
        <v>136</v>
      </c>
      <c r="E155" s="184" t="s">
        <v>785</v>
      </c>
      <c r="F155" s="185" t="s">
        <v>786</v>
      </c>
      <c r="G155" s="186" t="s">
        <v>160</v>
      </c>
      <c r="H155" s="187">
        <v>44.750999999999998</v>
      </c>
      <c r="I155" s="188"/>
      <c r="J155" s="189">
        <f>ROUND(I155*H155,2)</f>
        <v>0</v>
      </c>
      <c r="K155" s="185" t="s">
        <v>155</v>
      </c>
      <c r="L155" s="54"/>
      <c r="M155" s="190" t="s">
        <v>20</v>
      </c>
      <c r="N155" s="191" t="s">
        <v>45</v>
      </c>
      <c r="O155" s="35"/>
      <c r="P155" s="192">
        <f>O155*H155</f>
        <v>0</v>
      </c>
      <c r="Q155" s="192">
        <v>0</v>
      </c>
      <c r="R155" s="192">
        <f>Q155*H155</f>
        <v>0</v>
      </c>
      <c r="S155" s="192">
        <v>0</v>
      </c>
      <c r="T155" s="193">
        <f>S155*H155</f>
        <v>0</v>
      </c>
      <c r="AR155" s="17" t="s">
        <v>141</v>
      </c>
      <c r="AT155" s="17" t="s">
        <v>136</v>
      </c>
      <c r="AU155" s="17" t="s">
        <v>83</v>
      </c>
      <c r="AY155" s="17" t="s">
        <v>134</v>
      </c>
      <c r="BE155" s="194">
        <f>IF(N155="základní",J155,0)</f>
        <v>0</v>
      </c>
      <c r="BF155" s="194">
        <f>IF(N155="snížená",J155,0)</f>
        <v>0</v>
      </c>
      <c r="BG155" s="194">
        <f>IF(N155="zákl. přenesená",J155,0)</f>
        <v>0</v>
      </c>
      <c r="BH155" s="194">
        <f>IF(N155="sníž. přenesená",J155,0)</f>
        <v>0</v>
      </c>
      <c r="BI155" s="194">
        <f>IF(N155="nulová",J155,0)</f>
        <v>0</v>
      </c>
      <c r="BJ155" s="17" t="s">
        <v>22</v>
      </c>
      <c r="BK155" s="194">
        <f>ROUND(I155*H155,2)</f>
        <v>0</v>
      </c>
      <c r="BL155" s="17" t="s">
        <v>141</v>
      </c>
      <c r="BM155" s="17" t="s">
        <v>787</v>
      </c>
    </row>
    <row r="156" spans="2:65" s="11" customFormat="1" ht="13.5" x14ac:dyDescent="0.3">
      <c r="B156" s="195"/>
      <c r="C156" s="196"/>
      <c r="D156" s="197" t="s">
        <v>143</v>
      </c>
      <c r="E156" s="198" t="s">
        <v>20</v>
      </c>
      <c r="F156" s="199" t="s">
        <v>788</v>
      </c>
      <c r="G156" s="196"/>
      <c r="H156" s="200">
        <v>44.750999999999998</v>
      </c>
      <c r="I156" s="201"/>
      <c r="J156" s="196"/>
      <c r="K156" s="196"/>
      <c r="L156" s="202"/>
      <c r="M156" s="203"/>
      <c r="N156" s="204"/>
      <c r="O156" s="204"/>
      <c r="P156" s="204"/>
      <c r="Q156" s="204"/>
      <c r="R156" s="204"/>
      <c r="S156" s="204"/>
      <c r="T156" s="205"/>
      <c r="AT156" s="206" t="s">
        <v>143</v>
      </c>
      <c r="AU156" s="206" t="s">
        <v>83</v>
      </c>
      <c r="AV156" s="11" t="s">
        <v>83</v>
      </c>
      <c r="AW156" s="11" t="s">
        <v>37</v>
      </c>
      <c r="AX156" s="11" t="s">
        <v>22</v>
      </c>
      <c r="AY156" s="206" t="s">
        <v>134</v>
      </c>
    </row>
    <row r="157" spans="2:65" s="1" customFormat="1" ht="22.5" customHeight="1" x14ac:dyDescent="0.3">
      <c r="B157" s="34"/>
      <c r="C157" s="183" t="s">
        <v>260</v>
      </c>
      <c r="D157" s="183" t="s">
        <v>136</v>
      </c>
      <c r="E157" s="184" t="s">
        <v>475</v>
      </c>
      <c r="F157" s="185" t="s">
        <v>789</v>
      </c>
      <c r="G157" s="186" t="s">
        <v>170</v>
      </c>
      <c r="H157" s="187">
        <v>89.501999999999995</v>
      </c>
      <c r="I157" s="188"/>
      <c r="J157" s="189">
        <f>ROUND(I157*H157,2)</f>
        <v>0</v>
      </c>
      <c r="K157" s="185" t="s">
        <v>155</v>
      </c>
      <c r="L157" s="54"/>
      <c r="M157" s="190" t="s">
        <v>20</v>
      </c>
      <c r="N157" s="191" t="s">
        <v>45</v>
      </c>
      <c r="O157" s="35"/>
      <c r="P157" s="192">
        <f>O157*H157</f>
        <v>0</v>
      </c>
      <c r="Q157" s="192">
        <v>0</v>
      </c>
      <c r="R157" s="192">
        <f>Q157*H157</f>
        <v>0</v>
      </c>
      <c r="S157" s="192">
        <v>0</v>
      </c>
      <c r="T157" s="193">
        <f>S157*H157</f>
        <v>0</v>
      </c>
      <c r="AR157" s="17" t="s">
        <v>141</v>
      </c>
      <c r="AT157" s="17" t="s">
        <v>136</v>
      </c>
      <c r="AU157" s="17" t="s">
        <v>83</v>
      </c>
      <c r="AY157" s="17" t="s">
        <v>134</v>
      </c>
      <c r="BE157" s="194">
        <f>IF(N157="základní",J157,0)</f>
        <v>0</v>
      </c>
      <c r="BF157" s="194">
        <f>IF(N157="snížená",J157,0)</f>
        <v>0</v>
      </c>
      <c r="BG157" s="194">
        <f>IF(N157="zákl. přenesená",J157,0)</f>
        <v>0</v>
      </c>
      <c r="BH157" s="194">
        <f>IF(N157="sníž. přenesená",J157,0)</f>
        <v>0</v>
      </c>
      <c r="BI157" s="194">
        <f>IF(N157="nulová",J157,0)</f>
        <v>0</v>
      </c>
      <c r="BJ157" s="17" t="s">
        <v>22</v>
      </c>
      <c r="BK157" s="194">
        <f>ROUND(I157*H157,2)</f>
        <v>0</v>
      </c>
      <c r="BL157" s="17" t="s">
        <v>141</v>
      </c>
      <c r="BM157" s="17" t="s">
        <v>790</v>
      </c>
    </row>
    <row r="158" spans="2:65" s="1" customFormat="1" ht="283.5" x14ac:dyDescent="0.3">
      <c r="B158" s="34"/>
      <c r="C158" s="56"/>
      <c r="D158" s="207" t="s">
        <v>445</v>
      </c>
      <c r="E158" s="56"/>
      <c r="F158" s="208" t="s">
        <v>791</v>
      </c>
      <c r="G158" s="56"/>
      <c r="H158" s="56"/>
      <c r="I158" s="153"/>
      <c r="J158" s="56"/>
      <c r="K158" s="56"/>
      <c r="L158" s="54"/>
      <c r="M158" s="71"/>
      <c r="N158" s="35"/>
      <c r="O158" s="35"/>
      <c r="P158" s="35"/>
      <c r="Q158" s="35"/>
      <c r="R158" s="35"/>
      <c r="S158" s="35"/>
      <c r="T158" s="72"/>
      <c r="AT158" s="17" t="s">
        <v>445</v>
      </c>
      <c r="AU158" s="17" t="s">
        <v>83</v>
      </c>
    </row>
    <row r="159" spans="2:65" s="11" customFormat="1" ht="13.5" x14ac:dyDescent="0.3">
      <c r="B159" s="195"/>
      <c r="C159" s="196"/>
      <c r="D159" s="197" t="s">
        <v>143</v>
      </c>
      <c r="E159" s="198" t="s">
        <v>20</v>
      </c>
      <c r="F159" s="199" t="s">
        <v>792</v>
      </c>
      <c r="G159" s="196"/>
      <c r="H159" s="200">
        <v>89.501999999999995</v>
      </c>
      <c r="I159" s="201"/>
      <c r="J159" s="196"/>
      <c r="K159" s="196"/>
      <c r="L159" s="202"/>
      <c r="M159" s="203"/>
      <c r="N159" s="204"/>
      <c r="O159" s="204"/>
      <c r="P159" s="204"/>
      <c r="Q159" s="204"/>
      <c r="R159" s="204"/>
      <c r="S159" s="204"/>
      <c r="T159" s="205"/>
      <c r="AT159" s="206" t="s">
        <v>143</v>
      </c>
      <c r="AU159" s="206" t="s">
        <v>83</v>
      </c>
      <c r="AV159" s="11" t="s">
        <v>83</v>
      </c>
      <c r="AW159" s="11" t="s">
        <v>37</v>
      </c>
      <c r="AX159" s="11" t="s">
        <v>22</v>
      </c>
      <c r="AY159" s="206" t="s">
        <v>134</v>
      </c>
    </row>
    <row r="160" spans="2:65" s="1" customFormat="1" ht="44.25" customHeight="1" x14ac:dyDescent="0.3">
      <c r="B160" s="34"/>
      <c r="C160" s="183" t="s">
        <v>232</v>
      </c>
      <c r="D160" s="183" t="s">
        <v>136</v>
      </c>
      <c r="E160" s="184" t="s">
        <v>793</v>
      </c>
      <c r="F160" s="185" t="s">
        <v>794</v>
      </c>
      <c r="G160" s="186" t="s">
        <v>160</v>
      </c>
      <c r="H160" s="187">
        <v>48.174999999999997</v>
      </c>
      <c r="I160" s="188"/>
      <c r="J160" s="189">
        <f>ROUND(I160*H160,2)</f>
        <v>0</v>
      </c>
      <c r="K160" s="185" t="s">
        <v>155</v>
      </c>
      <c r="L160" s="54"/>
      <c r="M160" s="190" t="s">
        <v>20</v>
      </c>
      <c r="N160" s="191" t="s">
        <v>45</v>
      </c>
      <c r="O160" s="35"/>
      <c r="P160" s="192">
        <f>O160*H160</f>
        <v>0</v>
      </c>
      <c r="Q160" s="192">
        <v>0</v>
      </c>
      <c r="R160" s="192">
        <f>Q160*H160</f>
        <v>0</v>
      </c>
      <c r="S160" s="192">
        <v>0</v>
      </c>
      <c r="T160" s="193">
        <f>S160*H160</f>
        <v>0</v>
      </c>
      <c r="AR160" s="17" t="s">
        <v>141</v>
      </c>
      <c r="AT160" s="17" t="s">
        <v>136</v>
      </c>
      <c r="AU160" s="17" t="s">
        <v>83</v>
      </c>
      <c r="AY160" s="17" t="s">
        <v>134</v>
      </c>
      <c r="BE160" s="194">
        <f>IF(N160="základní",J160,0)</f>
        <v>0</v>
      </c>
      <c r="BF160" s="194">
        <f>IF(N160="snížená",J160,0)</f>
        <v>0</v>
      </c>
      <c r="BG160" s="194">
        <f>IF(N160="zákl. přenesená",J160,0)</f>
        <v>0</v>
      </c>
      <c r="BH160" s="194">
        <f>IF(N160="sníž. přenesená",J160,0)</f>
        <v>0</v>
      </c>
      <c r="BI160" s="194">
        <f>IF(N160="nulová",J160,0)</f>
        <v>0</v>
      </c>
      <c r="BJ160" s="17" t="s">
        <v>22</v>
      </c>
      <c r="BK160" s="194">
        <f>ROUND(I160*H160,2)</f>
        <v>0</v>
      </c>
      <c r="BL160" s="17" t="s">
        <v>141</v>
      </c>
      <c r="BM160" s="17" t="s">
        <v>795</v>
      </c>
    </row>
    <row r="161" spans="2:65" s="11" customFormat="1" ht="13.5" x14ac:dyDescent="0.3">
      <c r="B161" s="195"/>
      <c r="C161" s="196"/>
      <c r="D161" s="197" t="s">
        <v>143</v>
      </c>
      <c r="E161" s="198" t="s">
        <v>20</v>
      </c>
      <c r="F161" s="199" t="s">
        <v>796</v>
      </c>
      <c r="G161" s="196"/>
      <c r="H161" s="200">
        <v>48.174999999999997</v>
      </c>
      <c r="I161" s="201"/>
      <c r="J161" s="196"/>
      <c r="K161" s="196"/>
      <c r="L161" s="202"/>
      <c r="M161" s="203"/>
      <c r="N161" s="204"/>
      <c r="O161" s="204"/>
      <c r="P161" s="204"/>
      <c r="Q161" s="204"/>
      <c r="R161" s="204"/>
      <c r="S161" s="204"/>
      <c r="T161" s="205"/>
      <c r="AT161" s="206" t="s">
        <v>143</v>
      </c>
      <c r="AU161" s="206" t="s">
        <v>83</v>
      </c>
      <c r="AV161" s="11" t="s">
        <v>83</v>
      </c>
      <c r="AW161" s="11" t="s">
        <v>37</v>
      </c>
      <c r="AX161" s="11" t="s">
        <v>22</v>
      </c>
      <c r="AY161" s="206" t="s">
        <v>134</v>
      </c>
    </row>
    <row r="162" spans="2:65" s="1" customFormat="1" ht="31.5" customHeight="1" x14ac:dyDescent="0.3">
      <c r="B162" s="34"/>
      <c r="C162" s="183" t="s">
        <v>237</v>
      </c>
      <c r="D162" s="183" t="s">
        <v>136</v>
      </c>
      <c r="E162" s="184" t="s">
        <v>797</v>
      </c>
      <c r="F162" s="185" t="s">
        <v>798</v>
      </c>
      <c r="G162" s="186" t="s">
        <v>160</v>
      </c>
      <c r="H162" s="187">
        <v>48.174999999999997</v>
      </c>
      <c r="I162" s="188"/>
      <c r="J162" s="189">
        <f>ROUND(I162*H162,2)</f>
        <v>0</v>
      </c>
      <c r="K162" s="185" t="s">
        <v>155</v>
      </c>
      <c r="L162" s="54"/>
      <c r="M162" s="190" t="s">
        <v>20</v>
      </c>
      <c r="N162" s="191" t="s">
        <v>45</v>
      </c>
      <c r="O162" s="35"/>
      <c r="P162" s="192">
        <f>O162*H162</f>
        <v>0</v>
      </c>
      <c r="Q162" s="192">
        <v>0</v>
      </c>
      <c r="R162" s="192">
        <f>Q162*H162</f>
        <v>0</v>
      </c>
      <c r="S162" s="192">
        <v>0</v>
      </c>
      <c r="T162" s="193">
        <f>S162*H162</f>
        <v>0</v>
      </c>
      <c r="AR162" s="17" t="s">
        <v>141</v>
      </c>
      <c r="AT162" s="17" t="s">
        <v>136</v>
      </c>
      <c r="AU162" s="17" t="s">
        <v>83</v>
      </c>
      <c r="AY162" s="17" t="s">
        <v>134</v>
      </c>
      <c r="BE162" s="194">
        <f>IF(N162="základní",J162,0)</f>
        <v>0</v>
      </c>
      <c r="BF162" s="194">
        <f>IF(N162="snížená",J162,0)</f>
        <v>0</v>
      </c>
      <c r="BG162" s="194">
        <f>IF(N162="zákl. přenesená",J162,0)</f>
        <v>0</v>
      </c>
      <c r="BH162" s="194">
        <f>IF(N162="sníž. přenesená",J162,0)</f>
        <v>0</v>
      </c>
      <c r="BI162" s="194">
        <f>IF(N162="nulová",J162,0)</f>
        <v>0</v>
      </c>
      <c r="BJ162" s="17" t="s">
        <v>22</v>
      </c>
      <c r="BK162" s="194">
        <f>ROUND(I162*H162,2)</f>
        <v>0</v>
      </c>
      <c r="BL162" s="17" t="s">
        <v>141</v>
      </c>
      <c r="BM162" s="17" t="s">
        <v>799</v>
      </c>
    </row>
    <row r="163" spans="2:65" s="11" customFormat="1" ht="13.5" x14ac:dyDescent="0.3">
      <c r="B163" s="195"/>
      <c r="C163" s="196"/>
      <c r="D163" s="197" t="s">
        <v>143</v>
      </c>
      <c r="E163" s="198" t="s">
        <v>20</v>
      </c>
      <c r="F163" s="199" t="s">
        <v>796</v>
      </c>
      <c r="G163" s="196"/>
      <c r="H163" s="200">
        <v>48.174999999999997</v>
      </c>
      <c r="I163" s="201"/>
      <c r="J163" s="196"/>
      <c r="K163" s="196"/>
      <c r="L163" s="202"/>
      <c r="M163" s="203"/>
      <c r="N163" s="204"/>
      <c r="O163" s="204"/>
      <c r="P163" s="204"/>
      <c r="Q163" s="204"/>
      <c r="R163" s="204"/>
      <c r="S163" s="204"/>
      <c r="T163" s="205"/>
      <c r="AT163" s="206" t="s">
        <v>143</v>
      </c>
      <c r="AU163" s="206" t="s">
        <v>83</v>
      </c>
      <c r="AV163" s="11" t="s">
        <v>83</v>
      </c>
      <c r="AW163" s="11" t="s">
        <v>37</v>
      </c>
      <c r="AX163" s="11" t="s">
        <v>22</v>
      </c>
      <c r="AY163" s="206" t="s">
        <v>134</v>
      </c>
    </row>
    <row r="164" spans="2:65" s="1" customFormat="1" ht="31.5" customHeight="1" x14ac:dyDescent="0.3">
      <c r="B164" s="34"/>
      <c r="C164" s="183" t="s">
        <v>264</v>
      </c>
      <c r="D164" s="183" t="s">
        <v>136</v>
      </c>
      <c r="E164" s="184" t="s">
        <v>800</v>
      </c>
      <c r="F164" s="185" t="s">
        <v>801</v>
      </c>
      <c r="G164" s="186" t="s">
        <v>160</v>
      </c>
      <c r="H164" s="187">
        <v>75.3</v>
      </c>
      <c r="I164" s="188"/>
      <c r="J164" s="189">
        <f>ROUND(I164*H164,2)</f>
        <v>0</v>
      </c>
      <c r="K164" s="185" t="s">
        <v>155</v>
      </c>
      <c r="L164" s="54"/>
      <c r="M164" s="190" t="s">
        <v>20</v>
      </c>
      <c r="N164" s="191" t="s">
        <v>45</v>
      </c>
      <c r="O164" s="35"/>
      <c r="P164" s="192">
        <f>O164*H164</f>
        <v>0</v>
      </c>
      <c r="Q164" s="192">
        <v>0</v>
      </c>
      <c r="R164" s="192">
        <f>Q164*H164</f>
        <v>0</v>
      </c>
      <c r="S164" s="192">
        <v>0</v>
      </c>
      <c r="T164" s="193">
        <f>S164*H164</f>
        <v>0</v>
      </c>
      <c r="AR164" s="17" t="s">
        <v>141</v>
      </c>
      <c r="AT164" s="17" t="s">
        <v>136</v>
      </c>
      <c r="AU164" s="17" t="s">
        <v>83</v>
      </c>
      <c r="AY164" s="17" t="s">
        <v>134</v>
      </c>
      <c r="BE164" s="194">
        <f>IF(N164="základní",J164,0)</f>
        <v>0</v>
      </c>
      <c r="BF164" s="194">
        <f>IF(N164="snížená",J164,0)</f>
        <v>0</v>
      </c>
      <c r="BG164" s="194">
        <f>IF(N164="zákl. přenesená",J164,0)</f>
        <v>0</v>
      </c>
      <c r="BH164" s="194">
        <f>IF(N164="sníž. přenesená",J164,0)</f>
        <v>0</v>
      </c>
      <c r="BI164" s="194">
        <f>IF(N164="nulová",J164,0)</f>
        <v>0</v>
      </c>
      <c r="BJ164" s="17" t="s">
        <v>22</v>
      </c>
      <c r="BK164" s="194">
        <f>ROUND(I164*H164,2)</f>
        <v>0</v>
      </c>
      <c r="BL164" s="17" t="s">
        <v>141</v>
      </c>
      <c r="BM164" s="17" t="s">
        <v>802</v>
      </c>
    </row>
    <row r="165" spans="2:65" s="1" customFormat="1" ht="27" x14ac:dyDescent="0.3">
      <c r="B165" s="34"/>
      <c r="C165" s="56"/>
      <c r="D165" s="207" t="s">
        <v>148</v>
      </c>
      <c r="E165" s="56"/>
      <c r="F165" s="208" t="s">
        <v>803</v>
      </c>
      <c r="G165" s="56"/>
      <c r="H165" s="56"/>
      <c r="I165" s="153"/>
      <c r="J165" s="56"/>
      <c r="K165" s="56"/>
      <c r="L165" s="54"/>
      <c r="M165" s="71"/>
      <c r="N165" s="35"/>
      <c r="O165" s="35"/>
      <c r="P165" s="35"/>
      <c r="Q165" s="35"/>
      <c r="R165" s="35"/>
      <c r="S165" s="35"/>
      <c r="T165" s="72"/>
      <c r="AT165" s="17" t="s">
        <v>148</v>
      </c>
      <c r="AU165" s="17" t="s">
        <v>83</v>
      </c>
    </row>
    <row r="166" spans="2:65" s="12" customFormat="1" ht="13.5" x14ac:dyDescent="0.3">
      <c r="B166" s="210"/>
      <c r="C166" s="211"/>
      <c r="D166" s="207" t="s">
        <v>143</v>
      </c>
      <c r="E166" s="212" t="s">
        <v>20</v>
      </c>
      <c r="F166" s="213" t="s">
        <v>804</v>
      </c>
      <c r="G166" s="211"/>
      <c r="H166" s="214" t="s">
        <v>20</v>
      </c>
      <c r="I166" s="215"/>
      <c r="J166" s="211"/>
      <c r="K166" s="211"/>
      <c r="L166" s="216"/>
      <c r="M166" s="217"/>
      <c r="N166" s="218"/>
      <c r="O166" s="218"/>
      <c r="P166" s="218"/>
      <c r="Q166" s="218"/>
      <c r="R166" s="218"/>
      <c r="S166" s="218"/>
      <c r="T166" s="219"/>
      <c r="AT166" s="220" t="s">
        <v>143</v>
      </c>
      <c r="AU166" s="220" t="s">
        <v>83</v>
      </c>
      <c r="AV166" s="12" t="s">
        <v>22</v>
      </c>
      <c r="AW166" s="12" t="s">
        <v>37</v>
      </c>
      <c r="AX166" s="12" t="s">
        <v>74</v>
      </c>
      <c r="AY166" s="220" t="s">
        <v>134</v>
      </c>
    </row>
    <row r="167" spans="2:65" s="11" customFormat="1" ht="13.5" x14ac:dyDescent="0.3">
      <c r="B167" s="195"/>
      <c r="C167" s="196"/>
      <c r="D167" s="207" t="s">
        <v>143</v>
      </c>
      <c r="E167" s="221" t="s">
        <v>20</v>
      </c>
      <c r="F167" s="222" t="s">
        <v>805</v>
      </c>
      <c r="G167" s="196"/>
      <c r="H167" s="223">
        <v>48.174999999999997</v>
      </c>
      <c r="I167" s="201"/>
      <c r="J167" s="196"/>
      <c r="K167" s="196"/>
      <c r="L167" s="202"/>
      <c r="M167" s="203"/>
      <c r="N167" s="204"/>
      <c r="O167" s="204"/>
      <c r="P167" s="204"/>
      <c r="Q167" s="204"/>
      <c r="R167" s="204"/>
      <c r="S167" s="204"/>
      <c r="T167" s="205"/>
      <c r="AT167" s="206" t="s">
        <v>143</v>
      </c>
      <c r="AU167" s="206" t="s">
        <v>83</v>
      </c>
      <c r="AV167" s="11" t="s">
        <v>83</v>
      </c>
      <c r="AW167" s="11" t="s">
        <v>37</v>
      </c>
      <c r="AX167" s="11" t="s">
        <v>74</v>
      </c>
      <c r="AY167" s="206" t="s">
        <v>134</v>
      </c>
    </row>
    <row r="168" spans="2:65" s="12" customFormat="1" ht="13.5" x14ac:dyDescent="0.3">
      <c r="B168" s="210"/>
      <c r="C168" s="211"/>
      <c r="D168" s="207" t="s">
        <v>143</v>
      </c>
      <c r="E168" s="212" t="s">
        <v>20</v>
      </c>
      <c r="F168" s="213" t="s">
        <v>806</v>
      </c>
      <c r="G168" s="211"/>
      <c r="H168" s="214" t="s">
        <v>20</v>
      </c>
      <c r="I168" s="215"/>
      <c r="J168" s="211"/>
      <c r="K168" s="211"/>
      <c r="L168" s="216"/>
      <c r="M168" s="217"/>
      <c r="N168" s="218"/>
      <c r="O168" s="218"/>
      <c r="P168" s="218"/>
      <c r="Q168" s="218"/>
      <c r="R168" s="218"/>
      <c r="S168" s="218"/>
      <c r="T168" s="219"/>
      <c r="AT168" s="220" t="s">
        <v>143</v>
      </c>
      <c r="AU168" s="220" t="s">
        <v>83</v>
      </c>
      <c r="AV168" s="12" t="s">
        <v>22</v>
      </c>
      <c r="AW168" s="12" t="s">
        <v>37</v>
      </c>
      <c r="AX168" s="12" t="s">
        <v>74</v>
      </c>
      <c r="AY168" s="220" t="s">
        <v>134</v>
      </c>
    </row>
    <row r="169" spans="2:65" s="11" customFormat="1" ht="13.5" x14ac:dyDescent="0.3">
      <c r="B169" s="195"/>
      <c r="C169" s="196"/>
      <c r="D169" s="197" t="s">
        <v>143</v>
      </c>
      <c r="E169" s="198" t="s">
        <v>20</v>
      </c>
      <c r="F169" s="199" t="s">
        <v>807</v>
      </c>
      <c r="G169" s="196"/>
      <c r="H169" s="200">
        <v>27.125</v>
      </c>
      <c r="I169" s="201"/>
      <c r="J169" s="196"/>
      <c r="K169" s="196"/>
      <c r="L169" s="202"/>
      <c r="M169" s="203"/>
      <c r="N169" s="204"/>
      <c r="O169" s="204"/>
      <c r="P169" s="204"/>
      <c r="Q169" s="204"/>
      <c r="R169" s="204"/>
      <c r="S169" s="204"/>
      <c r="T169" s="205"/>
      <c r="AT169" s="206" t="s">
        <v>143</v>
      </c>
      <c r="AU169" s="206" t="s">
        <v>83</v>
      </c>
      <c r="AV169" s="11" t="s">
        <v>83</v>
      </c>
      <c r="AW169" s="11" t="s">
        <v>37</v>
      </c>
      <c r="AX169" s="11" t="s">
        <v>74</v>
      </c>
      <c r="AY169" s="206" t="s">
        <v>134</v>
      </c>
    </row>
    <row r="170" spans="2:65" s="1" customFormat="1" ht="22.5" customHeight="1" x14ac:dyDescent="0.3">
      <c r="B170" s="34"/>
      <c r="C170" s="235" t="s">
        <v>467</v>
      </c>
      <c r="D170" s="235" t="s">
        <v>238</v>
      </c>
      <c r="E170" s="236" t="s">
        <v>808</v>
      </c>
      <c r="F170" s="237" t="s">
        <v>809</v>
      </c>
      <c r="G170" s="238" t="s">
        <v>170</v>
      </c>
      <c r="H170" s="239">
        <v>54.25</v>
      </c>
      <c r="I170" s="240"/>
      <c r="J170" s="241">
        <f>ROUND(I170*H170,2)</f>
        <v>0</v>
      </c>
      <c r="K170" s="237" t="s">
        <v>155</v>
      </c>
      <c r="L170" s="242"/>
      <c r="M170" s="243" t="s">
        <v>20</v>
      </c>
      <c r="N170" s="244" t="s">
        <v>45</v>
      </c>
      <c r="O170" s="35"/>
      <c r="P170" s="192">
        <f>O170*H170</f>
        <v>0</v>
      </c>
      <c r="Q170" s="192">
        <v>1</v>
      </c>
      <c r="R170" s="192">
        <f>Q170*H170</f>
        <v>54.25</v>
      </c>
      <c r="S170" s="192">
        <v>0</v>
      </c>
      <c r="T170" s="193">
        <f>S170*H170</f>
        <v>0</v>
      </c>
      <c r="AR170" s="17" t="s">
        <v>178</v>
      </c>
      <c r="AT170" s="17" t="s">
        <v>238</v>
      </c>
      <c r="AU170" s="17" t="s">
        <v>83</v>
      </c>
      <c r="AY170" s="17" t="s">
        <v>134</v>
      </c>
      <c r="BE170" s="194">
        <f>IF(N170="základní",J170,0)</f>
        <v>0</v>
      </c>
      <c r="BF170" s="194">
        <f>IF(N170="snížená",J170,0)</f>
        <v>0</v>
      </c>
      <c r="BG170" s="194">
        <f>IF(N170="zákl. přenesená",J170,0)</f>
        <v>0</v>
      </c>
      <c r="BH170" s="194">
        <f>IF(N170="sníž. přenesená",J170,0)</f>
        <v>0</v>
      </c>
      <c r="BI170" s="194">
        <f>IF(N170="nulová",J170,0)</f>
        <v>0</v>
      </c>
      <c r="BJ170" s="17" t="s">
        <v>22</v>
      </c>
      <c r="BK170" s="194">
        <f>ROUND(I170*H170,2)</f>
        <v>0</v>
      </c>
      <c r="BL170" s="17" t="s">
        <v>141</v>
      </c>
      <c r="BM170" s="17" t="s">
        <v>810</v>
      </c>
    </row>
    <row r="171" spans="2:65" s="11" customFormat="1" ht="13.5" x14ac:dyDescent="0.3">
      <c r="B171" s="195"/>
      <c r="C171" s="196"/>
      <c r="D171" s="197" t="s">
        <v>143</v>
      </c>
      <c r="E171" s="198" t="s">
        <v>20</v>
      </c>
      <c r="F171" s="199" t="s">
        <v>811</v>
      </c>
      <c r="G171" s="196"/>
      <c r="H171" s="200">
        <v>54.25</v>
      </c>
      <c r="I171" s="201"/>
      <c r="J171" s="196"/>
      <c r="K171" s="196"/>
      <c r="L171" s="202"/>
      <c r="M171" s="203"/>
      <c r="N171" s="204"/>
      <c r="O171" s="204"/>
      <c r="P171" s="204"/>
      <c r="Q171" s="204"/>
      <c r="R171" s="204"/>
      <c r="S171" s="204"/>
      <c r="T171" s="205"/>
      <c r="AT171" s="206" t="s">
        <v>143</v>
      </c>
      <c r="AU171" s="206" t="s">
        <v>83</v>
      </c>
      <c r="AV171" s="11" t="s">
        <v>83</v>
      </c>
      <c r="AW171" s="11" t="s">
        <v>37</v>
      </c>
      <c r="AX171" s="11" t="s">
        <v>74</v>
      </c>
      <c r="AY171" s="206" t="s">
        <v>134</v>
      </c>
    </row>
    <row r="172" spans="2:65" s="1" customFormat="1" ht="31.5" customHeight="1" x14ac:dyDescent="0.3">
      <c r="B172" s="34"/>
      <c r="C172" s="183" t="s">
        <v>812</v>
      </c>
      <c r="D172" s="183" t="s">
        <v>136</v>
      </c>
      <c r="E172" s="184" t="s">
        <v>813</v>
      </c>
      <c r="F172" s="185" t="s">
        <v>814</v>
      </c>
      <c r="G172" s="186" t="s">
        <v>139</v>
      </c>
      <c r="H172" s="187">
        <v>15.2</v>
      </c>
      <c r="I172" s="188"/>
      <c r="J172" s="189">
        <f>ROUND(I172*H172,2)</f>
        <v>0</v>
      </c>
      <c r="K172" s="185" t="s">
        <v>140</v>
      </c>
      <c r="L172" s="54"/>
      <c r="M172" s="190" t="s">
        <v>20</v>
      </c>
      <c r="N172" s="191" t="s">
        <v>45</v>
      </c>
      <c r="O172" s="35"/>
      <c r="P172" s="192">
        <f>O172*H172</f>
        <v>0</v>
      </c>
      <c r="Q172" s="192">
        <v>0</v>
      </c>
      <c r="R172" s="192">
        <f>Q172*H172</f>
        <v>0</v>
      </c>
      <c r="S172" s="192">
        <v>0</v>
      </c>
      <c r="T172" s="193">
        <f>S172*H172</f>
        <v>0</v>
      </c>
      <c r="AR172" s="17" t="s">
        <v>141</v>
      </c>
      <c r="AT172" s="17" t="s">
        <v>136</v>
      </c>
      <c r="AU172" s="17" t="s">
        <v>83</v>
      </c>
      <c r="AY172" s="17" t="s">
        <v>134</v>
      </c>
      <c r="BE172" s="194">
        <f>IF(N172="základní",J172,0)</f>
        <v>0</v>
      </c>
      <c r="BF172" s="194">
        <f>IF(N172="snížená",J172,0)</f>
        <v>0</v>
      </c>
      <c r="BG172" s="194">
        <f>IF(N172="zákl. přenesená",J172,0)</f>
        <v>0</v>
      </c>
      <c r="BH172" s="194">
        <f>IF(N172="sníž. přenesená",J172,0)</f>
        <v>0</v>
      </c>
      <c r="BI172" s="194">
        <f>IF(N172="nulová",J172,0)</f>
        <v>0</v>
      </c>
      <c r="BJ172" s="17" t="s">
        <v>22</v>
      </c>
      <c r="BK172" s="194">
        <f>ROUND(I172*H172,2)</f>
        <v>0</v>
      </c>
      <c r="BL172" s="17" t="s">
        <v>141</v>
      </c>
      <c r="BM172" s="17" t="s">
        <v>815</v>
      </c>
    </row>
    <row r="173" spans="2:65" s="11" customFormat="1" ht="13.5" x14ac:dyDescent="0.3">
      <c r="B173" s="195"/>
      <c r="C173" s="196"/>
      <c r="D173" s="197" t="s">
        <v>143</v>
      </c>
      <c r="E173" s="198" t="s">
        <v>20</v>
      </c>
      <c r="F173" s="199" t="s">
        <v>702</v>
      </c>
      <c r="G173" s="196"/>
      <c r="H173" s="200">
        <v>15.2</v>
      </c>
      <c r="I173" s="201"/>
      <c r="J173" s="196"/>
      <c r="K173" s="196"/>
      <c r="L173" s="202"/>
      <c r="M173" s="203"/>
      <c r="N173" s="204"/>
      <c r="O173" s="204"/>
      <c r="P173" s="204"/>
      <c r="Q173" s="204"/>
      <c r="R173" s="204"/>
      <c r="S173" s="204"/>
      <c r="T173" s="205"/>
      <c r="AT173" s="206" t="s">
        <v>143</v>
      </c>
      <c r="AU173" s="206" t="s">
        <v>83</v>
      </c>
      <c r="AV173" s="11" t="s">
        <v>83</v>
      </c>
      <c r="AW173" s="11" t="s">
        <v>37</v>
      </c>
      <c r="AX173" s="11" t="s">
        <v>22</v>
      </c>
      <c r="AY173" s="206" t="s">
        <v>134</v>
      </c>
    </row>
    <row r="174" spans="2:65" s="1" customFormat="1" ht="31.5" customHeight="1" x14ac:dyDescent="0.3">
      <c r="B174" s="34"/>
      <c r="C174" s="183" t="s">
        <v>269</v>
      </c>
      <c r="D174" s="183" t="s">
        <v>136</v>
      </c>
      <c r="E174" s="184" t="s">
        <v>816</v>
      </c>
      <c r="F174" s="185" t="s">
        <v>817</v>
      </c>
      <c r="G174" s="186" t="s">
        <v>139</v>
      </c>
      <c r="H174" s="187">
        <v>15.2</v>
      </c>
      <c r="I174" s="188"/>
      <c r="J174" s="189">
        <f>ROUND(I174*H174,2)</f>
        <v>0</v>
      </c>
      <c r="K174" s="185" t="s">
        <v>155</v>
      </c>
      <c r="L174" s="54"/>
      <c r="M174" s="190" t="s">
        <v>20</v>
      </c>
      <c r="N174" s="191" t="s">
        <v>45</v>
      </c>
      <c r="O174" s="35"/>
      <c r="P174" s="192">
        <f>O174*H174</f>
        <v>0</v>
      </c>
      <c r="Q174" s="192">
        <v>0</v>
      </c>
      <c r="R174" s="192">
        <f>Q174*H174</f>
        <v>0</v>
      </c>
      <c r="S174" s="192">
        <v>0</v>
      </c>
      <c r="T174" s="193">
        <f>S174*H174</f>
        <v>0</v>
      </c>
      <c r="AR174" s="17" t="s">
        <v>141</v>
      </c>
      <c r="AT174" s="17" t="s">
        <v>136</v>
      </c>
      <c r="AU174" s="17" t="s">
        <v>83</v>
      </c>
      <c r="AY174" s="17" t="s">
        <v>134</v>
      </c>
      <c r="BE174" s="194">
        <f>IF(N174="základní",J174,0)</f>
        <v>0</v>
      </c>
      <c r="BF174" s="194">
        <f>IF(N174="snížená",J174,0)</f>
        <v>0</v>
      </c>
      <c r="BG174" s="194">
        <f>IF(N174="zákl. přenesená",J174,0)</f>
        <v>0</v>
      </c>
      <c r="BH174" s="194">
        <f>IF(N174="sníž. přenesená",J174,0)</f>
        <v>0</v>
      </c>
      <c r="BI174" s="194">
        <f>IF(N174="nulová",J174,0)</f>
        <v>0</v>
      </c>
      <c r="BJ174" s="17" t="s">
        <v>22</v>
      </c>
      <c r="BK174" s="194">
        <f>ROUND(I174*H174,2)</f>
        <v>0</v>
      </c>
      <c r="BL174" s="17" t="s">
        <v>141</v>
      </c>
      <c r="BM174" s="17" t="s">
        <v>818</v>
      </c>
    </row>
    <row r="175" spans="2:65" s="11" customFormat="1" ht="13.5" x14ac:dyDescent="0.3">
      <c r="B175" s="195"/>
      <c r="C175" s="196"/>
      <c r="D175" s="197" t="s">
        <v>143</v>
      </c>
      <c r="E175" s="198" t="s">
        <v>20</v>
      </c>
      <c r="F175" s="199" t="s">
        <v>819</v>
      </c>
      <c r="G175" s="196"/>
      <c r="H175" s="200">
        <v>15.2</v>
      </c>
      <c r="I175" s="201"/>
      <c r="J175" s="196"/>
      <c r="K175" s="196"/>
      <c r="L175" s="202"/>
      <c r="M175" s="203"/>
      <c r="N175" s="204"/>
      <c r="O175" s="204"/>
      <c r="P175" s="204"/>
      <c r="Q175" s="204"/>
      <c r="R175" s="204"/>
      <c r="S175" s="204"/>
      <c r="T175" s="205"/>
      <c r="AT175" s="206" t="s">
        <v>143</v>
      </c>
      <c r="AU175" s="206" t="s">
        <v>83</v>
      </c>
      <c r="AV175" s="11" t="s">
        <v>83</v>
      </c>
      <c r="AW175" s="11" t="s">
        <v>37</v>
      </c>
      <c r="AX175" s="11" t="s">
        <v>22</v>
      </c>
      <c r="AY175" s="206" t="s">
        <v>134</v>
      </c>
    </row>
    <row r="176" spans="2:65" s="1" customFormat="1" ht="22.5" customHeight="1" x14ac:dyDescent="0.3">
      <c r="B176" s="34"/>
      <c r="C176" s="235" t="s">
        <v>820</v>
      </c>
      <c r="D176" s="235" t="s">
        <v>238</v>
      </c>
      <c r="E176" s="236" t="s">
        <v>239</v>
      </c>
      <c r="F176" s="237" t="s">
        <v>240</v>
      </c>
      <c r="G176" s="238" t="s">
        <v>241</v>
      </c>
      <c r="H176" s="239">
        <v>0.76</v>
      </c>
      <c r="I176" s="240"/>
      <c r="J176" s="241">
        <f>ROUND(I176*H176,2)</f>
        <v>0</v>
      </c>
      <c r="K176" s="237" t="s">
        <v>155</v>
      </c>
      <c r="L176" s="242"/>
      <c r="M176" s="243" t="s">
        <v>20</v>
      </c>
      <c r="N176" s="244" t="s">
        <v>45</v>
      </c>
      <c r="O176" s="35"/>
      <c r="P176" s="192">
        <f>O176*H176</f>
        <v>0</v>
      </c>
      <c r="Q176" s="192">
        <v>1E-3</v>
      </c>
      <c r="R176" s="192">
        <f>Q176*H176</f>
        <v>7.6000000000000004E-4</v>
      </c>
      <c r="S176" s="192">
        <v>0</v>
      </c>
      <c r="T176" s="193">
        <f>S176*H176</f>
        <v>0</v>
      </c>
      <c r="AR176" s="17" t="s">
        <v>178</v>
      </c>
      <c r="AT176" s="17" t="s">
        <v>238</v>
      </c>
      <c r="AU176" s="17" t="s">
        <v>83</v>
      </c>
      <c r="AY176" s="17" t="s">
        <v>134</v>
      </c>
      <c r="BE176" s="194">
        <f>IF(N176="základní",J176,0)</f>
        <v>0</v>
      </c>
      <c r="BF176" s="194">
        <f>IF(N176="snížená",J176,0)</f>
        <v>0</v>
      </c>
      <c r="BG176" s="194">
        <f>IF(N176="zákl. přenesená",J176,0)</f>
        <v>0</v>
      </c>
      <c r="BH176" s="194">
        <f>IF(N176="sníž. přenesená",J176,0)</f>
        <v>0</v>
      </c>
      <c r="BI176" s="194">
        <f>IF(N176="nulová",J176,0)</f>
        <v>0</v>
      </c>
      <c r="BJ176" s="17" t="s">
        <v>22</v>
      </c>
      <c r="BK176" s="194">
        <f>ROUND(I176*H176,2)</f>
        <v>0</v>
      </c>
      <c r="BL176" s="17" t="s">
        <v>141</v>
      </c>
      <c r="BM176" s="17" t="s">
        <v>821</v>
      </c>
    </row>
    <row r="177" spans="2:65" s="11" customFormat="1" ht="13.5" x14ac:dyDescent="0.3">
      <c r="B177" s="195"/>
      <c r="C177" s="196"/>
      <c r="D177" s="207" t="s">
        <v>143</v>
      </c>
      <c r="E177" s="221" t="s">
        <v>20</v>
      </c>
      <c r="F177" s="222" t="s">
        <v>822</v>
      </c>
      <c r="G177" s="196"/>
      <c r="H177" s="223">
        <v>0.76</v>
      </c>
      <c r="I177" s="201"/>
      <c r="J177" s="196"/>
      <c r="K177" s="196"/>
      <c r="L177" s="202"/>
      <c r="M177" s="203"/>
      <c r="N177" s="204"/>
      <c r="O177" s="204"/>
      <c r="P177" s="204"/>
      <c r="Q177" s="204"/>
      <c r="R177" s="204"/>
      <c r="S177" s="204"/>
      <c r="T177" s="205"/>
      <c r="AT177" s="206" t="s">
        <v>143</v>
      </c>
      <c r="AU177" s="206" t="s">
        <v>83</v>
      </c>
      <c r="AV177" s="11" t="s">
        <v>83</v>
      </c>
      <c r="AW177" s="11" t="s">
        <v>37</v>
      </c>
      <c r="AX177" s="11" t="s">
        <v>74</v>
      </c>
      <c r="AY177" s="206" t="s">
        <v>134</v>
      </c>
    </row>
    <row r="178" spans="2:65" s="10" customFormat="1" ht="29.85" customHeight="1" x14ac:dyDescent="0.3">
      <c r="B178" s="166"/>
      <c r="C178" s="167"/>
      <c r="D178" s="180" t="s">
        <v>73</v>
      </c>
      <c r="E178" s="181" t="s">
        <v>141</v>
      </c>
      <c r="F178" s="181" t="s">
        <v>244</v>
      </c>
      <c r="G178" s="167"/>
      <c r="H178" s="167"/>
      <c r="I178" s="170"/>
      <c r="J178" s="182">
        <f>BK178</f>
        <v>0</v>
      </c>
      <c r="K178" s="167"/>
      <c r="L178" s="172"/>
      <c r="M178" s="173"/>
      <c r="N178" s="174"/>
      <c r="O178" s="174"/>
      <c r="P178" s="175">
        <f>SUM(P179:P183)</f>
        <v>0</v>
      </c>
      <c r="Q178" s="174"/>
      <c r="R178" s="175">
        <f>SUM(R179:R183)</f>
        <v>0</v>
      </c>
      <c r="S178" s="174"/>
      <c r="T178" s="176">
        <f>SUM(T179:T183)</f>
        <v>0</v>
      </c>
      <c r="AR178" s="177" t="s">
        <v>22</v>
      </c>
      <c r="AT178" s="178" t="s">
        <v>73</v>
      </c>
      <c r="AU178" s="178" t="s">
        <v>22</v>
      </c>
      <c r="AY178" s="177" t="s">
        <v>134</v>
      </c>
      <c r="BK178" s="179">
        <f>SUM(BK179:BK183)</f>
        <v>0</v>
      </c>
    </row>
    <row r="179" spans="2:65" s="1" customFormat="1" ht="31.5" customHeight="1" x14ac:dyDescent="0.3">
      <c r="B179" s="34"/>
      <c r="C179" s="183" t="s">
        <v>313</v>
      </c>
      <c r="D179" s="183" t="s">
        <v>136</v>
      </c>
      <c r="E179" s="184" t="s">
        <v>823</v>
      </c>
      <c r="F179" s="185" t="s">
        <v>824</v>
      </c>
      <c r="G179" s="186" t="s">
        <v>160</v>
      </c>
      <c r="H179" s="187">
        <v>13.936</v>
      </c>
      <c r="I179" s="188"/>
      <c r="J179" s="189">
        <f>ROUND(I179*H179,2)</f>
        <v>0</v>
      </c>
      <c r="K179" s="185" t="s">
        <v>155</v>
      </c>
      <c r="L179" s="54"/>
      <c r="M179" s="190" t="s">
        <v>20</v>
      </c>
      <c r="N179" s="191" t="s">
        <v>45</v>
      </c>
      <c r="O179" s="35"/>
      <c r="P179" s="192">
        <f>O179*H179</f>
        <v>0</v>
      </c>
      <c r="Q179" s="192">
        <v>0</v>
      </c>
      <c r="R179" s="192">
        <f>Q179*H179</f>
        <v>0</v>
      </c>
      <c r="S179" s="192">
        <v>0</v>
      </c>
      <c r="T179" s="193">
        <f>S179*H179</f>
        <v>0</v>
      </c>
      <c r="AR179" s="17" t="s">
        <v>141</v>
      </c>
      <c r="AT179" s="17" t="s">
        <v>136</v>
      </c>
      <c r="AU179" s="17" t="s">
        <v>83</v>
      </c>
      <c r="AY179" s="17" t="s">
        <v>134</v>
      </c>
      <c r="BE179" s="194">
        <f>IF(N179="základní",J179,0)</f>
        <v>0</v>
      </c>
      <c r="BF179" s="194">
        <f>IF(N179="snížená",J179,0)</f>
        <v>0</v>
      </c>
      <c r="BG179" s="194">
        <f>IF(N179="zákl. přenesená",J179,0)</f>
        <v>0</v>
      </c>
      <c r="BH179" s="194">
        <f>IF(N179="sníž. přenesená",J179,0)</f>
        <v>0</v>
      </c>
      <c r="BI179" s="194">
        <f>IF(N179="nulová",J179,0)</f>
        <v>0</v>
      </c>
      <c r="BJ179" s="17" t="s">
        <v>22</v>
      </c>
      <c r="BK179" s="194">
        <f>ROUND(I179*H179,2)</f>
        <v>0</v>
      </c>
      <c r="BL179" s="17" t="s">
        <v>141</v>
      </c>
      <c r="BM179" s="17" t="s">
        <v>825</v>
      </c>
    </row>
    <row r="180" spans="2:65" s="1" customFormat="1" ht="54" x14ac:dyDescent="0.3">
      <c r="B180" s="34"/>
      <c r="C180" s="56"/>
      <c r="D180" s="207" t="s">
        <v>445</v>
      </c>
      <c r="E180" s="56"/>
      <c r="F180" s="208" t="s">
        <v>826</v>
      </c>
      <c r="G180" s="56"/>
      <c r="H180" s="56"/>
      <c r="I180" s="153"/>
      <c r="J180" s="56"/>
      <c r="K180" s="56"/>
      <c r="L180" s="54"/>
      <c r="M180" s="71"/>
      <c r="N180" s="35"/>
      <c r="O180" s="35"/>
      <c r="P180" s="35"/>
      <c r="Q180" s="35"/>
      <c r="R180" s="35"/>
      <c r="S180" s="35"/>
      <c r="T180" s="72"/>
      <c r="AT180" s="17" t="s">
        <v>445</v>
      </c>
      <c r="AU180" s="17" t="s">
        <v>83</v>
      </c>
    </row>
    <row r="181" spans="2:65" s="11" customFormat="1" ht="13.5" x14ac:dyDescent="0.3">
      <c r="B181" s="195"/>
      <c r="C181" s="196"/>
      <c r="D181" s="207" t="s">
        <v>143</v>
      </c>
      <c r="E181" s="221" t="s">
        <v>20</v>
      </c>
      <c r="F181" s="222" t="s">
        <v>827</v>
      </c>
      <c r="G181" s="196"/>
      <c r="H181" s="223">
        <v>0.25600000000000001</v>
      </c>
      <c r="I181" s="201"/>
      <c r="J181" s="196"/>
      <c r="K181" s="196"/>
      <c r="L181" s="202"/>
      <c r="M181" s="203"/>
      <c r="N181" s="204"/>
      <c r="O181" s="204"/>
      <c r="P181" s="204"/>
      <c r="Q181" s="204"/>
      <c r="R181" s="204"/>
      <c r="S181" s="204"/>
      <c r="T181" s="205"/>
      <c r="AT181" s="206" t="s">
        <v>143</v>
      </c>
      <c r="AU181" s="206" t="s">
        <v>83</v>
      </c>
      <c r="AV181" s="11" t="s">
        <v>83</v>
      </c>
      <c r="AW181" s="11" t="s">
        <v>37</v>
      </c>
      <c r="AX181" s="11" t="s">
        <v>74</v>
      </c>
      <c r="AY181" s="206" t="s">
        <v>134</v>
      </c>
    </row>
    <row r="182" spans="2:65" s="11" customFormat="1" ht="13.5" x14ac:dyDescent="0.3">
      <c r="B182" s="195"/>
      <c r="C182" s="196"/>
      <c r="D182" s="207" t="s">
        <v>143</v>
      </c>
      <c r="E182" s="221" t="s">
        <v>20</v>
      </c>
      <c r="F182" s="222" t="s">
        <v>828</v>
      </c>
      <c r="G182" s="196"/>
      <c r="H182" s="223">
        <v>13.68</v>
      </c>
      <c r="I182" s="201"/>
      <c r="J182" s="196"/>
      <c r="K182" s="196"/>
      <c r="L182" s="202"/>
      <c r="M182" s="203"/>
      <c r="N182" s="204"/>
      <c r="O182" s="204"/>
      <c r="P182" s="204"/>
      <c r="Q182" s="204"/>
      <c r="R182" s="204"/>
      <c r="S182" s="204"/>
      <c r="T182" s="205"/>
      <c r="AT182" s="206" t="s">
        <v>143</v>
      </c>
      <c r="AU182" s="206" t="s">
        <v>83</v>
      </c>
      <c r="AV182" s="11" t="s">
        <v>83</v>
      </c>
      <c r="AW182" s="11" t="s">
        <v>37</v>
      </c>
      <c r="AX182" s="11" t="s">
        <v>74</v>
      </c>
      <c r="AY182" s="206" t="s">
        <v>134</v>
      </c>
    </row>
    <row r="183" spans="2:65" s="13" customFormat="1" ht="13.5" x14ac:dyDescent="0.3">
      <c r="B183" s="224"/>
      <c r="C183" s="225"/>
      <c r="D183" s="207" t="s">
        <v>143</v>
      </c>
      <c r="E183" s="252" t="s">
        <v>20</v>
      </c>
      <c r="F183" s="253" t="s">
        <v>197</v>
      </c>
      <c r="G183" s="225"/>
      <c r="H183" s="254">
        <v>13.936</v>
      </c>
      <c r="I183" s="229"/>
      <c r="J183" s="225"/>
      <c r="K183" s="225"/>
      <c r="L183" s="230"/>
      <c r="M183" s="231"/>
      <c r="N183" s="232"/>
      <c r="O183" s="232"/>
      <c r="P183" s="232"/>
      <c r="Q183" s="232"/>
      <c r="R183" s="232"/>
      <c r="S183" s="232"/>
      <c r="T183" s="233"/>
      <c r="AT183" s="234" t="s">
        <v>143</v>
      </c>
      <c r="AU183" s="234" t="s">
        <v>83</v>
      </c>
      <c r="AV183" s="13" t="s">
        <v>141</v>
      </c>
      <c r="AW183" s="13" t="s">
        <v>4</v>
      </c>
      <c r="AX183" s="13" t="s">
        <v>22</v>
      </c>
      <c r="AY183" s="234" t="s">
        <v>134</v>
      </c>
    </row>
    <row r="184" spans="2:65" s="10" customFormat="1" ht="29.85" customHeight="1" x14ac:dyDescent="0.3">
      <c r="B184" s="166"/>
      <c r="C184" s="167"/>
      <c r="D184" s="180" t="s">
        <v>73</v>
      </c>
      <c r="E184" s="181" t="s">
        <v>157</v>
      </c>
      <c r="F184" s="181" t="s">
        <v>79</v>
      </c>
      <c r="G184" s="167"/>
      <c r="H184" s="167"/>
      <c r="I184" s="170"/>
      <c r="J184" s="182">
        <f>BK184</f>
        <v>0</v>
      </c>
      <c r="K184" s="167"/>
      <c r="L184" s="172"/>
      <c r="M184" s="173"/>
      <c r="N184" s="174"/>
      <c r="O184" s="174"/>
      <c r="P184" s="175">
        <f>SUM(P185:P198)</f>
        <v>0</v>
      </c>
      <c r="Q184" s="174"/>
      <c r="R184" s="175">
        <f>SUM(R185:R198)</f>
        <v>0.35020000000000001</v>
      </c>
      <c r="S184" s="174"/>
      <c r="T184" s="176">
        <f>SUM(T185:T198)</f>
        <v>0</v>
      </c>
      <c r="AR184" s="177" t="s">
        <v>22</v>
      </c>
      <c r="AT184" s="178" t="s">
        <v>73</v>
      </c>
      <c r="AU184" s="178" t="s">
        <v>22</v>
      </c>
      <c r="AY184" s="177" t="s">
        <v>134</v>
      </c>
      <c r="BK184" s="179">
        <f>SUM(BK185:BK198)</f>
        <v>0</v>
      </c>
    </row>
    <row r="185" spans="2:65" s="1" customFormat="1" ht="22.5" customHeight="1" x14ac:dyDescent="0.3">
      <c r="B185" s="34"/>
      <c r="C185" s="183" t="s">
        <v>829</v>
      </c>
      <c r="D185" s="183" t="s">
        <v>136</v>
      </c>
      <c r="E185" s="184" t="s">
        <v>830</v>
      </c>
      <c r="F185" s="185" t="s">
        <v>831</v>
      </c>
      <c r="G185" s="186" t="s">
        <v>139</v>
      </c>
      <c r="H185" s="187">
        <v>12</v>
      </c>
      <c r="I185" s="188"/>
      <c r="J185" s="189">
        <f>ROUND(I185*H185,2)</f>
        <v>0</v>
      </c>
      <c r="K185" s="185" t="s">
        <v>140</v>
      </c>
      <c r="L185" s="54"/>
      <c r="M185" s="190" t="s">
        <v>20</v>
      </c>
      <c r="N185" s="191" t="s">
        <v>45</v>
      </c>
      <c r="O185" s="35"/>
      <c r="P185" s="192">
        <f>O185*H185</f>
        <v>0</v>
      </c>
      <c r="Q185" s="192">
        <v>0</v>
      </c>
      <c r="R185" s="192">
        <f>Q185*H185</f>
        <v>0</v>
      </c>
      <c r="S185" s="192">
        <v>0</v>
      </c>
      <c r="T185" s="193">
        <f>S185*H185</f>
        <v>0</v>
      </c>
      <c r="AR185" s="17" t="s">
        <v>141</v>
      </c>
      <c r="AT185" s="17" t="s">
        <v>136</v>
      </c>
      <c r="AU185" s="17" t="s">
        <v>83</v>
      </c>
      <c r="AY185" s="17" t="s">
        <v>134</v>
      </c>
      <c r="BE185" s="194">
        <f>IF(N185="základní",J185,0)</f>
        <v>0</v>
      </c>
      <c r="BF185" s="194">
        <f>IF(N185="snížená",J185,0)</f>
        <v>0</v>
      </c>
      <c r="BG185" s="194">
        <f>IF(N185="zákl. přenesená",J185,0)</f>
        <v>0</v>
      </c>
      <c r="BH185" s="194">
        <f>IF(N185="sníž. přenesená",J185,0)</f>
        <v>0</v>
      </c>
      <c r="BI185" s="194">
        <f>IF(N185="nulová",J185,0)</f>
        <v>0</v>
      </c>
      <c r="BJ185" s="17" t="s">
        <v>22</v>
      </c>
      <c r="BK185" s="194">
        <f>ROUND(I185*H185,2)</f>
        <v>0</v>
      </c>
      <c r="BL185" s="17" t="s">
        <v>141</v>
      </c>
      <c r="BM185" s="17" t="s">
        <v>832</v>
      </c>
    </row>
    <row r="186" spans="2:65" s="11" customFormat="1" ht="13.5" x14ac:dyDescent="0.3">
      <c r="B186" s="195"/>
      <c r="C186" s="196"/>
      <c r="D186" s="197" t="s">
        <v>143</v>
      </c>
      <c r="E186" s="198" t="s">
        <v>20</v>
      </c>
      <c r="F186" s="199" t="s">
        <v>833</v>
      </c>
      <c r="G186" s="196"/>
      <c r="H186" s="200">
        <v>12</v>
      </c>
      <c r="I186" s="201"/>
      <c r="J186" s="196"/>
      <c r="K186" s="196"/>
      <c r="L186" s="202"/>
      <c r="M186" s="203"/>
      <c r="N186" s="204"/>
      <c r="O186" s="204"/>
      <c r="P186" s="204"/>
      <c r="Q186" s="204"/>
      <c r="R186" s="204"/>
      <c r="S186" s="204"/>
      <c r="T186" s="205"/>
      <c r="AT186" s="206" t="s">
        <v>143</v>
      </c>
      <c r="AU186" s="206" t="s">
        <v>83</v>
      </c>
      <c r="AV186" s="11" t="s">
        <v>83</v>
      </c>
      <c r="AW186" s="11" t="s">
        <v>37</v>
      </c>
      <c r="AX186" s="11" t="s">
        <v>22</v>
      </c>
      <c r="AY186" s="206" t="s">
        <v>134</v>
      </c>
    </row>
    <row r="187" spans="2:65" s="1" customFormat="1" ht="31.5" customHeight="1" x14ac:dyDescent="0.3">
      <c r="B187" s="34"/>
      <c r="C187" s="183" t="s">
        <v>834</v>
      </c>
      <c r="D187" s="183" t="s">
        <v>136</v>
      </c>
      <c r="E187" s="184" t="s">
        <v>835</v>
      </c>
      <c r="F187" s="185" t="s">
        <v>836</v>
      </c>
      <c r="G187" s="186" t="s">
        <v>139</v>
      </c>
      <c r="H187" s="187">
        <v>8</v>
      </c>
      <c r="I187" s="188"/>
      <c r="J187" s="189">
        <f>ROUND(I187*H187,2)</f>
        <v>0</v>
      </c>
      <c r="K187" s="185" t="s">
        <v>140</v>
      </c>
      <c r="L187" s="54"/>
      <c r="M187" s="190" t="s">
        <v>20</v>
      </c>
      <c r="N187" s="191" t="s">
        <v>45</v>
      </c>
      <c r="O187" s="35"/>
      <c r="P187" s="192">
        <f>O187*H187</f>
        <v>0</v>
      </c>
      <c r="Q187" s="192">
        <v>0</v>
      </c>
      <c r="R187" s="192">
        <f>Q187*H187</f>
        <v>0</v>
      </c>
      <c r="S187" s="192">
        <v>0</v>
      </c>
      <c r="T187" s="193">
        <f>S187*H187</f>
        <v>0</v>
      </c>
      <c r="AR187" s="17" t="s">
        <v>141</v>
      </c>
      <c r="AT187" s="17" t="s">
        <v>136</v>
      </c>
      <c r="AU187" s="17" t="s">
        <v>83</v>
      </c>
      <c r="AY187" s="17" t="s">
        <v>134</v>
      </c>
      <c r="BE187" s="194">
        <f>IF(N187="základní",J187,0)</f>
        <v>0</v>
      </c>
      <c r="BF187" s="194">
        <f>IF(N187="snížená",J187,0)</f>
        <v>0</v>
      </c>
      <c r="BG187" s="194">
        <f>IF(N187="zákl. přenesená",J187,0)</f>
        <v>0</v>
      </c>
      <c r="BH187" s="194">
        <f>IF(N187="sníž. přenesená",J187,0)</f>
        <v>0</v>
      </c>
      <c r="BI187" s="194">
        <f>IF(N187="nulová",J187,0)</f>
        <v>0</v>
      </c>
      <c r="BJ187" s="17" t="s">
        <v>22</v>
      </c>
      <c r="BK187" s="194">
        <f>ROUND(I187*H187,2)</f>
        <v>0</v>
      </c>
      <c r="BL187" s="17" t="s">
        <v>141</v>
      </c>
      <c r="BM187" s="17" t="s">
        <v>837</v>
      </c>
    </row>
    <row r="188" spans="2:65" s="11" customFormat="1" ht="13.5" x14ac:dyDescent="0.3">
      <c r="B188" s="195"/>
      <c r="C188" s="196"/>
      <c r="D188" s="197" t="s">
        <v>143</v>
      </c>
      <c r="E188" s="198" t="s">
        <v>20</v>
      </c>
      <c r="F188" s="199" t="s">
        <v>711</v>
      </c>
      <c r="G188" s="196"/>
      <c r="H188" s="200">
        <v>8</v>
      </c>
      <c r="I188" s="201"/>
      <c r="J188" s="196"/>
      <c r="K188" s="196"/>
      <c r="L188" s="202"/>
      <c r="M188" s="203"/>
      <c r="N188" s="204"/>
      <c r="O188" s="204"/>
      <c r="P188" s="204"/>
      <c r="Q188" s="204"/>
      <c r="R188" s="204"/>
      <c r="S188" s="204"/>
      <c r="T188" s="205"/>
      <c r="AT188" s="206" t="s">
        <v>143</v>
      </c>
      <c r="AU188" s="206" t="s">
        <v>83</v>
      </c>
      <c r="AV188" s="11" t="s">
        <v>83</v>
      </c>
      <c r="AW188" s="11" t="s">
        <v>37</v>
      </c>
      <c r="AX188" s="11" t="s">
        <v>22</v>
      </c>
      <c r="AY188" s="206" t="s">
        <v>134</v>
      </c>
    </row>
    <row r="189" spans="2:65" s="1" customFormat="1" ht="31.5" customHeight="1" x14ac:dyDescent="0.3">
      <c r="B189" s="34"/>
      <c r="C189" s="183" t="s">
        <v>838</v>
      </c>
      <c r="D189" s="183" t="s">
        <v>136</v>
      </c>
      <c r="E189" s="184" t="s">
        <v>270</v>
      </c>
      <c r="F189" s="185" t="s">
        <v>271</v>
      </c>
      <c r="G189" s="186" t="s">
        <v>139</v>
      </c>
      <c r="H189" s="187">
        <v>4</v>
      </c>
      <c r="I189" s="188"/>
      <c r="J189" s="189">
        <f>ROUND(I189*H189,2)</f>
        <v>0</v>
      </c>
      <c r="K189" s="185" t="s">
        <v>140</v>
      </c>
      <c r="L189" s="54"/>
      <c r="M189" s="190" t="s">
        <v>20</v>
      </c>
      <c r="N189" s="191" t="s">
        <v>45</v>
      </c>
      <c r="O189" s="35"/>
      <c r="P189" s="192">
        <f>O189*H189</f>
        <v>0</v>
      </c>
      <c r="Q189" s="192">
        <v>0</v>
      </c>
      <c r="R189" s="192">
        <f>Q189*H189</f>
        <v>0</v>
      </c>
      <c r="S189" s="192">
        <v>0</v>
      </c>
      <c r="T189" s="193">
        <f>S189*H189</f>
        <v>0</v>
      </c>
      <c r="AR189" s="17" t="s">
        <v>141</v>
      </c>
      <c r="AT189" s="17" t="s">
        <v>136</v>
      </c>
      <c r="AU189" s="17" t="s">
        <v>83</v>
      </c>
      <c r="AY189" s="17" t="s">
        <v>134</v>
      </c>
      <c r="BE189" s="194">
        <f>IF(N189="základní",J189,0)</f>
        <v>0</v>
      </c>
      <c r="BF189" s="194">
        <f>IF(N189="snížená",J189,0)</f>
        <v>0</v>
      </c>
      <c r="BG189" s="194">
        <f>IF(N189="zákl. přenesená",J189,0)</f>
        <v>0</v>
      </c>
      <c r="BH189" s="194">
        <f>IF(N189="sníž. přenesená",J189,0)</f>
        <v>0</v>
      </c>
      <c r="BI189" s="194">
        <f>IF(N189="nulová",J189,0)</f>
        <v>0</v>
      </c>
      <c r="BJ189" s="17" t="s">
        <v>22</v>
      </c>
      <c r="BK189" s="194">
        <f>ROUND(I189*H189,2)</f>
        <v>0</v>
      </c>
      <c r="BL189" s="17" t="s">
        <v>141</v>
      </c>
      <c r="BM189" s="17" t="s">
        <v>839</v>
      </c>
    </row>
    <row r="190" spans="2:65" s="11" customFormat="1" ht="13.5" x14ac:dyDescent="0.3">
      <c r="B190" s="195"/>
      <c r="C190" s="196"/>
      <c r="D190" s="197" t="s">
        <v>143</v>
      </c>
      <c r="E190" s="198" t="s">
        <v>20</v>
      </c>
      <c r="F190" s="199" t="s">
        <v>141</v>
      </c>
      <c r="G190" s="196"/>
      <c r="H190" s="200">
        <v>4</v>
      </c>
      <c r="I190" s="201"/>
      <c r="J190" s="196"/>
      <c r="K190" s="196"/>
      <c r="L190" s="202"/>
      <c r="M190" s="203"/>
      <c r="N190" s="204"/>
      <c r="O190" s="204"/>
      <c r="P190" s="204"/>
      <c r="Q190" s="204"/>
      <c r="R190" s="204"/>
      <c r="S190" s="204"/>
      <c r="T190" s="205"/>
      <c r="AT190" s="206" t="s">
        <v>143</v>
      </c>
      <c r="AU190" s="206" t="s">
        <v>83</v>
      </c>
      <c r="AV190" s="11" t="s">
        <v>83</v>
      </c>
      <c r="AW190" s="11" t="s">
        <v>37</v>
      </c>
      <c r="AX190" s="11" t="s">
        <v>22</v>
      </c>
      <c r="AY190" s="206" t="s">
        <v>134</v>
      </c>
    </row>
    <row r="191" spans="2:65" s="1" customFormat="1" ht="22.5" customHeight="1" x14ac:dyDescent="0.3">
      <c r="B191" s="34"/>
      <c r="C191" s="183" t="s">
        <v>840</v>
      </c>
      <c r="D191" s="183" t="s">
        <v>136</v>
      </c>
      <c r="E191" s="184" t="s">
        <v>841</v>
      </c>
      <c r="F191" s="185" t="s">
        <v>842</v>
      </c>
      <c r="G191" s="186" t="s">
        <v>139</v>
      </c>
      <c r="H191" s="187">
        <v>8</v>
      </c>
      <c r="I191" s="188"/>
      <c r="J191" s="189">
        <f>ROUND(I191*H191,2)</f>
        <v>0</v>
      </c>
      <c r="K191" s="185" t="s">
        <v>140</v>
      </c>
      <c r="L191" s="54"/>
      <c r="M191" s="190" t="s">
        <v>20</v>
      </c>
      <c r="N191" s="191" t="s">
        <v>45</v>
      </c>
      <c r="O191" s="35"/>
      <c r="P191" s="192">
        <f>O191*H191</f>
        <v>0</v>
      </c>
      <c r="Q191" s="192">
        <v>3.4000000000000002E-4</v>
      </c>
      <c r="R191" s="192">
        <f>Q191*H191</f>
        <v>2.7200000000000002E-3</v>
      </c>
      <c r="S191" s="192">
        <v>0</v>
      </c>
      <c r="T191" s="193">
        <f>S191*H191</f>
        <v>0</v>
      </c>
      <c r="AR191" s="17" t="s">
        <v>141</v>
      </c>
      <c r="AT191" s="17" t="s">
        <v>136</v>
      </c>
      <c r="AU191" s="17" t="s">
        <v>83</v>
      </c>
      <c r="AY191" s="17" t="s">
        <v>134</v>
      </c>
      <c r="BE191" s="194">
        <f>IF(N191="základní",J191,0)</f>
        <v>0</v>
      </c>
      <c r="BF191" s="194">
        <f>IF(N191="snížená",J191,0)</f>
        <v>0</v>
      </c>
      <c r="BG191" s="194">
        <f>IF(N191="zákl. přenesená",J191,0)</f>
        <v>0</v>
      </c>
      <c r="BH191" s="194">
        <f>IF(N191="sníž. přenesená",J191,0)</f>
        <v>0</v>
      </c>
      <c r="BI191" s="194">
        <f>IF(N191="nulová",J191,0)</f>
        <v>0</v>
      </c>
      <c r="BJ191" s="17" t="s">
        <v>22</v>
      </c>
      <c r="BK191" s="194">
        <f>ROUND(I191*H191,2)</f>
        <v>0</v>
      </c>
      <c r="BL191" s="17" t="s">
        <v>141</v>
      </c>
      <c r="BM191" s="17" t="s">
        <v>843</v>
      </c>
    </row>
    <row r="192" spans="2:65" s="11" customFormat="1" ht="13.5" x14ac:dyDescent="0.3">
      <c r="B192" s="195"/>
      <c r="C192" s="196"/>
      <c r="D192" s="197" t="s">
        <v>143</v>
      </c>
      <c r="E192" s="198" t="s">
        <v>20</v>
      </c>
      <c r="F192" s="199" t="s">
        <v>178</v>
      </c>
      <c r="G192" s="196"/>
      <c r="H192" s="200">
        <v>8</v>
      </c>
      <c r="I192" s="201"/>
      <c r="J192" s="196"/>
      <c r="K192" s="196"/>
      <c r="L192" s="202"/>
      <c r="M192" s="203"/>
      <c r="N192" s="204"/>
      <c r="O192" s="204"/>
      <c r="P192" s="204"/>
      <c r="Q192" s="204"/>
      <c r="R192" s="204"/>
      <c r="S192" s="204"/>
      <c r="T192" s="205"/>
      <c r="AT192" s="206" t="s">
        <v>143</v>
      </c>
      <c r="AU192" s="206" t="s">
        <v>83</v>
      </c>
      <c r="AV192" s="11" t="s">
        <v>83</v>
      </c>
      <c r="AW192" s="11" t="s">
        <v>37</v>
      </c>
      <c r="AX192" s="11" t="s">
        <v>22</v>
      </c>
      <c r="AY192" s="206" t="s">
        <v>134</v>
      </c>
    </row>
    <row r="193" spans="2:65" s="1" customFormat="1" ht="31.5" customHeight="1" x14ac:dyDescent="0.3">
      <c r="B193" s="34"/>
      <c r="C193" s="183" t="s">
        <v>844</v>
      </c>
      <c r="D193" s="183" t="s">
        <v>136</v>
      </c>
      <c r="E193" s="184" t="s">
        <v>845</v>
      </c>
      <c r="F193" s="185" t="s">
        <v>846</v>
      </c>
      <c r="G193" s="186" t="s">
        <v>139</v>
      </c>
      <c r="H193" s="187">
        <v>8</v>
      </c>
      <c r="I193" s="188"/>
      <c r="J193" s="189">
        <f>ROUND(I193*H193,2)</f>
        <v>0</v>
      </c>
      <c r="K193" s="185" t="s">
        <v>140</v>
      </c>
      <c r="L193" s="54"/>
      <c r="M193" s="190" t="s">
        <v>20</v>
      </c>
      <c r="N193" s="191" t="s">
        <v>45</v>
      </c>
      <c r="O193" s="35"/>
      <c r="P193" s="192">
        <f>O193*H193</f>
        <v>0</v>
      </c>
      <c r="Q193" s="192">
        <v>6.0999999999999997E-4</v>
      </c>
      <c r="R193" s="192">
        <f>Q193*H193</f>
        <v>4.8799999999999998E-3</v>
      </c>
      <c r="S193" s="192">
        <v>0</v>
      </c>
      <c r="T193" s="193">
        <f>S193*H193</f>
        <v>0</v>
      </c>
      <c r="AR193" s="17" t="s">
        <v>141</v>
      </c>
      <c r="AT193" s="17" t="s">
        <v>136</v>
      </c>
      <c r="AU193" s="17" t="s">
        <v>83</v>
      </c>
      <c r="AY193" s="17" t="s">
        <v>134</v>
      </c>
      <c r="BE193" s="194">
        <f>IF(N193="základní",J193,0)</f>
        <v>0</v>
      </c>
      <c r="BF193" s="194">
        <f>IF(N193="snížená",J193,0)</f>
        <v>0</v>
      </c>
      <c r="BG193" s="194">
        <f>IF(N193="zákl. přenesená",J193,0)</f>
        <v>0</v>
      </c>
      <c r="BH193" s="194">
        <f>IF(N193="sníž. přenesená",J193,0)</f>
        <v>0</v>
      </c>
      <c r="BI193" s="194">
        <f>IF(N193="nulová",J193,0)</f>
        <v>0</v>
      </c>
      <c r="BJ193" s="17" t="s">
        <v>22</v>
      </c>
      <c r="BK193" s="194">
        <f>ROUND(I193*H193,2)</f>
        <v>0</v>
      </c>
      <c r="BL193" s="17" t="s">
        <v>141</v>
      </c>
      <c r="BM193" s="17" t="s">
        <v>847</v>
      </c>
    </row>
    <row r="194" spans="2:65" s="11" customFormat="1" ht="13.5" x14ac:dyDescent="0.3">
      <c r="B194" s="195"/>
      <c r="C194" s="196"/>
      <c r="D194" s="197" t="s">
        <v>143</v>
      </c>
      <c r="E194" s="198" t="s">
        <v>20</v>
      </c>
      <c r="F194" s="199" t="s">
        <v>178</v>
      </c>
      <c r="G194" s="196"/>
      <c r="H194" s="200">
        <v>8</v>
      </c>
      <c r="I194" s="201"/>
      <c r="J194" s="196"/>
      <c r="K194" s="196"/>
      <c r="L194" s="202"/>
      <c r="M194" s="203"/>
      <c r="N194" s="204"/>
      <c r="O194" s="204"/>
      <c r="P194" s="204"/>
      <c r="Q194" s="204"/>
      <c r="R194" s="204"/>
      <c r="S194" s="204"/>
      <c r="T194" s="205"/>
      <c r="AT194" s="206" t="s">
        <v>143</v>
      </c>
      <c r="AU194" s="206" t="s">
        <v>83</v>
      </c>
      <c r="AV194" s="11" t="s">
        <v>83</v>
      </c>
      <c r="AW194" s="11" t="s">
        <v>37</v>
      </c>
      <c r="AX194" s="11" t="s">
        <v>22</v>
      </c>
      <c r="AY194" s="206" t="s">
        <v>134</v>
      </c>
    </row>
    <row r="195" spans="2:65" s="1" customFormat="1" ht="31.5" customHeight="1" x14ac:dyDescent="0.3">
      <c r="B195" s="34"/>
      <c r="C195" s="183" t="s">
        <v>848</v>
      </c>
      <c r="D195" s="183" t="s">
        <v>136</v>
      </c>
      <c r="E195" s="184" t="s">
        <v>290</v>
      </c>
      <c r="F195" s="185" t="s">
        <v>291</v>
      </c>
      <c r="G195" s="186" t="s">
        <v>139</v>
      </c>
      <c r="H195" s="187">
        <v>8</v>
      </c>
      <c r="I195" s="188"/>
      <c r="J195" s="189">
        <f>ROUND(I195*H195,2)</f>
        <v>0</v>
      </c>
      <c r="K195" s="185" t="s">
        <v>140</v>
      </c>
      <c r="L195" s="54"/>
      <c r="M195" s="190" t="s">
        <v>20</v>
      </c>
      <c r="N195" s="191" t="s">
        <v>45</v>
      </c>
      <c r="O195" s="35"/>
      <c r="P195" s="192">
        <f>O195*H195</f>
        <v>0</v>
      </c>
      <c r="Q195" s="192">
        <v>0</v>
      </c>
      <c r="R195" s="192">
        <f>Q195*H195</f>
        <v>0</v>
      </c>
      <c r="S195" s="192">
        <v>0</v>
      </c>
      <c r="T195" s="193">
        <f>S195*H195</f>
        <v>0</v>
      </c>
      <c r="AR195" s="17" t="s">
        <v>141</v>
      </c>
      <c r="AT195" s="17" t="s">
        <v>136</v>
      </c>
      <c r="AU195" s="17" t="s">
        <v>83</v>
      </c>
      <c r="AY195" s="17" t="s">
        <v>134</v>
      </c>
      <c r="BE195" s="194">
        <f>IF(N195="základní",J195,0)</f>
        <v>0</v>
      </c>
      <c r="BF195" s="194">
        <f>IF(N195="snížená",J195,0)</f>
        <v>0</v>
      </c>
      <c r="BG195" s="194">
        <f>IF(N195="zákl. přenesená",J195,0)</f>
        <v>0</v>
      </c>
      <c r="BH195" s="194">
        <f>IF(N195="sníž. přenesená",J195,0)</f>
        <v>0</v>
      </c>
      <c r="BI195" s="194">
        <f>IF(N195="nulová",J195,0)</f>
        <v>0</v>
      </c>
      <c r="BJ195" s="17" t="s">
        <v>22</v>
      </c>
      <c r="BK195" s="194">
        <f>ROUND(I195*H195,2)</f>
        <v>0</v>
      </c>
      <c r="BL195" s="17" t="s">
        <v>141</v>
      </c>
      <c r="BM195" s="17" t="s">
        <v>849</v>
      </c>
    </row>
    <row r="196" spans="2:65" s="11" customFormat="1" ht="13.5" x14ac:dyDescent="0.3">
      <c r="B196" s="195"/>
      <c r="C196" s="196"/>
      <c r="D196" s="197" t="s">
        <v>143</v>
      </c>
      <c r="E196" s="198" t="s">
        <v>20</v>
      </c>
      <c r="F196" s="199" t="s">
        <v>178</v>
      </c>
      <c r="G196" s="196"/>
      <c r="H196" s="200">
        <v>8</v>
      </c>
      <c r="I196" s="201"/>
      <c r="J196" s="196"/>
      <c r="K196" s="196"/>
      <c r="L196" s="202"/>
      <c r="M196" s="203"/>
      <c r="N196" s="204"/>
      <c r="O196" s="204"/>
      <c r="P196" s="204"/>
      <c r="Q196" s="204"/>
      <c r="R196" s="204"/>
      <c r="S196" s="204"/>
      <c r="T196" s="205"/>
      <c r="AT196" s="206" t="s">
        <v>143</v>
      </c>
      <c r="AU196" s="206" t="s">
        <v>83</v>
      </c>
      <c r="AV196" s="11" t="s">
        <v>83</v>
      </c>
      <c r="AW196" s="11" t="s">
        <v>37</v>
      </c>
      <c r="AX196" s="11" t="s">
        <v>22</v>
      </c>
      <c r="AY196" s="206" t="s">
        <v>134</v>
      </c>
    </row>
    <row r="197" spans="2:65" s="1" customFormat="1" ht="57" customHeight="1" x14ac:dyDescent="0.3">
      <c r="B197" s="34"/>
      <c r="C197" s="183" t="s">
        <v>850</v>
      </c>
      <c r="D197" s="183" t="s">
        <v>136</v>
      </c>
      <c r="E197" s="184" t="s">
        <v>851</v>
      </c>
      <c r="F197" s="185" t="s">
        <v>852</v>
      </c>
      <c r="G197" s="186" t="s">
        <v>139</v>
      </c>
      <c r="H197" s="187">
        <v>4</v>
      </c>
      <c r="I197" s="188"/>
      <c r="J197" s="189">
        <f>ROUND(I197*H197,2)</f>
        <v>0</v>
      </c>
      <c r="K197" s="185" t="s">
        <v>140</v>
      </c>
      <c r="L197" s="54"/>
      <c r="M197" s="190" t="s">
        <v>20</v>
      </c>
      <c r="N197" s="191" t="s">
        <v>45</v>
      </c>
      <c r="O197" s="35"/>
      <c r="P197" s="192">
        <f>O197*H197</f>
        <v>0</v>
      </c>
      <c r="Q197" s="192">
        <v>8.5650000000000004E-2</v>
      </c>
      <c r="R197" s="192">
        <f>Q197*H197</f>
        <v>0.34260000000000002</v>
      </c>
      <c r="S197" s="192">
        <v>0</v>
      </c>
      <c r="T197" s="193">
        <f>S197*H197</f>
        <v>0</v>
      </c>
      <c r="AR197" s="17" t="s">
        <v>141</v>
      </c>
      <c r="AT197" s="17" t="s">
        <v>136</v>
      </c>
      <c r="AU197" s="17" t="s">
        <v>83</v>
      </c>
      <c r="AY197" s="17" t="s">
        <v>134</v>
      </c>
      <c r="BE197" s="194">
        <f>IF(N197="základní",J197,0)</f>
        <v>0</v>
      </c>
      <c r="BF197" s="194">
        <f>IF(N197="snížená",J197,0)</f>
        <v>0</v>
      </c>
      <c r="BG197" s="194">
        <f>IF(N197="zákl. přenesená",J197,0)</f>
        <v>0</v>
      </c>
      <c r="BH197" s="194">
        <f>IF(N197="sníž. přenesená",J197,0)</f>
        <v>0</v>
      </c>
      <c r="BI197" s="194">
        <f>IF(N197="nulová",J197,0)</f>
        <v>0</v>
      </c>
      <c r="BJ197" s="17" t="s">
        <v>22</v>
      </c>
      <c r="BK197" s="194">
        <f>ROUND(I197*H197,2)</f>
        <v>0</v>
      </c>
      <c r="BL197" s="17" t="s">
        <v>141</v>
      </c>
      <c r="BM197" s="17" t="s">
        <v>853</v>
      </c>
    </row>
    <row r="198" spans="2:65" s="11" customFormat="1" ht="13.5" x14ac:dyDescent="0.3">
      <c r="B198" s="195"/>
      <c r="C198" s="196"/>
      <c r="D198" s="207" t="s">
        <v>143</v>
      </c>
      <c r="E198" s="221" t="s">
        <v>20</v>
      </c>
      <c r="F198" s="222" t="s">
        <v>689</v>
      </c>
      <c r="G198" s="196"/>
      <c r="H198" s="223">
        <v>4</v>
      </c>
      <c r="I198" s="201"/>
      <c r="J198" s="196"/>
      <c r="K198" s="196"/>
      <c r="L198" s="202"/>
      <c r="M198" s="203"/>
      <c r="N198" s="204"/>
      <c r="O198" s="204"/>
      <c r="P198" s="204"/>
      <c r="Q198" s="204"/>
      <c r="R198" s="204"/>
      <c r="S198" s="204"/>
      <c r="T198" s="205"/>
      <c r="AT198" s="206" t="s">
        <v>143</v>
      </c>
      <c r="AU198" s="206" t="s">
        <v>83</v>
      </c>
      <c r="AV198" s="11" t="s">
        <v>83</v>
      </c>
      <c r="AW198" s="11" t="s">
        <v>37</v>
      </c>
      <c r="AX198" s="11" t="s">
        <v>74</v>
      </c>
      <c r="AY198" s="206" t="s">
        <v>134</v>
      </c>
    </row>
    <row r="199" spans="2:65" s="10" customFormat="1" ht="29.85" customHeight="1" x14ac:dyDescent="0.3">
      <c r="B199" s="166"/>
      <c r="C199" s="167"/>
      <c r="D199" s="180" t="s">
        <v>73</v>
      </c>
      <c r="E199" s="181" t="s">
        <v>167</v>
      </c>
      <c r="F199" s="181" t="s">
        <v>854</v>
      </c>
      <c r="G199" s="167"/>
      <c r="H199" s="167"/>
      <c r="I199" s="170"/>
      <c r="J199" s="182">
        <f>BK199</f>
        <v>0</v>
      </c>
      <c r="K199" s="167"/>
      <c r="L199" s="172"/>
      <c r="M199" s="173"/>
      <c r="N199" s="174"/>
      <c r="O199" s="174"/>
      <c r="P199" s="175">
        <f>SUM(P200:P203)</f>
        <v>0</v>
      </c>
      <c r="Q199" s="174"/>
      <c r="R199" s="175">
        <f>SUM(R200:R203)</f>
        <v>2.1660000000000002E-2</v>
      </c>
      <c r="S199" s="174"/>
      <c r="T199" s="176">
        <f>SUM(T200:T203)</f>
        <v>0</v>
      </c>
      <c r="AR199" s="177" t="s">
        <v>22</v>
      </c>
      <c r="AT199" s="178" t="s">
        <v>73</v>
      </c>
      <c r="AU199" s="178" t="s">
        <v>22</v>
      </c>
      <c r="AY199" s="177" t="s">
        <v>134</v>
      </c>
      <c r="BK199" s="179">
        <f>SUM(BK200:BK203)</f>
        <v>0</v>
      </c>
    </row>
    <row r="200" spans="2:65" s="1" customFormat="1" ht="22.5" customHeight="1" x14ac:dyDescent="0.3">
      <c r="B200" s="34"/>
      <c r="C200" s="183" t="s">
        <v>855</v>
      </c>
      <c r="D200" s="183" t="s">
        <v>136</v>
      </c>
      <c r="E200" s="184" t="s">
        <v>856</v>
      </c>
      <c r="F200" s="185" t="s">
        <v>857</v>
      </c>
      <c r="G200" s="186" t="s">
        <v>139</v>
      </c>
      <c r="H200" s="187">
        <v>180.5</v>
      </c>
      <c r="I200" s="188"/>
      <c r="J200" s="189">
        <f>ROUND(I200*H200,2)</f>
        <v>0</v>
      </c>
      <c r="K200" s="185" t="s">
        <v>140</v>
      </c>
      <c r="L200" s="54"/>
      <c r="M200" s="190" t="s">
        <v>20</v>
      </c>
      <c r="N200" s="191" t="s">
        <v>45</v>
      </c>
      <c r="O200" s="35"/>
      <c r="P200" s="192">
        <f>O200*H200</f>
        <v>0</v>
      </c>
      <c r="Q200" s="192">
        <v>1.2E-4</v>
      </c>
      <c r="R200" s="192">
        <f>Q200*H200</f>
        <v>2.1660000000000002E-2</v>
      </c>
      <c r="S200" s="192">
        <v>0</v>
      </c>
      <c r="T200" s="193">
        <f>S200*H200</f>
        <v>0</v>
      </c>
      <c r="AR200" s="17" t="s">
        <v>141</v>
      </c>
      <c r="AT200" s="17" t="s">
        <v>136</v>
      </c>
      <c r="AU200" s="17" t="s">
        <v>83</v>
      </c>
      <c r="AY200" s="17" t="s">
        <v>134</v>
      </c>
      <c r="BE200" s="194">
        <f>IF(N200="základní",J200,0)</f>
        <v>0</v>
      </c>
      <c r="BF200" s="194">
        <f>IF(N200="snížená",J200,0)</f>
        <v>0</v>
      </c>
      <c r="BG200" s="194">
        <f>IF(N200="zákl. přenesená",J200,0)</f>
        <v>0</v>
      </c>
      <c r="BH200" s="194">
        <f>IF(N200="sníž. přenesená",J200,0)</f>
        <v>0</v>
      </c>
      <c r="BI200" s="194">
        <f>IF(N200="nulová",J200,0)</f>
        <v>0</v>
      </c>
      <c r="BJ200" s="17" t="s">
        <v>22</v>
      </c>
      <c r="BK200" s="194">
        <f>ROUND(I200*H200,2)</f>
        <v>0</v>
      </c>
      <c r="BL200" s="17" t="s">
        <v>141</v>
      </c>
      <c r="BM200" s="17" t="s">
        <v>858</v>
      </c>
    </row>
    <row r="201" spans="2:65" s="11" customFormat="1" ht="13.5" x14ac:dyDescent="0.3">
      <c r="B201" s="195"/>
      <c r="C201" s="196"/>
      <c r="D201" s="207" t="s">
        <v>143</v>
      </c>
      <c r="E201" s="221" t="s">
        <v>20</v>
      </c>
      <c r="F201" s="222" t="s">
        <v>859</v>
      </c>
      <c r="G201" s="196"/>
      <c r="H201" s="223">
        <v>155</v>
      </c>
      <c r="I201" s="201"/>
      <c r="J201" s="196"/>
      <c r="K201" s="196"/>
      <c r="L201" s="202"/>
      <c r="M201" s="203"/>
      <c r="N201" s="204"/>
      <c r="O201" s="204"/>
      <c r="P201" s="204"/>
      <c r="Q201" s="204"/>
      <c r="R201" s="204"/>
      <c r="S201" s="204"/>
      <c r="T201" s="205"/>
      <c r="AT201" s="206" t="s">
        <v>143</v>
      </c>
      <c r="AU201" s="206" t="s">
        <v>83</v>
      </c>
      <c r="AV201" s="11" t="s">
        <v>83</v>
      </c>
      <c r="AW201" s="11" t="s">
        <v>37</v>
      </c>
      <c r="AX201" s="11" t="s">
        <v>74</v>
      </c>
      <c r="AY201" s="206" t="s">
        <v>134</v>
      </c>
    </row>
    <row r="202" spans="2:65" s="11" customFormat="1" ht="13.5" x14ac:dyDescent="0.3">
      <c r="B202" s="195"/>
      <c r="C202" s="196"/>
      <c r="D202" s="207" t="s">
        <v>143</v>
      </c>
      <c r="E202" s="221" t="s">
        <v>20</v>
      </c>
      <c r="F202" s="222" t="s">
        <v>860</v>
      </c>
      <c r="G202" s="196"/>
      <c r="H202" s="223">
        <v>25.5</v>
      </c>
      <c r="I202" s="201"/>
      <c r="J202" s="196"/>
      <c r="K202" s="196"/>
      <c r="L202" s="202"/>
      <c r="M202" s="203"/>
      <c r="N202" s="204"/>
      <c r="O202" s="204"/>
      <c r="P202" s="204"/>
      <c r="Q202" s="204"/>
      <c r="R202" s="204"/>
      <c r="S202" s="204"/>
      <c r="T202" s="205"/>
      <c r="AT202" s="206" t="s">
        <v>143</v>
      </c>
      <c r="AU202" s="206" t="s">
        <v>83</v>
      </c>
      <c r="AV202" s="11" t="s">
        <v>83</v>
      </c>
      <c r="AW202" s="11" t="s">
        <v>37</v>
      </c>
      <c r="AX202" s="11" t="s">
        <v>74</v>
      </c>
      <c r="AY202" s="206" t="s">
        <v>134</v>
      </c>
    </row>
    <row r="203" spans="2:65" s="13" customFormat="1" ht="13.5" x14ac:dyDescent="0.3">
      <c r="B203" s="224"/>
      <c r="C203" s="225"/>
      <c r="D203" s="207" t="s">
        <v>143</v>
      </c>
      <c r="E203" s="252" t="s">
        <v>20</v>
      </c>
      <c r="F203" s="253" t="s">
        <v>197</v>
      </c>
      <c r="G203" s="225"/>
      <c r="H203" s="254">
        <v>180.5</v>
      </c>
      <c r="I203" s="229"/>
      <c r="J203" s="225"/>
      <c r="K203" s="225"/>
      <c r="L203" s="230"/>
      <c r="M203" s="231"/>
      <c r="N203" s="232"/>
      <c r="O203" s="232"/>
      <c r="P203" s="232"/>
      <c r="Q203" s="232"/>
      <c r="R203" s="232"/>
      <c r="S203" s="232"/>
      <c r="T203" s="233"/>
      <c r="AT203" s="234" t="s">
        <v>143</v>
      </c>
      <c r="AU203" s="234" t="s">
        <v>83</v>
      </c>
      <c r="AV203" s="13" t="s">
        <v>141</v>
      </c>
      <c r="AW203" s="13" t="s">
        <v>37</v>
      </c>
      <c r="AX203" s="13" t="s">
        <v>22</v>
      </c>
      <c r="AY203" s="234" t="s">
        <v>134</v>
      </c>
    </row>
    <row r="204" spans="2:65" s="10" customFormat="1" ht="29.85" customHeight="1" x14ac:dyDescent="0.3">
      <c r="B204" s="166"/>
      <c r="C204" s="167"/>
      <c r="D204" s="180" t="s">
        <v>73</v>
      </c>
      <c r="E204" s="181" t="s">
        <v>178</v>
      </c>
      <c r="F204" s="181" t="s">
        <v>322</v>
      </c>
      <c r="G204" s="167"/>
      <c r="H204" s="167"/>
      <c r="I204" s="170"/>
      <c r="J204" s="182">
        <f>BK204</f>
        <v>0</v>
      </c>
      <c r="K204" s="167"/>
      <c r="L204" s="172"/>
      <c r="M204" s="173"/>
      <c r="N204" s="174"/>
      <c r="O204" s="174"/>
      <c r="P204" s="175">
        <f>SUM(P205:P214)</f>
        <v>0</v>
      </c>
      <c r="Q204" s="174"/>
      <c r="R204" s="175">
        <f>SUM(R205:R214)</f>
        <v>7.3004999999999995</v>
      </c>
      <c r="S204" s="174"/>
      <c r="T204" s="176">
        <f>SUM(T205:T214)</f>
        <v>0</v>
      </c>
      <c r="AR204" s="177" t="s">
        <v>22</v>
      </c>
      <c r="AT204" s="178" t="s">
        <v>73</v>
      </c>
      <c r="AU204" s="178" t="s">
        <v>22</v>
      </c>
      <c r="AY204" s="177" t="s">
        <v>134</v>
      </c>
      <c r="BK204" s="179">
        <f>SUM(BK205:BK214)</f>
        <v>0</v>
      </c>
    </row>
    <row r="205" spans="2:65" s="1" customFormat="1" ht="22.5" customHeight="1" x14ac:dyDescent="0.3">
      <c r="B205" s="34"/>
      <c r="C205" s="183" t="s">
        <v>861</v>
      </c>
      <c r="D205" s="183" t="s">
        <v>136</v>
      </c>
      <c r="E205" s="184" t="s">
        <v>862</v>
      </c>
      <c r="F205" s="185" t="s">
        <v>863</v>
      </c>
      <c r="G205" s="186" t="s">
        <v>176</v>
      </c>
      <c r="H205" s="187">
        <v>2</v>
      </c>
      <c r="I205" s="188"/>
      <c r="J205" s="189">
        <f>ROUND(I205*H205,2)</f>
        <v>0</v>
      </c>
      <c r="K205" s="185" t="s">
        <v>20</v>
      </c>
      <c r="L205" s="54"/>
      <c r="M205" s="190" t="s">
        <v>20</v>
      </c>
      <c r="N205" s="191" t="s">
        <v>45</v>
      </c>
      <c r="O205" s="35"/>
      <c r="P205" s="192">
        <f>O205*H205</f>
        <v>0</v>
      </c>
      <c r="Q205" s="192">
        <v>1.12181</v>
      </c>
      <c r="R205" s="192">
        <f>Q205*H205</f>
        <v>2.2436199999999999</v>
      </c>
      <c r="S205" s="192">
        <v>0</v>
      </c>
      <c r="T205" s="193">
        <f>S205*H205</f>
        <v>0</v>
      </c>
      <c r="AR205" s="17" t="s">
        <v>141</v>
      </c>
      <c r="AT205" s="17" t="s">
        <v>136</v>
      </c>
      <c r="AU205" s="17" t="s">
        <v>83</v>
      </c>
      <c r="AY205" s="17" t="s">
        <v>134</v>
      </c>
      <c r="BE205" s="194">
        <f>IF(N205="základní",J205,0)</f>
        <v>0</v>
      </c>
      <c r="BF205" s="194">
        <f>IF(N205="snížená",J205,0)</f>
        <v>0</v>
      </c>
      <c r="BG205" s="194">
        <f>IF(N205="zákl. přenesená",J205,0)</f>
        <v>0</v>
      </c>
      <c r="BH205" s="194">
        <f>IF(N205="sníž. přenesená",J205,0)</f>
        <v>0</v>
      </c>
      <c r="BI205" s="194">
        <f>IF(N205="nulová",J205,0)</f>
        <v>0</v>
      </c>
      <c r="BJ205" s="17" t="s">
        <v>22</v>
      </c>
      <c r="BK205" s="194">
        <f>ROUND(I205*H205,2)</f>
        <v>0</v>
      </c>
      <c r="BL205" s="17" t="s">
        <v>141</v>
      </c>
      <c r="BM205" s="17" t="s">
        <v>864</v>
      </c>
    </row>
    <row r="206" spans="2:65" s="11" customFormat="1" ht="13.5" x14ac:dyDescent="0.3">
      <c r="B206" s="195"/>
      <c r="C206" s="196"/>
      <c r="D206" s="197" t="s">
        <v>143</v>
      </c>
      <c r="E206" s="198" t="s">
        <v>20</v>
      </c>
      <c r="F206" s="199" t="s">
        <v>83</v>
      </c>
      <c r="G206" s="196"/>
      <c r="H206" s="200">
        <v>2</v>
      </c>
      <c r="I206" s="201"/>
      <c r="J206" s="196"/>
      <c r="K206" s="196"/>
      <c r="L206" s="202"/>
      <c r="M206" s="203"/>
      <c r="N206" s="204"/>
      <c r="O206" s="204"/>
      <c r="P206" s="204"/>
      <c r="Q206" s="204"/>
      <c r="R206" s="204"/>
      <c r="S206" s="204"/>
      <c r="T206" s="205"/>
      <c r="AT206" s="206" t="s">
        <v>143</v>
      </c>
      <c r="AU206" s="206" t="s">
        <v>83</v>
      </c>
      <c r="AV206" s="11" t="s">
        <v>83</v>
      </c>
      <c r="AW206" s="11" t="s">
        <v>37</v>
      </c>
      <c r="AX206" s="11" t="s">
        <v>22</v>
      </c>
      <c r="AY206" s="206" t="s">
        <v>134</v>
      </c>
    </row>
    <row r="207" spans="2:65" s="1" customFormat="1" ht="31.5" customHeight="1" x14ac:dyDescent="0.3">
      <c r="B207" s="34"/>
      <c r="C207" s="183" t="s">
        <v>317</v>
      </c>
      <c r="D207" s="183" t="s">
        <v>136</v>
      </c>
      <c r="E207" s="184" t="s">
        <v>865</v>
      </c>
      <c r="F207" s="185" t="s">
        <v>866</v>
      </c>
      <c r="G207" s="186" t="s">
        <v>154</v>
      </c>
      <c r="H207" s="187">
        <v>28</v>
      </c>
      <c r="I207" s="188"/>
      <c r="J207" s="189">
        <f>ROUND(I207*H207,2)</f>
        <v>0</v>
      </c>
      <c r="K207" s="185" t="s">
        <v>20</v>
      </c>
      <c r="L207" s="54"/>
      <c r="M207" s="190" t="s">
        <v>20</v>
      </c>
      <c r="N207" s="191" t="s">
        <v>45</v>
      </c>
      <c r="O207" s="35"/>
      <c r="P207" s="192">
        <f>O207*H207</f>
        <v>0</v>
      </c>
      <c r="Q207" s="192">
        <v>3.3E-3</v>
      </c>
      <c r="R207" s="192">
        <f>Q207*H207</f>
        <v>9.2399999999999996E-2</v>
      </c>
      <c r="S207" s="192">
        <v>0</v>
      </c>
      <c r="T207" s="193">
        <f>S207*H207</f>
        <v>0</v>
      </c>
      <c r="AR207" s="17" t="s">
        <v>141</v>
      </c>
      <c r="AT207" s="17" t="s">
        <v>136</v>
      </c>
      <c r="AU207" s="17" t="s">
        <v>83</v>
      </c>
      <c r="AY207" s="17" t="s">
        <v>134</v>
      </c>
      <c r="BE207" s="194">
        <f>IF(N207="základní",J207,0)</f>
        <v>0</v>
      </c>
      <c r="BF207" s="194">
        <f>IF(N207="snížená",J207,0)</f>
        <v>0</v>
      </c>
      <c r="BG207" s="194">
        <f>IF(N207="zákl. přenesená",J207,0)</f>
        <v>0</v>
      </c>
      <c r="BH207" s="194">
        <f>IF(N207="sníž. přenesená",J207,0)</f>
        <v>0</v>
      </c>
      <c r="BI207" s="194">
        <f>IF(N207="nulová",J207,0)</f>
        <v>0</v>
      </c>
      <c r="BJ207" s="17" t="s">
        <v>22</v>
      </c>
      <c r="BK207" s="194">
        <f>ROUND(I207*H207,2)</f>
        <v>0</v>
      </c>
      <c r="BL207" s="17" t="s">
        <v>141</v>
      </c>
      <c r="BM207" s="17" t="s">
        <v>867</v>
      </c>
    </row>
    <row r="208" spans="2:65" s="11" customFormat="1" ht="13.5" x14ac:dyDescent="0.3">
      <c r="B208" s="195"/>
      <c r="C208" s="196"/>
      <c r="D208" s="197" t="s">
        <v>143</v>
      </c>
      <c r="E208" s="198" t="s">
        <v>20</v>
      </c>
      <c r="F208" s="199" t="s">
        <v>868</v>
      </c>
      <c r="G208" s="196"/>
      <c r="H208" s="200">
        <v>28</v>
      </c>
      <c r="I208" s="201"/>
      <c r="J208" s="196"/>
      <c r="K208" s="196"/>
      <c r="L208" s="202"/>
      <c r="M208" s="203"/>
      <c r="N208" s="204"/>
      <c r="O208" s="204"/>
      <c r="P208" s="204"/>
      <c r="Q208" s="204"/>
      <c r="R208" s="204"/>
      <c r="S208" s="204"/>
      <c r="T208" s="205"/>
      <c r="AT208" s="206" t="s">
        <v>143</v>
      </c>
      <c r="AU208" s="206" t="s">
        <v>83</v>
      </c>
      <c r="AV208" s="11" t="s">
        <v>83</v>
      </c>
      <c r="AW208" s="11" t="s">
        <v>37</v>
      </c>
      <c r="AX208" s="11" t="s">
        <v>22</v>
      </c>
      <c r="AY208" s="206" t="s">
        <v>134</v>
      </c>
    </row>
    <row r="209" spans="2:65" s="1" customFormat="1" ht="31.5" customHeight="1" x14ac:dyDescent="0.3">
      <c r="B209" s="34"/>
      <c r="C209" s="183" t="s">
        <v>323</v>
      </c>
      <c r="D209" s="183" t="s">
        <v>136</v>
      </c>
      <c r="E209" s="184" t="s">
        <v>869</v>
      </c>
      <c r="F209" s="185" t="s">
        <v>870</v>
      </c>
      <c r="G209" s="186" t="s">
        <v>154</v>
      </c>
      <c r="H209" s="187">
        <v>29</v>
      </c>
      <c r="I209" s="188"/>
      <c r="J209" s="189">
        <f>ROUND(I209*H209,2)</f>
        <v>0</v>
      </c>
      <c r="K209" s="185" t="s">
        <v>155</v>
      </c>
      <c r="L209" s="54"/>
      <c r="M209" s="190" t="s">
        <v>20</v>
      </c>
      <c r="N209" s="191" t="s">
        <v>45</v>
      </c>
      <c r="O209" s="35"/>
      <c r="P209" s="192">
        <f>O209*H209</f>
        <v>0</v>
      </c>
      <c r="Q209" s="192">
        <v>4.8199999999999996E-3</v>
      </c>
      <c r="R209" s="192">
        <f>Q209*H209</f>
        <v>0.13977999999999999</v>
      </c>
      <c r="S209" s="192">
        <v>0</v>
      </c>
      <c r="T209" s="193">
        <f>S209*H209</f>
        <v>0</v>
      </c>
      <c r="AR209" s="17" t="s">
        <v>141</v>
      </c>
      <c r="AT209" s="17" t="s">
        <v>136</v>
      </c>
      <c r="AU209" s="17" t="s">
        <v>83</v>
      </c>
      <c r="AY209" s="17" t="s">
        <v>134</v>
      </c>
      <c r="BE209" s="194">
        <f>IF(N209="základní",J209,0)</f>
        <v>0</v>
      </c>
      <c r="BF209" s="194">
        <f>IF(N209="snížená",J209,0)</f>
        <v>0</v>
      </c>
      <c r="BG209" s="194">
        <f>IF(N209="zákl. přenesená",J209,0)</f>
        <v>0</v>
      </c>
      <c r="BH209" s="194">
        <f>IF(N209="sníž. přenesená",J209,0)</f>
        <v>0</v>
      </c>
      <c r="BI209" s="194">
        <f>IF(N209="nulová",J209,0)</f>
        <v>0</v>
      </c>
      <c r="BJ209" s="17" t="s">
        <v>22</v>
      </c>
      <c r="BK209" s="194">
        <f>ROUND(I209*H209,2)</f>
        <v>0</v>
      </c>
      <c r="BL209" s="17" t="s">
        <v>141</v>
      </c>
      <c r="BM209" s="17" t="s">
        <v>871</v>
      </c>
    </row>
    <row r="210" spans="2:65" s="11" customFormat="1" ht="13.5" x14ac:dyDescent="0.3">
      <c r="B210" s="195"/>
      <c r="C210" s="196"/>
      <c r="D210" s="197" t="s">
        <v>143</v>
      </c>
      <c r="E210" s="198" t="s">
        <v>20</v>
      </c>
      <c r="F210" s="199" t="s">
        <v>284</v>
      </c>
      <c r="G210" s="196"/>
      <c r="H210" s="200">
        <v>29</v>
      </c>
      <c r="I210" s="201"/>
      <c r="J210" s="196"/>
      <c r="K210" s="196"/>
      <c r="L210" s="202"/>
      <c r="M210" s="203"/>
      <c r="N210" s="204"/>
      <c r="O210" s="204"/>
      <c r="P210" s="204"/>
      <c r="Q210" s="204"/>
      <c r="R210" s="204"/>
      <c r="S210" s="204"/>
      <c r="T210" s="205"/>
      <c r="AT210" s="206" t="s">
        <v>143</v>
      </c>
      <c r="AU210" s="206" t="s">
        <v>83</v>
      </c>
      <c r="AV210" s="11" t="s">
        <v>83</v>
      </c>
      <c r="AW210" s="11" t="s">
        <v>37</v>
      </c>
      <c r="AX210" s="11" t="s">
        <v>22</v>
      </c>
      <c r="AY210" s="206" t="s">
        <v>134</v>
      </c>
    </row>
    <row r="211" spans="2:65" s="1" customFormat="1" ht="31.5" customHeight="1" x14ac:dyDescent="0.3">
      <c r="B211" s="34"/>
      <c r="C211" s="183" t="s">
        <v>332</v>
      </c>
      <c r="D211" s="183" t="s">
        <v>136</v>
      </c>
      <c r="E211" s="184" t="s">
        <v>872</v>
      </c>
      <c r="F211" s="185" t="s">
        <v>873</v>
      </c>
      <c r="G211" s="186" t="s">
        <v>176</v>
      </c>
      <c r="H211" s="187">
        <v>1</v>
      </c>
      <c r="I211" s="188"/>
      <c r="J211" s="189">
        <f>ROUND(I211*H211,2)</f>
        <v>0</v>
      </c>
      <c r="K211" s="185" t="s">
        <v>20</v>
      </c>
      <c r="L211" s="54"/>
      <c r="M211" s="190" t="s">
        <v>20</v>
      </c>
      <c r="N211" s="191" t="s">
        <v>45</v>
      </c>
      <c r="O211" s="35"/>
      <c r="P211" s="192">
        <f>O211*H211</f>
        <v>0</v>
      </c>
      <c r="Q211" s="192">
        <v>1.84494</v>
      </c>
      <c r="R211" s="192">
        <f>Q211*H211</f>
        <v>1.84494</v>
      </c>
      <c r="S211" s="192">
        <v>0</v>
      </c>
      <c r="T211" s="193">
        <f>S211*H211</f>
        <v>0</v>
      </c>
      <c r="AR211" s="17" t="s">
        <v>141</v>
      </c>
      <c r="AT211" s="17" t="s">
        <v>136</v>
      </c>
      <c r="AU211" s="17" t="s">
        <v>83</v>
      </c>
      <c r="AY211" s="17" t="s">
        <v>134</v>
      </c>
      <c r="BE211" s="194">
        <f>IF(N211="základní",J211,0)</f>
        <v>0</v>
      </c>
      <c r="BF211" s="194">
        <f>IF(N211="snížená",J211,0)</f>
        <v>0</v>
      </c>
      <c r="BG211" s="194">
        <f>IF(N211="zákl. přenesená",J211,0)</f>
        <v>0</v>
      </c>
      <c r="BH211" s="194">
        <f>IF(N211="sníž. přenesená",J211,0)</f>
        <v>0</v>
      </c>
      <c r="BI211" s="194">
        <f>IF(N211="nulová",J211,0)</f>
        <v>0</v>
      </c>
      <c r="BJ211" s="17" t="s">
        <v>22</v>
      </c>
      <c r="BK211" s="194">
        <f>ROUND(I211*H211,2)</f>
        <v>0</v>
      </c>
      <c r="BL211" s="17" t="s">
        <v>141</v>
      </c>
      <c r="BM211" s="17" t="s">
        <v>874</v>
      </c>
    </row>
    <row r="212" spans="2:65" s="1" customFormat="1" ht="31.5" customHeight="1" x14ac:dyDescent="0.3">
      <c r="B212" s="34"/>
      <c r="C212" s="183" t="s">
        <v>336</v>
      </c>
      <c r="D212" s="183" t="s">
        <v>136</v>
      </c>
      <c r="E212" s="184" t="s">
        <v>875</v>
      </c>
      <c r="F212" s="185" t="s">
        <v>876</v>
      </c>
      <c r="G212" s="186" t="s">
        <v>176</v>
      </c>
      <c r="H212" s="187">
        <v>1</v>
      </c>
      <c r="I212" s="188"/>
      <c r="J212" s="189">
        <f>ROUND(I212*H212,2)</f>
        <v>0</v>
      </c>
      <c r="K212" s="185" t="s">
        <v>20</v>
      </c>
      <c r="L212" s="54"/>
      <c r="M212" s="190" t="s">
        <v>20</v>
      </c>
      <c r="N212" s="191" t="s">
        <v>45</v>
      </c>
      <c r="O212" s="35"/>
      <c r="P212" s="192">
        <f>O212*H212</f>
        <v>0</v>
      </c>
      <c r="Q212" s="192">
        <v>2.1449400000000001</v>
      </c>
      <c r="R212" s="192">
        <f>Q212*H212</f>
        <v>2.1449400000000001</v>
      </c>
      <c r="S212" s="192">
        <v>0</v>
      </c>
      <c r="T212" s="193">
        <f>S212*H212</f>
        <v>0</v>
      </c>
      <c r="AR212" s="17" t="s">
        <v>141</v>
      </c>
      <c r="AT212" s="17" t="s">
        <v>136</v>
      </c>
      <c r="AU212" s="17" t="s">
        <v>83</v>
      </c>
      <c r="AY212" s="17" t="s">
        <v>134</v>
      </c>
      <c r="BE212" s="194">
        <f>IF(N212="základní",J212,0)</f>
        <v>0</v>
      </c>
      <c r="BF212" s="194">
        <f>IF(N212="snížená",J212,0)</f>
        <v>0</v>
      </c>
      <c r="BG212" s="194">
        <f>IF(N212="zákl. přenesená",J212,0)</f>
        <v>0</v>
      </c>
      <c r="BH212" s="194">
        <f>IF(N212="sníž. přenesená",J212,0)</f>
        <v>0</v>
      </c>
      <c r="BI212" s="194">
        <f>IF(N212="nulová",J212,0)</f>
        <v>0</v>
      </c>
      <c r="BJ212" s="17" t="s">
        <v>22</v>
      </c>
      <c r="BK212" s="194">
        <f>ROUND(I212*H212,2)</f>
        <v>0</v>
      </c>
      <c r="BL212" s="17" t="s">
        <v>141</v>
      </c>
      <c r="BM212" s="17" t="s">
        <v>877</v>
      </c>
    </row>
    <row r="213" spans="2:65" s="1" customFormat="1" ht="44.25" customHeight="1" x14ac:dyDescent="0.3">
      <c r="B213" s="34"/>
      <c r="C213" s="183" t="s">
        <v>345</v>
      </c>
      <c r="D213" s="183" t="s">
        <v>136</v>
      </c>
      <c r="E213" s="184" t="s">
        <v>878</v>
      </c>
      <c r="F213" s="185" t="s">
        <v>879</v>
      </c>
      <c r="G213" s="186" t="s">
        <v>176</v>
      </c>
      <c r="H213" s="187">
        <v>2</v>
      </c>
      <c r="I213" s="188"/>
      <c r="J213" s="189">
        <f>ROUND(I213*H213,2)</f>
        <v>0</v>
      </c>
      <c r="K213" s="185" t="s">
        <v>20</v>
      </c>
      <c r="L213" s="54"/>
      <c r="M213" s="190" t="s">
        <v>20</v>
      </c>
      <c r="N213" s="191" t="s">
        <v>45</v>
      </c>
      <c r="O213" s="35"/>
      <c r="P213" s="192">
        <f>O213*H213</f>
        <v>0</v>
      </c>
      <c r="Q213" s="192">
        <v>0.34494000000000002</v>
      </c>
      <c r="R213" s="192">
        <f>Q213*H213</f>
        <v>0.68988000000000005</v>
      </c>
      <c r="S213" s="192">
        <v>0</v>
      </c>
      <c r="T213" s="193">
        <f>S213*H213</f>
        <v>0</v>
      </c>
      <c r="AR213" s="17" t="s">
        <v>141</v>
      </c>
      <c r="AT213" s="17" t="s">
        <v>136</v>
      </c>
      <c r="AU213" s="17" t="s">
        <v>83</v>
      </c>
      <c r="AY213" s="17" t="s">
        <v>134</v>
      </c>
      <c r="BE213" s="194">
        <f>IF(N213="základní",J213,0)</f>
        <v>0</v>
      </c>
      <c r="BF213" s="194">
        <f>IF(N213="snížená",J213,0)</f>
        <v>0</v>
      </c>
      <c r="BG213" s="194">
        <f>IF(N213="zákl. přenesená",J213,0)</f>
        <v>0</v>
      </c>
      <c r="BH213" s="194">
        <f>IF(N213="sníž. přenesená",J213,0)</f>
        <v>0</v>
      </c>
      <c r="BI213" s="194">
        <f>IF(N213="nulová",J213,0)</f>
        <v>0</v>
      </c>
      <c r="BJ213" s="17" t="s">
        <v>22</v>
      </c>
      <c r="BK213" s="194">
        <f>ROUND(I213*H213,2)</f>
        <v>0</v>
      </c>
      <c r="BL213" s="17" t="s">
        <v>141</v>
      </c>
      <c r="BM213" s="17" t="s">
        <v>880</v>
      </c>
    </row>
    <row r="214" spans="2:65" s="1" customFormat="1" ht="44.25" customHeight="1" x14ac:dyDescent="0.3">
      <c r="B214" s="34"/>
      <c r="C214" s="183" t="s">
        <v>354</v>
      </c>
      <c r="D214" s="183" t="s">
        <v>136</v>
      </c>
      <c r="E214" s="184" t="s">
        <v>881</v>
      </c>
      <c r="F214" s="185" t="s">
        <v>882</v>
      </c>
      <c r="G214" s="186" t="s">
        <v>176</v>
      </c>
      <c r="H214" s="187">
        <v>1</v>
      </c>
      <c r="I214" s="188"/>
      <c r="J214" s="189">
        <f>ROUND(I214*H214,2)</f>
        <v>0</v>
      </c>
      <c r="K214" s="185" t="s">
        <v>20</v>
      </c>
      <c r="L214" s="54"/>
      <c r="M214" s="190" t="s">
        <v>20</v>
      </c>
      <c r="N214" s="191" t="s">
        <v>45</v>
      </c>
      <c r="O214" s="35"/>
      <c r="P214" s="192">
        <f>O214*H214</f>
        <v>0</v>
      </c>
      <c r="Q214" s="192">
        <v>0.14494000000000001</v>
      </c>
      <c r="R214" s="192">
        <f>Q214*H214</f>
        <v>0.14494000000000001</v>
      </c>
      <c r="S214" s="192">
        <v>0</v>
      </c>
      <c r="T214" s="193">
        <f>S214*H214</f>
        <v>0</v>
      </c>
      <c r="AR214" s="17" t="s">
        <v>141</v>
      </c>
      <c r="AT214" s="17" t="s">
        <v>136</v>
      </c>
      <c r="AU214" s="17" t="s">
        <v>83</v>
      </c>
      <c r="AY214" s="17" t="s">
        <v>134</v>
      </c>
      <c r="BE214" s="194">
        <f>IF(N214="základní",J214,0)</f>
        <v>0</v>
      </c>
      <c r="BF214" s="194">
        <f>IF(N214="snížená",J214,0)</f>
        <v>0</v>
      </c>
      <c r="BG214" s="194">
        <f>IF(N214="zákl. přenesená",J214,0)</f>
        <v>0</v>
      </c>
      <c r="BH214" s="194">
        <f>IF(N214="sníž. přenesená",J214,0)</f>
        <v>0</v>
      </c>
      <c r="BI214" s="194">
        <f>IF(N214="nulová",J214,0)</f>
        <v>0</v>
      </c>
      <c r="BJ214" s="17" t="s">
        <v>22</v>
      </c>
      <c r="BK214" s="194">
        <f>ROUND(I214*H214,2)</f>
        <v>0</v>
      </c>
      <c r="BL214" s="17" t="s">
        <v>141</v>
      </c>
      <c r="BM214" s="17" t="s">
        <v>883</v>
      </c>
    </row>
    <row r="215" spans="2:65" s="10" customFormat="1" ht="29.85" customHeight="1" x14ac:dyDescent="0.3">
      <c r="B215" s="166"/>
      <c r="C215" s="167"/>
      <c r="D215" s="180" t="s">
        <v>73</v>
      </c>
      <c r="E215" s="181" t="s">
        <v>183</v>
      </c>
      <c r="F215" s="181" t="s">
        <v>331</v>
      </c>
      <c r="G215" s="167"/>
      <c r="H215" s="167"/>
      <c r="I215" s="170"/>
      <c r="J215" s="182">
        <f>BK215</f>
        <v>0</v>
      </c>
      <c r="K215" s="167"/>
      <c r="L215" s="172"/>
      <c r="M215" s="173"/>
      <c r="N215" s="174"/>
      <c r="O215" s="174"/>
      <c r="P215" s="175">
        <f>P216+SUM(P217:P228)</f>
        <v>0</v>
      </c>
      <c r="Q215" s="174"/>
      <c r="R215" s="175">
        <f>R216+SUM(R217:R228)</f>
        <v>4.8999999999999998E-3</v>
      </c>
      <c r="S215" s="174"/>
      <c r="T215" s="176">
        <f>T216+SUM(T217:T228)</f>
        <v>0</v>
      </c>
      <c r="AR215" s="177" t="s">
        <v>22</v>
      </c>
      <c r="AT215" s="178" t="s">
        <v>73</v>
      </c>
      <c r="AU215" s="178" t="s">
        <v>22</v>
      </c>
      <c r="AY215" s="177" t="s">
        <v>134</v>
      </c>
      <c r="BK215" s="179">
        <f>BK216+SUM(BK217:BK228)</f>
        <v>0</v>
      </c>
    </row>
    <row r="216" spans="2:65" s="1" customFormat="1" ht="31.5" customHeight="1" x14ac:dyDescent="0.3">
      <c r="B216" s="34"/>
      <c r="C216" s="183" t="s">
        <v>884</v>
      </c>
      <c r="D216" s="183" t="s">
        <v>136</v>
      </c>
      <c r="E216" s="184" t="s">
        <v>885</v>
      </c>
      <c r="F216" s="185" t="s">
        <v>886</v>
      </c>
      <c r="G216" s="186" t="s">
        <v>154</v>
      </c>
      <c r="H216" s="187">
        <v>20</v>
      </c>
      <c r="I216" s="188"/>
      <c r="J216" s="189">
        <f>ROUND(I216*H216,2)</f>
        <v>0</v>
      </c>
      <c r="K216" s="185" t="s">
        <v>140</v>
      </c>
      <c r="L216" s="54"/>
      <c r="M216" s="190" t="s">
        <v>20</v>
      </c>
      <c r="N216" s="191" t="s">
        <v>45</v>
      </c>
      <c r="O216" s="35"/>
      <c r="P216" s="192">
        <f>O216*H216</f>
        <v>0</v>
      </c>
      <c r="Q216" s="192">
        <v>1.0000000000000001E-5</v>
      </c>
      <c r="R216" s="192">
        <f>Q216*H216</f>
        <v>2.0000000000000001E-4</v>
      </c>
      <c r="S216" s="192">
        <v>0</v>
      </c>
      <c r="T216" s="193">
        <f>S216*H216</f>
        <v>0</v>
      </c>
      <c r="AR216" s="17" t="s">
        <v>141</v>
      </c>
      <c r="AT216" s="17" t="s">
        <v>136</v>
      </c>
      <c r="AU216" s="17" t="s">
        <v>83</v>
      </c>
      <c r="AY216" s="17" t="s">
        <v>134</v>
      </c>
      <c r="BE216" s="194">
        <f>IF(N216="základní",J216,0)</f>
        <v>0</v>
      </c>
      <c r="BF216" s="194">
        <f>IF(N216="snížená",J216,0)</f>
        <v>0</v>
      </c>
      <c r="BG216" s="194">
        <f>IF(N216="zákl. přenesená",J216,0)</f>
        <v>0</v>
      </c>
      <c r="BH216" s="194">
        <f>IF(N216="sníž. přenesená",J216,0)</f>
        <v>0</v>
      </c>
      <c r="BI216" s="194">
        <f>IF(N216="nulová",J216,0)</f>
        <v>0</v>
      </c>
      <c r="BJ216" s="17" t="s">
        <v>22</v>
      </c>
      <c r="BK216" s="194">
        <f>ROUND(I216*H216,2)</f>
        <v>0</v>
      </c>
      <c r="BL216" s="17" t="s">
        <v>141</v>
      </c>
      <c r="BM216" s="17" t="s">
        <v>887</v>
      </c>
    </row>
    <row r="217" spans="2:65" s="11" customFormat="1" ht="13.5" x14ac:dyDescent="0.3">
      <c r="B217" s="195"/>
      <c r="C217" s="196"/>
      <c r="D217" s="197" t="s">
        <v>143</v>
      </c>
      <c r="E217" s="198" t="s">
        <v>20</v>
      </c>
      <c r="F217" s="199" t="s">
        <v>398</v>
      </c>
      <c r="G217" s="196"/>
      <c r="H217" s="200">
        <v>20</v>
      </c>
      <c r="I217" s="201"/>
      <c r="J217" s="196"/>
      <c r="K217" s="196"/>
      <c r="L217" s="202"/>
      <c r="M217" s="203"/>
      <c r="N217" s="204"/>
      <c r="O217" s="204"/>
      <c r="P217" s="204"/>
      <c r="Q217" s="204"/>
      <c r="R217" s="204"/>
      <c r="S217" s="204"/>
      <c r="T217" s="205"/>
      <c r="AT217" s="206" t="s">
        <v>143</v>
      </c>
      <c r="AU217" s="206" t="s">
        <v>83</v>
      </c>
      <c r="AV217" s="11" t="s">
        <v>83</v>
      </c>
      <c r="AW217" s="11" t="s">
        <v>37</v>
      </c>
      <c r="AX217" s="11" t="s">
        <v>22</v>
      </c>
      <c r="AY217" s="206" t="s">
        <v>134</v>
      </c>
    </row>
    <row r="218" spans="2:65" s="1" customFormat="1" ht="31.5" customHeight="1" x14ac:dyDescent="0.3">
      <c r="B218" s="34"/>
      <c r="C218" s="183" t="s">
        <v>888</v>
      </c>
      <c r="D218" s="183" t="s">
        <v>136</v>
      </c>
      <c r="E218" s="184" t="s">
        <v>889</v>
      </c>
      <c r="F218" s="185" t="s">
        <v>890</v>
      </c>
      <c r="G218" s="186" t="s">
        <v>154</v>
      </c>
      <c r="H218" s="187">
        <v>20</v>
      </c>
      <c r="I218" s="188"/>
      <c r="J218" s="189">
        <f>ROUND(I218*H218,2)</f>
        <v>0</v>
      </c>
      <c r="K218" s="185" t="s">
        <v>140</v>
      </c>
      <c r="L218" s="54"/>
      <c r="M218" s="190" t="s">
        <v>20</v>
      </c>
      <c r="N218" s="191" t="s">
        <v>45</v>
      </c>
      <c r="O218" s="35"/>
      <c r="P218" s="192">
        <f>O218*H218</f>
        <v>0</v>
      </c>
      <c r="Q218" s="192">
        <v>0</v>
      </c>
      <c r="R218" s="192">
        <f>Q218*H218</f>
        <v>0</v>
      </c>
      <c r="S218" s="192">
        <v>0</v>
      </c>
      <c r="T218" s="193">
        <f>S218*H218</f>
        <v>0</v>
      </c>
      <c r="AR218" s="17" t="s">
        <v>141</v>
      </c>
      <c r="AT218" s="17" t="s">
        <v>136</v>
      </c>
      <c r="AU218" s="17" t="s">
        <v>83</v>
      </c>
      <c r="AY218" s="17" t="s">
        <v>134</v>
      </c>
      <c r="BE218" s="194">
        <f>IF(N218="základní",J218,0)</f>
        <v>0</v>
      </c>
      <c r="BF218" s="194">
        <f>IF(N218="snížená",J218,0)</f>
        <v>0</v>
      </c>
      <c r="BG218" s="194">
        <f>IF(N218="zákl. přenesená",J218,0)</f>
        <v>0</v>
      </c>
      <c r="BH218" s="194">
        <f>IF(N218="sníž. přenesená",J218,0)</f>
        <v>0</v>
      </c>
      <c r="BI218" s="194">
        <f>IF(N218="nulová",J218,0)</f>
        <v>0</v>
      </c>
      <c r="BJ218" s="17" t="s">
        <v>22</v>
      </c>
      <c r="BK218" s="194">
        <f>ROUND(I218*H218,2)</f>
        <v>0</v>
      </c>
      <c r="BL218" s="17" t="s">
        <v>141</v>
      </c>
      <c r="BM218" s="17" t="s">
        <v>891</v>
      </c>
    </row>
    <row r="219" spans="2:65" s="11" customFormat="1" ht="13.5" x14ac:dyDescent="0.3">
      <c r="B219" s="195"/>
      <c r="C219" s="196"/>
      <c r="D219" s="197" t="s">
        <v>143</v>
      </c>
      <c r="E219" s="198" t="s">
        <v>20</v>
      </c>
      <c r="F219" s="199" t="s">
        <v>237</v>
      </c>
      <c r="G219" s="196"/>
      <c r="H219" s="200">
        <v>20</v>
      </c>
      <c r="I219" s="201"/>
      <c r="J219" s="196"/>
      <c r="K219" s="196"/>
      <c r="L219" s="202"/>
      <c r="M219" s="203"/>
      <c r="N219" s="204"/>
      <c r="O219" s="204"/>
      <c r="P219" s="204"/>
      <c r="Q219" s="204"/>
      <c r="R219" s="204"/>
      <c r="S219" s="204"/>
      <c r="T219" s="205"/>
      <c r="AT219" s="206" t="s">
        <v>143</v>
      </c>
      <c r="AU219" s="206" t="s">
        <v>83</v>
      </c>
      <c r="AV219" s="11" t="s">
        <v>83</v>
      </c>
      <c r="AW219" s="11" t="s">
        <v>37</v>
      </c>
      <c r="AX219" s="11" t="s">
        <v>22</v>
      </c>
      <c r="AY219" s="206" t="s">
        <v>134</v>
      </c>
    </row>
    <row r="220" spans="2:65" s="1" customFormat="1" ht="44.25" customHeight="1" x14ac:dyDescent="0.3">
      <c r="B220" s="34"/>
      <c r="C220" s="183" t="s">
        <v>892</v>
      </c>
      <c r="D220" s="183" t="s">
        <v>136</v>
      </c>
      <c r="E220" s="184" t="s">
        <v>893</v>
      </c>
      <c r="F220" s="185" t="s">
        <v>894</v>
      </c>
      <c r="G220" s="186" t="s">
        <v>154</v>
      </c>
      <c r="H220" s="187">
        <v>20</v>
      </c>
      <c r="I220" s="188"/>
      <c r="J220" s="189">
        <f>ROUND(I220*H220,2)</f>
        <v>0</v>
      </c>
      <c r="K220" s="185" t="s">
        <v>140</v>
      </c>
      <c r="L220" s="54"/>
      <c r="M220" s="190" t="s">
        <v>20</v>
      </c>
      <c r="N220" s="191" t="s">
        <v>45</v>
      </c>
      <c r="O220" s="35"/>
      <c r="P220" s="192">
        <f>O220*H220</f>
        <v>0</v>
      </c>
      <c r="Q220" s="192">
        <v>2.2000000000000001E-4</v>
      </c>
      <c r="R220" s="192">
        <f>Q220*H220</f>
        <v>4.4000000000000003E-3</v>
      </c>
      <c r="S220" s="192">
        <v>0</v>
      </c>
      <c r="T220" s="193">
        <f>S220*H220</f>
        <v>0</v>
      </c>
      <c r="AR220" s="17" t="s">
        <v>141</v>
      </c>
      <c r="AT220" s="17" t="s">
        <v>136</v>
      </c>
      <c r="AU220" s="17" t="s">
        <v>83</v>
      </c>
      <c r="AY220" s="17" t="s">
        <v>134</v>
      </c>
      <c r="BE220" s="194">
        <f>IF(N220="základní",J220,0)</f>
        <v>0</v>
      </c>
      <c r="BF220" s="194">
        <f>IF(N220="snížená",J220,0)</f>
        <v>0</v>
      </c>
      <c r="BG220" s="194">
        <f>IF(N220="zákl. přenesená",J220,0)</f>
        <v>0</v>
      </c>
      <c r="BH220" s="194">
        <f>IF(N220="sníž. přenesená",J220,0)</f>
        <v>0</v>
      </c>
      <c r="BI220" s="194">
        <f>IF(N220="nulová",J220,0)</f>
        <v>0</v>
      </c>
      <c r="BJ220" s="17" t="s">
        <v>22</v>
      </c>
      <c r="BK220" s="194">
        <f>ROUND(I220*H220,2)</f>
        <v>0</v>
      </c>
      <c r="BL220" s="17" t="s">
        <v>141</v>
      </c>
      <c r="BM220" s="17" t="s">
        <v>895</v>
      </c>
    </row>
    <row r="221" spans="2:65" s="11" customFormat="1" ht="13.5" x14ac:dyDescent="0.3">
      <c r="B221" s="195"/>
      <c r="C221" s="196"/>
      <c r="D221" s="197" t="s">
        <v>143</v>
      </c>
      <c r="E221" s="198" t="s">
        <v>20</v>
      </c>
      <c r="F221" s="199" t="s">
        <v>237</v>
      </c>
      <c r="G221" s="196"/>
      <c r="H221" s="200">
        <v>20</v>
      </c>
      <c r="I221" s="201"/>
      <c r="J221" s="196"/>
      <c r="K221" s="196"/>
      <c r="L221" s="202"/>
      <c r="M221" s="203"/>
      <c r="N221" s="204"/>
      <c r="O221" s="204"/>
      <c r="P221" s="204"/>
      <c r="Q221" s="204"/>
      <c r="R221" s="204"/>
      <c r="S221" s="204"/>
      <c r="T221" s="205"/>
      <c r="AT221" s="206" t="s">
        <v>143</v>
      </c>
      <c r="AU221" s="206" t="s">
        <v>83</v>
      </c>
      <c r="AV221" s="11" t="s">
        <v>83</v>
      </c>
      <c r="AW221" s="11" t="s">
        <v>37</v>
      </c>
      <c r="AX221" s="11" t="s">
        <v>74</v>
      </c>
      <c r="AY221" s="206" t="s">
        <v>134</v>
      </c>
    </row>
    <row r="222" spans="2:65" s="1" customFormat="1" ht="31.5" customHeight="1" x14ac:dyDescent="0.3">
      <c r="B222" s="34"/>
      <c r="C222" s="183" t="s">
        <v>896</v>
      </c>
      <c r="D222" s="183" t="s">
        <v>136</v>
      </c>
      <c r="E222" s="184" t="s">
        <v>897</v>
      </c>
      <c r="F222" s="185" t="s">
        <v>898</v>
      </c>
      <c r="G222" s="186" t="s">
        <v>154</v>
      </c>
      <c r="H222" s="187">
        <v>20</v>
      </c>
      <c r="I222" s="188"/>
      <c r="J222" s="189">
        <f>ROUND(I222*H222,2)</f>
        <v>0</v>
      </c>
      <c r="K222" s="185" t="s">
        <v>140</v>
      </c>
      <c r="L222" s="54"/>
      <c r="M222" s="190" t="s">
        <v>20</v>
      </c>
      <c r="N222" s="191" t="s">
        <v>45</v>
      </c>
      <c r="O222" s="35"/>
      <c r="P222" s="192">
        <f>O222*H222</f>
        <v>0</v>
      </c>
      <c r="Q222" s="192">
        <v>0</v>
      </c>
      <c r="R222" s="192">
        <f>Q222*H222</f>
        <v>0</v>
      </c>
      <c r="S222" s="192">
        <v>0</v>
      </c>
      <c r="T222" s="193">
        <f>S222*H222</f>
        <v>0</v>
      </c>
      <c r="AR222" s="17" t="s">
        <v>141</v>
      </c>
      <c r="AT222" s="17" t="s">
        <v>136</v>
      </c>
      <c r="AU222" s="17" t="s">
        <v>83</v>
      </c>
      <c r="AY222" s="17" t="s">
        <v>134</v>
      </c>
      <c r="BE222" s="194">
        <f>IF(N222="základní",J222,0)</f>
        <v>0</v>
      </c>
      <c r="BF222" s="194">
        <f>IF(N222="snížená",J222,0)</f>
        <v>0</v>
      </c>
      <c r="BG222" s="194">
        <f>IF(N222="zákl. přenesená",J222,0)</f>
        <v>0</v>
      </c>
      <c r="BH222" s="194">
        <f>IF(N222="sníž. přenesená",J222,0)</f>
        <v>0</v>
      </c>
      <c r="BI222" s="194">
        <f>IF(N222="nulová",J222,0)</f>
        <v>0</v>
      </c>
      <c r="BJ222" s="17" t="s">
        <v>22</v>
      </c>
      <c r="BK222" s="194">
        <f>ROUND(I222*H222,2)</f>
        <v>0</v>
      </c>
      <c r="BL222" s="17" t="s">
        <v>141</v>
      </c>
      <c r="BM222" s="17" t="s">
        <v>899</v>
      </c>
    </row>
    <row r="223" spans="2:65" s="11" customFormat="1" ht="13.5" x14ac:dyDescent="0.3">
      <c r="B223" s="195"/>
      <c r="C223" s="196"/>
      <c r="D223" s="197" t="s">
        <v>143</v>
      </c>
      <c r="E223" s="198" t="s">
        <v>20</v>
      </c>
      <c r="F223" s="199" t="s">
        <v>237</v>
      </c>
      <c r="G223" s="196"/>
      <c r="H223" s="200">
        <v>20</v>
      </c>
      <c r="I223" s="201"/>
      <c r="J223" s="196"/>
      <c r="K223" s="196"/>
      <c r="L223" s="202"/>
      <c r="M223" s="203"/>
      <c r="N223" s="204"/>
      <c r="O223" s="204"/>
      <c r="P223" s="204"/>
      <c r="Q223" s="204"/>
      <c r="R223" s="204"/>
      <c r="S223" s="204"/>
      <c r="T223" s="205"/>
      <c r="AT223" s="206" t="s">
        <v>143</v>
      </c>
      <c r="AU223" s="206" t="s">
        <v>83</v>
      </c>
      <c r="AV223" s="11" t="s">
        <v>83</v>
      </c>
      <c r="AW223" s="11" t="s">
        <v>37</v>
      </c>
      <c r="AX223" s="11" t="s">
        <v>22</v>
      </c>
      <c r="AY223" s="206" t="s">
        <v>134</v>
      </c>
    </row>
    <row r="224" spans="2:65" s="1" customFormat="1" ht="22.5" customHeight="1" x14ac:dyDescent="0.3">
      <c r="B224" s="34"/>
      <c r="C224" s="183" t="s">
        <v>900</v>
      </c>
      <c r="D224" s="183" t="s">
        <v>136</v>
      </c>
      <c r="E224" s="184" t="s">
        <v>400</v>
      </c>
      <c r="F224" s="185" t="s">
        <v>401</v>
      </c>
      <c r="G224" s="186" t="s">
        <v>154</v>
      </c>
      <c r="H224" s="187">
        <v>20</v>
      </c>
      <c r="I224" s="188"/>
      <c r="J224" s="189">
        <f>ROUND(I224*H224,2)</f>
        <v>0</v>
      </c>
      <c r="K224" s="185" t="s">
        <v>140</v>
      </c>
      <c r="L224" s="54"/>
      <c r="M224" s="190" t="s">
        <v>20</v>
      </c>
      <c r="N224" s="191" t="s">
        <v>45</v>
      </c>
      <c r="O224" s="35"/>
      <c r="P224" s="192">
        <f>O224*H224</f>
        <v>0</v>
      </c>
      <c r="Q224" s="192">
        <v>0</v>
      </c>
      <c r="R224" s="192">
        <f>Q224*H224</f>
        <v>0</v>
      </c>
      <c r="S224" s="192">
        <v>0</v>
      </c>
      <c r="T224" s="193">
        <f>S224*H224</f>
        <v>0</v>
      </c>
      <c r="AR224" s="17" t="s">
        <v>141</v>
      </c>
      <c r="AT224" s="17" t="s">
        <v>136</v>
      </c>
      <c r="AU224" s="17" t="s">
        <v>83</v>
      </c>
      <c r="AY224" s="17" t="s">
        <v>134</v>
      </c>
      <c r="BE224" s="194">
        <f>IF(N224="základní",J224,0)</f>
        <v>0</v>
      </c>
      <c r="BF224" s="194">
        <f>IF(N224="snížená",J224,0)</f>
        <v>0</v>
      </c>
      <c r="BG224" s="194">
        <f>IF(N224="zákl. přenesená",J224,0)</f>
        <v>0</v>
      </c>
      <c r="BH224" s="194">
        <f>IF(N224="sníž. přenesená",J224,0)</f>
        <v>0</v>
      </c>
      <c r="BI224" s="194">
        <f>IF(N224="nulová",J224,0)</f>
        <v>0</v>
      </c>
      <c r="BJ224" s="17" t="s">
        <v>22</v>
      </c>
      <c r="BK224" s="194">
        <f>ROUND(I224*H224,2)</f>
        <v>0</v>
      </c>
      <c r="BL224" s="17" t="s">
        <v>141</v>
      </c>
      <c r="BM224" s="17" t="s">
        <v>901</v>
      </c>
    </row>
    <row r="225" spans="2:65" s="11" customFormat="1" ht="13.5" x14ac:dyDescent="0.3">
      <c r="B225" s="195"/>
      <c r="C225" s="196"/>
      <c r="D225" s="197" t="s">
        <v>143</v>
      </c>
      <c r="E225" s="198" t="s">
        <v>20</v>
      </c>
      <c r="F225" s="199" t="s">
        <v>237</v>
      </c>
      <c r="G225" s="196"/>
      <c r="H225" s="200">
        <v>20</v>
      </c>
      <c r="I225" s="201"/>
      <c r="J225" s="196"/>
      <c r="K225" s="196"/>
      <c r="L225" s="202"/>
      <c r="M225" s="203"/>
      <c r="N225" s="204"/>
      <c r="O225" s="204"/>
      <c r="P225" s="204"/>
      <c r="Q225" s="204"/>
      <c r="R225" s="204"/>
      <c r="S225" s="204"/>
      <c r="T225" s="205"/>
      <c r="AT225" s="206" t="s">
        <v>143</v>
      </c>
      <c r="AU225" s="206" t="s">
        <v>83</v>
      </c>
      <c r="AV225" s="11" t="s">
        <v>83</v>
      </c>
      <c r="AW225" s="11" t="s">
        <v>37</v>
      </c>
      <c r="AX225" s="11" t="s">
        <v>22</v>
      </c>
      <c r="AY225" s="206" t="s">
        <v>134</v>
      </c>
    </row>
    <row r="226" spans="2:65" s="1" customFormat="1" ht="22.5" customHeight="1" x14ac:dyDescent="0.3">
      <c r="B226" s="34"/>
      <c r="C226" s="183" t="s">
        <v>902</v>
      </c>
      <c r="D226" s="183" t="s">
        <v>136</v>
      </c>
      <c r="E226" s="184" t="s">
        <v>903</v>
      </c>
      <c r="F226" s="185" t="s">
        <v>904</v>
      </c>
      <c r="G226" s="186" t="s">
        <v>154</v>
      </c>
      <c r="H226" s="187">
        <v>10</v>
      </c>
      <c r="I226" s="188"/>
      <c r="J226" s="189">
        <f>ROUND(I226*H226,2)</f>
        <v>0</v>
      </c>
      <c r="K226" s="185" t="s">
        <v>140</v>
      </c>
      <c r="L226" s="54"/>
      <c r="M226" s="190" t="s">
        <v>20</v>
      </c>
      <c r="N226" s="191" t="s">
        <v>45</v>
      </c>
      <c r="O226" s="35"/>
      <c r="P226" s="192">
        <f>O226*H226</f>
        <v>0</v>
      </c>
      <c r="Q226" s="192">
        <v>3.0000000000000001E-5</v>
      </c>
      <c r="R226" s="192">
        <f>Q226*H226</f>
        <v>3.0000000000000003E-4</v>
      </c>
      <c r="S226" s="192">
        <v>0</v>
      </c>
      <c r="T226" s="193">
        <f>S226*H226</f>
        <v>0</v>
      </c>
      <c r="AR226" s="17" t="s">
        <v>141</v>
      </c>
      <c r="AT226" s="17" t="s">
        <v>136</v>
      </c>
      <c r="AU226" s="17" t="s">
        <v>83</v>
      </c>
      <c r="AY226" s="17" t="s">
        <v>134</v>
      </c>
      <c r="BE226" s="194">
        <f>IF(N226="základní",J226,0)</f>
        <v>0</v>
      </c>
      <c r="BF226" s="194">
        <f>IF(N226="snížená",J226,0)</f>
        <v>0</v>
      </c>
      <c r="BG226" s="194">
        <f>IF(N226="zákl. přenesená",J226,0)</f>
        <v>0</v>
      </c>
      <c r="BH226" s="194">
        <f>IF(N226="sníž. přenesená",J226,0)</f>
        <v>0</v>
      </c>
      <c r="BI226" s="194">
        <f>IF(N226="nulová",J226,0)</f>
        <v>0</v>
      </c>
      <c r="BJ226" s="17" t="s">
        <v>22</v>
      </c>
      <c r="BK226" s="194">
        <f>ROUND(I226*H226,2)</f>
        <v>0</v>
      </c>
      <c r="BL226" s="17" t="s">
        <v>141</v>
      </c>
      <c r="BM226" s="17" t="s">
        <v>905</v>
      </c>
    </row>
    <row r="227" spans="2:65" s="11" customFormat="1" ht="13.5" x14ac:dyDescent="0.3">
      <c r="B227" s="195"/>
      <c r="C227" s="196"/>
      <c r="D227" s="207" t="s">
        <v>143</v>
      </c>
      <c r="E227" s="221" t="s">
        <v>20</v>
      </c>
      <c r="F227" s="222" t="s">
        <v>27</v>
      </c>
      <c r="G227" s="196"/>
      <c r="H227" s="223">
        <v>10</v>
      </c>
      <c r="I227" s="201"/>
      <c r="J227" s="196"/>
      <c r="K227" s="196"/>
      <c r="L227" s="202"/>
      <c r="M227" s="203"/>
      <c r="N227" s="204"/>
      <c r="O227" s="204"/>
      <c r="P227" s="204"/>
      <c r="Q227" s="204"/>
      <c r="R227" s="204"/>
      <c r="S227" s="204"/>
      <c r="T227" s="205"/>
      <c r="AT227" s="206" t="s">
        <v>143</v>
      </c>
      <c r="AU227" s="206" t="s">
        <v>83</v>
      </c>
      <c r="AV227" s="11" t="s">
        <v>83</v>
      </c>
      <c r="AW227" s="11" t="s">
        <v>37</v>
      </c>
      <c r="AX227" s="11" t="s">
        <v>22</v>
      </c>
      <c r="AY227" s="206" t="s">
        <v>134</v>
      </c>
    </row>
    <row r="228" spans="2:65" s="10" customFormat="1" ht="22.35" customHeight="1" x14ac:dyDescent="0.3">
      <c r="B228" s="166"/>
      <c r="C228" s="167"/>
      <c r="D228" s="180" t="s">
        <v>73</v>
      </c>
      <c r="E228" s="181" t="s">
        <v>403</v>
      </c>
      <c r="F228" s="181" t="s">
        <v>404</v>
      </c>
      <c r="G228" s="167"/>
      <c r="H228" s="167"/>
      <c r="I228" s="170"/>
      <c r="J228" s="182">
        <f>BK228</f>
        <v>0</v>
      </c>
      <c r="K228" s="167"/>
      <c r="L228" s="172"/>
      <c r="M228" s="173"/>
      <c r="N228" s="174"/>
      <c r="O228" s="174"/>
      <c r="P228" s="175">
        <f>SUM(P229:P250)</f>
        <v>0</v>
      </c>
      <c r="Q228" s="174"/>
      <c r="R228" s="175">
        <f>SUM(R229:R250)</f>
        <v>0</v>
      </c>
      <c r="S228" s="174"/>
      <c r="T228" s="176">
        <f>SUM(T229:T250)</f>
        <v>0</v>
      </c>
      <c r="AR228" s="177" t="s">
        <v>22</v>
      </c>
      <c r="AT228" s="178" t="s">
        <v>73</v>
      </c>
      <c r="AU228" s="178" t="s">
        <v>83</v>
      </c>
      <c r="AY228" s="177" t="s">
        <v>134</v>
      </c>
      <c r="BK228" s="179">
        <f>SUM(BK229:BK250)</f>
        <v>0</v>
      </c>
    </row>
    <row r="229" spans="2:65" s="1" customFormat="1" ht="31.5" customHeight="1" x14ac:dyDescent="0.3">
      <c r="B229" s="34"/>
      <c r="C229" s="183" t="s">
        <v>906</v>
      </c>
      <c r="D229" s="183" t="s">
        <v>136</v>
      </c>
      <c r="E229" s="184" t="s">
        <v>907</v>
      </c>
      <c r="F229" s="185" t="s">
        <v>908</v>
      </c>
      <c r="G229" s="186" t="s">
        <v>170</v>
      </c>
      <c r="H229" s="187">
        <v>4.4800000000000004</v>
      </c>
      <c r="I229" s="188"/>
      <c r="J229" s="189">
        <f>ROUND(I229*H229,2)</f>
        <v>0</v>
      </c>
      <c r="K229" s="185" t="s">
        <v>140</v>
      </c>
      <c r="L229" s="54"/>
      <c r="M229" s="190" t="s">
        <v>20</v>
      </c>
      <c r="N229" s="191" t="s">
        <v>45</v>
      </c>
      <c r="O229" s="35"/>
      <c r="P229" s="192">
        <f>O229*H229</f>
        <v>0</v>
      </c>
      <c r="Q229" s="192">
        <v>0</v>
      </c>
      <c r="R229" s="192">
        <f>Q229*H229</f>
        <v>0</v>
      </c>
      <c r="S229" s="192">
        <v>0</v>
      </c>
      <c r="T229" s="193">
        <f>S229*H229</f>
        <v>0</v>
      </c>
      <c r="AR229" s="17" t="s">
        <v>141</v>
      </c>
      <c r="AT229" s="17" t="s">
        <v>136</v>
      </c>
      <c r="AU229" s="17" t="s">
        <v>151</v>
      </c>
      <c r="AY229" s="17" t="s">
        <v>134</v>
      </c>
      <c r="BE229" s="194">
        <f>IF(N229="základní",J229,0)</f>
        <v>0</v>
      </c>
      <c r="BF229" s="194">
        <f>IF(N229="snížená",J229,0)</f>
        <v>0</v>
      </c>
      <c r="BG229" s="194">
        <f>IF(N229="zákl. přenesená",J229,0)</f>
        <v>0</v>
      </c>
      <c r="BH229" s="194">
        <f>IF(N229="sníž. přenesená",J229,0)</f>
        <v>0</v>
      </c>
      <c r="BI229" s="194">
        <f>IF(N229="nulová",J229,0)</f>
        <v>0</v>
      </c>
      <c r="BJ229" s="17" t="s">
        <v>22</v>
      </c>
      <c r="BK229" s="194">
        <f>ROUND(I229*H229,2)</f>
        <v>0</v>
      </c>
      <c r="BL229" s="17" t="s">
        <v>141</v>
      </c>
      <c r="BM229" s="17" t="s">
        <v>909</v>
      </c>
    </row>
    <row r="230" spans="2:65" s="11" customFormat="1" ht="13.5" x14ac:dyDescent="0.3">
      <c r="B230" s="195"/>
      <c r="C230" s="196"/>
      <c r="D230" s="197" t="s">
        <v>143</v>
      </c>
      <c r="E230" s="198" t="s">
        <v>20</v>
      </c>
      <c r="F230" s="199" t="s">
        <v>910</v>
      </c>
      <c r="G230" s="196"/>
      <c r="H230" s="200">
        <v>4.4800000000000004</v>
      </c>
      <c r="I230" s="201"/>
      <c r="J230" s="196"/>
      <c r="K230" s="196"/>
      <c r="L230" s="202"/>
      <c r="M230" s="203"/>
      <c r="N230" s="204"/>
      <c r="O230" s="204"/>
      <c r="P230" s="204"/>
      <c r="Q230" s="204"/>
      <c r="R230" s="204"/>
      <c r="S230" s="204"/>
      <c r="T230" s="205"/>
      <c r="AT230" s="206" t="s">
        <v>143</v>
      </c>
      <c r="AU230" s="206" t="s">
        <v>151</v>
      </c>
      <c r="AV230" s="11" t="s">
        <v>83</v>
      </c>
      <c r="AW230" s="11" t="s">
        <v>37</v>
      </c>
      <c r="AX230" s="11" t="s">
        <v>22</v>
      </c>
      <c r="AY230" s="206" t="s">
        <v>134</v>
      </c>
    </row>
    <row r="231" spans="2:65" s="1" customFormat="1" ht="31.5" customHeight="1" x14ac:dyDescent="0.3">
      <c r="B231" s="34"/>
      <c r="C231" s="183" t="s">
        <v>911</v>
      </c>
      <c r="D231" s="183" t="s">
        <v>136</v>
      </c>
      <c r="E231" s="184" t="s">
        <v>912</v>
      </c>
      <c r="F231" s="185" t="s">
        <v>412</v>
      </c>
      <c r="G231" s="186" t="s">
        <v>170</v>
      </c>
      <c r="H231" s="187">
        <v>58.24</v>
      </c>
      <c r="I231" s="188"/>
      <c r="J231" s="189">
        <f>ROUND(I231*H231,2)</f>
        <v>0</v>
      </c>
      <c r="K231" s="185" t="s">
        <v>140</v>
      </c>
      <c r="L231" s="54"/>
      <c r="M231" s="190" t="s">
        <v>20</v>
      </c>
      <c r="N231" s="191" t="s">
        <v>45</v>
      </c>
      <c r="O231" s="35"/>
      <c r="P231" s="192">
        <f>O231*H231</f>
        <v>0</v>
      </c>
      <c r="Q231" s="192">
        <v>0</v>
      </c>
      <c r="R231" s="192">
        <f>Q231*H231</f>
        <v>0</v>
      </c>
      <c r="S231" s="192">
        <v>0</v>
      </c>
      <c r="T231" s="193">
        <f>S231*H231</f>
        <v>0</v>
      </c>
      <c r="AR231" s="17" t="s">
        <v>141</v>
      </c>
      <c r="AT231" s="17" t="s">
        <v>136</v>
      </c>
      <c r="AU231" s="17" t="s">
        <v>151</v>
      </c>
      <c r="AY231" s="17" t="s">
        <v>134</v>
      </c>
      <c r="BE231" s="194">
        <f>IF(N231="základní",J231,0)</f>
        <v>0</v>
      </c>
      <c r="BF231" s="194">
        <f>IF(N231="snížená",J231,0)</f>
        <v>0</v>
      </c>
      <c r="BG231" s="194">
        <f>IF(N231="zákl. přenesená",J231,0)</f>
        <v>0</v>
      </c>
      <c r="BH231" s="194">
        <f>IF(N231="sníž. přenesená",J231,0)</f>
        <v>0</v>
      </c>
      <c r="BI231" s="194">
        <f>IF(N231="nulová",J231,0)</f>
        <v>0</v>
      </c>
      <c r="BJ231" s="17" t="s">
        <v>22</v>
      </c>
      <c r="BK231" s="194">
        <f>ROUND(I231*H231,2)</f>
        <v>0</v>
      </c>
      <c r="BL231" s="17" t="s">
        <v>141</v>
      </c>
      <c r="BM231" s="17" t="s">
        <v>913</v>
      </c>
    </row>
    <row r="232" spans="2:65" s="12" customFormat="1" ht="13.5" x14ac:dyDescent="0.3">
      <c r="B232" s="210"/>
      <c r="C232" s="211"/>
      <c r="D232" s="207" t="s">
        <v>143</v>
      </c>
      <c r="E232" s="212" t="s">
        <v>20</v>
      </c>
      <c r="F232" s="213" t="s">
        <v>914</v>
      </c>
      <c r="G232" s="211"/>
      <c r="H232" s="214" t="s">
        <v>20</v>
      </c>
      <c r="I232" s="215"/>
      <c r="J232" s="211"/>
      <c r="K232" s="211"/>
      <c r="L232" s="216"/>
      <c r="M232" s="217"/>
      <c r="N232" s="218"/>
      <c r="O232" s="218"/>
      <c r="P232" s="218"/>
      <c r="Q232" s="218"/>
      <c r="R232" s="218"/>
      <c r="S232" s="218"/>
      <c r="T232" s="219"/>
      <c r="AT232" s="220" t="s">
        <v>143</v>
      </c>
      <c r="AU232" s="220" t="s">
        <v>151</v>
      </c>
      <c r="AV232" s="12" t="s">
        <v>22</v>
      </c>
      <c r="AW232" s="12" t="s">
        <v>37</v>
      </c>
      <c r="AX232" s="12" t="s">
        <v>74</v>
      </c>
      <c r="AY232" s="220" t="s">
        <v>134</v>
      </c>
    </row>
    <row r="233" spans="2:65" s="11" customFormat="1" ht="13.5" x14ac:dyDescent="0.3">
      <c r="B233" s="195"/>
      <c r="C233" s="196"/>
      <c r="D233" s="197" t="s">
        <v>143</v>
      </c>
      <c r="E233" s="198" t="s">
        <v>20</v>
      </c>
      <c r="F233" s="199" t="s">
        <v>915</v>
      </c>
      <c r="G233" s="196"/>
      <c r="H233" s="200">
        <v>58.24</v>
      </c>
      <c r="I233" s="201"/>
      <c r="J233" s="196"/>
      <c r="K233" s="196"/>
      <c r="L233" s="202"/>
      <c r="M233" s="203"/>
      <c r="N233" s="204"/>
      <c r="O233" s="204"/>
      <c r="P233" s="204"/>
      <c r="Q233" s="204"/>
      <c r="R233" s="204"/>
      <c r="S233" s="204"/>
      <c r="T233" s="205"/>
      <c r="AT233" s="206" t="s">
        <v>143</v>
      </c>
      <c r="AU233" s="206" t="s">
        <v>151</v>
      </c>
      <c r="AV233" s="11" t="s">
        <v>83</v>
      </c>
      <c r="AW233" s="11" t="s">
        <v>37</v>
      </c>
      <c r="AX233" s="11" t="s">
        <v>74</v>
      </c>
      <c r="AY233" s="206" t="s">
        <v>134</v>
      </c>
    </row>
    <row r="234" spans="2:65" s="1" customFormat="1" ht="31.5" customHeight="1" x14ac:dyDescent="0.3">
      <c r="B234" s="34"/>
      <c r="C234" s="183" t="s">
        <v>916</v>
      </c>
      <c r="D234" s="183" t="s">
        <v>136</v>
      </c>
      <c r="E234" s="184" t="s">
        <v>406</v>
      </c>
      <c r="F234" s="185" t="s">
        <v>407</v>
      </c>
      <c r="G234" s="186" t="s">
        <v>170</v>
      </c>
      <c r="H234" s="187">
        <v>2.7839999999999998</v>
      </c>
      <c r="I234" s="188"/>
      <c r="J234" s="189">
        <f>ROUND(I234*H234,2)</f>
        <v>0</v>
      </c>
      <c r="K234" s="185" t="s">
        <v>140</v>
      </c>
      <c r="L234" s="54"/>
      <c r="M234" s="190" t="s">
        <v>20</v>
      </c>
      <c r="N234" s="191" t="s">
        <v>45</v>
      </c>
      <c r="O234" s="35"/>
      <c r="P234" s="192">
        <f>O234*H234</f>
        <v>0</v>
      </c>
      <c r="Q234" s="192">
        <v>0</v>
      </c>
      <c r="R234" s="192">
        <f>Q234*H234</f>
        <v>0</v>
      </c>
      <c r="S234" s="192">
        <v>0</v>
      </c>
      <c r="T234" s="193">
        <f>S234*H234</f>
        <v>0</v>
      </c>
      <c r="AR234" s="17" t="s">
        <v>141</v>
      </c>
      <c r="AT234" s="17" t="s">
        <v>136</v>
      </c>
      <c r="AU234" s="17" t="s">
        <v>151</v>
      </c>
      <c r="AY234" s="17" t="s">
        <v>134</v>
      </c>
      <c r="BE234" s="194">
        <f>IF(N234="základní",J234,0)</f>
        <v>0</v>
      </c>
      <c r="BF234" s="194">
        <f>IF(N234="snížená",J234,0)</f>
        <v>0</v>
      </c>
      <c r="BG234" s="194">
        <f>IF(N234="zákl. přenesená",J234,0)</f>
        <v>0</v>
      </c>
      <c r="BH234" s="194">
        <f>IF(N234="sníž. přenesená",J234,0)</f>
        <v>0</v>
      </c>
      <c r="BI234" s="194">
        <f>IF(N234="nulová",J234,0)</f>
        <v>0</v>
      </c>
      <c r="BJ234" s="17" t="s">
        <v>22</v>
      </c>
      <c r="BK234" s="194">
        <f>ROUND(I234*H234,2)</f>
        <v>0</v>
      </c>
      <c r="BL234" s="17" t="s">
        <v>141</v>
      </c>
      <c r="BM234" s="17" t="s">
        <v>917</v>
      </c>
    </row>
    <row r="235" spans="2:65" s="11" customFormat="1" ht="13.5" x14ac:dyDescent="0.3">
      <c r="B235" s="195"/>
      <c r="C235" s="196"/>
      <c r="D235" s="197" t="s">
        <v>143</v>
      </c>
      <c r="E235" s="198" t="s">
        <v>20</v>
      </c>
      <c r="F235" s="199" t="s">
        <v>918</v>
      </c>
      <c r="G235" s="196"/>
      <c r="H235" s="200">
        <v>2.7839999999999998</v>
      </c>
      <c r="I235" s="201"/>
      <c r="J235" s="196"/>
      <c r="K235" s="196"/>
      <c r="L235" s="202"/>
      <c r="M235" s="203"/>
      <c r="N235" s="204"/>
      <c r="O235" s="204"/>
      <c r="P235" s="204"/>
      <c r="Q235" s="204"/>
      <c r="R235" s="204"/>
      <c r="S235" s="204"/>
      <c r="T235" s="205"/>
      <c r="AT235" s="206" t="s">
        <v>143</v>
      </c>
      <c r="AU235" s="206" t="s">
        <v>151</v>
      </c>
      <c r="AV235" s="11" t="s">
        <v>83</v>
      </c>
      <c r="AW235" s="11" t="s">
        <v>37</v>
      </c>
      <c r="AX235" s="11" t="s">
        <v>22</v>
      </c>
      <c r="AY235" s="206" t="s">
        <v>134</v>
      </c>
    </row>
    <row r="236" spans="2:65" s="1" customFormat="1" ht="22.5" customHeight="1" x14ac:dyDescent="0.3">
      <c r="B236" s="34"/>
      <c r="C236" s="183" t="s">
        <v>919</v>
      </c>
      <c r="D236" s="183" t="s">
        <v>136</v>
      </c>
      <c r="E236" s="184" t="s">
        <v>411</v>
      </c>
      <c r="F236" s="185" t="s">
        <v>920</v>
      </c>
      <c r="G236" s="186" t="s">
        <v>170</v>
      </c>
      <c r="H236" s="187">
        <v>36.192</v>
      </c>
      <c r="I236" s="188"/>
      <c r="J236" s="189">
        <f>ROUND(I236*H236,2)</f>
        <v>0</v>
      </c>
      <c r="K236" s="185" t="s">
        <v>20</v>
      </c>
      <c r="L236" s="54"/>
      <c r="M236" s="190" t="s">
        <v>20</v>
      </c>
      <c r="N236" s="191" t="s">
        <v>45</v>
      </c>
      <c r="O236" s="35"/>
      <c r="P236" s="192">
        <f>O236*H236</f>
        <v>0</v>
      </c>
      <c r="Q236" s="192">
        <v>0</v>
      </c>
      <c r="R236" s="192">
        <f>Q236*H236</f>
        <v>0</v>
      </c>
      <c r="S236" s="192">
        <v>0</v>
      </c>
      <c r="T236" s="193">
        <f>S236*H236</f>
        <v>0</v>
      </c>
      <c r="AR236" s="17" t="s">
        <v>141</v>
      </c>
      <c r="AT236" s="17" t="s">
        <v>136</v>
      </c>
      <c r="AU236" s="17" t="s">
        <v>151</v>
      </c>
      <c r="AY236" s="17" t="s">
        <v>134</v>
      </c>
      <c r="BE236" s="194">
        <f>IF(N236="základní",J236,0)</f>
        <v>0</v>
      </c>
      <c r="BF236" s="194">
        <f>IF(N236="snížená",J236,0)</f>
        <v>0</v>
      </c>
      <c r="BG236" s="194">
        <f>IF(N236="zákl. přenesená",J236,0)</f>
        <v>0</v>
      </c>
      <c r="BH236" s="194">
        <f>IF(N236="sníž. přenesená",J236,0)</f>
        <v>0</v>
      </c>
      <c r="BI236" s="194">
        <f>IF(N236="nulová",J236,0)</f>
        <v>0</v>
      </c>
      <c r="BJ236" s="17" t="s">
        <v>22</v>
      </c>
      <c r="BK236" s="194">
        <f>ROUND(I236*H236,2)</f>
        <v>0</v>
      </c>
      <c r="BL236" s="17" t="s">
        <v>141</v>
      </c>
      <c r="BM236" s="17" t="s">
        <v>921</v>
      </c>
    </row>
    <row r="237" spans="2:65" s="1" customFormat="1" ht="27" x14ac:dyDescent="0.3">
      <c r="B237" s="34"/>
      <c r="C237" s="56"/>
      <c r="D237" s="207" t="s">
        <v>148</v>
      </c>
      <c r="E237" s="56"/>
      <c r="F237" s="208" t="s">
        <v>414</v>
      </c>
      <c r="G237" s="56"/>
      <c r="H237" s="56"/>
      <c r="I237" s="153"/>
      <c r="J237" s="56"/>
      <c r="K237" s="56"/>
      <c r="L237" s="54"/>
      <c r="M237" s="71"/>
      <c r="N237" s="35"/>
      <c r="O237" s="35"/>
      <c r="P237" s="35"/>
      <c r="Q237" s="35"/>
      <c r="R237" s="35"/>
      <c r="S237" s="35"/>
      <c r="T237" s="72"/>
      <c r="AT237" s="17" t="s">
        <v>148</v>
      </c>
      <c r="AU237" s="17" t="s">
        <v>151</v>
      </c>
    </row>
    <row r="238" spans="2:65" s="11" customFormat="1" ht="13.5" x14ac:dyDescent="0.3">
      <c r="B238" s="195"/>
      <c r="C238" s="196"/>
      <c r="D238" s="197" t="s">
        <v>143</v>
      </c>
      <c r="E238" s="198" t="s">
        <v>20</v>
      </c>
      <c r="F238" s="199" t="s">
        <v>922</v>
      </c>
      <c r="G238" s="196"/>
      <c r="H238" s="200">
        <v>36.192</v>
      </c>
      <c r="I238" s="201"/>
      <c r="J238" s="196"/>
      <c r="K238" s="196"/>
      <c r="L238" s="202"/>
      <c r="M238" s="203"/>
      <c r="N238" s="204"/>
      <c r="O238" s="204"/>
      <c r="P238" s="204"/>
      <c r="Q238" s="204"/>
      <c r="R238" s="204"/>
      <c r="S238" s="204"/>
      <c r="T238" s="205"/>
      <c r="AT238" s="206" t="s">
        <v>143</v>
      </c>
      <c r="AU238" s="206" t="s">
        <v>151</v>
      </c>
      <c r="AV238" s="11" t="s">
        <v>83</v>
      </c>
      <c r="AW238" s="11" t="s">
        <v>37</v>
      </c>
      <c r="AX238" s="11" t="s">
        <v>74</v>
      </c>
      <c r="AY238" s="206" t="s">
        <v>134</v>
      </c>
    </row>
    <row r="239" spans="2:65" s="1" customFormat="1" ht="22.5" customHeight="1" x14ac:dyDescent="0.3">
      <c r="B239" s="34"/>
      <c r="C239" s="183" t="s">
        <v>923</v>
      </c>
      <c r="D239" s="183" t="s">
        <v>136</v>
      </c>
      <c r="E239" s="184" t="s">
        <v>924</v>
      </c>
      <c r="F239" s="185" t="s">
        <v>418</v>
      </c>
      <c r="G239" s="186" t="s">
        <v>170</v>
      </c>
      <c r="H239" s="187">
        <v>2</v>
      </c>
      <c r="I239" s="188"/>
      <c r="J239" s="189">
        <f>ROUND(I239*H239,2)</f>
        <v>0</v>
      </c>
      <c r="K239" s="185" t="s">
        <v>140</v>
      </c>
      <c r="L239" s="54"/>
      <c r="M239" s="190" t="s">
        <v>20</v>
      </c>
      <c r="N239" s="191" t="s">
        <v>45</v>
      </c>
      <c r="O239" s="35"/>
      <c r="P239" s="192">
        <f>O239*H239</f>
        <v>0</v>
      </c>
      <c r="Q239" s="192">
        <v>0</v>
      </c>
      <c r="R239" s="192">
        <f>Q239*H239</f>
        <v>0</v>
      </c>
      <c r="S239" s="192">
        <v>0</v>
      </c>
      <c r="T239" s="193">
        <f>S239*H239</f>
        <v>0</v>
      </c>
      <c r="AR239" s="17" t="s">
        <v>141</v>
      </c>
      <c r="AT239" s="17" t="s">
        <v>136</v>
      </c>
      <c r="AU239" s="17" t="s">
        <v>151</v>
      </c>
      <c r="AY239" s="17" t="s">
        <v>134</v>
      </c>
      <c r="BE239" s="194">
        <f>IF(N239="základní",J239,0)</f>
        <v>0</v>
      </c>
      <c r="BF239" s="194">
        <f>IF(N239="snížená",J239,0)</f>
        <v>0</v>
      </c>
      <c r="BG239" s="194">
        <f>IF(N239="zákl. přenesená",J239,0)</f>
        <v>0</v>
      </c>
      <c r="BH239" s="194">
        <f>IF(N239="sníž. přenesená",J239,0)</f>
        <v>0</v>
      </c>
      <c r="BI239" s="194">
        <f>IF(N239="nulová",J239,0)</f>
        <v>0</v>
      </c>
      <c r="BJ239" s="17" t="s">
        <v>22</v>
      </c>
      <c r="BK239" s="194">
        <f>ROUND(I239*H239,2)</f>
        <v>0</v>
      </c>
      <c r="BL239" s="17" t="s">
        <v>141</v>
      </c>
      <c r="BM239" s="17" t="s">
        <v>925</v>
      </c>
    </row>
    <row r="240" spans="2:65" s="11" customFormat="1" ht="13.5" x14ac:dyDescent="0.3">
      <c r="B240" s="195"/>
      <c r="C240" s="196"/>
      <c r="D240" s="197" t="s">
        <v>143</v>
      </c>
      <c r="E240" s="198" t="s">
        <v>20</v>
      </c>
      <c r="F240" s="199" t="s">
        <v>83</v>
      </c>
      <c r="G240" s="196"/>
      <c r="H240" s="200">
        <v>2</v>
      </c>
      <c r="I240" s="201"/>
      <c r="J240" s="196"/>
      <c r="K240" s="196"/>
      <c r="L240" s="202"/>
      <c r="M240" s="203"/>
      <c r="N240" s="204"/>
      <c r="O240" s="204"/>
      <c r="P240" s="204"/>
      <c r="Q240" s="204"/>
      <c r="R240" s="204"/>
      <c r="S240" s="204"/>
      <c r="T240" s="205"/>
      <c r="AT240" s="206" t="s">
        <v>143</v>
      </c>
      <c r="AU240" s="206" t="s">
        <v>151</v>
      </c>
      <c r="AV240" s="11" t="s">
        <v>83</v>
      </c>
      <c r="AW240" s="11" t="s">
        <v>37</v>
      </c>
      <c r="AX240" s="11" t="s">
        <v>22</v>
      </c>
      <c r="AY240" s="206" t="s">
        <v>134</v>
      </c>
    </row>
    <row r="241" spans="2:65" s="1" customFormat="1" ht="22.5" customHeight="1" x14ac:dyDescent="0.3">
      <c r="B241" s="34"/>
      <c r="C241" s="183" t="s">
        <v>926</v>
      </c>
      <c r="D241" s="183" t="s">
        <v>136</v>
      </c>
      <c r="E241" s="184" t="s">
        <v>927</v>
      </c>
      <c r="F241" s="185" t="s">
        <v>422</v>
      </c>
      <c r="G241" s="186" t="s">
        <v>170</v>
      </c>
      <c r="H241" s="187">
        <v>0.78400000000000003</v>
      </c>
      <c r="I241" s="188"/>
      <c r="J241" s="189">
        <f>ROUND(I241*H241,2)</f>
        <v>0</v>
      </c>
      <c r="K241" s="185" t="s">
        <v>20</v>
      </c>
      <c r="L241" s="54"/>
      <c r="M241" s="190" t="s">
        <v>20</v>
      </c>
      <c r="N241" s="191" t="s">
        <v>45</v>
      </c>
      <c r="O241" s="35"/>
      <c r="P241" s="192">
        <f>O241*H241</f>
        <v>0</v>
      </c>
      <c r="Q241" s="192">
        <v>0</v>
      </c>
      <c r="R241" s="192">
        <f>Q241*H241</f>
        <v>0</v>
      </c>
      <c r="S241" s="192">
        <v>0</v>
      </c>
      <c r="T241" s="193">
        <f>S241*H241</f>
        <v>0</v>
      </c>
      <c r="AR241" s="17" t="s">
        <v>141</v>
      </c>
      <c r="AT241" s="17" t="s">
        <v>136</v>
      </c>
      <c r="AU241" s="17" t="s">
        <v>151</v>
      </c>
      <c r="AY241" s="17" t="s">
        <v>134</v>
      </c>
      <c r="BE241" s="194">
        <f>IF(N241="základní",J241,0)</f>
        <v>0</v>
      </c>
      <c r="BF241" s="194">
        <f>IF(N241="snížená",J241,0)</f>
        <v>0</v>
      </c>
      <c r="BG241" s="194">
        <f>IF(N241="zákl. přenesená",J241,0)</f>
        <v>0</v>
      </c>
      <c r="BH241" s="194">
        <f>IF(N241="sníž. přenesená",J241,0)</f>
        <v>0</v>
      </c>
      <c r="BI241" s="194">
        <f>IF(N241="nulová",J241,0)</f>
        <v>0</v>
      </c>
      <c r="BJ241" s="17" t="s">
        <v>22</v>
      </c>
      <c r="BK241" s="194">
        <f>ROUND(I241*H241,2)</f>
        <v>0</v>
      </c>
      <c r="BL241" s="17" t="s">
        <v>141</v>
      </c>
      <c r="BM241" s="17" t="s">
        <v>928</v>
      </c>
    </row>
    <row r="242" spans="2:65" s="1" customFormat="1" ht="27" x14ac:dyDescent="0.3">
      <c r="B242" s="34"/>
      <c r="C242" s="56"/>
      <c r="D242" s="207" t="s">
        <v>148</v>
      </c>
      <c r="E242" s="56"/>
      <c r="F242" s="208" t="s">
        <v>929</v>
      </c>
      <c r="G242" s="56"/>
      <c r="H242" s="56"/>
      <c r="I242" s="153"/>
      <c r="J242" s="56"/>
      <c r="K242" s="56"/>
      <c r="L242" s="54"/>
      <c r="M242" s="71"/>
      <c r="N242" s="35"/>
      <c r="O242" s="35"/>
      <c r="P242" s="35"/>
      <c r="Q242" s="35"/>
      <c r="R242" s="35"/>
      <c r="S242" s="35"/>
      <c r="T242" s="72"/>
      <c r="AT242" s="17" t="s">
        <v>148</v>
      </c>
      <c r="AU242" s="17" t="s">
        <v>151</v>
      </c>
    </row>
    <row r="243" spans="2:65" s="11" customFormat="1" ht="13.5" x14ac:dyDescent="0.3">
      <c r="B243" s="195"/>
      <c r="C243" s="196"/>
      <c r="D243" s="197" t="s">
        <v>143</v>
      </c>
      <c r="E243" s="198" t="s">
        <v>20</v>
      </c>
      <c r="F243" s="199" t="s">
        <v>930</v>
      </c>
      <c r="G243" s="196"/>
      <c r="H243" s="200">
        <v>0.78400000000000003</v>
      </c>
      <c r="I243" s="201"/>
      <c r="J243" s="196"/>
      <c r="K243" s="196"/>
      <c r="L243" s="202"/>
      <c r="M243" s="203"/>
      <c r="N243" s="204"/>
      <c r="O243" s="204"/>
      <c r="P243" s="204"/>
      <c r="Q243" s="204"/>
      <c r="R243" s="204"/>
      <c r="S243" s="204"/>
      <c r="T243" s="205"/>
      <c r="AT243" s="206" t="s">
        <v>143</v>
      </c>
      <c r="AU243" s="206" t="s">
        <v>151</v>
      </c>
      <c r="AV243" s="11" t="s">
        <v>83</v>
      </c>
      <c r="AW243" s="11" t="s">
        <v>37</v>
      </c>
      <c r="AX243" s="11" t="s">
        <v>22</v>
      </c>
      <c r="AY243" s="206" t="s">
        <v>134</v>
      </c>
    </row>
    <row r="244" spans="2:65" s="1" customFormat="1" ht="22.5" customHeight="1" x14ac:dyDescent="0.3">
      <c r="B244" s="34"/>
      <c r="C244" s="183" t="s">
        <v>931</v>
      </c>
      <c r="D244" s="183" t="s">
        <v>136</v>
      </c>
      <c r="E244" s="184" t="s">
        <v>932</v>
      </c>
      <c r="F244" s="185" t="s">
        <v>933</v>
      </c>
      <c r="G244" s="186" t="s">
        <v>170</v>
      </c>
      <c r="H244" s="187">
        <v>4.4800000000000004</v>
      </c>
      <c r="I244" s="188"/>
      <c r="J244" s="189">
        <f>ROUND(I244*H244,2)</f>
        <v>0</v>
      </c>
      <c r="K244" s="185" t="s">
        <v>140</v>
      </c>
      <c r="L244" s="54"/>
      <c r="M244" s="190" t="s">
        <v>20</v>
      </c>
      <c r="N244" s="191" t="s">
        <v>45</v>
      </c>
      <c r="O244" s="35"/>
      <c r="P244" s="192">
        <f>O244*H244</f>
        <v>0</v>
      </c>
      <c r="Q244" s="192">
        <v>0</v>
      </c>
      <c r="R244" s="192">
        <f>Q244*H244</f>
        <v>0</v>
      </c>
      <c r="S244" s="192">
        <v>0</v>
      </c>
      <c r="T244" s="193">
        <f>S244*H244</f>
        <v>0</v>
      </c>
      <c r="AR244" s="17" t="s">
        <v>141</v>
      </c>
      <c r="AT244" s="17" t="s">
        <v>136</v>
      </c>
      <c r="AU244" s="17" t="s">
        <v>151</v>
      </c>
      <c r="AY244" s="17" t="s">
        <v>134</v>
      </c>
      <c r="BE244" s="194">
        <f>IF(N244="základní",J244,0)</f>
        <v>0</v>
      </c>
      <c r="BF244" s="194">
        <f>IF(N244="snížená",J244,0)</f>
        <v>0</v>
      </c>
      <c r="BG244" s="194">
        <f>IF(N244="zákl. přenesená",J244,0)</f>
        <v>0</v>
      </c>
      <c r="BH244" s="194">
        <f>IF(N244="sníž. přenesená",J244,0)</f>
        <v>0</v>
      </c>
      <c r="BI244" s="194">
        <f>IF(N244="nulová",J244,0)</f>
        <v>0</v>
      </c>
      <c r="BJ244" s="17" t="s">
        <v>22</v>
      </c>
      <c r="BK244" s="194">
        <f>ROUND(I244*H244,2)</f>
        <v>0</v>
      </c>
      <c r="BL244" s="17" t="s">
        <v>141</v>
      </c>
      <c r="BM244" s="17" t="s">
        <v>934</v>
      </c>
    </row>
    <row r="245" spans="2:65" s="11" customFormat="1" ht="13.5" x14ac:dyDescent="0.3">
      <c r="B245" s="195"/>
      <c r="C245" s="196"/>
      <c r="D245" s="197" t="s">
        <v>143</v>
      </c>
      <c r="E245" s="198" t="s">
        <v>20</v>
      </c>
      <c r="F245" s="199" t="s">
        <v>910</v>
      </c>
      <c r="G245" s="196"/>
      <c r="H245" s="200">
        <v>4.4800000000000004</v>
      </c>
      <c r="I245" s="201"/>
      <c r="J245" s="196"/>
      <c r="K245" s="196"/>
      <c r="L245" s="202"/>
      <c r="M245" s="203"/>
      <c r="N245" s="204"/>
      <c r="O245" s="204"/>
      <c r="P245" s="204"/>
      <c r="Q245" s="204"/>
      <c r="R245" s="204"/>
      <c r="S245" s="204"/>
      <c r="T245" s="205"/>
      <c r="AT245" s="206" t="s">
        <v>143</v>
      </c>
      <c r="AU245" s="206" t="s">
        <v>151</v>
      </c>
      <c r="AV245" s="11" t="s">
        <v>83</v>
      </c>
      <c r="AW245" s="11" t="s">
        <v>37</v>
      </c>
      <c r="AX245" s="11" t="s">
        <v>22</v>
      </c>
      <c r="AY245" s="206" t="s">
        <v>134</v>
      </c>
    </row>
    <row r="246" spans="2:65" s="1" customFormat="1" ht="31.5" customHeight="1" x14ac:dyDescent="0.3">
      <c r="B246" s="34"/>
      <c r="C246" s="183" t="s">
        <v>358</v>
      </c>
      <c r="D246" s="183" t="s">
        <v>136</v>
      </c>
      <c r="E246" s="184" t="s">
        <v>426</v>
      </c>
      <c r="F246" s="185" t="s">
        <v>427</v>
      </c>
      <c r="G246" s="186" t="s">
        <v>170</v>
      </c>
      <c r="H246" s="187">
        <v>57.813000000000002</v>
      </c>
      <c r="I246" s="188"/>
      <c r="J246" s="189">
        <f>ROUND(I246*H246,2)</f>
        <v>0</v>
      </c>
      <c r="K246" s="185" t="s">
        <v>155</v>
      </c>
      <c r="L246" s="54"/>
      <c r="M246" s="190" t="s">
        <v>20</v>
      </c>
      <c r="N246" s="191" t="s">
        <v>45</v>
      </c>
      <c r="O246" s="35"/>
      <c r="P246" s="192">
        <f>O246*H246</f>
        <v>0</v>
      </c>
      <c r="Q246" s="192">
        <v>0</v>
      </c>
      <c r="R246" s="192">
        <f>Q246*H246</f>
        <v>0</v>
      </c>
      <c r="S246" s="192">
        <v>0</v>
      </c>
      <c r="T246" s="193">
        <f>S246*H246</f>
        <v>0</v>
      </c>
      <c r="AR246" s="17" t="s">
        <v>141</v>
      </c>
      <c r="AT246" s="17" t="s">
        <v>136</v>
      </c>
      <c r="AU246" s="17" t="s">
        <v>151</v>
      </c>
      <c r="AY246" s="17" t="s">
        <v>134</v>
      </c>
      <c r="BE246" s="194">
        <f>IF(N246="základní",J246,0)</f>
        <v>0</v>
      </c>
      <c r="BF246" s="194">
        <f>IF(N246="snížená",J246,0)</f>
        <v>0</v>
      </c>
      <c r="BG246" s="194">
        <f>IF(N246="zákl. přenesená",J246,0)</f>
        <v>0</v>
      </c>
      <c r="BH246" s="194">
        <f>IF(N246="sníž. přenesená",J246,0)</f>
        <v>0</v>
      </c>
      <c r="BI246" s="194">
        <f>IF(N246="nulová",J246,0)</f>
        <v>0</v>
      </c>
      <c r="BJ246" s="17" t="s">
        <v>22</v>
      </c>
      <c r="BK246" s="194">
        <f>ROUND(I246*H246,2)</f>
        <v>0</v>
      </c>
      <c r="BL246" s="17" t="s">
        <v>141</v>
      </c>
      <c r="BM246" s="17" t="s">
        <v>935</v>
      </c>
    </row>
    <row r="247" spans="2:65" s="1" customFormat="1" ht="27" x14ac:dyDescent="0.3">
      <c r="B247" s="34"/>
      <c r="C247" s="56"/>
      <c r="D247" s="207" t="s">
        <v>445</v>
      </c>
      <c r="E247" s="56"/>
      <c r="F247" s="208" t="s">
        <v>936</v>
      </c>
      <c r="G247" s="56"/>
      <c r="H247" s="56"/>
      <c r="I247" s="153"/>
      <c r="J247" s="56"/>
      <c r="K247" s="56"/>
      <c r="L247" s="54"/>
      <c r="M247" s="71"/>
      <c r="N247" s="35"/>
      <c r="O247" s="35"/>
      <c r="P247" s="35"/>
      <c r="Q247" s="35"/>
      <c r="R247" s="35"/>
      <c r="S247" s="35"/>
      <c r="T247" s="72"/>
      <c r="AT247" s="17" t="s">
        <v>445</v>
      </c>
      <c r="AU247" s="17" t="s">
        <v>151</v>
      </c>
    </row>
    <row r="248" spans="2:65" s="11" customFormat="1" ht="13.5" x14ac:dyDescent="0.3">
      <c r="B248" s="195"/>
      <c r="C248" s="196"/>
      <c r="D248" s="197" t="s">
        <v>143</v>
      </c>
      <c r="E248" s="198" t="s">
        <v>20</v>
      </c>
      <c r="F248" s="199" t="s">
        <v>937</v>
      </c>
      <c r="G248" s="196"/>
      <c r="H248" s="200">
        <v>57.813000000000002</v>
      </c>
      <c r="I248" s="201"/>
      <c r="J248" s="196"/>
      <c r="K248" s="196"/>
      <c r="L248" s="202"/>
      <c r="M248" s="203"/>
      <c r="N248" s="204"/>
      <c r="O248" s="204"/>
      <c r="P248" s="204"/>
      <c r="Q248" s="204"/>
      <c r="R248" s="204"/>
      <c r="S248" s="204"/>
      <c r="T248" s="205"/>
      <c r="AT248" s="206" t="s">
        <v>143</v>
      </c>
      <c r="AU248" s="206" t="s">
        <v>151</v>
      </c>
      <c r="AV248" s="11" t="s">
        <v>83</v>
      </c>
      <c r="AW248" s="11" t="s">
        <v>37</v>
      </c>
      <c r="AX248" s="11" t="s">
        <v>22</v>
      </c>
      <c r="AY248" s="206" t="s">
        <v>134</v>
      </c>
    </row>
    <row r="249" spans="2:65" s="1" customFormat="1" ht="44.25" customHeight="1" x14ac:dyDescent="0.3">
      <c r="B249" s="34"/>
      <c r="C249" s="183" t="s">
        <v>363</v>
      </c>
      <c r="D249" s="183" t="s">
        <v>136</v>
      </c>
      <c r="E249" s="184" t="s">
        <v>938</v>
      </c>
      <c r="F249" s="185" t="s">
        <v>939</v>
      </c>
      <c r="G249" s="186" t="s">
        <v>170</v>
      </c>
      <c r="H249" s="187">
        <v>7.2009999999999996</v>
      </c>
      <c r="I249" s="188"/>
      <c r="J249" s="189">
        <f>ROUND(I249*H249,2)</f>
        <v>0</v>
      </c>
      <c r="K249" s="185" t="s">
        <v>155</v>
      </c>
      <c r="L249" s="54"/>
      <c r="M249" s="190" t="s">
        <v>20</v>
      </c>
      <c r="N249" s="191" t="s">
        <v>45</v>
      </c>
      <c r="O249" s="35"/>
      <c r="P249" s="192">
        <f>O249*H249</f>
        <v>0</v>
      </c>
      <c r="Q249" s="192">
        <v>0</v>
      </c>
      <c r="R249" s="192">
        <f>Q249*H249</f>
        <v>0</v>
      </c>
      <c r="S249" s="192">
        <v>0</v>
      </c>
      <c r="T249" s="193">
        <f>S249*H249</f>
        <v>0</v>
      </c>
      <c r="AR249" s="17" t="s">
        <v>141</v>
      </c>
      <c r="AT249" s="17" t="s">
        <v>136</v>
      </c>
      <c r="AU249" s="17" t="s">
        <v>151</v>
      </c>
      <c r="AY249" s="17" t="s">
        <v>134</v>
      </c>
      <c r="BE249" s="194">
        <f>IF(N249="základní",J249,0)</f>
        <v>0</v>
      </c>
      <c r="BF249" s="194">
        <f>IF(N249="snížená",J249,0)</f>
        <v>0</v>
      </c>
      <c r="BG249" s="194">
        <f>IF(N249="zákl. přenesená",J249,0)</f>
        <v>0</v>
      </c>
      <c r="BH249" s="194">
        <f>IF(N249="sníž. přenesená",J249,0)</f>
        <v>0</v>
      </c>
      <c r="BI249" s="194">
        <f>IF(N249="nulová",J249,0)</f>
        <v>0</v>
      </c>
      <c r="BJ249" s="17" t="s">
        <v>22</v>
      </c>
      <c r="BK249" s="194">
        <f>ROUND(I249*H249,2)</f>
        <v>0</v>
      </c>
      <c r="BL249" s="17" t="s">
        <v>141</v>
      </c>
      <c r="BM249" s="17" t="s">
        <v>940</v>
      </c>
    </row>
    <row r="250" spans="2:65" s="11" customFormat="1" ht="13.5" x14ac:dyDescent="0.3">
      <c r="B250" s="195"/>
      <c r="C250" s="196"/>
      <c r="D250" s="207" t="s">
        <v>143</v>
      </c>
      <c r="E250" s="221" t="s">
        <v>20</v>
      </c>
      <c r="F250" s="222" t="s">
        <v>941</v>
      </c>
      <c r="G250" s="196"/>
      <c r="H250" s="223">
        <v>7.2009999999999996</v>
      </c>
      <c r="I250" s="201"/>
      <c r="J250" s="196"/>
      <c r="K250" s="196"/>
      <c r="L250" s="202"/>
      <c r="M250" s="203"/>
      <c r="N250" s="204"/>
      <c r="O250" s="204"/>
      <c r="P250" s="204"/>
      <c r="Q250" s="204"/>
      <c r="R250" s="204"/>
      <c r="S250" s="204"/>
      <c r="T250" s="205"/>
      <c r="AT250" s="206" t="s">
        <v>143</v>
      </c>
      <c r="AU250" s="206" t="s">
        <v>151</v>
      </c>
      <c r="AV250" s="11" t="s">
        <v>83</v>
      </c>
      <c r="AW250" s="11" t="s">
        <v>37</v>
      </c>
      <c r="AX250" s="11" t="s">
        <v>22</v>
      </c>
      <c r="AY250" s="206" t="s">
        <v>134</v>
      </c>
    </row>
    <row r="251" spans="2:65" s="10" customFormat="1" ht="37.35" customHeight="1" x14ac:dyDescent="0.35">
      <c r="B251" s="166"/>
      <c r="C251" s="167"/>
      <c r="D251" s="168" t="s">
        <v>73</v>
      </c>
      <c r="E251" s="169" t="s">
        <v>238</v>
      </c>
      <c r="F251" s="169" t="s">
        <v>566</v>
      </c>
      <c r="G251" s="167"/>
      <c r="H251" s="167"/>
      <c r="I251" s="170"/>
      <c r="J251" s="171">
        <f>BK251</f>
        <v>0</v>
      </c>
      <c r="K251" s="167"/>
      <c r="L251" s="172"/>
      <c r="M251" s="173"/>
      <c r="N251" s="174"/>
      <c r="O251" s="174"/>
      <c r="P251" s="175">
        <f>P252</f>
        <v>0</v>
      </c>
      <c r="Q251" s="174"/>
      <c r="R251" s="175">
        <f>R252</f>
        <v>9.9000000000000008E-3</v>
      </c>
      <c r="S251" s="174"/>
      <c r="T251" s="176">
        <f>T252</f>
        <v>0</v>
      </c>
      <c r="AR251" s="177" t="s">
        <v>151</v>
      </c>
      <c r="AT251" s="178" t="s">
        <v>73</v>
      </c>
      <c r="AU251" s="178" t="s">
        <v>74</v>
      </c>
      <c r="AY251" s="177" t="s">
        <v>134</v>
      </c>
      <c r="BK251" s="179">
        <f>BK252</f>
        <v>0</v>
      </c>
    </row>
    <row r="252" spans="2:65" s="10" customFormat="1" ht="19.899999999999999" customHeight="1" x14ac:dyDescent="0.3">
      <c r="B252" s="166"/>
      <c r="C252" s="167"/>
      <c r="D252" s="180" t="s">
        <v>73</v>
      </c>
      <c r="E252" s="181" t="s">
        <v>658</v>
      </c>
      <c r="F252" s="181" t="s">
        <v>659</v>
      </c>
      <c r="G252" s="167"/>
      <c r="H252" s="167"/>
      <c r="I252" s="170"/>
      <c r="J252" s="182">
        <f>BK252</f>
        <v>0</v>
      </c>
      <c r="K252" s="167"/>
      <c r="L252" s="172"/>
      <c r="M252" s="173"/>
      <c r="N252" s="174"/>
      <c r="O252" s="174"/>
      <c r="P252" s="175">
        <f>SUM(P253:P254)</f>
        <v>0</v>
      </c>
      <c r="Q252" s="174"/>
      <c r="R252" s="175">
        <f>SUM(R253:R254)</f>
        <v>9.9000000000000008E-3</v>
      </c>
      <c r="S252" s="174"/>
      <c r="T252" s="176">
        <f>SUM(T253:T254)</f>
        <v>0</v>
      </c>
      <c r="AR252" s="177" t="s">
        <v>151</v>
      </c>
      <c r="AT252" s="178" t="s">
        <v>73</v>
      </c>
      <c r="AU252" s="178" t="s">
        <v>22</v>
      </c>
      <c r="AY252" s="177" t="s">
        <v>134</v>
      </c>
      <c r="BK252" s="179">
        <f>SUM(BK253:BK254)</f>
        <v>0</v>
      </c>
    </row>
    <row r="253" spans="2:65" s="1" customFormat="1" ht="22.5" customHeight="1" x14ac:dyDescent="0.3">
      <c r="B253" s="34"/>
      <c r="C253" s="183" t="s">
        <v>367</v>
      </c>
      <c r="D253" s="183" t="s">
        <v>136</v>
      </c>
      <c r="E253" s="184" t="s">
        <v>942</v>
      </c>
      <c r="F253" s="185" t="s">
        <v>943</v>
      </c>
      <c r="G253" s="186" t="s">
        <v>176</v>
      </c>
      <c r="H253" s="187">
        <v>1</v>
      </c>
      <c r="I253" s="188"/>
      <c r="J253" s="189">
        <f>ROUND(I253*H253,2)</f>
        <v>0</v>
      </c>
      <c r="K253" s="185" t="s">
        <v>155</v>
      </c>
      <c r="L253" s="54"/>
      <c r="M253" s="190" t="s">
        <v>20</v>
      </c>
      <c r="N253" s="191" t="s">
        <v>45</v>
      </c>
      <c r="O253" s="35"/>
      <c r="P253" s="192">
        <f>O253*H253</f>
        <v>0</v>
      </c>
      <c r="Q253" s="192">
        <v>9.9000000000000008E-3</v>
      </c>
      <c r="R253" s="192">
        <f>Q253*H253</f>
        <v>9.9000000000000008E-3</v>
      </c>
      <c r="S253" s="192">
        <v>0</v>
      </c>
      <c r="T253" s="193">
        <f>S253*H253</f>
        <v>0</v>
      </c>
      <c r="AR253" s="17" t="s">
        <v>218</v>
      </c>
      <c r="AT253" s="17" t="s">
        <v>136</v>
      </c>
      <c r="AU253" s="17" t="s">
        <v>83</v>
      </c>
      <c r="AY253" s="17" t="s">
        <v>134</v>
      </c>
      <c r="BE253" s="194">
        <f>IF(N253="základní",J253,0)</f>
        <v>0</v>
      </c>
      <c r="BF253" s="194">
        <f>IF(N253="snížená",J253,0)</f>
        <v>0</v>
      </c>
      <c r="BG253" s="194">
        <f>IF(N253="zákl. přenesená",J253,0)</f>
        <v>0</v>
      </c>
      <c r="BH253" s="194">
        <f>IF(N253="sníž. přenesená",J253,0)</f>
        <v>0</v>
      </c>
      <c r="BI253" s="194">
        <f>IF(N253="nulová",J253,0)</f>
        <v>0</v>
      </c>
      <c r="BJ253" s="17" t="s">
        <v>22</v>
      </c>
      <c r="BK253" s="194">
        <f>ROUND(I253*H253,2)</f>
        <v>0</v>
      </c>
      <c r="BL253" s="17" t="s">
        <v>218</v>
      </c>
      <c r="BM253" s="17" t="s">
        <v>944</v>
      </c>
    </row>
    <row r="254" spans="2:65" s="11" customFormat="1" ht="13.5" x14ac:dyDescent="0.3">
      <c r="B254" s="195"/>
      <c r="C254" s="196"/>
      <c r="D254" s="207" t="s">
        <v>143</v>
      </c>
      <c r="E254" s="221" t="s">
        <v>20</v>
      </c>
      <c r="F254" s="222" t="s">
        <v>22</v>
      </c>
      <c r="G254" s="196"/>
      <c r="H254" s="223">
        <v>1</v>
      </c>
      <c r="I254" s="201"/>
      <c r="J254" s="196"/>
      <c r="K254" s="196"/>
      <c r="L254" s="202"/>
      <c r="M254" s="245"/>
      <c r="N254" s="246"/>
      <c r="O254" s="246"/>
      <c r="P254" s="246"/>
      <c r="Q254" s="246"/>
      <c r="R254" s="246"/>
      <c r="S254" s="246"/>
      <c r="T254" s="247"/>
      <c r="AT254" s="206" t="s">
        <v>143</v>
      </c>
      <c r="AU254" s="206" t="s">
        <v>83</v>
      </c>
      <c r="AV254" s="11" t="s">
        <v>83</v>
      </c>
      <c r="AW254" s="11" t="s">
        <v>37</v>
      </c>
      <c r="AX254" s="11" t="s">
        <v>74</v>
      </c>
      <c r="AY254" s="206" t="s">
        <v>134</v>
      </c>
    </row>
    <row r="255" spans="2:65" s="1" customFormat="1" ht="6.95" customHeight="1" x14ac:dyDescent="0.3">
      <c r="B255" s="49"/>
      <c r="C255" s="50"/>
      <c r="D255" s="50"/>
      <c r="E255" s="50"/>
      <c r="F255" s="50"/>
      <c r="G255" s="50"/>
      <c r="H255" s="50"/>
      <c r="I255" s="129"/>
      <c r="J255" s="50"/>
      <c r="K255" s="50"/>
      <c r="L255" s="54"/>
    </row>
  </sheetData>
  <sheetProtection algorithmName="SHA-512" hashValue="E/15KD8EBhvg/otekV2sOyKWXf/XmcOK1EaOj0rqg3PRWelSEUph09E2K40nvnqQUtdXHMC8b4rsvtCSDdc4Vw==" saltValue="uXBLD8txT8+y4A5INIsusg==" spinCount="100000" sheet="1" objects="1" scenarios="1" formatColumns="0" formatRows="0" sort="0" autoFilter="0"/>
  <autoFilter ref="C85:K85"/>
  <mergeCells count="9">
    <mergeCell ref="E76:H76"/>
    <mergeCell ref="E78:H78"/>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5"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5"/>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305"/>
      <c r="C1" s="305"/>
      <c r="D1" s="304" t="s">
        <v>1</v>
      </c>
      <c r="E1" s="305"/>
      <c r="F1" s="306" t="s">
        <v>988</v>
      </c>
      <c r="G1" s="311" t="s">
        <v>989</v>
      </c>
      <c r="H1" s="311"/>
      <c r="I1" s="312"/>
      <c r="J1" s="306" t="s">
        <v>990</v>
      </c>
      <c r="K1" s="304" t="s">
        <v>97</v>
      </c>
      <c r="L1" s="306" t="s">
        <v>991</v>
      </c>
      <c r="M1" s="306"/>
      <c r="N1" s="306"/>
      <c r="O1" s="306"/>
      <c r="P1" s="306"/>
      <c r="Q1" s="306"/>
      <c r="R1" s="306"/>
      <c r="S1" s="306"/>
      <c r="T1" s="306"/>
      <c r="U1" s="302"/>
      <c r="V1" s="302"/>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260"/>
      <c r="M2" s="260"/>
      <c r="N2" s="260"/>
      <c r="O2" s="260"/>
      <c r="P2" s="260"/>
      <c r="Q2" s="260"/>
      <c r="R2" s="260"/>
      <c r="S2" s="260"/>
      <c r="T2" s="260"/>
      <c r="U2" s="260"/>
      <c r="V2" s="260"/>
      <c r="AT2" s="17" t="s">
        <v>96</v>
      </c>
    </row>
    <row r="3" spans="1:70" ht="6.95" customHeight="1" x14ac:dyDescent="0.3">
      <c r="B3" s="18"/>
      <c r="C3" s="19"/>
      <c r="D3" s="19"/>
      <c r="E3" s="19"/>
      <c r="F3" s="19"/>
      <c r="G3" s="19"/>
      <c r="H3" s="19"/>
      <c r="I3" s="105"/>
      <c r="J3" s="19"/>
      <c r="K3" s="20"/>
      <c r="AT3" s="17" t="s">
        <v>83</v>
      </c>
    </row>
    <row r="4" spans="1:70" ht="36.950000000000003" customHeight="1" x14ac:dyDescent="0.3">
      <c r="B4" s="21"/>
      <c r="C4" s="22"/>
      <c r="D4" s="23" t="s">
        <v>98</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x14ac:dyDescent="0.3">
      <c r="B6" s="21"/>
      <c r="C6" s="22"/>
      <c r="D6" s="30" t="s">
        <v>16</v>
      </c>
      <c r="E6" s="22"/>
      <c r="F6" s="22"/>
      <c r="G6" s="22"/>
      <c r="H6" s="22"/>
      <c r="I6" s="106"/>
      <c r="J6" s="22"/>
      <c r="K6" s="24"/>
    </row>
    <row r="7" spans="1:70" ht="22.5" customHeight="1" x14ac:dyDescent="0.3">
      <c r="B7" s="21"/>
      <c r="C7" s="22"/>
      <c r="D7" s="22"/>
      <c r="E7" s="298" t="str">
        <f>'Rekapitulace stavby'!K6</f>
        <v>Parkoviště ul. Březinova, Kolín – zpracováníprojektové dokumentace</v>
      </c>
      <c r="F7" s="264"/>
      <c r="G7" s="264"/>
      <c r="H7" s="264"/>
      <c r="I7" s="106"/>
      <c r="J7" s="22"/>
      <c r="K7" s="24"/>
    </row>
    <row r="8" spans="1:70" s="1" customFormat="1" x14ac:dyDescent="0.3">
      <c r="B8" s="34"/>
      <c r="C8" s="35"/>
      <c r="D8" s="30" t="s">
        <v>99</v>
      </c>
      <c r="E8" s="35"/>
      <c r="F8" s="35"/>
      <c r="G8" s="35"/>
      <c r="H8" s="35"/>
      <c r="I8" s="107"/>
      <c r="J8" s="35"/>
      <c r="K8" s="38"/>
    </row>
    <row r="9" spans="1:70" s="1" customFormat="1" ht="36.950000000000003" customHeight="1" x14ac:dyDescent="0.3">
      <c r="B9" s="34"/>
      <c r="C9" s="35"/>
      <c r="D9" s="35"/>
      <c r="E9" s="299" t="s">
        <v>945</v>
      </c>
      <c r="F9" s="271"/>
      <c r="G9" s="271"/>
      <c r="H9" s="271"/>
      <c r="I9" s="107"/>
      <c r="J9" s="35"/>
      <c r="K9" s="38"/>
    </row>
    <row r="10" spans="1:70" s="1" customFormat="1" ht="13.5" x14ac:dyDescent="0.3">
      <c r="B10" s="34"/>
      <c r="C10" s="35"/>
      <c r="D10" s="35"/>
      <c r="E10" s="35"/>
      <c r="F10" s="35"/>
      <c r="G10" s="35"/>
      <c r="H10" s="35"/>
      <c r="I10" s="107"/>
      <c r="J10" s="35"/>
      <c r="K10" s="38"/>
    </row>
    <row r="11" spans="1:70" s="1" customFormat="1" ht="14.45" customHeight="1" x14ac:dyDescent="0.3">
      <c r="B11" s="34"/>
      <c r="C11" s="35"/>
      <c r="D11" s="30" t="s">
        <v>19</v>
      </c>
      <c r="E11" s="35"/>
      <c r="F11" s="28" t="s">
        <v>20</v>
      </c>
      <c r="G11" s="35"/>
      <c r="H11" s="35"/>
      <c r="I11" s="108" t="s">
        <v>21</v>
      </c>
      <c r="J11" s="28" t="s">
        <v>20</v>
      </c>
      <c r="K11" s="38"/>
    </row>
    <row r="12" spans="1:70" s="1" customFormat="1" ht="14.45" customHeight="1" x14ac:dyDescent="0.3">
      <c r="B12" s="34"/>
      <c r="C12" s="35"/>
      <c r="D12" s="30" t="s">
        <v>23</v>
      </c>
      <c r="E12" s="35"/>
      <c r="F12" s="28" t="s">
        <v>36</v>
      </c>
      <c r="G12" s="35"/>
      <c r="H12" s="35"/>
      <c r="I12" s="108" t="s">
        <v>25</v>
      </c>
      <c r="J12" s="109" t="str">
        <f>'Rekapitulace stavby'!AN8</f>
        <v>13. 2. 2018</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29</v>
      </c>
      <c r="E14" s="35"/>
      <c r="F14" s="35"/>
      <c r="G14" s="35"/>
      <c r="H14" s="35"/>
      <c r="I14" s="108" t="s">
        <v>30</v>
      </c>
      <c r="J14" s="28" t="s">
        <v>20</v>
      </c>
      <c r="K14" s="38"/>
    </row>
    <row r="15" spans="1:70" s="1" customFormat="1" ht="18" customHeight="1" x14ac:dyDescent="0.3">
      <c r="B15" s="34"/>
      <c r="C15" s="35"/>
      <c r="D15" s="35"/>
      <c r="E15" s="28" t="s">
        <v>31</v>
      </c>
      <c r="F15" s="35"/>
      <c r="G15" s="35"/>
      <c r="H15" s="35"/>
      <c r="I15" s="108" t="s">
        <v>32</v>
      </c>
      <c r="J15" s="28" t="s">
        <v>20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33</v>
      </c>
      <c r="E17" s="35"/>
      <c r="F17" s="35"/>
      <c r="G17" s="35"/>
      <c r="H17" s="35"/>
      <c r="I17" s="108" t="s">
        <v>30</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32</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35</v>
      </c>
      <c r="E20" s="35"/>
      <c r="F20" s="35"/>
      <c r="G20" s="35"/>
      <c r="H20" s="35"/>
      <c r="I20" s="108" t="s">
        <v>30</v>
      </c>
      <c r="J20" s="28" t="s">
        <v>20</v>
      </c>
      <c r="K20" s="38"/>
    </row>
    <row r="21" spans="2:11" s="1" customFormat="1" ht="18" customHeight="1" x14ac:dyDescent="0.3">
      <c r="B21" s="34"/>
      <c r="C21" s="35"/>
      <c r="D21" s="35"/>
      <c r="E21" s="28" t="s">
        <v>946</v>
      </c>
      <c r="F21" s="35"/>
      <c r="G21" s="35"/>
      <c r="H21" s="35"/>
      <c r="I21" s="108" t="s">
        <v>32</v>
      </c>
      <c r="J21" s="28" t="s">
        <v>20</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38</v>
      </c>
      <c r="E23" s="35"/>
      <c r="F23" s="35"/>
      <c r="G23" s="35"/>
      <c r="H23" s="35"/>
      <c r="I23" s="107"/>
      <c r="J23" s="35"/>
      <c r="K23" s="38"/>
    </row>
    <row r="24" spans="2:11" s="6" customFormat="1" ht="22.5" customHeight="1" x14ac:dyDescent="0.3">
      <c r="B24" s="111"/>
      <c r="C24" s="112"/>
      <c r="D24" s="112"/>
      <c r="E24" s="267" t="s">
        <v>20</v>
      </c>
      <c r="F24" s="300"/>
      <c r="G24" s="300"/>
      <c r="H24" s="300"/>
      <c r="I24" s="113"/>
      <c r="J24" s="112"/>
      <c r="K24" s="114"/>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5"/>
      <c r="J26" s="79"/>
      <c r="K26" s="116"/>
    </row>
    <row r="27" spans="2:11" s="1" customFormat="1" ht="25.35" customHeight="1" x14ac:dyDescent="0.3">
      <c r="B27" s="34"/>
      <c r="C27" s="35"/>
      <c r="D27" s="117" t="s">
        <v>40</v>
      </c>
      <c r="E27" s="35"/>
      <c r="F27" s="35"/>
      <c r="G27" s="35"/>
      <c r="H27" s="35"/>
      <c r="I27" s="107"/>
      <c r="J27" s="118">
        <f>ROUND(J78,2)</f>
        <v>0</v>
      </c>
      <c r="K27" s="38"/>
    </row>
    <row r="28" spans="2:11" s="1" customFormat="1" ht="6.95" customHeight="1" x14ac:dyDescent="0.3">
      <c r="B28" s="34"/>
      <c r="C28" s="35"/>
      <c r="D28" s="79"/>
      <c r="E28" s="79"/>
      <c r="F28" s="79"/>
      <c r="G28" s="79"/>
      <c r="H28" s="79"/>
      <c r="I28" s="115"/>
      <c r="J28" s="79"/>
      <c r="K28" s="116"/>
    </row>
    <row r="29" spans="2:11" s="1" customFormat="1" ht="14.45" customHeight="1" x14ac:dyDescent="0.3">
      <c r="B29" s="34"/>
      <c r="C29" s="35"/>
      <c r="D29" s="35"/>
      <c r="E29" s="35"/>
      <c r="F29" s="39" t="s">
        <v>42</v>
      </c>
      <c r="G29" s="35"/>
      <c r="H29" s="35"/>
      <c r="I29" s="119" t="s">
        <v>41</v>
      </c>
      <c r="J29" s="39" t="s">
        <v>43</v>
      </c>
      <c r="K29" s="38"/>
    </row>
    <row r="30" spans="2:11" s="1" customFormat="1" ht="14.45" customHeight="1" x14ac:dyDescent="0.3">
      <c r="B30" s="34"/>
      <c r="C30" s="35"/>
      <c r="D30" s="42" t="s">
        <v>44</v>
      </c>
      <c r="E30" s="42" t="s">
        <v>45</v>
      </c>
      <c r="F30" s="120">
        <f>ROUND(SUM(BE78:BE94), 2)</f>
        <v>0</v>
      </c>
      <c r="G30" s="35"/>
      <c r="H30" s="35"/>
      <c r="I30" s="121">
        <v>0.21</v>
      </c>
      <c r="J30" s="120">
        <f>ROUND(ROUND((SUM(BE78:BE94)), 2)*I30, 2)</f>
        <v>0</v>
      </c>
      <c r="K30" s="38"/>
    </row>
    <row r="31" spans="2:11" s="1" customFormat="1" ht="14.45" customHeight="1" x14ac:dyDescent="0.3">
      <c r="B31" s="34"/>
      <c r="C31" s="35"/>
      <c r="D31" s="35"/>
      <c r="E31" s="42" t="s">
        <v>46</v>
      </c>
      <c r="F31" s="120">
        <f>ROUND(SUM(BF78:BF94), 2)</f>
        <v>0</v>
      </c>
      <c r="G31" s="35"/>
      <c r="H31" s="35"/>
      <c r="I31" s="121">
        <v>0.15</v>
      </c>
      <c r="J31" s="120">
        <f>ROUND(ROUND((SUM(BF78:BF94)), 2)*I31, 2)</f>
        <v>0</v>
      </c>
      <c r="K31" s="38"/>
    </row>
    <row r="32" spans="2:11" s="1" customFormat="1" ht="14.45" hidden="1" customHeight="1" x14ac:dyDescent="0.3">
      <c r="B32" s="34"/>
      <c r="C32" s="35"/>
      <c r="D32" s="35"/>
      <c r="E32" s="42" t="s">
        <v>47</v>
      </c>
      <c r="F32" s="120">
        <f>ROUND(SUM(BG78:BG94), 2)</f>
        <v>0</v>
      </c>
      <c r="G32" s="35"/>
      <c r="H32" s="35"/>
      <c r="I32" s="121">
        <v>0.21</v>
      </c>
      <c r="J32" s="120">
        <v>0</v>
      </c>
      <c r="K32" s="38"/>
    </row>
    <row r="33" spans="2:11" s="1" customFormat="1" ht="14.45" hidden="1" customHeight="1" x14ac:dyDescent="0.3">
      <c r="B33" s="34"/>
      <c r="C33" s="35"/>
      <c r="D33" s="35"/>
      <c r="E33" s="42" t="s">
        <v>48</v>
      </c>
      <c r="F33" s="120">
        <f>ROUND(SUM(BH78:BH94), 2)</f>
        <v>0</v>
      </c>
      <c r="G33" s="35"/>
      <c r="H33" s="35"/>
      <c r="I33" s="121">
        <v>0.15</v>
      </c>
      <c r="J33" s="120">
        <v>0</v>
      </c>
      <c r="K33" s="38"/>
    </row>
    <row r="34" spans="2:11" s="1" customFormat="1" ht="14.45" hidden="1" customHeight="1" x14ac:dyDescent="0.3">
      <c r="B34" s="34"/>
      <c r="C34" s="35"/>
      <c r="D34" s="35"/>
      <c r="E34" s="42" t="s">
        <v>49</v>
      </c>
      <c r="F34" s="120">
        <f>ROUND(SUM(BI78:BI94), 2)</f>
        <v>0</v>
      </c>
      <c r="G34" s="35"/>
      <c r="H34" s="35"/>
      <c r="I34" s="121">
        <v>0</v>
      </c>
      <c r="J34" s="120">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2"/>
      <c r="D36" s="123" t="s">
        <v>50</v>
      </c>
      <c r="E36" s="73"/>
      <c r="F36" s="73"/>
      <c r="G36" s="124" t="s">
        <v>51</v>
      </c>
      <c r="H36" s="125" t="s">
        <v>52</v>
      </c>
      <c r="I36" s="126"/>
      <c r="J36" s="127">
        <f>SUM(J27:J34)</f>
        <v>0</v>
      </c>
      <c r="K36" s="128"/>
    </row>
    <row r="37" spans="2:11" s="1" customFormat="1" ht="14.45" customHeight="1" x14ac:dyDescent="0.3">
      <c r="B37" s="49"/>
      <c r="C37" s="50"/>
      <c r="D37" s="50"/>
      <c r="E37" s="50"/>
      <c r="F37" s="50"/>
      <c r="G37" s="50"/>
      <c r="H37" s="50"/>
      <c r="I37" s="129"/>
      <c r="J37" s="50"/>
      <c r="K37" s="51"/>
    </row>
    <row r="41" spans="2:11" s="1" customFormat="1" ht="6.95" customHeight="1" x14ac:dyDescent="0.3">
      <c r="B41" s="130"/>
      <c r="C41" s="131"/>
      <c r="D41" s="131"/>
      <c r="E41" s="131"/>
      <c r="F41" s="131"/>
      <c r="G41" s="131"/>
      <c r="H41" s="131"/>
      <c r="I41" s="132"/>
      <c r="J41" s="131"/>
      <c r="K41" s="133"/>
    </row>
    <row r="42" spans="2:11" s="1" customFormat="1" ht="36.950000000000003" customHeight="1" x14ac:dyDescent="0.3">
      <c r="B42" s="34"/>
      <c r="C42" s="23" t="s">
        <v>106</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298" t="str">
        <f>E7</f>
        <v>Parkoviště ul. Březinova, Kolín – zpracováníprojektové dokumentace</v>
      </c>
      <c r="F45" s="271"/>
      <c r="G45" s="271"/>
      <c r="H45" s="271"/>
      <c r="I45" s="107"/>
      <c r="J45" s="35"/>
      <c r="K45" s="38"/>
    </row>
    <row r="46" spans="2:11" s="1" customFormat="1" ht="14.45" customHeight="1" x14ac:dyDescent="0.3">
      <c r="B46" s="34"/>
      <c r="C46" s="30" t="s">
        <v>99</v>
      </c>
      <c r="D46" s="35"/>
      <c r="E46" s="35"/>
      <c r="F46" s="35"/>
      <c r="G46" s="35"/>
      <c r="H46" s="35"/>
      <c r="I46" s="107"/>
      <c r="J46" s="35"/>
      <c r="K46" s="38"/>
    </row>
    <row r="47" spans="2:11" s="1" customFormat="1" ht="23.25" customHeight="1" x14ac:dyDescent="0.3">
      <c r="B47" s="34"/>
      <c r="C47" s="35"/>
      <c r="D47" s="35"/>
      <c r="E47" s="299" t="str">
        <f>E9</f>
        <v>04 - VRN</v>
      </c>
      <c r="F47" s="271"/>
      <c r="G47" s="271"/>
      <c r="H47" s="271"/>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23</v>
      </c>
      <c r="D49" s="35"/>
      <c r="E49" s="35"/>
      <c r="F49" s="28" t="str">
        <f>F12</f>
        <v xml:space="preserve"> </v>
      </c>
      <c r="G49" s="35"/>
      <c r="H49" s="35"/>
      <c r="I49" s="108" t="s">
        <v>25</v>
      </c>
      <c r="J49" s="109" t="str">
        <f>IF(J12="","",J12)</f>
        <v>13. 2. 2018</v>
      </c>
      <c r="K49" s="38"/>
    </row>
    <row r="50" spans="2:47" s="1" customFormat="1" ht="6.95" customHeight="1" x14ac:dyDescent="0.3">
      <c r="B50" s="34"/>
      <c r="C50" s="35"/>
      <c r="D50" s="35"/>
      <c r="E50" s="35"/>
      <c r="F50" s="35"/>
      <c r="G50" s="35"/>
      <c r="H50" s="35"/>
      <c r="I50" s="107"/>
      <c r="J50" s="35"/>
      <c r="K50" s="38"/>
    </row>
    <row r="51" spans="2:47" s="1" customFormat="1" x14ac:dyDescent="0.3">
      <c r="B51" s="34"/>
      <c r="C51" s="30" t="s">
        <v>29</v>
      </c>
      <c r="D51" s="35"/>
      <c r="E51" s="35"/>
      <c r="F51" s="28" t="str">
        <f>E15</f>
        <v>Město Kolín</v>
      </c>
      <c r="G51" s="35"/>
      <c r="H51" s="35"/>
      <c r="I51" s="108" t="s">
        <v>35</v>
      </c>
      <c r="J51" s="28" t="str">
        <f>E21</f>
        <v>Ing. lucie Dvořáková</v>
      </c>
      <c r="K51" s="38"/>
    </row>
    <row r="52" spans="2:47" s="1" customFormat="1" ht="14.45" customHeight="1" x14ac:dyDescent="0.3">
      <c r="B52" s="34"/>
      <c r="C52" s="30" t="s">
        <v>33</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4" t="s">
        <v>107</v>
      </c>
      <c r="D54" s="122"/>
      <c r="E54" s="122"/>
      <c r="F54" s="122"/>
      <c r="G54" s="122"/>
      <c r="H54" s="122"/>
      <c r="I54" s="135"/>
      <c r="J54" s="136" t="s">
        <v>108</v>
      </c>
      <c r="K54" s="137"/>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8" t="s">
        <v>109</v>
      </c>
      <c r="D56" s="35"/>
      <c r="E56" s="35"/>
      <c r="F56" s="35"/>
      <c r="G56" s="35"/>
      <c r="H56" s="35"/>
      <c r="I56" s="107"/>
      <c r="J56" s="118">
        <f>J78</f>
        <v>0</v>
      </c>
      <c r="K56" s="38"/>
      <c r="AU56" s="17" t="s">
        <v>110</v>
      </c>
    </row>
    <row r="57" spans="2:47" s="7" customFormat="1" ht="24.95" customHeight="1" x14ac:dyDescent="0.3">
      <c r="B57" s="139"/>
      <c r="C57" s="140"/>
      <c r="D57" s="141" t="s">
        <v>947</v>
      </c>
      <c r="E57" s="142"/>
      <c r="F57" s="142"/>
      <c r="G57" s="142"/>
      <c r="H57" s="142"/>
      <c r="I57" s="143"/>
      <c r="J57" s="144">
        <f>J79</f>
        <v>0</v>
      </c>
      <c r="K57" s="145"/>
    </row>
    <row r="58" spans="2:47" s="8" customFormat="1" ht="19.899999999999999" customHeight="1" x14ac:dyDescent="0.3">
      <c r="B58" s="146"/>
      <c r="C58" s="147"/>
      <c r="D58" s="148" t="s">
        <v>948</v>
      </c>
      <c r="E58" s="149"/>
      <c r="F58" s="149"/>
      <c r="G58" s="149"/>
      <c r="H58" s="149"/>
      <c r="I58" s="150"/>
      <c r="J58" s="151">
        <f>J80</f>
        <v>0</v>
      </c>
      <c r="K58" s="152"/>
    </row>
    <row r="59" spans="2:47" s="1" customFormat="1" ht="21.75" customHeight="1" x14ac:dyDescent="0.3">
      <c r="B59" s="34"/>
      <c r="C59" s="35"/>
      <c r="D59" s="35"/>
      <c r="E59" s="35"/>
      <c r="F59" s="35"/>
      <c r="G59" s="35"/>
      <c r="H59" s="35"/>
      <c r="I59" s="107"/>
      <c r="J59" s="35"/>
      <c r="K59" s="38"/>
    </row>
    <row r="60" spans="2:47" s="1" customFormat="1" ht="6.95" customHeight="1" x14ac:dyDescent="0.3">
      <c r="B60" s="49"/>
      <c r="C60" s="50"/>
      <c r="D60" s="50"/>
      <c r="E60" s="50"/>
      <c r="F60" s="50"/>
      <c r="G60" s="50"/>
      <c r="H60" s="50"/>
      <c r="I60" s="129"/>
      <c r="J60" s="50"/>
      <c r="K60" s="51"/>
    </row>
    <row r="64" spans="2:47" s="1" customFormat="1" ht="6.95" customHeight="1" x14ac:dyDescent="0.3">
      <c r="B64" s="52"/>
      <c r="C64" s="53"/>
      <c r="D64" s="53"/>
      <c r="E64" s="53"/>
      <c r="F64" s="53"/>
      <c r="G64" s="53"/>
      <c r="H64" s="53"/>
      <c r="I64" s="132"/>
      <c r="J64" s="53"/>
      <c r="K64" s="53"/>
      <c r="L64" s="54"/>
    </row>
    <row r="65" spans="2:63" s="1" customFormat="1" ht="36.950000000000003" customHeight="1" x14ac:dyDescent="0.3">
      <c r="B65" s="34"/>
      <c r="C65" s="55" t="s">
        <v>118</v>
      </c>
      <c r="D65" s="56"/>
      <c r="E65" s="56"/>
      <c r="F65" s="56"/>
      <c r="G65" s="56"/>
      <c r="H65" s="56"/>
      <c r="I65" s="153"/>
      <c r="J65" s="56"/>
      <c r="K65" s="56"/>
      <c r="L65" s="54"/>
    </row>
    <row r="66" spans="2:63" s="1" customFormat="1" ht="6.95" customHeight="1" x14ac:dyDescent="0.3">
      <c r="B66" s="34"/>
      <c r="C66" s="56"/>
      <c r="D66" s="56"/>
      <c r="E66" s="56"/>
      <c r="F66" s="56"/>
      <c r="G66" s="56"/>
      <c r="H66" s="56"/>
      <c r="I66" s="153"/>
      <c r="J66" s="56"/>
      <c r="K66" s="56"/>
      <c r="L66" s="54"/>
    </row>
    <row r="67" spans="2:63" s="1" customFormat="1" ht="14.45" customHeight="1" x14ac:dyDescent="0.3">
      <c r="B67" s="34"/>
      <c r="C67" s="58" t="s">
        <v>16</v>
      </c>
      <c r="D67" s="56"/>
      <c r="E67" s="56"/>
      <c r="F67" s="56"/>
      <c r="G67" s="56"/>
      <c r="H67" s="56"/>
      <c r="I67" s="153"/>
      <c r="J67" s="56"/>
      <c r="K67" s="56"/>
      <c r="L67" s="54"/>
    </row>
    <row r="68" spans="2:63" s="1" customFormat="1" ht="22.5" customHeight="1" x14ac:dyDescent="0.3">
      <c r="B68" s="34"/>
      <c r="C68" s="56"/>
      <c r="D68" s="56"/>
      <c r="E68" s="301" t="str">
        <f>E7</f>
        <v>Parkoviště ul. Březinova, Kolín – zpracováníprojektové dokumentace</v>
      </c>
      <c r="F68" s="282"/>
      <c r="G68" s="282"/>
      <c r="H68" s="282"/>
      <c r="I68" s="153"/>
      <c r="J68" s="56"/>
      <c r="K68" s="56"/>
      <c r="L68" s="54"/>
    </row>
    <row r="69" spans="2:63" s="1" customFormat="1" ht="14.45" customHeight="1" x14ac:dyDescent="0.3">
      <c r="B69" s="34"/>
      <c r="C69" s="58" t="s">
        <v>99</v>
      </c>
      <c r="D69" s="56"/>
      <c r="E69" s="56"/>
      <c r="F69" s="56"/>
      <c r="G69" s="56"/>
      <c r="H69" s="56"/>
      <c r="I69" s="153"/>
      <c r="J69" s="56"/>
      <c r="K69" s="56"/>
      <c r="L69" s="54"/>
    </row>
    <row r="70" spans="2:63" s="1" customFormat="1" ht="23.25" customHeight="1" x14ac:dyDescent="0.3">
      <c r="B70" s="34"/>
      <c r="C70" s="56"/>
      <c r="D70" s="56"/>
      <c r="E70" s="279" t="str">
        <f>E9</f>
        <v>04 - VRN</v>
      </c>
      <c r="F70" s="282"/>
      <c r="G70" s="282"/>
      <c r="H70" s="282"/>
      <c r="I70" s="153"/>
      <c r="J70" s="56"/>
      <c r="K70" s="56"/>
      <c r="L70" s="54"/>
    </row>
    <row r="71" spans="2:63" s="1" customFormat="1" ht="6.95" customHeight="1" x14ac:dyDescent="0.3">
      <c r="B71" s="34"/>
      <c r="C71" s="56"/>
      <c r="D71" s="56"/>
      <c r="E71" s="56"/>
      <c r="F71" s="56"/>
      <c r="G71" s="56"/>
      <c r="H71" s="56"/>
      <c r="I71" s="153"/>
      <c r="J71" s="56"/>
      <c r="K71" s="56"/>
      <c r="L71" s="54"/>
    </row>
    <row r="72" spans="2:63" s="1" customFormat="1" ht="18" customHeight="1" x14ac:dyDescent="0.3">
      <c r="B72" s="34"/>
      <c r="C72" s="58" t="s">
        <v>23</v>
      </c>
      <c r="D72" s="56"/>
      <c r="E72" s="56"/>
      <c r="F72" s="154" t="str">
        <f>F12</f>
        <v xml:space="preserve"> </v>
      </c>
      <c r="G72" s="56"/>
      <c r="H72" s="56"/>
      <c r="I72" s="155" t="s">
        <v>25</v>
      </c>
      <c r="J72" s="66" t="str">
        <f>IF(J12="","",J12)</f>
        <v>13. 2. 2018</v>
      </c>
      <c r="K72" s="56"/>
      <c r="L72" s="54"/>
    </row>
    <row r="73" spans="2:63" s="1" customFormat="1" ht="6.95" customHeight="1" x14ac:dyDescent="0.3">
      <c r="B73" s="34"/>
      <c r="C73" s="56"/>
      <c r="D73" s="56"/>
      <c r="E73" s="56"/>
      <c r="F73" s="56"/>
      <c r="G73" s="56"/>
      <c r="H73" s="56"/>
      <c r="I73" s="153"/>
      <c r="J73" s="56"/>
      <c r="K73" s="56"/>
      <c r="L73" s="54"/>
    </row>
    <row r="74" spans="2:63" s="1" customFormat="1" x14ac:dyDescent="0.3">
      <c r="B74" s="34"/>
      <c r="C74" s="58" t="s">
        <v>29</v>
      </c>
      <c r="D74" s="56"/>
      <c r="E74" s="56"/>
      <c r="F74" s="154" t="str">
        <f>E15</f>
        <v>Město Kolín</v>
      </c>
      <c r="G74" s="56"/>
      <c r="H74" s="56"/>
      <c r="I74" s="155" t="s">
        <v>35</v>
      </c>
      <c r="J74" s="154" t="str">
        <f>E21</f>
        <v>Ing. lucie Dvořáková</v>
      </c>
      <c r="K74" s="56"/>
      <c r="L74" s="54"/>
    </row>
    <row r="75" spans="2:63" s="1" customFormat="1" ht="14.45" customHeight="1" x14ac:dyDescent="0.3">
      <c r="B75" s="34"/>
      <c r="C75" s="58" t="s">
        <v>33</v>
      </c>
      <c r="D75" s="56"/>
      <c r="E75" s="56"/>
      <c r="F75" s="154" t="str">
        <f>IF(E18="","",E18)</f>
        <v/>
      </c>
      <c r="G75" s="56"/>
      <c r="H75" s="56"/>
      <c r="I75" s="153"/>
      <c r="J75" s="56"/>
      <c r="K75" s="56"/>
      <c r="L75" s="54"/>
    </row>
    <row r="76" spans="2:63" s="1" customFormat="1" ht="10.35" customHeight="1" x14ac:dyDescent="0.3">
      <c r="B76" s="34"/>
      <c r="C76" s="56"/>
      <c r="D76" s="56"/>
      <c r="E76" s="56"/>
      <c r="F76" s="56"/>
      <c r="G76" s="56"/>
      <c r="H76" s="56"/>
      <c r="I76" s="153"/>
      <c r="J76" s="56"/>
      <c r="K76" s="56"/>
      <c r="L76" s="54"/>
    </row>
    <row r="77" spans="2:63" s="9" customFormat="1" ht="29.25" customHeight="1" x14ac:dyDescent="0.3">
      <c r="B77" s="156"/>
      <c r="C77" s="157" t="s">
        <v>119</v>
      </c>
      <c r="D77" s="158" t="s">
        <v>59</v>
      </c>
      <c r="E77" s="158" t="s">
        <v>55</v>
      </c>
      <c r="F77" s="158" t="s">
        <v>120</v>
      </c>
      <c r="G77" s="158" t="s">
        <v>121</v>
      </c>
      <c r="H77" s="158" t="s">
        <v>122</v>
      </c>
      <c r="I77" s="159" t="s">
        <v>123</v>
      </c>
      <c r="J77" s="158" t="s">
        <v>108</v>
      </c>
      <c r="K77" s="160" t="s">
        <v>124</v>
      </c>
      <c r="L77" s="161"/>
      <c r="M77" s="75" t="s">
        <v>125</v>
      </c>
      <c r="N77" s="76" t="s">
        <v>44</v>
      </c>
      <c r="O77" s="76" t="s">
        <v>126</v>
      </c>
      <c r="P77" s="76" t="s">
        <v>127</v>
      </c>
      <c r="Q77" s="76" t="s">
        <v>128</v>
      </c>
      <c r="R77" s="76" t="s">
        <v>129</v>
      </c>
      <c r="S77" s="76" t="s">
        <v>130</v>
      </c>
      <c r="T77" s="77" t="s">
        <v>131</v>
      </c>
    </row>
    <row r="78" spans="2:63" s="1" customFormat="1" ht="29.25" customHeight="1" x14ac:dyDescent="0.35">
      <c r="B78" s="34"/>
      <c r="C78" s="81" t="s">
        <v>109</v>
      </c>
      <c r="D78" s="56"/>
      <c r="E78" s="56"/>
      <c r="F78" s="56"/>
      <c r="G78" s="56"/>
      <c r="H78" s="56"/>
      <c r="I78" s="153"/>
      <c r="J78" s="162">
        <f>BK78</f>
        <v>0</v>
      </c>
      <c r="K78" s="56"/>
      <c r="L78" s="54"/>
      <c r="M78" s="78"/>
      <c r="N78" s="79"/>
      <c r="O78" s="79"/>
      <c r="P78" s="163">
        <f>P79</f>
        <v>0</v>
      </c>
      <c r="Q78" s="79"/>
      <c r="R78" s="163">
        <f>R79</f>
        <v>0</v>
      </c>
      <c r="S78" s="79"/>
      <c r="T78" s="164">
        <f>T79</f>
        <v>0</v>
      </c>
      <c r="AT78" s="17" t="s">
        <v>73</v>
      </c>
      <c r="AU78" s="17" t="s">
        <v>110</v>
      </c>
      <c r="BK78" s="165">
        <f>BK79</f>
        <v>0</v>
      </c>
    </row>
    <row r="79" spans="2:63" s="10" customFormat="1" ht="37.35" customHeight="1" x14ac:dyDescent="0.35">
      <c r="B79" s="166"/>
      <c r="C79" s="167"/>
      <c r="D79" s="168" t="s">
        <v>73</v>
      </c>
      <c r="E79" s="169" t="s">
        <v>94</v>
      </c>
      <c r="F79" s="169" t="s">
        <v>949</v>
      </c>
      <c r="G79" s="167"/>
      <c r="H79" s="167"/>
      <c r="I79" s="170"/>
      <c r="J79" s="171">
        <f>BK79</f>
        <v>0</v>
      </c>
      <c r="K79" s="167"/>
      <c r="L79" s="172"/>
      <c r="M79" s="173"/>
      <c r="N79" s="174"/>
      <c r="O79" s="174"/>
      <c r="P79" s="175">
        <f>P80</f>
        <v>0</v>
      </c>
      <c r="Q79" s="174"/>
      <c r="R79" s="175">
        <f>R80</f>
        <v>0</v>
      </c>
      <c r="S79" s="174"/>
      <c r="T79" s="176">
        <f>T80</f>
        <v>0</v>
      </c>
      <c r="AR79" s="177" t="s">
        <v>157</v>
      </c>
      <c r="AT79" s="178" t="s">
        <v>73</v>
      </c>
      <c r="AU79" s="178" t="s">
        <v>74</v>
      </c>
      <c r="AY79" s="177" t="s">
        <v>134</v>
      </c>
      <c r="BK79" s="179">
        <f>BK80</f>
        <v>0</v>
      </c>
    </row>
    <row r="80" spans="2:63" s="10" customFormat="1" ht="19.899999999999999" customHeight="1" x14ac:dyDescent="0.3">
      <c r="B80" s="166"/>
      <c r="C80" s="167"/>
      <c r="D80" s="180" t="s">
        <v>73</v>
      </c>
      <c r="E80" s="181" t="s">
        <v>74</v>
      </c>
      <c r="F80" s="181" t="s">
        <v>949</v>
      </c>
      <c r="G80" s="167"/>
      <c r="H80" s="167"/>
      <c r="I80" s="170"/>
      <c r="J80" s="182">
        <f>BK80</f>
        <v>0</v>
      </c>
      <c r="K80" s="167"/>
      <c r="L80" s="172"/>
      <c r="M80" s="173"/>
      <c r="N80" s="174"/>
      <c r="O80" s="174"/>
      <c r="P80" s="175">
        <f>SUM(P81:P94)</f>
        <v>0</v>
      </c>
      <c r="Q80" s="174"/>
      <c r="R80" s="175">
        <f>SUM(R81:R94)</f>
        <v>0</v>
      </c>
      <c r="S80" s="174"/>
      <c r="T80" s="176">
        <f>SUM(T81:T94)</f>
        <v>0</v>
      </c>
      <c r="AR80" s="177" t="s">
        <v>157</v>
      </c>
      <c r="AT80" s="178" t="s">
        <v>73</v>
      </c>
      <c r="AU80" s="178" t="s">
        <v>22</v>
      </c>
      <c r="AY80" s="177" t="s">
        <v>134</v>
      </c>
      <c r="BK80" s="179">
        <f>SUM(BK81:BK94)</f>
        <v>0</v>
      </c>
    </row>
    <row r="81" spans="2:65" s="1" customFormat="1" ht="31.5" customHeight="1" x14ac:dyDescent="0.3">
      <c r="B81" s="34"/>
      <c r="C81" s="183" t="s">
        <v>22</v>
      </c>
      <c r="D81" s="183" t="s">
        <v>136</v>
      </c>
      <c r="E81" s="184" t="s">
        <v>950</v>
      </c>
      <c r="F81" s="185" t="s">
        <v>951</v>
      </c>
      <c r="G81" s="186" t="s">
        <v>952</v>
      </c>
      <c r="H81" s="187">
        <v>1</v>
      </c>
      <c r="I81" s="188"/>
      <c r="J81" s="189">
        <f>ROUND(I81*H81,2)</f>
        <v>0</v>
      </c>
      <c r="K81" s="185" t="s">
        <v>155</v>
      </c>
      <c r="L81" s="54"/>
      <c r="M81" s="190" t="s">
        <v>20</v>
      </c>
      <c r="N81" s="191" t="s">
        <v>45</v>
      </c>
      <c r="O81" s="35"/>
      <c r="P81" s="192">
        <f>O81*H81</f>
        <v>0</v>
      </c>
      <c r="Q81" s="192">
        <v>0</v>
      </c>
      <c r="R81" s="192">
        <f>Q81*H81</f>
        <v>0</v>
      </c>
      <c r="S81" s="192">
        <v>0</v>
      </c>
      <c r="T81" s="193">
        <f>S81*H81</f>
        <v>0</v>
      </c>
      <c r="AR81" s="17" t="s">
        <v>953</v>
      </c>
      <c r="AT81" s="17" t="s">
        <v>136</v>
      </c>
      <c r="AU81" s="17" t="s">
        <v>83</v>
      </c>
      <c r="AY81" s="17" t="s">
        <v>134</v>
      </c>
      <c r="BE81" s="194">
        <f>IF(N81="základní",J81,0)</f>
        <v>0</v>
      </c>
      <c r="BF81" s="194">
        <f>IF(N81="snížená",J81,0)</f>
        <v>0</v>
      </c>
      <c r="BG81" s="194">
        <f>IF(N81="zákl. přenesená",J81,0)</f>
        <v>0</v>
      </c>
      <c r="BH81" s="194">
        <f>IF(N81="sníž. přenesená",J81,0)</f>
        <v>0</v>
      </c>
      <c r="BI81" s="194">
        <f>IF(N81="nulová",J81,0)</f>
        <v>0</v>
      </c>
      <c r="BJ81" s="17" t="s">
        <v>22</v>
      </c>
      <c r="BK81" s="194">
        <f>ROUND(I81*H81,2)</f>
        <v>0</v>
      </c>
      <c r="BL81" s="17" t="s">
        <v>953</v>
      </c>
      <c r="BM81" s="17" t="s">
        <v>954</v>
      </c>
    </row>
    <row r="82" spans="2:65" s="1" customFormat="1" ht="54" x14ac:dyDescent="0.3">
      <c r="B82" s="34"/>
      <c r="C82" s="56"/>
      <c r="D82" s="197" t="s">
        <v>148</v>
      </c>
      <c r="E82" s="56"/>
      <c r="F82" s="209" t="s">
        <v>955</v>
      </c>
      <c r="G82" s="56"/>
      <c r="H82" s="56"/>
      <c r="I82" s="153"/>
      <c r="J82" s="56"/>
      <c r="K82" s="56"/>
      <c r="L82" s="54"/>
      <c r="M82" s="71"/>
      <c r="N82" s="35"/>
      <c r="O82" s="35"/>
      <c r="P82" s="35"/>
      <c r="Q82" s="35"/>
      <c r="R82" s="35"/>
      <c r="S82" s="35"/>
      <c r="T82" s="72"/>
      <c r="AT82" s="17" t="s">
        <v>148</v>
      </c>
      <c r="AU82" s="17" t="s">
        <v>83</v>
      </c>
    </row>
    <row r="83" spans="2:65" s="1" customFormat="1" ht="22.5" customHeight="1" x14ac:dyDescent="0.3">
      <c r="B83" s="34"/>
      <c r="C83" s="183" t="s">
        <v>83</v>
      </c>
      <c r="D83" s="183" t="s">
        <v>136</v>
      </c>
      <c r="E83" s="184" t="s">
        <v>956</v>
      </c>
      <c r="F83" s="185" t="s">
        <v>957</v>
      </c>
      <c r="G83" s="186" t="s">
        <v>952</v>
      </c>
      <c r="H83" s="187">
        <v>1</v>
      </c>
      <c r="I83" s="188"/>
      <c r="J83" s="189">
        <f>ROUND(I83*H83,2)</f>
        <v>0</v>
      </c>
      <c r="K83" s="185" t="s">
        <v>155</v>
      </c>
      <c r="L83" s="54"/>
      <c r="M83" s="190" t="s">
        <v>20</v>
      </c>
      <c r="N83" s="191" t="s">
        <v>45</v>
      </c>
      <c r="O83" s="35"/>
      <c r="P83" s="192">
        <f>O83*H83</f>
        <v>0</v>
      </c>
      <c r="Q83" s="192">
        <v>0</v>
      </c>
      <c r="R83" s="192">
        <f>Q83*H83</f>
        <v>0</v>
      </c>
      <c r="S83" s="192">
        <v>0</v>
      </c>
      <c r="T83" s="193">
        <f>S83*H83</f>
        <v>0</v>
      </c>
      <c r="AR83" s="17" t="s">
        <v>953</v>
      </c>
      <c r="AT83" s="17" t="s">
        <v>136</v>
      </c>
      <c r="AU83" s="17" t="s">
        <v>83</v>
      </c>
      <c r="AY83" s="17" t="s">
        <v>134</v>
      </c>
      <c r="BE83" s="194">
        <f>IF(N83="základní",J83,0)</f>
        <v>0</v>
      </c>
      <c r="BF83" s="194">
        <f>IF(N83="snížená",J83,0)</f>
        <v>0</v>
      </c>
      <c r="BG83" s="194">
        <f>IF(N83="zákl. přenesená",J83,0)</f>
        <v>0</v>
      </c>
      <c r="BH83" s="194">
        <f>IF(N83="sníž. přenesená",J83,0)</f>
        <v>0</v>
      </c>
      <c r="BI83" s="194">
        <f>IF(N83="nulová",J83,0)</f>
        <v>0</v>
      </c>
      <c r="BJ83" s="17" t="s">
        <v>22</v>
      </c>
      <c r="BK83" s="194">
        <f>ROUND(I83*H83,2)</f>
        <v>0</v>
      </c>
      <c r="BL83" s="17" t="s">
        <v>953</v>
      </c>
      <c r="BM83" s="17" t="s">
        <v>958</v>
      </c>
    </row>
    <row r="84" spans="2:65" s="1" customFormat="1" ht="22.5" customHeight="1" x14ac:dyDescent="0.3">
      <c r="B84" s="34"/>
      <c r="C84" s="183" t="s">
        <v>151</v>
      </c>
      <c r="D84" s="183" t="s">
        <v>136</v>
      </c>
      <c r="E84" s="184" t="s">
        <v>959</v>
      </c>
      <c r="F84" s="185" t="s">
        <v>960</v>
      </c>
      <c r="G84" s="186" t="s">
        <v>952</v>
      </c>
      <c r="H84" s="187">
        <v>1</v>
      </c>
      <c r="I84" s="188"/>
      <c r="J84" s="189">
        <f>ROUND(I84*H84,2)</f>
        <v>0</v>
      </c>
      <c r="K84" s="185" t="s">
        <v>155</v>
      </c>
      <c r="L84" s="54"/>
      <c r="M84" s="190" t="s">
        <v>20</v>
      </c>
      <c r="N84" s="191" t="s">
        <v>45</v>
      </c>
      <c r="O84" s="35"/>
      <c r="P84" s="192">
        <f>O84*H84</f>
        <v>0</v>
      </c>
      <c r="Q84" s="192">
        <v>0</v>
      </c>
      <c r="R84" s="192">
        <f>Q84*H84</f>
        <v>0</v>
      </c>
      <c r="S84" s="192">
        <v>0</v>
      </c>
      <c r="T84" s="193">
        <f>S84*H84</f>
        <v>0</v>
      </c>
      <c r="AR84" s="17" t="s">
        <v>953</v>
      </c>
      <c r="AT84" s="17" t="s">
        <v>136</v>
      </c>
      <c r="AU84" s="17" t="s">
        <v>83</v>
      </c>
      <c r="AY84" s="17" t="s">
        <v>134</v>
      </c>
      <c r="BE84" s="194">
        <f>IF(N84="základní",J84,0)</f>
        <v>0</v>
      </c>
      <c r="BF84" s="194">
        <f>IF(N84="snížená",J84,0)</f>
        <v>0</v>
      </c>
      <c r="BG84" s="194">
        <f>IF(N84="zákl. přenesená",J84,0)</f>
        <v>0</v>
      </c>
      <c r="BH84" s="194">
        <f>IF(N84="sníž. přenesená",J84,0)</f>
        <v>0</v>
      </c>
      <c r="BI84" s="194">
        <f>IF(N84="nulová",J84,0)</f>
        <v>0</v>
      </c>
      <c r="BJ84" s="17" t="s">
        <v>22</v>
      </c>
      <c r="BK84" s="194">
        <f>ROUND(I84*H84,2)</f>
        <v>0</v>
      </c>
      <c r="BL84" s="17" t="s">
        <v>953</v>
      </c>
      <c r="BM84" s="17" t="s">
        <v>961</v>
      </c>
    </row>
    <row r="85" spans="2:65" s="1" customFormat="1" ht="40.5" x14ac:dyDescent="0.3">
      <c r="B85" s="34"/>
      <c r="C85" s="56"/>
      <c r="D85" s="197" t="s">
        <v>148</v>
      </c>
      <c r="E85" s="56"/>
      <c r="F85" s="209" t="s">
        <v>962</v>
      </c>
      <c r="G85" s="56"/>
      <c r="H85" s="56"/>
      <c r="I85" s="153"/>
      <c r="J85" s="56"/>
      <c r="K85" s="56"/>
      <c r="L85" s="54"/>
      <c r="M85" s="71"/>
      <c r="N85" s="35"/>
      <c r="O85" s="35"/>
      <c r="P85" s="35"/>
      <c r="Q85" s="35"/>
      <c r="R85" s="35"/>
      <c r="S85" s="35"/>
      <c r="T85" s="72"/>
      <c r="AT85" s="17" t="s">
        <v>148</v>
      </c>
      <c r="AU85" s="17" t="s">
        <v>83</v>
      </c>
    </row>
    <row r="86" spans="2:65" s="1" customFormat="1" ht="22.5" customHeight="1" x14ac:dyDescent="0.3">
      <c r="B86" s="34"/>
      <c r="C86" s="183" t="s">
        <v>141</v>
      </c>
      <c r="D86" s="183" t="s">
        <v>136</v>
      </c>
      <c r="E86" s="184" t="s">
        <v>963</v>
      </c>
      <c r="F86" s="185" t="s">
        <v>964</v>
      </c>
      <c r="G86" s="186" t="s">
        <v>952</v>
      </c>
      <c r="H86" s="187">
        <v>1</v>
      </c>
      <c r="I86" s="188"/>
      <c r="J86" s="189">
        <f>ROUND(I86*H86,2)</f>
        <v>0</v>
      </c>
      <c r="K86" s="185" t="s">
        <v>155</v>
      </c>
      <c r="L86" s="54"/>
      <c r="M86" s="190" t="s">
        <v>20</v>
      </c>
      <c r="N86" s="191" t="s">
        <v>45</v>
      </c>
      <c r="O86" s="35"/>
      <c r="P86" s="192">
        <f>O86*H86</f>
        <v>0</v>
      </c>
      <c r="Q86" s="192">
        <v>0</v>
      </c>
      <c r="R86" s="192">
        <f>Q86*H86</f>
        <v>0</v>
      </c>
      <c r="S86" s="192">
        <v>0</v>
      </c>
      <c r="T86" s="193">
        <f>S86*H86</f>
        <v>0</v>
      </c>
      <c r="AR86" s="17" t="s">
        <v>953</v>
      </c>
      <c r="AT86" s="17" t="s">
        <v>136</v>
      </c>
      <c r="AU86" s="17" t="s">
        <v>83</v>
      </c>
      <c r="AY86" s="17" t="s">
        <v>134</v>
      </c>
      <c r="BE86" s="194">
        <f>IF(N86="základní",J86,0)</f>
        <v>0</v>
      </c>
      <c r="BF86" s="194">
        <f>IF(N86="snížená",J86,0)</f>
        <v>0</v>
      </c>
      <c r="BG86" s="194">
        <f>IF(N86="zákl. přenesená",J86,0)</f>
        <v>0</v>
      </c>
      <c r="BH86" s="194">
        <f>IF(N86="sníž. přenesená",J86,0)</f>
        <v>0</v>
      </c>
      <c r="BI86" s="194">
        <f>IF(N86="nulová",J86,0)</f>
        <v>0</v>
      </c>
      <c r="BJ86" s="17" t="s">
        <v>22</v>
      </c>
      <c r="BK86" s="194">
        <f>ROUND(I86*H86,2)</f>
        <v>0</v>
      </c>
      <c r="BL86" s="17" t="s">
        <v>953</v>
      </c>
      <c r="BM86" s="17" t="s">
        <v>965</v>
      </c>
    </row>
    <row r="87" spans="2:65" s="1" customFormat="1" ht="40.5" x14ac:dyDescent="0.3">
      <c r="B87" s="34"/>
      <c r="C87" s="56"/>
      <c r="D87" s="197" t="s">
        <v>148</v>
      </c>
      <c r="E87" s="56"/>
      <c r="F87" s="209" t="s">
        <v>966</v>
      </c>
      <c r="G87" s="56"/>
      <c r="H87" s="56"/>
      <c r="I87" s="153"/>
      <c r="J87" s="56"/>
      <c r="K87" s="56"/>
      <c r="L87" s="54"/>
      <c r="M87" s="71"/>
      <c r="N87" s="35"/>
      <c r="O87" s="35"/>
      <c r="P87" s="35"/>
      <c r="Q87" s="35"/>
      <c r="R87" s="35"/>
      <c r="S87" s="35"/>
      <c r="T87" s="72"/>
      <c r="AT87" s="17" t="s">
        <v>148</v>
      </c>
      <c r="AU87" s="17" t="s">
        <v>83</v>
      </c>
    </row>
    <row r="88" spans="2:65" s="1" customFormat="1" ht="22.5" customHeight="1" x14ac:dyDescent="0.3">
      <c r="B88" s="34"/>
      <c r="C88" s="183" t="s">
        <v>157</v>
      </c>
      <c r="D88" s="183" t="s">
        <v>136</v>
      </c>
      <c r="E88" s="184" t="s">
        <v>967</v>
      </c>
      <c r="F88" s="185" t="s">
        <v>968</v>
      </c>
      <c r="G88" s="186" t="s">
        <v>952</v>
      </c>
      <c r="H88" s="187">
        <v>1</v>
      </c>
      <c r="I88" s="188"/>
      <c r="J88" s="189">
        <f>ROUND(I88*H88,2)</f>
        <v>0</v>
      </c>
      <c r="K88" s="185" t="s">
        <v>20</v>
      </c>
      <c r="L88" s="54"/>
      <c r="M88" s="190" t="s">
        <v>20</v>
      </c>
      <c r="N88" s="191" t="s">
        <v>45</v>
      </c>
      <c r="O88" s="35"/>
      <c r="P88" s="192">
        <f>O88*H88</f>
        <v>0</v>
      </c>
      <c r="Q88" s="192">
        <v>0</v>
      </c>
      <c r="R88" s="192">
        <f>Q88*H88</f>
        <v>0</v>
      </c>
      <c r="S88" s="192">
        <v>0</v>
      </c>
      <c r="T88" s="193">
        <f>S88*H88</f>
        <v>0</v>
      </c>
      <c r="AR88" s="17" t="s">
        <v>953</v>
      </c>
      <c r="AT88" s="17" t="s">
        <v>136</v>
      </c>
      <c r="AU88" s="17" t="s">
        <v>83</v>
      </c>
      <c r="AY88" s="17" t="s">
        <v>134</v>
      </c>
      <c r="BE88" s="194">
        <f>IF(N88="základní",J88,0)</f>
        <v>0</v>
      </c>
      <c r="BF88" s="194">
        <f>IF(N88="snížená",J88,0)</f>
        <v>0</v>
      </c>
      <c r="BG88" s="194">
        <f>IF(N88="zákl. přenesená",J88,0)</f>
        <v>0</v>
      </c>
      <c r="BH88" s="194">
        <f>IF(N88="sníž. přenesená",J88,0)</f>
        <v>0</v>
      </c>
      <c r="BI88" s="194">
        <f>IF(N88="nulová",J88,0)</f>
        <v>0</v>
      </c>
      <c r="BJ88" s="17" t="s">
        <v>22</v>
      </c>
      <c r="BK88" s="194">
        <f>ROUND(I88*H88,2)</f>
        <v>0</v>
      </c>
      <c r="BL88" s="17" t="s">
        <v>953</v>
      </c>
      <c r="BM88" s="17" t="s">
        <v>969</v>
      </c>
    </row>
    <row r="89" spans="2:65" s="1" customFormat="1" ht="22.5" customHeight="1" x14ac:dyDescent="0.3">
      <c r="B89" s="34"/>
      <c r="C89" s="183" t="s">
        <v>167</v>
      </c>
      <c r="D89" s="183" t="s">
        <v>136</v>
      </c>
      <c r="E89" s="184" t="s">
        <v>970</v>
      </c>
      <c r="F89" s="185" t="s">
        <v>971</v>
      </c>
      <c r="G89" s="186" t="s">
        <v>952</v>
      </c>
      <c r="H89" s="187">
        <v>1</v>
      </c>
      <c r="I89" s="188"/>
      <c r="J89" s="189">
        <f>ROUND(I89*H89,2)</f>
        <v>0</v>
      </c>
      <c r="K89" s="185" t="s">
        <v>155</v>
      </c>
      <c r="L89" s="54"/>
      <c r="M89" s="190" t="s">
        <v>20</v>
      </c>
      <c r="N89" s="191" t="s">
        <v>45</v>
      </c>
      <c r="O89" s="35"/>
      <c r="P89" s="192">
        <f>O89*H89</f>
        <v>0</v>
      </c>
      <c r="Q89" s="192">
        <v>0</v>
      </c>
      <c r="R89" s="192">
        <f>Q89*H89</f>
        <v>0</v>
      </c>
      <c r="S89" s="192">
        <v>0</v>
      </c>
      <c r="T89" s="193">
        <f>S89*H89</f>
        <v>0</v>
      </c>
      <c r="AR89" s="17" t="s">
        <v>953</v>
      </c>
      <c r="AT89" s="17" t="s">
        <v>136</v>
      </c>
      <c r="AU89" s="17" t="s">
        <v>83</v>
      </c>
      <c r="AY89" s="17" t="s">
        <v>134</v>
      </c>
      <c r="BE89" s="194">
        <f>IF(N89="základní",J89,0)</f>
        <v>0</v>
      </c>
      <c r="BF89" s="194">
        <f>IF(N89="snížená",J89,0)</f>
        <v>0</v>
      </c>
      <c r="BG89" s="194">
        <f>IF(N89="zákl. přenesená",J89,0)</f>
        <v>0</v>
      </c>
      <c r="BH89" s="194">
        <f>IF(N89="sníž. přenesená",J89,0)</f>
        <v>0</v>
      </c>
      <c r="BI89" s="194">
        <f>IF(N89="nulová",J89,0)</f>
        <v>0</v>
      </c>
      <c r="BJ89" s="17" t="s">
        <v>22</v>
      </c>
      <c r="BK89" s="194">
        <f>ROUND(I89*H89,2)</f>
        <v>0</v>
      </c>
      <c r="BL89" s="17" t="s">
        <v>953</v>
      </c>
      <c r="BM89" s="17" t="s">
        <v>972</v>
      </c>
    </row>
    <row r="90" spans="2:65" s="1" customFormat="1" ht="40.5" x14ac:dyDescent="0.3">
      <c r="B90" s="34"/>
      <c r="C90" s="56"/>
      <c r="D90" s="197" t="s">
        <v>148</v>
      </c>
      <c r="E90" s="56"/>
      <c r="F90" s="209" t="s">
        <v>973</v>
      </c>
      <c r="G90" s="56"/>
      <c r="H90" s="56"/>
      <c r="I90" s="153"/>
      <c r="J90" s="56"/>
      <c r="K90" s="56"/>
      <c r="L90" s="54"/>
      <c r="M90" s="71"/>
      <c r="N90" s="35"/>
      <c r="O90" s="35"/>
      <c r="P90" s="35"/>
      <c r="Q90" s="35"/>
      <c r="R90" s="35"/>
      <c r="S90" s="35"/>
      <c r="T90" s="72"/>
      <c r="AT90" s="17" t="s">
        <v>148</v>
      </c>
      <c r="AU90" s="17" t="s">
        <v>83</v>
      </c>
    </row>
    <row r="91" spans="2:65" s="1" customFormat="1" ht="22.5" customHeight="1" x14ac:dyDescent="0.3">
      <c r="B91" s="34"/>
      <c r="C91" s="183" t="s">
        <v>173</v>
      </c>
      <c r="D91" s="183" t="s">
        <v>136</v>
      </c>
      <c r="E91" s="184" t="s">
        <v>974</v>
      </c>
      <c r="F91" s="185" t="s">
        <v>975</v>
      </c>
      <c r="G91" s="186" t="s">
        <v>952</v>
      </c>
      <c r="H91" s="187">
        <v>1</v>
      </c>
      <c r="I91" s="188"/>
      <c r="J91" s="189">
        <f>ROUND(I91*H91,2)</f>
        <v>0</v>
      </c>
      <c r="K91" s="185" t="s">
        <v>155</v>
      </c>
      <c r="L91" s="54"/>
      <c r="M91" s="190" t="s">
        <v>20</v>
      </c>
      <c r="N91" s="191" t="s">
        <v>45</v>
      </c>
      <c r="O91" s="35"/>
      <c r="P91" s="192">
        <f>O91*H91</f>
        <v>0</v>
      </c>
      <c r="Q91" s="192">
        <v>0</v>
      </c>
      <c r="R91" s="192">
        <f>Q91*H91</f>
        <v>0</v>
      </c>
      <c r="S91" s="192">
        <v>0</v>
      </c>
      <c r="T91" s="193">
        <f>S91*H91</f>
        <v>0</v>
      </c>
      <c r="AR91" s="17" t="s">
        <v>953</v>
      </c>
      <c r="AT91" s="17" t="s">
        <v>136</v>
      </c>
      <c r="AU91" s="17" t="s">
        <v>83</v>
      </c>
      <c r="AY91" s="17" t="s">
        <v>134</v>
      </c>
      <c r="BE91" s="194">
        <f>IF(N91="základní",J91,0)</f>
        <v>0</v>
      </c>
      <c r="BF91" s="194">
        <f>IF(N91="snížená",J91,0)</f>
        <v>0</v>
      </c>
      <c r="BG91" s="194">
        <f>IF(N91="zákl. přenesená",J91,0)</f>
        <v>0</v>
      </c>
      <c r="BH91" s="194">
        <f>IF(N91="sníž. přenesená",J91,0)</f>
        <v>0</v>
      </c>
      <c r="BI91" s="194">
        <f>IF(N91="nulová",J91,0)</f>
        <v>0</v>
      </c>
      <c r="BJ91" s="17" t="s">
        <v>22</v>
      </c>
      <c r="BK91" s="194">
        <f>ROUND(I91*H91,2)</f>
        <v>0</v>
      </c>
      <c r="BL91" s="17" t="s">
        <v>953</v>
      </c>
      <c r="BM91" s="17" t="s">
        <v>976</v>
      </c>
    </row>
    <row r="92" spans="2:65" s="1" customFormat="1" ht="67.5" x14ac:dyDescent="0.3">
      <c r="B92" s="34"/>
      <c r="C92" s="56"/>
      <c r="D92" s="197" t="s">
        <v>148</v>
      </c>
      <c r="E92" s="56"/>
      <c r="F92" s="209" t="s">
        <v>977</v>
      </c>
      <c r="G92" s="56"/>
      <c r="H92" s="56"/>
      <c r="I92" s="153"/>
      <c r="J92" s="56"/>
      <c r="K92" s="56"/>
      <c r="L92" s="54"/>
      <c r="M92" s="71"/>
      <c r="N92" s="35"/>
      <c r="O92" s="35"/>
      <c r="P92" s="35"/>
      <c r="Q92" s="35"/>
      <c r="R92" s="35"/>
      <c r="S92" s="35"/>
      <c r="T92" s="72"/>
      <c r="AT92" s="17" t="s">
        <v>148</v>
      </c>
      <c r="AU92" s="17" t="s">
        <v>83</v>
      </c>
    </row>
    <row r="93" spans="2:65" s="1" customFormat="1" ht="22.5" customHeight="1" x14ac:dyDescent="0.3">
      <c r="B93" s="34"/>
      <c r="C93" s="183" t="s">
        <v>178</v>
      </c>
      <c r="D93" s="183" t="s">
        <v>136</v>
      </c>
      <c r="E93" s="184" t="s">
        <v>978</v>
      </c>
      <c r="F93" s="185" t="s">
        <v>979</v>
      </c>
      <c r="G93" s="186" t="s">
        <v>952</v>
      </c>
      <c r="H93" s="187">
        <v>1</v>
      </c>
      <c r="I93" s="188"/>
      <c r="J93" s="189">
        <f>ROUND(I93*H93,2)</f>
        <v>0</v>
      </c>
      <c r="K93" s="185" t="s">
        <v>155</v>
      </c>
      <c r="L93" s="54"/>
      <c r="M93" s="190" t="s">
        <v>20</v>
      </c>
      <c r="N93" s="191" t="s">
        <v>45</v>
      </c>
      <c r="O93" s="35"/>
      <c r="P93" s="192">
        <f>O93*H93</f>
        <v>0</v>
      </c>
      <c r="Q93" s="192">
        <v>0</v>
      </c>
      <c r="R93" s="192">
        <f>Q93*H93</f>
        <v>0</v>
      </c>
      <c r="S93" s="192">
        <v>0</v>
      </c>
      <c r="T93" s="193">
        <f>S93*H93</f>
        <v>0</v>
      </c>
      <c r="AR93" s="17" t="s">
        <v>953</v>
      </c>
      <c r="AT93" s="17" t="s">
        <v>136</v>
      </c>
      <c r="AU93" s="17" t="s">
        <v>83</v>
      </c>
      <c r="AY93" s="17" t="s">
        <v>134</v>
      </c>
      <c r="BE93" s="194">
        <f>IF(N93="základní",J93,0)</f>
        <v>0</v>
      </c>
      <c r="BF93" s="194">
        <f>IF(N93="snížená",J93,0)</f>
        <v>0</v>
      </c>
      <c r="BG93" s="194">
        <f>IF(N93="zákl. přenesená",J93,0)</f>
        <v>0</v>
      </c>
      <c r="BH93" s="194">
        <f>IF(N93="sníž. přenesená",J93,0)</f>
        <v>0</v>
      </c>
      <c r="BI93" s="194">
        <f>IF(N93="nulová",J93,0)</f>
        <v>0</v>
      </c>
      <c r="BJ93" s="17" t="s">
        <v>22</v>
      </c>
      <c r="BK93" s="194">
        <f>ROUND(I93*H93,2)</f>
        <v>0</v>
      </c>
      <c r="BL93" s="17" t="s">
        <v>953</v>
      </c>
      <c r="BM93" s="17" t="s">
        <v>980</v>
      </c>
    </row>
    <row r="94" spans="2:65" s="1" customFormat="1" ht="22.5" customHeight="1" x14ac:dyDescent="0.3">
      <c r="B94" s="34"/>
      <c r="C94" s="183" t="s">
        <v>183</v>
      </c>
      <c r="D94" s="183" t="s">
        <v>136</v>
      </c>
      <c r="E94" s="184" t="s">
        <v>981</v>
      </c>
      <c r="F94" s="185" t="s">
        <v>982</v>
      </c>
      <c r="G94" s="186" t="s">
        <v>952</v>
      </c>
      <c r="H94" s="187">
        <v>1</v>
      </c>
      <c r="I94" s="188"/>
      <c r="J94" s="189">
        <f>ROUND(I94*H94,2)</f>
        <v>0</v>
      </c>
      <c r="K94" s="185" t="s">
        <v>155</v>
      </c>
      <c r="L94" s="54"/>
      <c r="M94" s="190" t="s">
        <v>20</v>
      </c>
      <c r="N94" s="255" t="s">
        <v>45</v>
      </c>
      <c r="O94" s="256"/>
      <c r="P94" s="257">
        <f>O94*H94</f>
        <v>0</v>
      </c>
      <c r="Q94" s="257">
        <v>0</v>
      </c>
      <c r="R94" s="257">
        <f>Q94*H94</f>
        <v>0</v>
      </c>
      <c r="S94" s="257">
        <v>0</v>
      </c>
      <c r="T94" s="258">
        <f>S94*H94</f>
        <v>0</v>
      </c>
      <c r="AR94" s="17" t="s">
        <v>983</v>
      </c>
      <c r="AT94" s="17" t="s">
        <v>136</v>
      </c>
      <c r="AU94" s="17" t="s">
        <v>83</v>
      </c>
      <c r="AY94" s="17" t="s">
        <v>134</v>
      </c>
      <c r="BE94" s="194">
        <f>IF(N94="základní",J94,0)</f>
        <v>0</v>
      </c>
      <c r="BF94" s="194">
        <f>IF(N94="snížená",J94,0)</f>
        <v>0</v>
      </c>
      <c r="BG94" s="194">
        <f>IF(N94="zákl. přenesená",J94,0)</f>
        <v>0</v>
      </c>
      <c r="BH94" s="194">
        <f>IF(N94="sníž. přenesená",J94,0)</f>
        <v>0</v>
      </c>
      <c r="BI94" s="194">
        <f>IF(N94="nulová",J94,0)</f>
        <v>0</v>
      </c>
      <c r="BJ94" s="17" t="s">
        <v>22</v>
      </c>
      <c r="BK94" s="194">
        <f>ROUND(I94*H94,2)</f>
        <v>0</v>
      </c>
      <c r="BL94" s="17" t="s">
        <v>983</v>
      </c>
      <c r="BM94" s="17" t="s">
        <v>984</v>
      </c>
    </row>
    <row r="95" spans="2:65" s="1" customFormat="1" ht="6.95" customHeight="1" x14ac:dyDescent="0.3">
      <c r="B95" s="49"/>
      <c r="C95" s="50"/>
      <c r="D95" s="50"/>
      <c r="E95" s="50"/>
      <c r="F95" s="50"/>
      <c r="G95" s="50"/>
      <c r="H95" s="50"/>
      <c r="I95" s="129"/>
      <c r="J95" s="50"/>
      <c r="K95" s="50"/>
      <c r="L95" s="54"/>
    </row>
  </sheetData>
  <sheetProtection algorithmName="SHA-512" hashValue="IPNyYf3dLcvfYYfrT8rR/DEz2wW6tVoqj2Vt/dDTLWVNngNkUuE1bPVQTYNALcbtpz4NVPoaLGg7S1nIViEs4w==" saltValue="v1aLQYM0/GJv0fuGQO05Wg==" spinCount="100000" sheet="1" objects="1" scenarios="1" formatColumns="0" formatRows="0" sort="0" autoFilter="0"/>
  <autoFilter ref="C77:K77"/>
  <mergeCells count="9">
    <mergeCell ref="E68:H68"/>
    <mergeCell ref="E70:H70"/>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77"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16"/>
  <sheetViews>
    <sheetView showGridLines="0" zoomScaleNormal="100" workbookViewId="0"/>
  </sheetViews>
  <sheetFormatPr defaultRowHeight="13.5" x14ac:dyDescent="0.3"/>
  <cols>
    <col min="1" max="1" width="8.33203125" style="313" customWidth="1"/>
    <col min="2" max="2" width="1.6640625" style="313" customWidth="1"/>
    <col min="3" max="4" width="5" style="313" customWidth="1"/>
    <col min="5" max="5" width="11.6640625" style="313" customWidth="1"/>
    <col min="6" max="6" width="9.1640625" style="313" customWidth="1"/>
    <col min="7" max="7" width="5" style="313" customWidth="1"/>
    <col min="8" max="8" width="77.83203125" style="313" customWidth="1"/>
    <col min="9" max="10" width="20" style="313" customWidth="1"/>
    <col min="11" max="11" width="1.6640625" style="313" customWidth="1"/>
    <col min="12" max="256" width="9.33203125" style="313"/>
    <col min="257" max="257" width="8.33203125" style="313" customWidth="1"/>
    <col min="258" max="258" width="1.6640625" style="313" customWidth="1"/>
    <col min="259" max="260" width="5" style="313" customWidth="1"/>
    <col min="261" max="261" width="11.6640625" style="313" customWidth="1"/>
    <col min="262" max="262" width="9.1640625" style="313" customWidth="1"/>
    <col min="263" max="263" width="5" style="313" customWidth="1"/>
    <col min="264" max="264" width="77.83203125" style="313" customWidth="1"/>
    <col min="265" max="266" width="20" style="313" customWidth="1"/>
    <col min="267" max="267" width="1.6640625" style="313" customWidth="1"/>
    <col min="268" max="512" width="9.33203125" style="313"/>
    <col min="513" max="513" width="8.33203125" style="313" customWidth="1"/>
    <col min="514" max="514" width="1.6640625" style="313" customWidth="1"/>
    <col min="515" max="516" width="5" style="313" customWidth="1"/>
    <col min="517" max="517" width="11.6640625" style="313" customWidth="1"/>
    <col min="518" max="518" width="9.1640625" style="313" customWidth="1"/>
    <col min="519" max="519" width="5" style="313" customWidth="1"/>
    <col min="520" max="520" width="77.83203125" style="313" customWidth="1"/>
    <col min="521" max="522" width="20" style="313" customWidth="1"/>
    <col min="523" max="523" width="1.6640625" style="313" customWidth="1"/>
    <col min="524" max="768" width="9.33203125" style="313"/>
    <col min="769" max="769" width="8.33203125" style="313" customWidth="1"/>
    <col min="770" max="770" width="1.6640625" style="313" customWidth="1"/>
    <col min="771" max="772" width="5" style="313" customWidth="1"/>
    <col min="773" max="773" width="11.6640625" style="313" customWidth="1"/>
    <col min="774" max="774" width="9.1640625" style="313" customWidth="1"/>
    <col min="775" max="775" width="5" style="313" customWidth="1"/>
    <col min="776" max="776" width="77.83203125" style="313" customWidth="1"/>
    <col min="777" max="778" width="20" style="313" customWidth="1"/>
    <col min="779" max="779" width="1.6640625" style="313" customWidth="1"/>
    <col min="780" max="1024" width="9.33203125" style="313"/>
    <col min="1025" max="1025" width="8.33203125" style="313" customWidth="1"/>
    <col min="1026" max="1026" width="1.6640625" style="313" customWidth="1"/>
    <col min="1027" max="1028" width="5" style="313" customWidth="1"/>
    <col min="1029" max="1029" width="11.6640625" style="313" customWidth="1"/>
    <col min="1030" max="1030" width="9.1640625" style="313" customWidth="1"/>
    <col min="1031" max="1031" width="5" style="313" customWidth="1"/>
    <col min="1032" max="1032" width="77.83203125" style="313" customWidth="1"/>
    <col min="1033" max="1034" width="20" style="313" customWidth="1"/>
    <col min="1035" max="1035" width="1.6640625" style="313" customWidth="1"/>
    <col min="1036" max="1280" width="9.33203125" style="313"/>
    <col min="1281" max="1281" width="8.33203125" style="313" customWidth="1"/>
    <col min="1282" max="1282" width="1.6640625" style="313" customWidth="1"/>
    <col min="1283" max="1284" width="5" style="313" customWidth="1"/>
    <col min="1285" max="1285" width="11.6640625" style="313" customWidth="1"/>
    <col min="1286" max="1286" width="9.1640625" style="313" customWidth="1"/>
    <col min="1287" max="1287" width="5" style="313" customWidth="1"/>
    <col min="1288" max="1288" width="77.83203125" style="313" customWidth="1"/>
    <col min="1289" max="1290" width="20" style="313" customWidth="1"/>
    <col min="1291" max="1291" width="1.6640625" style="313" customWidth="1"/>
    <col min="1292" max="1536" width="9.33203125" style="313"/>
    <col min="1537" max="1537" width="8.33203125" style="313" customWidth="1"/>
    <col min="1538" max="1538" width="1.6640625" style="313" customWidth="1"/>
    <col min="1539" max="1540" width="5" style="313" customWidth="1"/>
    <col min="1541" max="1541" width="11.6640625" style="313" customWidth="1"/>
    <col min="1542" max="1542" width="9.1640625" style="313" customWidth="1"/>
    <col min="1543" max="1543" width="5" style="313" customWidth="1"/>
    <col min="1544" max="1544" width="77.83203125" style="313" customWidth="1"/>
    <col min="1545" max="1546" width="20" style="313" customWidth="1"/>
    <col min="1547" max="1547" width="1.6640625" style="313" customWidth="1"/>
    <col min="1548" max="1792" width="9.33203125" style="313"/>
    <col min="1793" max="1793" width="8.33203125" style="313" customWidth="1"/>
    <col min="1794" max="1794" width="1.6640625" style="313" customWidth="1"/>
    <col min="1795" max="1796" width="5" style="313" customWidth="1"/>
    <col min="1797" max="1797" width="11.6640625" style="313" customWidth="1"/>
    <col min="1798" max="1798" width="9.1640625" style="313" customWidth="1"/>
    <col min="1799" max="1799" width="5" style="313" customWidth="1"/>
    <col min="1800" max="1800" width="77.83203125" style="313" customWidth="1"/>
    <col min="1801" max="1802" width="20" style="313" customWidth="1"/>
    <col min="1803" max="1803" width="1.6640625" style="313" customWidth="1"/>
    <col min="1804" max="2048" width="9.33203125" style="313"/>
    <col min="2049" max="2049" width="8.33203125" style="313" customWidth="1"/>
    <col min="2050" max="2050" width="1.6640625" style="313" customWidth="1"/>
    <col min="2051" max="2052" width="5" style="313" customWidth="1"/>
    <col min="2053" max="2053" width="11.6640625" style="313" customWidth="1"/>
    <col min="2054" max="2054" width="9.1640625" style="313" customWidth="1"/>
    <col min="2055" max="2055" width="5" style="313" customWidth="1"/>
    <col min="2056" max="2056" width="77.83203125" style="313" customWidth="1"/>
    <col min="2057" max="2058" width="20" style="313" customWidth="1"/>
    <col min="2059" max="2059" width="1.6640625" style="313" customWidth="1"/>
    <col min="2060" max="2304" width="9.33203125" style="313"/>
    <col min="2305" max="2305" width="8.33203125" style="313" customWidth="1"/>
    <col min="2306" max="2306" width="1.6640625" style="313" customWidth="1"/>
    <col min="2307" max="2308" width="5" style="313" customWidth="1"/>
    <col min="2309" max="2309" width="11.6640625" style="313" customWidth="1"/>
    <col min="2310" max="2310" width="9.1640625" style="313" customWidth="1"/>
    <col min="2311" max="2311" width="5" style="313" customWidth="1"/>
    <col min="2312" max="2312" width="77.83203125" style="313" customWidth="1"/>
    <col min="2313" max="2314" width="20" style="313" customWidth="1"/>
    <col min="2315" max="2315" width="1.6640625" style="313" customWidth="1"/>
    <col min="2316" max="2560" width="9.33203125" style="313"/>
    <col min="2561" max="2561" width="8.33203125" style="313" customWidth="1"/>
    <col min="2562" max="2562" width="1.6640625" style="313" customWidth="1"/>
    <col min="2563" max="2564" width="5" style="313" customWidth="1"/>
    <col min="2565" max="2565" width="11.6640625" style="313" customWidth="1"/>
    <col min="2566" max="2566" width="9.1640625" style="313" customWidth="1"/>
    <col min="2567" max="2567" width="5" style="313" customWidth="1"/>
    <col min="2568" max="2568" width="77.83203125" style="313" customWidth="1"/>
    <col min="2569" max="2570" width="20" style="313" customWidth="1"/>
    <col min="2571" max="2571" width="1.6640625" style="313" customWidth="1"/>
    <col min="2572" max="2816" width="9.33203125" style="313"/>
    <col min="2817" max="2817" width="8.33203125" style="313" customWidth="1"/>
    <col min="2818" max="2818" width="1.6640625" style="313" customWidth="1"/>
    <col min="2819" max="2820" width="5" style="313" customWidth="1"/>
    <col min="2821" max="2821" width="11.6640625" style="313" customWidth="1"/>
    <col min="2822" max="2822" width="9.1640625" style="313" customWidth="1"/>
    <col min="2823" max="2823" width="5" style="313" customWidth="1"/>
    <col min="2824" max="2824" width="77.83203125" style="313" customWidth="1"/>
    <col min="2825" max="2826" width="20" style="313" customWidth="1"/>
    <col min="2827" max="2827" width="1.6640625" style="313" customWidth="1"/>
    <col min="2828" max="3072" width="9.33203125" style="313"/>
    <col min="3073" max="3073" width="8.33203125" style="313" customWidth="1"/>
    <col min="3074" max="3074" width="1.6640625" style="313" customWidth="1"/>
    <col min="3075" max="3076" width="5" style="313" customWidth="1"/>
    <col min="3077" max="3077" width="11.6640625" style="313" customWidth="1"/>
    <col min="3078" max="3078" width="9.1640625" style="313" customWidth="1"/>
    <col min="3079" max="3079" width="5" style="313" customWidth="1"/>
    <col min="3080" max="3080" width="77.83203125" style="313" customWidth="1"/>
    <col min="3081" max="3082" width="20" style="313" customWidth="1"/>
    <col min="3083" max="3083" width="1.6640625" style="313" customWidth="1"/>
    <col min="3084" max="3328" width="9.33203125" style="313"/>
    <col min="3329" max="3329" width="8.33203125" style="313" customWidth="1"/>
    <col min="3330" max="3330" width="1.6640625" style="313" customWidth="1"/>
    <col min="3331" max="3332" width="5" style="313" customWidth="1"/>
    <col min="3333" max="3333" width="11.6640625" style="313" customWidth="1"/>
    <col min="3334" max="3334" width="9.1640625" style="313" customWidth="1"/>
    <col min="3335" max="3335" width="5" style="313" customWidth="1"/>
    <col min="3336" max="3336" width="77.83203125" style="313" customWidth="1"/>
    <col min="3337" max="3338" width="20" style="313" customWidth="1"/>
    <col min="3339" max="3339" width="1.6640625" style="313" customWidth="1"/>
    <col min="3340" max="3584" width="9.33203125" style="313"/>
    <col min="3585" max="3585" width="8.33203125" style="313" customWidth="1"/>
    <col min="3586" max="3586" width="1.6640625" style="313" customWidth="1"/>
    <col min="3587" max="3588" width="5" style="313" customWidth="1"/>
    <col min="3589" max="3589" width="11.6640625" style="313" customWidth="1"/>
    <col min="3590" max="3590" width="9.1640625" style="313" customWidth="1"/>
    <col min="3591" max="3591" width="5" style="313" customWidth="1"/>
    <col min="3592" max="3592" width="77.83203125" style="313" customWidth="1"/>
    <col min="3593" max="3594" width="20" style="313" customWidth="1"/>
    <col min="3595" max="3595" width="1.6640625" style="313" customWidth="1"/>
    <col min="3596" max="3840" width="9.33203125" style="313"/>
    <col min="3841" max="3841" width="8.33203125" style="313" customWidth="1"/>
    <col min="3842" max="3842" width="1.6640625" style="313" customWidth="1"/>
    <col min="3843" max="3844" width="5" style="313" customWidth="1"/>
    <col min="3845" max="3845" width="11.6640625" style="313" customWidth="1"/>
    <col min="3846" max="3846" width="9.1640625" style="313" customWidth="1"/>
    <col min="3847" max="3847" width="5" style="313" customWidth="1"/>
    <col min="3848" max="3848" width="77.83203125" style="313" customWidth="1"/>
    <col min="3849" max="3850" width="20" style="313" customWidth="1"/>
    <col min="3851" max="3851" width="1.6640625" style="313" customWidth="1"/>
    <col min="3852" max="4096" width="9.33203125" style="313"/>
    <col min="4097" max="4097" width="8.33203125" style="313" customWidth="1"/>
    <col min="4098" max="4098" width="1.6640625" style="313" customWidth="1"/>
    <col min="4099" max="4100" width="5" style="313" customWidth="1"/>
    <col min="4101" max="4101" width="11.6640625" style="313" customWidth="1"/>
    <col min="4102" max="4102" width="9.1640625" style="313" customWidth="1"/>
    <col min="4103" max="4103" width="5" style="313" customWidth="1"/>
    <col min="4104" max="4104" width="77.83203125" style="313" customWidth="1"/>
    <col min="4105" max="4106" width="20" style="313" customWidth="1"/>
    <col min="4107" max="4107" width="1.6640625" style="313" customWidth="1"/>
    <col min="4108" max="4352" width="9.33203125" style="313"/>
    <col min="4353" max="4353" width="8.33203125" style="313" customWidth="1"/>
    <col min="4354" max="4354" width="1.6640625" style="313" customWidth="1"/>
    <col min="4355" max="4356" width="5" style="313" customWidth="1"/>
    <col min="4357" max="4357" width="11.6640625" style="313" customWidth="1"/>
    <col min="4358" max="4358" width="9.1640625" style="313" customWidth="1"/>
    <col min="4359" max="4359" width="5" style="313" customWidth="1"/>
    <col min="4360" max="4360" width="77.83203125" style="313" customWidth="1"/>
    <col min="4361" max="4362" width="20" style="313" customWidth="1"/>
    <col min="4363" max="4363" width="1.6640625" style="313" customWidth="1"/>
    <col min="4364" max="4608" width="9.33203125" style="313"/>
    <col min="4609" max="4609" width="8.33203125" style="313" customWidth="1"/>
    <col min="4610" max="4610" width="1.6640625" style="313" customWidth="1"/>
    <col min="4611" max="4612" width="5" style="313" customWidth="1"/>
    <col min="4613" max="4613" width="11.6640625" style="313" customWidth="1"/>
    <col min="4614" max="4614" width="9.1640625" style="313" customWidth="1"/>
    <col min="4615" max="4615" width="5" style="313" customWidth="1"/>
    <col min="4616" max="4616" width="77.83203125" style="313" customWidth="1"/>
    <col min="4617" max="4618" width="20" style="313" customWidth="1"/>
    <col min="4619" max="4619" width="1.6640625" style="313" customWidth="1"/>
    <col min="4620" max="4864" width="9.33203125" style="313"/>
    <col min="4865" max="4865" width="8.33203125" style="313" customWidth="1"/>
    <col min="4866" max="4866" width="1.6640625" style="313" customWidth="1"/>
    <col min="4867" max="4868" width="5" style="313" customWidth="1"/>
    <col min="4869" max="4869" width="11.6640625" style="313" customWidth="1"/>
    <col min="4870" max="4870" width="9.1640625" style="313" customWidth="1"/>
    <col min="4871" max="4871" width="5" style="313" customWidth="1"/>
    <col min="4872" max="4872" width="77.83203125" style="313" customWidth="1"/>
    <col min="4873" max="4874" width="20" style="313" customWidth="1"/>
    <col min="4875" max="4875" width="1.6640625" style="313" customWidth="1"/>
    <col min="4876" max="5120" width="9.33203125" style="313"/>
    <col min="5121" max="5121" width="8.33203125" style="313" customWidth="1"/>
    <col min="5122" max="5122" width="1.6640625" style="313" customWidth="1"/>
    <col min="5123" max="5124" width="5" style="313" customWidth="1"/>
    <col min="5125" max="5125" width="11.6640625" style="313" customWidth="1"/>
    <col min="5126" max="5126" width="9.1640625" style="313" customWidth="1"/>
    <col min="5127" max="5127" width="5" style="313" customWidth="1"/>
    <col min="5128" max="5128" width="77.83203125" style="313" customWidth="1"/>
    <col min="5129" max="5130" width="20" style="313" customWidth="1"/>
    <col min="5131" max="5131" width="1.6640625" style="313" customWidth="1"/>
    <col min="5132" max="5376" width="9.33203125" style="313"/>
    <col min="5377" max="5377" width="8.33203125" style="313" customWidth="1"/>
    <col min="5378" max="5378" width="1.6640625" style="313" customWidth="1"/>
    <col min="5379" max="5380" width="5" style="313" customWidth="1"/>
    <col min="5381" max="5381" width="11.6640625" style="313" customWidth="1"/>
    <col min="5382" max="5382" width="9.1640625" style="313" customWidth="1"/>
    <col min="5383" max="5383" width="5" style="313" customWidth="1"/>
    <col min="5384" max="5384" width="77.83203125" style="313" customWidth="1"/>
    <col min="5385" max="5386" width="20" style="313" customWidth="1"/>
    <col min="5387" max="5387" width="1.6640625" style="313" customWidth="1"/>
    <col min="5388" max="5632" width="9.33203125" style="313"/>
    <col min="5633" max="5633" width="8.33203125" style="313" customWidth="1"/>
    <col min="5634" max="5634" width="1.6640625" style="313" customWidth="1"/>
    <col min="5635" max="5636" width="5" style="313" customWidth="1"/>
    <col min="5637" max="5637" width="11.6640625" style="313" customWidth="1"/>
    <col min="5638" max="5638" width="9.1640625" style="313" customWidth="1"/>
    <col min="5639" max="5639" width="5" style="313" customWidth="1"/>
    <col min="5640" max="5640" width="77.83203125" style="313" customWidth="1"/>
    <col min="5641" max="5642" width="20" style="313" customWidth="1"/>
    <col min="5643" max="5643" width="1.6640625" style="313" customWidth="1"/>
    <col min="5644" max="5888" width="9.33203125" style="313"/>
    <col min="5889" max="5889" width="8.33203125" style="313" customWidth="1"/>
    <col min="5890" max="5890" width="1.6640625" style="313" customWidth="1"/>
    <col min="5891" max="5892" width="5" style="313" customWidth="1"/>
    <col min="5893" max="5893" width="11.6640625" style="313" customWidth="1"/>
    <col min="5894" max="5894" width="9.1640625" style="313" customWidth="1"/>
    <col min="5895" max="5895" width="5" style="313" customWidth="1"/>
    <col min="5896" max="5896" width="77.83203125" style="313" customWidth="1"/>
    <col min="5897" max="5898" width="20" style="313" customWidth="1"/>
    <col min="5899" max="5899" width="1.6640625" style="313" customWidth="1"/>
    <col min="5900" max="6144" width="9.33203125" style="313"/>
    <col min="6145" max="6145" width="8.33203125" style="313" customWidth="1"/>
    <col min="6146" max="6146" width="1.6640625" style="313" customWidth="1"/>
    <col min="6147" max="6148" width="5" style="313" customWidth="1"/>
    <col min="6149" max="6149" width="11.6640625" style="313" customWidth="1"/>
    <col min="6150" max="6150" width="9.1640625" style="313" customWidth="1"/>
    <col min="6151" max="6151" width="5" style="313" customWidth="1"/>
    <col min="6152" max="6152" width="77.83203125" style="313" customWidth="1"/>
    <col min="6153" max="6154" width="20" style="313" customWidth="1"/>
    <col min="6155" max="6155" width="1.6640625" style="313" customWidth="1"/>
    <col min="6156" max="6400" width="9.33203125" style="313"/>
    <col min="6401" max="6401" width="8.33203125" style="313" customWidth="1"/>
    <col min="6402" max="6402" width="1.6640625" style="313" customWidth="1"/>
    <col min="6403" max="6404" width="5" style="313" customWidth="1"/>
    <col min="6405" max="6405" width="11.6640625" style="313" customWidth="1"/>
    <col min="6406" max="6406" width="9.1640625" style="313" customWidth="1"/>
    <col min="6407" max="6407" width="5" style="313" customWidth="1"/>
    <col min="6408" max="6408" width="77.83203125" style="313" customWidth="1"/>
    <col min="6409" max="6410" width="20" style="313" customWidth="1"/>
    <col min="6411" max="6411" width="1.6640625" style="313" customWidth="1"/>
    <col min="6412" max="6656" width="9.33203125" style="313"/>
    <col min="6657" max="6657" width="8.33203125" style="313" customWidth="1"/>
    <col min="6658" max="6658" width="1.6640625" style="313" customWidth="1"/>
    <col min="6659" max="6660" width="5" style="313" customWidth="1"/>
    <col min="6661" max="6661" width="11.6640625" style="313" customWidth="1"/>
    <col min="6662" max="6662" width="9.1640625" style="313" customWidth="1"/>
    <col min="6663" max="6663" width="5" style="313" customWidth="1"/>
    <col min="6664" max="6664" width="77.83203125" style="313" customWidth="1"/>
    <col min="6665" max="6666" width="20" style="313" customWidth="1"/>
    <col min="6667" max="6667" width="1.6640625" style="313" customWidth="1"/>
    <col min="6668" max="6912" width="9.33203125" style="313"/>
    <col min="6913" max="6913" width="8.33203125" style="313" customWidth="1"/>
    <col min="6914" max="6914" width="1.6640625" style="313" customWidth="1"/>
    <col min="6915" max="6916" width="5" style="313" customWidth="1"/>
    <col min="6917" max="6917" width="11.6640625" style="313" customWidth="1"/>
    <col min="6918" max="6918" width="9.1640625" style="313" customWidth="1"/>
    <col min="6919" max="6919" width="5" style="313" customWidth="1"/>
    <col min="6920" max="6920" width="77.83203125" style="313" customWidth="1"/>
    <col min="6921" max="6922" width="20" style="313" customWidth="1"/>
    <col min="6923" max="6923" width="1.6640625" style="313" customWidth="1"/>
    <col min="6924" max="7168" width="9.33203125" style="313"/>
    <col min="7169" max="7169" width="8.33203125" style="313" customWidth="1"/>
    <col min="7170" max="7170" width="1.6640625" style="313" customWidth="1"/>
    <col min="7171" max="7172" width="5" style="313" customWidth="1"/>
    <col min="7173" max="7173" width="11.6640625" style="313" customWidth="1"/>
    <col min="7174" max="7174" width="9.1640625" style="313" customWidth="1"/>
    <col min="7175" max="7175" width="5" style="313" customWidth="1"/>
    <col min="7176" max="7176" width="77.83203125" style="313" customWidth="1"/>
    <col min="7177" max="7178" width="20" style="313" customWidth="1"/>
    <col min="7179" max="7179" width="1.6640625" style="313" customWidth="1"/>
    <col min="7180" max="7424" width="9.33203125" style="313"/>
    <col min="7425" max="7425" width="8.33203125" style="313" customWidth="1"/>
    <col min="7426" max="7426" width="1.6640625" style="313" customWidth="1"/>
    <col min="7427" max="7428" width="5" style="313" customWidth="1"/>
    <col min="7429" max="7429" width="11.6640625" style="313" customWidth="1"/>
    <col min="7430" max="7430" width="9.1640625" style="313" customWidth="1"/>
    <col min="7431" max="7431" width="5" style="313" customWidth="1"/>
    <col min="7432" max="7432" width="77.83203125" style="313" customWidth="1"/>
    <col min="7433" max="7434" width="20" style="313" customWidth="1"/>
    <col min="7435" max="7435" width="1.6640625" style="313" customWidth="1"/>
    <col min="7436" max="7680" width="9.33203125" style="313"/>
    <col min="7681" max="7681" width="8.33203125" style="313" customWidth="1"/>
    <col min="7682" max="7682" width="1.6640625" style="313" customWidth="1"/>
    <col min="7683" max="7684" width="5" style="313" customWidth="1"/>
    <col min="7685" max="7685" width="11.6640625" style="313" customWidth="1"/>
    <col min="7686" max="7686" width="9.1640625" style="313" customWidth="1"/>
    <col min="7687" max="7687" width="5" style="313" customWidth="1"/>
    <col min="7688" max="7688" width="77.83203125" style="313" customWidth="1"/>
    <col min="7689" max="7690" width="20" style="313" customWidth="1"/>
    <col min="7691" max="7691" width="1.6640625" style="313" customWidth="1"/>
    <col min="7692" max="7936" width="9.33203125" style="313"/>
    <col min="7937" max="7937" width="8.33203125" style="313" customWidth="1"/>
    <col min="7938" max="7938" width="1.6640625" style="313" customWidth="1"/>
    <col min="7939" max="7940" width="5" style="313" customWidth="1"/>
    <col min="7941" max="7941" width="11.6640625" style="313" customWidth="1"/>
    <col min="7942" max="7942" width="9.1640625" style="313" customWidth="1"/>
    <col min="7943" max="7943" width="5" style="313" customWidth="1"/>
    <col min="7944" max="7944" width="77.83203125" style="313" customWidth="1"/>
    <col min="7945" max="7946" width="20" style="313" customWidth="1"/>
    <col min="7947" max="7947" width="1.6640625" style="313" customWidth="1"/>
    <col min="7948" max="8192" width="9.33203125" style="313"/>
    <col min="8193" max="8193" width="8.33203125" style="313" customWidth="1"/>
    <col min="8194" max="8194" width="1.6640625" style="313" customWidth="1"/>
    <col min="8195" max="8196" width="5" style="313" customWidth="1"/>
    <col min="8197" max="8197" width="11.6640625" style="313" customWidth="1"/>
    <col min="8198" max="8198" width="9.1640625" style="313" customWidth="1"/>
    <col min="8199" max="8199" width="5" style="313" customWidth="1"/>
    <col min="8200" max="8200" width="77.83203125" style="313" customWidth="1"/>
    <col min="8201" max="8202" width="20" style="313" customWidth="1"/>
    <col min="8203" max="8203" width="1.6640625" style="313" customWidth="1"/>
    <col min="8204" max="8448" width="9.33203125" style="313"/>
    <col min="8449" max="8449" width="8.33203125" style="313" customWidth="1"/>
    <col min="8450" max="8450" width="1.6640625" style="313" customWidth="1"/>
    <col min="8451" max="8452" width="5" style="313" customWidth="1"/>
    <col min="8453" max="8453" width="11.6640625" style="313" customWidth="1"/>
    <col min="8454" max="8454" width="9.1640625" style="313" customWidth="1"/>
    <col min="8455" max="8455" width="5" style="313" customWidth="1"/>
    <col min="8456" max="8456" width="77.83203125" style="313" customWidth="1"/>
    <col min="8457" max="8458" width="20" style="313" customWidth="1"/>
    <col min="8459" max="8459" width="1.6640625" style="313" customWidth="1"/>
    <col min="8460" max="8704" width="9.33203125" style="313"/>
    <col min="8705" max="8705" width="8.33203125" style="313" customWidth="1"/>
    <col min="8706" max="8706" width="1.6640625" style="313" customWidth="1"/>
    <col min="8707" max="8708" width="5" style="313" customWidth="1"/>
    <col min="8709" max="8709" width="11.6640625" style="313" customWidth="1"/>
    <col min="8710" max="8710" width="9.1640625" style="313" customWidth="1"/>
    <col min="8711" max="8711" width="5" style="313" customWidth="1"/>
    <col min="8712" max="8712" width="77.83203125" style="313" customWidth="1"/>
    <col min="8713" max="8714" width="20" style="313" customWidth="1"/>
    <col min="8715" max="8715" width="1.6640625" style="313" customWidth="1"/>
    <col min="8716" max="8960" width="9.33203125" style="313"/>
    <col min="8961" max="8961" width="8.33203125" style="313" customWidth="1"/>
    <col min="8962" max="8962" width="1.6640625" style="313" customWidth="1"/>
    <col min="8963" max="8964" width="5" style="313" customWidth="1"/>
    <col min="8965" max="8965" width="11.6640625" style="313" customWidth="1"/>
    <col min="8966" max="8966" width="9.1640625" style="313" customWidth="1"/>
    <col min="8967" max="8967" width="5" style="313" customWidth="1"/>
    <col min="8968" max="8968" width="77.83203125" style="313" customWidth="1"/>
    <col min="8969" max="8970" width="20" style="313" customWidth="1"/>
    <col min="8971" max="8971" width="1.6640625" style="313" customWidth="1"/>
    <col min="8972" max="9216" width="9.33203125" style="313"/>
    <col min="9217" max="9217" width="8.33203125" style="313" customWidth="1"/>
    <col min="9218" max="9218" width="1.6640625" style="313" customWidth="1"/>
    <col min="9219" max="9220" width="5" style="313" customWidth="1"/>
    <col min="9221" max="9221" width="11.6640625" style="313" customWidth="1"/>
    <col min="9222" max="9222" width="9.1640625" style="313" customWidth="1"/>
    <col min="9223" max="9223" width="5" style="313" customWidth="1"/>
    <col min="9224" max="9224" width="77.83203125" style="313" customWidth="1"/>
    <col min="9225" max="9226" width="20" style="313" customWidth="1"/>
    <col min="9227" max="9227" width="1.6640625" style="313" customWidth="1"/>
    <col min="9228" max="9472" width="9.33203125" style="313"/>
    <col min="9473" max="9473" width="8.33203125" style="313" customWidth="1"/>
    <col min="9474" max="9474" width="1.6640625" style="313" customWidth="1"/>
    <col min="9475" max="9476" width="5" style="313" customWidth="1"/>
    <col min="9477" max="9477" width="11.6640625" style="313" customWidth="1"/>
    <col min="9478" max="9478" width="9.1640625" style="313" customWidth="1"/>
    <col min="9479" max="9479" width="5" style="313" customWidth="1"/>
    <col min="9480" max="9480" width="77.83203125" style="313" customWidth="1"/>
    <col min="9481" max="9482" width="20" style="313" customWidth="1"/>
    <col min="9483" max="9483" width="1.6640625" style="313" customWidth="1"/>
    <col min="9484" max="9728" width="9.33203125" style="313"/>
    <col min="9729" max="9729" width="8.33203125" style="313" customWidth="1"/>
    <col min="9730" max="9730" width="1.6640625" style="313" customWidth="1"/>
    <col min="9731" max="9732" width="5" style="313" customWidth="1"/>
    <col min="9733" max="9733" width="11.6640625" style="313" customWidth="1"/>
    <col min="9734" max="9734" width="9.1640625" style="313" customWidth="1"/>
    <col min="9735" max="9735" width="5" style="313" customWidth="1"/>
    <col min="9736" max="9736" width="77.83203125" style="313" customWidth="1"/>
    <col min="9737" max="9738" width="20" style="313" customWidth="1"/>
    <col min="9739" max="9739" width="1.6640625" style="313" customWidth="1"/>
    <col min="9740" max="9984" width="9.33203125" style="313"/>
    <col min="9985" max="9985" width="8.33203125" style="313" customWidth="1"/>
    <col min="9986" max="9986" width="1.6640625" style="313" customWidth="1"/>
    <col min="9987" max="9988" width="5" style="313" customWidth="1"/>
    <col min="9989" max="9989" width="11.6640625" style="313" customWidth="1"/>
    <col min="9990" max="9990" width="9.1640625" style="313" customWidth="1"/>
    <col min="9991" max="9991" width="5" style="313" customWidth="1"/>
    <col min="9992" max="9992" width="77.83203125" style="313" customWidth="1"/>
    <col min="9993" max="9994" width="20" style="313" customWidth="1"/>
    <col min="9995" max="9995" width="1.6640625" style="313" customWidth="1"/>
    <col min="9996" max="10240" width="9.33203125" style="313"/>
    <col min="10241" max="10241" width="8.33203125" style="313" customWidth="1"/>
    <col min="10242" max="10242" width="1.6640625" style="313" customWidth="1"/>
    <col min="10243" max="10244" width="5" style="313" customWidth="1"/>
    <col min="10245" max="10245" width="11.6640625" style="313" customWidth="1"/>
    <col min="10246" max="10246" width="9.1640625" style="313" customWidth="1"/>
    <col min="10247" max="10247" width="5" style="313" customWidth="1"/>
    <col min="10248" max="10248" width="77.83203125" style="313" customWidth="1"/>
    <col min="10249" max="10250" width="20" style="313" customWidth="1"/>
    <col min="10251" max="10251" width="1.6640625" style="313" customWidth="1"/>
    <col min="10252" max="10496" width="9.33203125" style="313"/>
    <col min="10497" max="10497" width="8.33203125" style="313" customWidth="1"/>
    <col min="10498" max="10498" width="1.6640625" style="313" customWidth="1"/>
    <col min="10499" max="10500" width="5" style="313" customWidth="1"/>
    <col min="10501" max="10501" width="11.6640625" style="313" customWidth="1"/>
    <col min="10502" max="10502" width="9.1640625" style="313" customWidth="1"/>
    <col min="10503" max="10503" width="5" style="313" customWidth="1"/>
    <col min="10504" max="10504" width="77.83203125" style="313" customWidth="1"/>
    <col min="10505" max="10506" width="20" style="313" customWidth="1"/>
    <col min="10507" max="10507" width="1.6640625" style="313" customWidth="1"/>
    <col min="10508" max="10752" width="9.33203125" style="313"/>
    <col min="10753" max="10753" width="8.33203125" style="313" customWidth="1"/>
    <col min="10754" max="10754" width="1.6640625" style="313" customWidth="1"/>
    <col min="10755" max="10756" width="5" style="313" customWidth="1"/>
    <col min="10757" max="10757" width="11.6640625" style="313" customWidth="1"/>
    <col min="10758" max="10758" width="9.1640625" style="313" customWidth="1"/>
    <col min="10759" max="10759" width="5" style="313" customWidth="1"/>
    <col min="10760" max="10760" width="77.83203125" style="313" customWidth="1"/>
    <col min="10761" max="10762" width="20" style="313" customWidth="1"/>
    <col min="10763" max="10763" width="1.6640625" style="313" customWidth="1"/>
    <col min="10764" max="11008" width="9.33203125" style="313"/>
    <col min="11009" max="11009" width="8.33203125" style="313" customWidth="1"/>
    <col min="11010" max="11010" width="1.6640625" style="313" customWidth="1"/>
    <col min="11011" max="11012" width="5" style="313" customWidth="1"/>
    <col min="11013" max="11013" width="11.6640625" style="313" customWidth="1"/>
    <col min="11014" max="11014" width="9.1640625" style="313" customWidth="1"/>
    <col min="11015" max="11015" width="5" style="313" customWidth="1"/>
    <col min="11016" max="11016" width="77.83203125" style="313" customWidth="1"/>
    <col min="11017" max="11018" width="20" style="313" customWidth="1"/>
    <col min="11019" max="11019" width="1.6640625" style="313" customWidth="1"/>
    <col min="11020" max="11264" width="9.33203125" style="313"/>
    <col min="11265" max="11265" width="8.33203125" style="313" customWidth="1"/>
    <col min="11266" max="11266" width="1.6640625" style="313" customWidth="1"/>
    <col min="11267" max="11268" width="5" style="313" customWidth="1"/>
    <col min="11269" max="11269" width="11.6640625" style="313" customWidth="1"/>
    <col min="11270" max="11270" width="9.1640625" style="313" customWidth="1"/>
    <col min="11271" max="11271" width="5" style="313" customWidth="1"/>
    <col min="11272" max="11272" width="77.83203125" style="313" customWidth="1"/>
    <col min="11273" max="11274" width="20" style="313" customWidth="1"/>
    <col min="11275" max="11275" width="1.6640625" style="313" customWidth="1"/>
    <col min="11276" max="11520" width="9.33203125" style="313"/>
    <col min="11521" max="11521" width="8.33203125" style="313" customWidth="1"/>
    <col min="11522" max="11522" width="1.6640625" style="313" customWidth="1"/>
    <col min="11523" max="11524" width="5" style="313" customWidth="1"/>
    <col min="11525" max="11525" width="11.6640625" style="313" customWidth="1"/>
    <col min="11526" max="11526" width="9.1640625" style="313" customWidth="1"/>
    <col min="11527" max="11527" width="5" style="313" customWidth="1"/>
    <col min="11528" max="11528" width="77.83203125" style="313" customWidth="1"/>
    <col min="11529" max="11530" width="20" style="313" customWidth="1"/>
    <col min="11531" max="11531" width="1.6640625" style="313" customWidth="1"/>
    <col min="11532" max="11776" width="9.33203125" style="313"/>
    <col min="11777" max="11777" width="8.33203125" style="313" customWidth="1"/>
    <col min="11778" max="11778" width="1.6640625" style="313" customWidth="1"/>
    <col min="11779" max="11780" width="5" style="313" customWidth="1"/>
    <col min="11781" max="11781" width="11.6640625" style="313" customWidth="1"/>
    <col min="11782" max="11782" width="9.1640625" style="313" customWidth="1"/>
    <col min="11783" max="11783" width="5" style="313" customWidth="1"/>
    <col min="11784" max="11784" width="77.83203125" style="313" customWidth="1"/>
    <col min="11785" max="11786" width="20" style="313" customWidth="1"/>
    <col min="11787" max="11787" width="1.6640625" style="313" customWidth="1"/>
    <col min="11788" max="12032" width="9.33203125" style="313"/>
    <col min="12033" max="12033" width="8.33203125" style="313" customWidth="1"/>
    <col min="12034" max="12034" width="1.6640625" style="313" customWidth="1"/>
    <col min="12035" max="12036" width="5" style="313" customWidth="1"/>
    <col min="12037" max="12037" width="11.6640625" style="313" customWidth="1"/>
    <col min="12038" max="12038" width="9.1640625" style="313" customWidth="1"/>
    <col min="12039" max="12039" width="5" style="313" customWidth="1"/>
    <col min="12040" max="12040" width="77.83203125" style="313" customWidth="1"/>
    <col min="12041" max="12042" width="20" style="313" customWidth="1"/>
    <col min="12043" max="12043" width="1.6640625" style="313" customWidth="1"/>
    <col min="12044" max="12288" width="9.33203125" style="313"/>
    <col min="12289" max="12289" width="8.33203125" style="313" customWidth="1"/>
    <col min="12290" max="12290" width="1.6640625" style="313" customWidth="1"/>
    <col min="12291" max="12292" width="5" style="313" customWidth="1"/>
    <col min="12293" max="12293" width="11.6640625" style="313" customWidth="1"/>
    <col min="12294" max="12294" width="9.1640625" style="313" customWidth="1"/>
    <col min="12295" max="12295" width="5" style="313" customWidth="1"/>
    <col min="12296" max="12296" width="77.83203125" style="313" customWidth="1"/>
    <col min="12297" max="12298" width="20" style="313" customWidth="1"/>
    <col min="12299" max="12299" width="1.6640625" style="313" customWidth="1"/>
    <col min="12300" max="12544" width="9.33203125" style="313"/>
    <col min="12545" max="12545" width="8.33203125" style="313" customWidth="1"/>
    <col min="12546" max="12546" width="1.6640625" style="313" customWidth="1"/>
    <col min="12547" max="12548" width="5" style="313" customWidth="1"/>
    <col min="12549" max="12549" width="11.6640625" style="313" customWidth="1"/>
    <col min="12550" max="12550" width="9.1640625" style="313" customWidth="1"/>
    <col min="12551" max="12551" width="5" style="313" customWidth="1"/>
    <col min="12552" max="12552" width="77.83203125" style="313" customWidth="1"/>
    <col min="12553" max="12554" width="20" style="313" customWidth="1"/>
    <col min="12555" max="12555" width="1.6640625" style="313" customWidth="1"/>
    <col min="12556" max="12800" width="9.33203125" style="313"/>
    <col min="12801" max="12801" width="8.33203125" style="313" customWidth="1"/>
    <col min="12802" max="12802" width="1.6640625" style="313" customWidth="1"/>
    <col min="12803" max="12804" width="5" style="313" customWidth="1"/>
    <col min="12805" max="12805" width="11.6640625" style="313" customWidth="1"/>
    <col min="12806" max="12806" width="9.1640625" style="313" customWidth="1"/>
    <col min="12807" max="12807" width="5" style="313" customWidth="1"/>
    <col min="12808" max="12808" width="77.83203125" style="313" customWidth="1"/>
    <col min="12809" max="12810" width="20" style="313" customWidth="1"/>
    <col min="12811" max="12811" width="1.6640625" style="313" customWidth="1"/>
    <col min="12812" max="13056" width="9.33203125" style="313"/>
    <col min="13057" max="13057" width="8.33203125" style="313" customWidth="1"/>
    <col min="13058" max="13058" width="1.6640625" style="313" customWidth="1"/>
    <col min="13059" max="13060" width="5" style="313" customWidth="1"/>
    <col min="13061" max="13061" width="11.6640625" style="313" customWidth="1"/>
    <col min="13062" max="13062" width="9.1640625" style="313" customWidth="1"/>
    <col min="13063" max="13063" width="5" style="313" customWidth="1"/>
    <col min="13064" max="13064" width="77.83203125" style="313" customWidth="1"/>
    <col min="13065" max="13066" width="20" style="313" customWidth="1"/>
    <col min="13067" max="13067" width="1.6640625" style="313" customWidth="1"/>
    <col min="13068" max="13312" width="9.33203125" style="313"/>
    <col min="13313" max="13313" width="8.33203125" style="313" customWidth="1"/>
    <col min="13314" max="13314" width="1.6640625" style="313" customWidth="1"/>
    <col min="13315" max="13316" width="5" style="313" customWidth="1"/>
    <col min="13317" max="13317" width="11.6640625" style="313" customWidth="1"/>
    <col min="13318" max="13318" width="9.1640625" style="313" customWidth="1"/>
    <col min="13319" max="13319" width="5" style="313" customWidth="1"/>
    <col min="13320" max="13320" width="77.83203125" style="313" customWidth="1"/>
    <col min="13321" max="13322" width="20" style="313" customWidth="1"/>
    <col min="13323" max="13323" width="1.6640625" style="313" customWidth="1"/>
    <col min="13324" max="13568" width="9.33203125" style="313"/>
    <col min="13569" max="13569" width="8.33203125" style="313" customWidth="1"/>
    <col min="13570" max="13570" width="1.6640625" style="313" customWidth="1"/>
    <col min="13571" max="13572" width="5" style="313" customWidth="1"/>
    <col min="13573" max="13573" width="11.6640625" style="313" customWidth="1"/>
    <col min="13574" max="13574" width="9.1640625" style="313" customWidth="1"/>
    <col min="13575" max="13575" width="5" style="313" customWidth="1"/>
    <col min="13576" max="13576" width="77.83203125" style="313" customWidth="1"/>
    <col min="13577" max="13578" width="20" style="313" customWidth="1"/>
    <col min="13579" max="13579" width="1.6640625" style="313" customWidth="1"/>
    <col min="13580" max="13824" width="9.33203125" style="313"/>
    <col min="13825" max="13825" width="8.33203125" style="313" customWidth="1"/>
    <col min="13826" max="13826" width="1.6640625" style="313" customWidth="1"/>
    <col min="13827" max="13828" width="5" style="313" customWidth="1"/>
    <col min="13829" max="13829" width="11.6640625" style="313" customWidth="1"/>
    <col min="13830" max="13830" width="9.1640625" style="313" customWidth="1"/>
    <col min="13831" max="13831" width="5" style="313" customWidth="1"/>
    <col min="13832" max="13832" width="77.83203125" style="313" customWidth="1"/>
    <col min="13833" max="13834" width="20" style="313" customWidth="1"/>
    <col min="13835" max="13835" width="1.6640625" style="313" customWidth="1"/>
    <col min="13836" max="14080" width="9.33203125" style="313"/>
    <col min="14081" max="14081" width="8.33203125" style="313" customWidth="1"/>
    <col min="14082" max="14082" width="1.6640625" style="313" customWidth="1"/>
    <col min="14083" max="14084" width="5" style="313" customWidth="1"/>
    <col min="14085" max="14085" width="11.6640625" style="313" customWidth="1"/>
    <col min="14086" max="14086" width="9.1640625" style="313" customWidth="1"/>
    <col min="14087" max="14087" width="5" style="313" customWidth="1"/>
    <col min="14088" max="14088" width="77.83203125" style="313" customWidth="1"/>
    <col min="14089" max="14090" width="20" style="313" customWidth="1"/>
    <col min="14091" max="14091" width="1.6640625" style="313" customWidth="1"/>
    <col min="14092" max="14336" width="9.33203125" style="313"/>
    <col min="14337" max="14337" width="8.33203125" style="313" customWidth="1"/>
    <col min="14338" max="14338" width="1.6640625" style="313" customWidth="1"/>
    <col min="14339" max="14340" width="5" style="313" customWidth="1"/>
    <col min="14341" max="14341" width="11.6640625" style="313" customWidth="1"/>
    <col min="14342" max="14342" width="9.1640625" style="313" customWidth="1"/>
    <col min="14343" max="14343" width="5" style="313" customWidth="1"/>
    <col min="14344" max="14344" width="77.83203125" style="313" customWidth="1"/>
    <col min="14345" max="14346" width="20" style="313" customWidth="1"/>
    <col min="14347" max="14347" width="1.6640625" style="313" customWidth="1"/>
    <col min="14348" max="14592" width="9.33203125" style="313"/>
    <col min="14593" max="14593" width="8.33203125" style="313" customWidth="1"/>
    <col min="14594" max="14594" width="1.6640625" style="313" customWidth="1"/>
    <col min="14595" max="14596" width="5" style="313" customWidth="1"/>
    <col min="14597" max="14597" width="11.6640625" style="313" customWidth="1"/>
    <col min="14598" max="14598" width="9.1640625" style="313" customWidth="1"/>
    <col min="14599" max="14599" width="5" style="313" customWidth="1"/>
    <col min="14600" max="14600" width="77.83203125" style="313" customWidth="1"/>
    <col min="14601" max="14602" width="20" style="313" customWidth="1"/>
    <col min="14603" max="14603" width="1.6640625" style="313" customWidth="1"/>
    <col min="14604" max="14848" width="9.33203125" style="313"/>
    <col min="14849" max="14849" width="8.33203125" style="313" customWidth="1"/>
    <col min="14850" max="14850" width="1.6640625" style="313" customWidth="1"/>
    <col min="14851" max="14852" width="5" style="313" customWidth="1"/>
    <col min="14853" max="14853" width="11.6640625" style="313" customWidth="1"/>
    <col min="14854" max="14854" width="9.1640625" style="313" customWidth="1"/>
    <col min="14855" max="14855" width="5" style="313" customWidth="1"/>
    <col min="14856" max="14856" width="77.83203125" style="313" customWidth="1"/>
    <col min="14857" max="14858" width="20" style="313" customWidth="1"/>
    <col min="14859" max="14859" width="1.6640625" style="313" customWidth="1"/>
    <col min="14860" max="15104" width="9.33203125" style="313"/>
    <col min="15105" max="15105" width="8.33203125" style="313" customWidth="1"/>
    <col min="15106" max="15106" width="1.6640625" style="313" customWidth="1"/>
    <col min="15107" max="15108" width="5" style="313" customWidth="1"/>
    <col min="15109" max="15109" width="11.6640625" style="313" customWidth="1"/>
    <col min="15110" max="15110" width="9.1640625" style="313" customWidth="1"/>
    <col min="15111" max="15111" width="5" style="313" customWidth="1"/>
    <col min="15112" max="15112" width="77.83203125" style="313" customWidth="1"/>
    <col min="15113" max="15114" width="20" style="313" customWidth="1"/>
    <col min="15115" max="15115" width="1.6640625" style="313" customWidth="1"/>
    <col min="15116" max="15360" width="9.33203125" style="313"/>
    <col min="15361" max="15361" width="8.33203125" style="313" customWidth="1"/>
    <col min="15362" max="15362" width="1.6640625" style="313" customWidth="1"/>
    <col min="15363" max="15364" width="5" style="313" customWidth="1"/>
    <col min="15365" max="15365" width="11.6640625" style="313" customWidth="1"/>
    <col min="15366" max="15366" width="9.1640625" style="313" customWidth="1"/>
    <col min="15367" max="15367" width="5" style="313" customWidth="1"/>
    <col min="15368" max="15368" width="77.83203125" style="313" customWidth="1"/>
    <col min="15369" max="15370" width="20" style="313" customWidth="1"/>
    <col min="15371" max="15371" width="1.6640625" style="313" customWidth="1"/>
    <col min="15372" max="15616" width="9.33203125" style="313"/>
    <col min="15617" max="15617" width="8.33203125" style="313" customWidth="1"/>
    <col min="15618" max="15618" width="1.6640625" style="313" customWidth="1"/>
    <col min="15619" max="15620" width="5" style="313" customWidth="1"/>
    <col min="15621" max="15621" width="11.6640625" style="313" customWidth="1"/>
    <col min="15622" max="15622" width="9.1640625" style="313" customWidth="1"/>
    <col min="15623" max="15623" width="5" style="313" customWidth="1"/>
    <col min="15624" max="15624" width="77.83203125" style="313" customWidth="1"/>
    <col min="15625" max="15626" width="20" style="313" customWidth="1"/>
    <col min="15627" max="15627" width="1.6640625" style="313" customWidth="1"/>
    <col min="15628" max="15872" width="9.33203125" style="313"/>
    <col min="15873" max="15873" width="8.33203125" style="313" customWidth="1"/>
    <col min="15874" max="15874" width="1.6640625" style="313" customWidth="1"/>
    <col min="15875" max="15876" width="5" style="313" customWidth="1"/>
    <col min="15877" max="15877" width="11.6640625" style="313" customWidth="1"/>
    <col min="15878" max="15878" width="9.1640625" style="313" customWidth="1"/>
    <col min="15879" max="15879" width="5" style="313" customWidth="1"/>
    <col min="15880" max="15880" width="77.83203125" style="313" customWidth="1"/>
    <col min="15881" max="15882" width="20" style="313" customWidth="1"/>
    <col min="15883" max="15883" width="1.6640625" style="313" customWidth="1"/>
    <col min="15884" max="16128" width="9.33203125" style="313"/>
    <col min="16129" max="16129" width="8.33203125" style="313" customWidth="1"/>
    <col min="16130" max="16130" width="1.6640625" style="313" customWidth="1"/>
    <col min="16131" max="16132" width="5" style="313" customWidth="1"/>
    <col min="16133" max="16133" width="11.6640625" style="313" customWidth="1"/>
    <col min="16134" max="16134" width="9.1640625" style="313" customWidth="1"/>
    <col min="16135" max="16135" width="5" style="313" customWidth="1"/>
    <col min="16136" max="16136" width="77.83203125" style="313" customWidth="1"/>
    <col min="16137" max="16138" width="20" style="313" customWidth="1"/>
    <col min="16139" max="16139" width="1.6640625" style="313" customWidth="1"/>
    <col min="16140" max="16384" width="9.33203125" style="313"/>
  </cols>
  <sheetData>
    <row r="1" spans="2:11" ht="37.5" customHeight="1" x14ac:dyDescent="0.3"/>
    <row r="2" spans="2:11" ht="7.5" customHeight="1" x14ac:dyDescent="0.3">
      <c r="B2" s="314"/>
      <c r="C2" s="315"/>
      <c r="D2" s="315"/>
      <c r="E2" s="315"/>
      <c r="F2" s="315"/>
      <c r="G2" s="315"/>
      <c r="H2" s="315"/>
      <c r="I2" s="315"/>
      <c r="J2" s="315"/>
      <c r="K2" s="316"/>
    </row>
    <row r="3" spans="2:11" s="320" customFormat="1" ht="45" customHeight="1" x14ac:dyDescent="0.3">
      <c r="B3" s="317"/>
      <c r="C3" s="318" t="s">
        <v>992</v>
      </c>
      <c r="D3" s="318"/>
      <c r="E3" s="318"/>
      <c r="F3" s="318"/>
      <c r="G3" s="318"/>
      <c r="H3" s="318"/>
      <c r="I3" s="318"/>
      <c r="J3" s="318"/>
      <c r="K3" s="319"/>
    </row>
    <row r="4" spans="2:11" ht="25.5" customHeight="1" x14ac:dyDescent="0.3">
      <c r="B4" s="321"/>
      <c r="C4" s="322" t="s">
        <v>993</v>
      </c>
      <c r="D4" s="322"/>
      <c r="E4" s="322"/>
      <c r="F4" s="322"/>
      <c r="G4" s="322"/>
      <c r="H4" s="322"/>
      <c r="I4" s="322"/>
      <c r="J4" s="322"/>
      <c r="K4" s="323"/>
    </row>
    <row r="5" spans="2:11" ht="5.25" customHeight="1" x14ac:dyDescent="0.3">
      <c r="B5" s="321"/>
      <c r="C5" s="324"/>
      <c r="D5" s="324"/>
      <c r="E5" s="324"/>
      <c r="F5" s="324"/>
      <c r="G5" s="324"/>
      <c r="H5" s="324"/>
      <c r="I5" s="324"/>
      <c r="J5" s="324"/>
      <c r="K5" s="323"/>
    </row>
    <row r="6" spans="2:11" ht="15" customHeight="1" x14ac:dyDescent="0.3">
      <c r="B6" s="321"/>
      <c r="C6" s="325" t="s">
        <v>994</v>
      </c>
      <c r="D6" s="325"/>
      <c r="E6" s="325"/>
      <c r="F6" s="325"/>
      <c r="G6" s="325"/>
      <c r="H6" s="325"/>
      <c r="I6" s="325"/>
      <c r="J6" s="325"/>
      <c r="K6" s="323"/>
    </row>
    <row r="7" spans="2:11" ht="15" customHeight="1" x14ac:dyDescent="0.3">
      <c r="B7" s="326"/>
      <c r="C7" s="325" t="s">
        <v>995</v>
      </c>
      <c r="D7" s="325"/>
      <c r="E7" s="325"/>
      <c r="F7" s="325"/>
      <c r="G7" s="325"/>
      <c r="H7" s="325"/>
      <c r="I7" s="325"/>
      <c r="J7" s="325"/>
      <c r="K7" s="323"/>
    </row>
    <row r="8" spans="2:11" ht="12.75" customHeight="1" x14ac:dyDescent="0.3">
      <c r="B8" s="326"/>
      <c r="C8" s="327"/>
      <c r="D8" s="327"/>
      <c r="E8" s="327"/>
      <c r="F8" s="327"/>
      <c r="G8" s="327"/>
      <c r="H8" s="327"/>
      <c r="I8" s="327"/>
      <c r="J8" s="327"/>
      <c r="K8" s="323"/>
    </row>
    <row r="9" spans="2:11" ht="15" customHeight="1" x14ac:dyDescent="0.3">
      <c r="B9" s="326"/>
      <c r="C9" s="325" t="s">
        <v>996</v>
      </c>
      <c r="D9" s="325"/>
      <c r="E9" s="325"/>
      <c r="F9" s="325"/>
      <c r="G9" s="325"/>
      <c r="H9" s="325"/>
      <c r="I9" s="325"/>
      <c r="J9" s="325"/>
      <c r="K9" s="323"/>
    </row>
    <row r="10" spans="2:11" ht="15" customHeight="1" x14ac:dyDescent="0.3">
      <c r="B10" s="326"/>
      <c r="C10" s="327"/>
      <c r="D10" s="325" t="s">
        <v>997</v>
      </c>
      <c r="E10" s="325"/>
      <c r="F10" s="325"/>
      <c r="G10" s="325"/>
      <c r="H10" s="325"/>
      <c r="I10" s="325"/>
      <c r="J10" s="325"/>
      <c r="K10" s="323"/>
    </row>
    <row r="11" spans="2:11" ht="15" customHeight="1" x14ac:dyDescent="0.3">
      <c r="B11" s="326"/>
      <c r="C11" s="328"/>
      <c r="D11" s="325" t="s">
        <v>998</v>
      </c>
      <c r="E11" s="325"/>
      <c r="F11" s="325"/>
      <c r="G11" s="325"/>
      <c r="H11" s="325"/>
      <c r="I11" s="325"/>
      <c r="J11" s="325"/>
      <c r="K11" s="323"/>
    </row>
    <row r="12" spans="2:11" ht="12.75" customHeight="1" x14ac:dyDescent="0.3">
      <c r="B12" s="326"/>
      <c r="C12" s="328"/>
      <c r="D12" s="328"/>
      <c r="E12" s="328"/>
      <c r="F12" s="328"/>
      <c r="G12" s="328"/>
      <c r="H12" s="328"/>
      <c r="I12" s="328"/>
      <c r="J12" s="328"/>
      <c r="K12" s="323"/>
    </row>
    <row r="13" spans="2:11" ht="15" customHeight="1" x14ac:dyDescent="0.3">
      <c r="B13" s="326"/>
      <c r="C13" s="328"/>
      <c r="D13" s="325" t="s">
        <v>999</v>
      </c>
      <c r="E13" s="325"/>
      <c r="F13" s="325"/>
      <c r="G13" s="325"/>
      <c r="H13" s="325"/>
      <c r="I13" s="325"/>
      <c r="J13" s="325"/>
      <c r="K13" s="323"/>
    </row>
    <row r="14" spans="2:11" ht="15" customHeight="1" x14ac:dyDescent="0.3">
      <c r="B14" s="326"/>
      <c r="C14" s="328"/>
      <c r="D14" s="325" t="s">
        <v>1000</v>
      </c>
      <c r="E14" s="325"/>
      <c r="F14" s="325"/>
      <c r="G14" s="325"/>
      <c r="H14" s="325"/>
      <c r="I14" s="325"/>
      <c r="J14" s="325"/>
      <c r="K14" s="323"/>
    </row>
    <row r="15" spans="2:11" ht="15" customHeight="1" x14ac:dyDescent="0.3">
      <c r="B15" s="326"/>
      <c r="C15" s="328"/>
      <c r="D15" s="325" t="s">
        <v>1001</v>
      </c>
      <c r="E15" s="325"/>
      <c r="F15" s="325"/>
      <c r="G15" s="325"/>
      <c r="H15" s="325"/>
      <c r="I15" s="325"/>
      <c r="J15" s="325"/>
      <c r="K15" s="323"/>
    </row>
    <row r="16" spans="2:11" ht="15" customHeight="1" x14ac:dyDescent="0.3">
      <c r="B16" s="326"/>
      <c r="C16" s="328"/>
      <c r="D16" s="328"/>
      <c r="E16" s="329" t="s">
        <v>80</v>
      </c>
      <c r="F16" s="325" t="s">
        <v>1002</v>
      </c>
      <c r="G16" s="325"/>
      <c r="H16" s="325"/>
      <c r="I16" s="325"/>
      <c r="J16" s="325"/>
      <c r="K16" s="323"/>
    </row>
    <row r="17" spans="2:11" ht="15" customHeight="1" x14ac:dyDescent="0.3">
      <c r="B17" s="326"/>
      <c r="C17" s="328"/>
      <c r="D17" s="328"/>
      <c r="E17" s="329" t="s">
        <v>86</v>
      </c>
      <c r="F17" s="325" t="s">
        <v>1003</v>
      </c>
      <c r="G17" s="325"/>
      <c r="H17" s="325"/>
      <c r="I17" s="325"/>
      <c r="J17" s="325"/>
      <c r="K17" s="323"/>
    </row>
    <row r="18" spans="2:11" ht="15" customHeight="1" x14ac:dyDescent="0.3">
      <c r="B18" s="326"/>
      <c r="C18" s="328"/>
      <c r="D18" s="328"/>
      <c r="E18" s="329" t="s">
        <v>1004</v>
      </c>
      <c r="F18" s="325" t="s">
        <v>1005</v>
      </c>
      <c r="G18" s="325"/>
      <c r="H18" s="325"/>
      <c r="I18" s="325"/>
      <c r="J18" s="325"/>
      <c r="K18" s="323"/>
    </row>
    <row r="19" spans="2:11" ht="15" customHeight="1" x14ac:dyDescent="0.3">
      <c r="B19" s="326"/>
      <c r="C19" s="328"/>
      <c r="D19" s="328"/>
      <c r="E19" s="329" t="s">
        <v>1006</v>
      </c>
      <c r="F19" s="325" t="s">
        <v>1007</v>
      </c>
      <c r="G19" s="325"/>
      <c r="H19" s="325"/>
      <c r="I19" s="325"/>
      <c r="J19" s="325"/>
      <c r="K19" s="323"/>
    </row>
    <row r="20" spans="2:11" ht="15" customHeight="1" x14ac:dyDescent="0.3">
      <c r="B20" s="326"/>
      <c r="C20" s="328"/>
      <c r="D20" s="328"/>
      <c r="E20" s="329" t="s">
        <v>95</v>
      </c>
      <c r="F20" s="325" t="s">
        <v>1008</v>
      </c>
      <c r="G20" s="325"/>
      <c r="H20" s="325"/>
      <c r="I20" s="325"/>
      <c r="J20" s="325"/>
      <c r="K20" s="323"/>
    </row>
    <row r="21" spans="2:11" ht="15" customHeight="1" x14ac:dyDescent="0.3">
      <c r="B21" s="326"/>
      <c r="C21" s="328"/>
      <c r="D21" s="328"/>
      <c r="E21" s="329" t="s">
        <v>1009</v>
      </c>
      <c r="F21" s="325" t="s">
        <v>1010</v>
      </c>
      <c r="G21" s="325"/>
      <c r="H21" s="325"/>
      <c r="I21" s="325"/>
      <c r="J21" s="325"/>
      <c r="K21" s="323"/>
    </row>
    <row r="22" spans="2:11" ht="12.75" customHeight="1" x14ac:dyDescent="0.3">
      <c r="B22" s="326"/>
      <c r="C22" s="328"/>
      <c r="D22" s="328"/>
      <c r="E22" s="328"/>
      <c r="F22" s="328"/>
      <c r="G22" s="328"/>
      <c r="H22" s="328"/>
      <c r="I22" s="328"/>
      <c r="J22" s="328"/>
      <c r="K22" s="323"/>
    </row>
    <row r="23" spans="2:11" ht="15" customHeight="1" x14ac:dyDescent="0.3">
      <c r="B23" s="326"/>
      <c r="C23" s="325" t="s">
        <v>1011</v>
      </c>
      <c r="D23" s="325"/>
      <c r="E23" s="325"/>
      <c r="F23" s="325"/>
      <c r="G23" s="325"/>
      <c r="H23" s="325"/>
      <c r="I23" s="325"/>
      <c r="J23" s="325"/>
      <c r="K23" s="323"/>
    </row>
    <row r="24" spans="2:11" ht="15" customHeight="1" x14ac:dyDescent="0.3">
      <c r="B24" s="326"/>
      <c r="C24" s="325" t="s">
        <v>1012</v>
      </c>
      <c r="D24" s="325"/>
      <c r="E24" s="325"/>
      <c r="F24" s="325"/>
      <c r="G24" s="325"/>
      <c r="H24" s="325"/>
      <c r="I24" s="325"/>
      <c r="J24" s="325"/>
      <c r="K24" s="323"/>
    </row>
    <row r="25" spans="2:11" ht="15" customHeight="1" x14ac:dyDescent="0.3">
      <c r="B25" s="326"/>
      <c r="C25" s="327"/>
      <c r="D25" s="325" t="s">
        <v>1013</v>
      </c>
      <c r="E25" s="325"/>
      <c r="F25" s="325"/>
      <c r="G25" s="325"/>
      <c r="H25" s="325"/>
      <c r="I25" s="325"/>
      <c r="J25" s="325"/>
      <c r="K25" s="323"/>
    </row>
    <row r="26" spans="2:11" ht="15" customHeight="1" x14ac:dyDescent="0.3">
      <c r="B26" s="326"/>
      <c r="C26" s="328"/>
      <c r="D26" s="325" t="s">
        <v>1014</v>
      </c>
      <c r="E26" s="325"/>
      <c r="F26" s="325"/>
      <c r="G26" s="325"/>
      <c r="H26" s="325"/>
      <c r="I26" s="325"/>
      <c r="J26" s="325"/>
      <c r="K26" s="323"/>
    </row>
    <row r="27" spans="2:11" ht="12.75" customHeight="1" x14ac:dyDescent="0.3">
      <c r="B27" s="326"/>
      <c r="C27" s="328"/>
      <c r="D27" s="328"/>
      <c r="E27" s="328"/>
      <c r="F27" s="328"/>
      <c r="G27" s="328"/>
      <c r="H27" s="328"/>
      <c r="I27" s="328"/>
      <c r="J27" s="328"/>
      <c r="K27" s="323"/>
    </row>
    <row r="28" spans="2:11" ht="15" customHeight="1" x14ac:dyDescent="0.3">
      <c r="B28" s="326"/>
      <c r="C28" s="328"/>
      <c r="D28" s="325" t="s">
        <v>1015</v>
      </c>
      <c r="E28" s="325"/>
      <c r="F28" s="325"/>
      <c r="G28" s="325"/>
      <c r="H28" s="325"/>
      <c r="I28" s="325"/>
      <c r="J28" s="325"/>
      <c r="K28" s="323"/>
    </row>
    <row r="29" spans="2:11" ht="15" customHeight="1" x14ac:dyDescent="0.3">
      <c r="B29" s="326"/>
      <c r="C29" s="328"/>
      <c r="D29" s="325" t="s">
        <v>1016</v>
      </c>
      <c r="E29" s="325"/>
      <c r="F29" s="325"/>
      <c r="G29" s="325"/>
      <c r="H29" s="325"/>
      <c r="I29" s="325"/>
      <c r="J29" s="325"/>
      <c r="K29" s="323"/>
    </row>
    <row r="30" spans="2:11" ht="12.75" customHeight="1" x14ac:dyDescent="0.3">
      <c r="B30" s="326"/>
      <c r="C30" s="328"/>
      <c r="D30" s="328"/>
      <c r="E30" s="328"/>
      <c r="F30" s="328"/>
      <c r="G30" s="328"/>
      <c r="H30" s="328"/>
      <c r="I30" s="328"/>
      <c r="J30" s="328"/>
      <c r="K30" s="323"/>
    </row>
    <row r="31" spans="2:11" ht="15" customHeight="1" x14ac:dyDescent="0.3">
      <c r="B31" s="326"/>
      <c r="C31" s="328"/>
      <c r="D31" s="325" t="s">
        <v>1017</v>
      </c>
      <c r="E31" s="325"/>
      <c r="F31" s="325"/>
      <c r="G31" s="325"/>
      <c r="H31" s="325"/>
      <c r="I31" s="325"/>
      <c r="J31" s="325"/>
      <c r="K31" s="323"/>
    </row>
    <row r="32" spans="2:11" ht="15" customHeight="1" x14ac:dyDescent="0.3">
      <c r="B32" s="326"/>
      <c r="C32" s="328"/>
      <c r="D32" s="325" t="s">
        <v>1018</v>
      </c>
      <c r="E32" s="325"/>
      <c r="F32" s="325"/>
      <c r="G32" s="325"/>
      <c r="H32" s="325"/>
      <c r="I32" s="325"/>
      <c r="J32" s="325"/>
      <c r="K32" s="323"/>
    </row>
    <row r="33" spans="2:11" ht="15" customHeight="1" x14ac:dyDescent="0.3">
      <c r="B33" s="326"/>
      <c r="C33" s="328"/>
      <c r="D33" s="325" t="s">
        <v>1019</v>
      </c>
      <c r="E33" s="325"/>
      <c r="F33" s="325"/>
      <c r="G33" s="325"/>
      <c r="H33" s="325"/>
      <c r="I33" s="325"/>
      <c r="J33" s="325"/>
      <c r="K33" s="323"/>
    </row>
    <row r="34" spans="2:11" ht="15" customHeight="1" x14ac:dyDescent="0.3">
      <c r="B34" s="326"/>
      <c r="C34" s="328"/>
      <c r="D34" s="327"/>
      <c r="E34" s="330" t="s">
        <v>119</v>
      </c>
      <c r="F34" s="327"/>
      <c r="G34" s="325" t="s">
        <v>1020</v>
      </c>
      <c r="H34" s="325"/>
      <c r="I34" s="325"/>
      <c r="J34" s="325"/>
      <c r="K34" s="323"/>
    </row>
    <row r="35" spans="2:11" ht="30.75" customHeight="1" x14ac:dyDescent="0.3">
      <c r="B35" s="326"/>
      <c r="C35" s="328"/>
      <c r="D35" s="327"/>
      <c r="E35" s="330" t="s">
        <v>1021</v>
      </c>
      <c r="F35" s="327"/>
      <c r="G35" s="325" t="s">
        <v>1022</v>
      </c>
      <c r="H35" s="325"/>
      <c r="I35" s="325"/>
      <c r="J35" s="325"/>
      <c r="K35" s="323"/>
    </row>
    <row r="36" spans="2:11" ht="15" customHeight="1" x14ac:dyDescent="0.3">
      <c r="B36" s="326"/>
      <c r="C36" s="328"/>
      <c r="D36" s="327"/>
      <c r="E36" s="330" t="s">
        <v>55</v>
      </c>
      <c r="F36" s="327"/>
      <c r="G36" s="325" t="s">
        <v>1023</v>
      </c>
      <c r="H36" s="325"/>
      <c r="I36" s="325"/>
      <c r="J36" s="325"/>
      <c r="K36" s="323"/>
    </row>
    <row r="37" spans="2:11" ht="15" customHeight="1" x14ac:dyDescent="0.3">
      <c r="B37" s="326"/>
      <c r="C37" s="328"/>
      <c r="D37" s="327"/>
      <c r="E37" s="330" t="s">
        <v>120</v>
      </c>
      <c r="F37" s="327"/>
      <c r="G37" s="325" t="s">
        <v>1024</v>
      </c>
      <c r="H37" s="325"/>
      <c r="I37" s="325"/>
      <c r="J37" s="325"/>
      <c r="K37" s="323"/>
    </row>
    <row r="38" spans="2:11" ht="15" customHeight="1" x14ac:dyDescent="0.3">
      <c r="B38" s="326"/>
      <c r="C38" s="328"/>
      <c r="D38" s="327"/>
      <c r="E38" s="330" t="s">
        <v>121</v>
      </c>
      <c r="F38" s="327"/>
      <c r="G38" s="325" t="s">
        <v>1025</v>
      </c>
      <c r="H38" s="325"/>
      <c r="I38" s="325"/>
      <c r="J38" s="325"/>
      <c r="K38" s="323"/>
    </row>
    <row r="39" spans="2:11" ht="15" customHeight="1" x14ac:dyDescent="0.3">
      <c r="B39" s="326"/>
      <c r="C39" s="328"/>
      <c r="D39" s="327"/>
      <c r="E39" s="330" t="s">
        <v>122</v>
      </c>
      <c r="F39" s="327"/>
      <c r="G39" s="325" t="s">
        <v>1026</v>
      </c>
      <c r="H39" s="325"/>
      <c r="I39" s="325"/>
      <c r="J39" s="325"/>
      <c r="K39" s="323"/>
    </row>
    <row r="40" spans="2:11" ht="15" customHeight="1" x14ac:dyDescent="0.3">
      <c r="B40" s="326"/>
      <c r="C40" s="328"/>
      <c r="D40" s="327"/>
      <c r="E40" s="330" t="s">
        <v>1027</v>
      </c>
      <c r="F40" s="327"/>
      <c r="G40" s="325" t="s">
        <v>1028</v>
      </c>
      <c r="H40" s="325"/>
      <c r="I40" s="325"/>
      <c r="J40" s="325"/>
      <c r="K40" s="323"/>
    </row>
    <row r="41" spans="2:11" ht="15" customHeight="1" x14ac:dyDescent="0.3">
      <c r="B41" s="326"/>
      <c r="C41" s="328"/>
      <c r="D41" s="327"/>
      <c r="E41" s="330"/>
      <c r="F41" s="327"/>
      <c r="G41" s="325" t="s">
        <v>1029</v>
      </c>
      <c r="H41" s="325"/>
      <c r="I41" s="325"/>
      <c r="J41" s="325"/>
      <c r="K41" s="323"/>
    </row>
    <row r="42" spans="2:11" ht="15" customHeight="1" x14ac:dyDescent="0.3">
      <c r="B42" s="326"/>
      <c r="C42" s="328"/>
      <c r="D42" s="327"/>
      <c r="E42" s="330" t="s">
        <v>1030</v>
      </c>
      <c r="F42" s="327"/>
      <c r="G42" s="325" t="s">
        <v>1031</v>
      </c>
      <c r="H42" s="325"/>
      <c r="I42" s="325"/>
      <c r="J42" s="325"/>
      <c r="K42" s="323"/>
    </row>
    <row r="43" spans="2:11" ht="15" customHeight="1" x14ac:dyDescent="0.3">
      <c r="B43" s="326"/>
      <c r="C43" s="328"/>
      <c r="D43" s="327"/>
      <c r="E43" s="330" t="s">
        <v>124</v>
      </c>
      <c r="F43" s="327"/>
      <c r="G43" s="325" t="s">
        <v>1032</v>
      </c>
      <c r="H43" s="325"/>
      <c r="I43" s="325"/>
      <c r="J43" s="325"/>
      <c r="K43" s="323"/>
    </row>
    <row r="44" spans="2:11" ht="12.75" customHeight="1" x14ac:dyDescent="0.3">
      <c r="B44" s="326"/>
      <c r="C44" s="328"/>
      <c r="D44" s="327"/>
      <c r="E44" s="327"/>
      <c r="F44" s="327"/>
      <c r="G44" s="327"/>
      <c r="H44" s="327"/>
      <c r="I44" s="327"/>
      <c r="J44" s="327"/>
      <c r="K44" s="323"/>
    </row>
    <row r="45" spans="2:11" ht="15" customHeight="1" x14ac:dyDescent="0.3">
      <c r="B45" s="326"/>
      <c r="C45" s="328"/>
      <c r="D45" s="325" t="s">
        <v>1033</v>
      </c>
      <c r="E45" s="325"/>
      <c r="F45" s="325"/>
      <c r="G45" s="325"/>
      <c r="H45" s="325"/>
      <c r="I45" s="325"/>
      <c r="J45" s="325"/>
      <c r="K45" s="323"/>
    </row>
    <row r="46" spans="2:11" ht="15" customHeight="1" x14ac:dyDescent="0.3">
      <c r="B46" s="326"/>
      <c r="C46" s="328"/>
      <c r="D46" s="328"/>
      <c r="E46" s="325" t="s">
        <v>1034</v>
      </c>
      <c r="F46" s="325"/>
      <c r="G46" s="325"/>
      <c r="H46" s="325"/>
      <c r="I46" s="325"/>
      <c r="J46" s="325"/>
      <c r="K46" s="323"/>
    </row>
    <row r="47" spans="2:11" ht="15" customHeight="1" x14ac:dyDescent="0.3">
      <c r="B47" s="326"/>
      <c r="C47" s="328"/>
      <c r="D47" s="328"/>
      <c r="E47" s="325" t="s">
        <v>1035</v>
      </c>
      <c r="F47" s="325"/>
      <c r="G47" s="325"/>
      <c r="H47" s="325"/>
      <c r="I47" s="325"/>
      <c r="J47" s="325"/>
      <c r="K47" s="323"/>
    </row>
    <row r="48" spans="2:11" ht="15" customHeight="1" x14ac:dyDescent="0.3">
      <c r="B48" s="326"/>
      <c r="C48" s="328"/>
      <c r="D48" s="328"/>
      <c r="E48" s="325" t="s">
        <v>1036</v>
      </c>
      <c r="F48" s="325"/>
      <c r="G48" s="325"/>
      <c r="H48" s="325"/>
      <c r="I48" s="325"/>
      <c r="J48" s="325"/>
      <c r="K48" s="323"/>
    </row>
    <row r="49" spans="2:11" ht="15" customHeight="1" x14ac:dyDescent="0.3">
      <c r="B49" s="326"/>
      <c r="C49" s="328"/>
      <c r="D49" s="325" t="s">
        <v>1037</v>
      </c>
      <c r="E49" s="325"/>
      <c r="F49" s="325"/>
      <c r="G49" s="325"/>
      <c r="H49" s="325"/>
      <c r="I49" s="325"/>
      <c r="J49" s="325"/>
      <c r="K49" s="323"/>
    </row>
    <row r="50" spans="2:11" ht="25.5" customHeight="1" x14ac:dyDescent="0.3">
      <c r="B50" s="321"/>
      <c r="C50" s="322" t="s">
        <v>1038</v>
      </c>
      <c r="D50" s="322"/>
      <c r="E50" s="322"/>
      <c r="F50" s="322"/>
      <c r="G50" s="322"/>
      <c r="H50" s="322"/>
      <c r="I50" s="322"/>
      <c r="J50" s="322"/>
      <c r="K50" s="323"/>
    </row>
    <row r="51" spans="2:11" ht="5.25" customHeight="1" x14ac:dyDescent="0.3">
      <c r="B51" s="321"/>
      <c r="C51" s="324"/>
      <c r="D51" s="324"/>
      <c r="E51" s="324"/>
      <c r="F51" s="324"/>
      <c r="G51" s="324"/>
      <c r="H51" s="324"/>
      <c r="I51" s="324"/>
      <c r="J51" s="324"/>
      <c r="K51" s="323"/>
    </row>
    <row r="52" spans="2:11" ht="15" customHeight="1" x14ac:dyDescent="0.3">
      <c r="B52" s="321"/>
      <c r="C52" s="325" t="s">
        <v>1039</v>
      </c>
      <c r="D52" s="325"/>
      <c r="E52" s="325"/>
      <c r="F52" s="325"/>
      <c r="G52" s="325"/>
      <c r="H52" s="325"/>
      <c r="I52" s="325"/>
      <c r="J52" s="325"/>
      <c r="K52" s="323"/>
    </row>
    <row r="53" spans="2:11" ht="15" customHeight="1" x14ac:dyDescent="0.3">
      <c r="B53" s="321"/>
      <c r="C53" s="325" t="s">
        <v>1040</v>
      </c>
      <c r="D53" s="325"/>
      <c r="E53" s="325"/>
      <c r="F53" s="325"/>
      <c r="G53" s="325"/>
      <c r="H53" s="325"/>
      <c r="I53" s="325"/>
      <c r="J53" s="325"/>
      <c r="K53" s="323"/>
    </row>
    <row r="54" spans="2:11" ht="12.75" customHeight="1" x14ac:dyDescent="0.3">
      <c r="B54" s="321"/>
      <c r="C54" s="327"/>
      <c r="D54" s="327"/>
      <c r="E54" s="327"/>
      <c r="F54" s="327"/>
      <c r="G54" s="327"/>
      <c r="H54" s="327"/>
      <c r="I54" s="327"/>
      <c r="J54" s="327"/>
      <c r="K54" s="323"/>
    </row>
    <row r="55" spans="2:11" ht="15" customHeight="1" x14ac:dyDescent="0.3">
      <c r="B55" s="321"/>
      <c r="C55" s="325" t="s">
        <v>1041</v>
      </c>
      <c r="D55" s="325"/>
      <c r="E55" s="325"/>
      <c r="F55" s="325"/>
      <c r="G55" s="325"/>
      <c r="H55" s="325"/>
      <c r="I55" s="325"/>
      <c r="J55" s="325"/>
      <c r="K55" s="323"/>
    </row>
    <row r="56" spans="2:11" ht="15" customHeight="1" x14ac:dyDescent="0.3">
      <c r="B56" s="321"/>
      <c r="C56" s="328"/>
      <c r="D56" s="325" t="s">
        <v>1042</v>
      </c>
      <c r="E56" s="325"/>
      <c r="F56" s="325"/>
      <c r="G56" s="325"/>
      <c r="H56" s="325"/>
      <c r="I56" s="325"/>
      <c r="J56" s="325"/>
      <c r="K56" s="323"/>
    </row>
    <row r="57" spans="2:11" ht="15" customHeight="1" x14ac:dyDescent="0.3">
      <c r="B57" s="321"/>
      <c r="C57" s="328"/>
      <c r="D57" s="325" t="s">
        <v>1043</v>
      </c>
      <c r="E57" s="325"/>
      <c r="F57" s="325"/>
      <c r="G57" s="325"/>
      <c r="H57" s="325"/>
      <c r="I57" s="325"/>
      <c r="J57" s="325"/>
      <c r="K57" s="323"/>
    </row>
    <row r="58" spans="2:11" ht="15" customHeight="1" x14ac:dyDescent="0.3">
      <c r="B58" s="321"/>
      <c r="C58" s="328"/>
      <c r="D58" s="325" t="s">
        <v>1044</v>
      </c>
      <c r="E58" s="325"/>
      <c r="F58" s="325"/>
      <c r="G58" s="325"/>
      <c r="H58" s="325"/>
      <c r="I58" s="325"/>
      <c r="J58" s="325"/>
      <c r="K58" s="323"/>
    </row>
    <row r="59" spans="2:11" ht="15" customHeight="1" x14ac:dyDescent="0.3">
      <c r="B59" s="321"/>
      <c r="C59" s="328"/>
      <c r="D59" s="325" t="s">
        <v>1045</v>
      </c>
      <c r="E59" s="325"/>
      <c r="F59" s="325"/>
      <c r="G59" s="325"/>
      <c r="H59" s="325"/>
      <c r="I59" s="325"/>
      <c r="J59" s="325"/>
      <c r="K59" s="323"/>
    </row>
    <row r="60" spans="2:11" ht="15" customHeight="1" x14ac:dyDescent="0.3">
      <c r="B60" s="321"/>
      <c r="C60" s="328"/>
      <c r="D60" s="331" t="s">
        <v>1046</v>
      </c>
      <c r="E60" s="331"/>
      <c r="F60" s="331"/>
      <c r="G60" s="331"/>
      <c r="H60" s="331"/>
      <c r="I60" s="331"/>
      <c r="J60" s="331"/>
      <c r="K60" s="323"/>
    </row>
    <row r="61" spans="2:11" ht="15" customHeight="1" x14ac:dyDescent="0.3">
      <c r="B61" s="321"/>
      <c r="C61" s="328"/>
      <c r="D61" s="325" t="s">
        <v>1047</v>
      </c>
      <c r="E61" s="325"/>
      <c r="F61" s="325"/>
      <c r="G61" s="325"/>
      <c r="H61" s="325"/>
      <c r="I61" s="325"/>
      <c r="J61" s="325"/>
      <c r="K61" s="323"/>
    </row>
    <row r="62" spans="2:11" ht="12.75" customHeight="1" x14ac:dyDescent="0.3">
      <c r="B62" s="321"/>
      <c r="C62" s="328"/>
      <c r="D62" s="328"/>
      <c r="E62" s="332"/>
      <c r="F62" s="328"/>
      <c r="G62" s="328"/>
      <c r="H62" s="328"/>
      <c r="I62" s="328"/>
      <c r="J62" s="328"/>
      <c r="K62" s="323"/>
    </row>
    <row r="63" spans="2:11" ht="15" customHeight="1" x14ac:dyDescent="0.3">
      <c r="B63" s="321"/>
      <c r="C63" s="328"/>
      <c r="D63" s="325" t="s">
        <v>1048</v>
      </c>
      <c r="E63" s="325"/>
      <c r="F63" s="325"/>
      <c r="G63" s="325"/>
      <c r="H63" s="325"/>
      <c r="I63" s="325"/>
      <c r="J63" s="325"/>
      <c r="K63" s="323"/>
    </row>
    <row r="64" spans="2:11" ht="15" customHeight="1" x14ac:dyDescent="0.3">
      <c r="B64" s="321"/>
      <c r="C64" s="328"/>
      <c r="D64" s="331" t="s">
        <v>1049</v>
      </c>
      <c r="E64" s="331"/>
      <c r="F64" s="331"/>
      <c r="G64" s="331"/>
      <c r="H64" s="331"/>
      <c r="I64" s="331"/>
      <c r="J64" s="331"/>
      <c r="K64" s="323"/>
    </row>
    <row r="65" spans="2:11" ht="15" customHeight="1" x14ac:dyDescent="0.3">
      <c r="B65" s="321"/>
      <c r="C65" s="328"/>
      <c r="D65" s="325" t="s">
        <v>1050</v>
      </c>
      <c r="E65" s="325"/>
      <c r="F65" s="325"/>
      <c r="G65" s="325"/>
      <c r="H65" s="325"/>
      <c r="I65" s="325"/>
      <c r="J65" s="325"/>
      <c r="K65" s="323"/>
    </row>
    <row r="66" spans="2:11" ht="15" customHeight="1" x14ac:dyDescent="0.3">
      <c r="B66" s="321"/>
      <c r="C66" s="328"/>
      <c r="D66" s="325" t="s">
        <v>1051</v>
      </c>
      <c r="E66" s="325"/>
      <c r="F66" s="325"/>
      <c r="G66" s="325"/>
      <c r="H66" s="325"/>
      <c r="I66" s="325"/>
      <c r="J66" s="325"/>
      <c r="K66" s="323"/>
    </row>
    <row r="67" spans="2:11" ht="15" customHeight="1" x14ac:dyDescent="0.3">
      <c r="B67" s="321"/>
      <c r="C67" s="328"/>
      <c r="D67" s="325" t="s">
        <v>1052</v>
      </c>
      <c r="E67" s="325"/>
      <c r="F67" s="325"/>
      <c r="G67" s="325"/>
      <c r="H67" s="325"/>
      <c r="I67" s="325"/>
      <c r="J67" s="325"/>
      <c r="K67" s="323"/>
    </row>
    <row r="68" spans="2:11" ht="15" customHeight="1" x14ac:dyDescent="0.3">
      <c r="B68" s="321"/>
      <c r="C68" s="328"/>
      <c r="D68" s="325" t="s">
        <v>1053</v>
      </c>
      <c r="E68" s="325"/>
      <c r="F68" s="325"/>
      <c r="G68" s="325"/>
      <c r="H68" s="325"/>
      <c r="I68" s="325"/>
      <c r="J68" s="325"/>
      <c r="K68" s="323"/>
    </row>
    <row r="69" spans="2:11" ht="12.75" customHeight="1" x14ac:dyDescent="0.3">
      <c r="B69" s="333"/>
      <c r="C69" s="334"/>
      <c r="D69" s="334"/>
      <c r="E69" s="334"/>
      <c r="F69" s="334"/>
      <c r="G69" s="334"/>
      <c r="H69" s="334"/>
      <c r="I69" s="334"/>
      <c r="J69" s="334"/>
      <c r="K69" s="335"/>
    </row>
    <row r="70" spans="2:11" ht="18.75" customHeight="1" x14ac:dyDescent="0.3">
      <c r="B70" s="336"/>
      <c r="C70" s="336"/>
      <c r="D70" s="336"/>
      <c r="E70" s="336"/>
      <c r="F70" s="336"/>
      <c r="G70" s="336"/>
      <c r="H70" s="336"/>
      <c r="I70" s="336"/>
      <c r="J70" s="336"/>
      <c r="K70" s="337"/>
    </row>
    <row r="71" spans="2:11" ht="18.75" customHeight="1" x14ac:dyDescent="0.3">
      <c r="B71" s="337"/>
      <c r="C71" s="337"/>
      <c r="D71" s="337"/>
      <c r="E71" s="337"/>
      <c r="F71" s="337"/>
      <c r="G71" s="337"/>
      <c r="H71" s="337"/>
      <c r="I71" s="337"/>
      <c r="J71" s="337"/>
      <c r="K71" s="337"/>
    </row>
    <row r="72" spans="2:11" ht="7.5" customHeight="1" x14ac:dyDescent="0.3">
      <c r="B72" s="338"/>
      <c r="C72" s="339"/>
      <c r="D72" s="339"/>
      <c r="E72" s="339"/>
      <c r="F72" s="339"/>
      <c r="G72" s="339"/>
      <c r="H72" s="339"/>
      <c r="I72" s="339"/>
      <c r="J72" s="339"/>
      <c r="K72" s="340"/>
    </row>
    <row r="73" spans="2:11" ht="45" customHeight="1" x14ac:dyDescent="0.3">
      <c r="B73" s="341"/>
      <c r="C73" s="342" t="s">
        <v>991</v>
      </c>
      <c r="D73" s="342"/>
      <c r="E73" s="342"/>
      <c r="F73" s="342"/>
      <c r="G73" s="342"/>
      <c r="H73" s="342"/>
      <c r="I73" s="342"/>
      <c r="J73" s="342"/>
      <c r="K73" s="343"/>
    </row>
    <row r="74" spans="2:11" ht="17.25" customHeight="1" x14ac:dyDescent="0.3">
      <c r="B74" s="341"/>
      <c r="C74" s="344" t="s">
        <v>1054</v>
      </c>
      <c r="D74" s="344"/>
      <c r="E74" s="344"/>
      <c r="F74" s="344" t="s">
        <v>1055</v>
      </c>
      <c r="G74" s="345"/>
      <c r="H74" s="344" t="s">
        <v>120</v>
      </c>
      <c r="I74" s="344" t="s">
        <v>59</v>
      </c>
      <c r="J74" s="344" t="s">
        <v>1056</v>
      </c>
      <c r="K74" s="343"/>
    </row>
    <row r="75" spans="2:11" ht="17.25" customHeight="1" x14ac:dyDescent="0.3">
      <c r="B75" s="341"/>
      <c r="C75" s="346" t="s">
        <v>1057</v>
      </c>
      <c r="D75" s="346"/>
      <c r="E75" s="346"/>
      <c r="F75" s="347" t="s">
        <v>1058</v>
      </c>
      <c r="G75" s="348"/>
      <c r="H75" s="346"/>
      <c r="I75" s="346"/>
      <c r="J75" s="346" t="s">
        <v>1059</v>
      </c>
      <c r="K75" s="343"/>
    </row>
    <row r="76" spans="2:11" ht="5.25" customHeight="1" x14ac:dyDescent="0.3">
      <c r="B76" s="341"/>
      <c r="C76" s="349"/>
      <c r="D76" s="349"/>
      <c r="E76" s="349"/>
      <c r="F76" s="349"/>
      <c r="G76" s="350"/>
      <c r="H76" s="349"/>
      <c r="I76" s="349"/>
      <c r="J76" s="349"/>
      <c r="K76" s="343"/>
    </row>
    <row r="77" spans="2:11" ht="15" customHeight="1" x14ac:dyDescent="0.3">
      <c r="B77" s="341"/>
      <c r="C77" s="330" t="s">
        <v>55</v>
      </c>
      <c r="D77" s="349"/>
      <c r="E77" s="349"/>
      <c r="F77" s="351" t="s">
        <v>1060</v>
      </c>
      <c r="G77" s="350"/>
      <c r="H77" s="330" t="s">
        <v>1061</v>
      </c>
      <c r="I77" s="330" t="s">
        <v>1062</v>
      </c>
      <c r="J77" s="330">
        <v>20</v>
      </c>
      <c r="K77" s="343"/>
    </row>
    <row r="78" spans="2:11" ht="15" customHeight="1" x14ac:dyDescent="0.3">
      <c r="B78" s="341"/>
      <c r="C78" s="330" t="s">
        <v>1063</v>
      </c>
      <c r="D78" s="330"/>
      <c r="E78" s="330"/>
      <c r="F78" s="351" t="s">
        <v>1060</v>
      </c>
      <c r="G78" s="350"/>
      <c r="H78" s="330" t="s">
        <v>1064</v>
      </c>
      <c r="I78" s="330" t="s">
        <v>1062</v>
      </c>
      <c r="J78" s="330">
        <v>120</v>
      </c>
      <c r="K78" s="343"/>
    </row>
    <row r="79" spans="2:11" ht="15" customHeight="1" x14ac:dyDescent="0.3">
      <c r="B79" s="352"/>
      <c r="C79" s="330" t="s">
        <v>1065</v>
      </c>
      <c r="D79" s="330"/>
      <c r="E79" s="330"/>
      <c r="F79" s="351" t="s">
        <v>1066</v>
      </c>
      <c r="G79" s="350"/>
      <c r="H79" s="330" t="s">
        <v>1067</v>
      </c>
      <c r="I79" s="330" t="s">
        <v>1062</v>
      </c>
      <c r="J79" s="330">
        <v>50</v>
      </c>
      <c r="K79" s="343"/>
    </row>
    <row r="80" spans="2:11" ht="15" customHeight="1" x14ac:dyDescent="0.3">
      <c r="B80" s="352"/>
      <c r="C80" s="330" t="s">
        <v>1068</v>
      </c>
      <c r="D80" s="330"/>
      <c r="E80" s="330"/>
      <c r="F80" s="351" t="s">
        <v>1060</v>
      </c>
      <c r="G80" s="350"/>
      <c r="H80" s="330" t="s">
        <v>1069</v>
      </c>
      <c r="I80" s="330" t="s">
        <v>1070</v>
      </c>
      <c r="J80" s="330"/>
      <c r="K80" s="343"/>
    </row>
    <row r="81" spans="2:11" ht="15" customHeight="1" x14ac:dyDescent="0.3">
      <c r="B81" s="352"/>
      <c r="C81" s="353" t="s">
        <v>1071</v>
      </c>
      <c r="D81" s="353"/>
      <c r="E81" s="353"/>
      <c r="F81" s="354" t="s">
        <v>1066</v>
      </c>
      <c r="G81" s="353"/>
      <c r="H81" s="353" t="s">
        <v>1072</v>
      </c>
      <c r="I81" s="353" t="s">
        <v>1062</v>
      </c>
      <c r="J81" s="353">
        <v>15</v>
      </c>
      <c r="K81" s="343"/>
    </row>
    <row r="82" spans="2:11" ht="15" customHeight="1" x14ac:dyDescent="0.3">
      <c r="B82" s="352"/>
      <c r="C82" s="353" t="s">
        <v>1073</v>
      </c>
      <c r="D82" s="353"/>
      <c r="E82" s="353"/>
      <c r="F82" s="354" t="s">
        <v>1066</v>
      </c>
      <c r="G82" s="353"/>
      <c r="H82" s="353" t="s">
        <v>1074</v>
      </c>
      <c r="I82" s="353" t="s">
        <v>1062</v>
      </c>
      <c r="J82" s="353">
        <v>15</v>
      </c>
      <c r="K82" s="343"/>
    </row>
    <row r="83" spans="2:11" ht="15" customHeight="1" x14ac:dyDescent="0.3">
      <c r="B83" s="352"/>
      <c r="C83" s="353" t="s">
        <v>1075</v>
      </c>
      <c r="D83" s="353"/>
      <c r="E83" s="353"/>
      <c r="F83" s="354" t="s">
        <v>1066</v>
      </c>
      <c r="G83" s="353"/>
      <c r="H83" s="353" t="s">
        <v>1076</v>
      </c>
      <c r="I83" s="353" t="s">
        <v>1062</v>
      </c>
      <c r="J83" s="353">
        <v>20</v>
      </c>
      <c r="K83" s="343"/>
    </row>
    <row r="84" spans="2:11" ht="15" customHeight="1" x14ac:dyDescent="0.3">
      <c r="B84" s="352"/>
      <c r="C84" s="353" t="s">
        <v>1077</v>
      </c>
      <c r="D84" s="353"/>
      <c r="E84" s="353"/>
      <c r="F84" s="354" t="s">
        <v>1066</v>
      </c>
      <c r="G84" s="353"/>
      <c r="H84" s="353" t="s">
        <v>1078</v>
      </c>
      <c r="I84" s="353" t="s">
        <v>1062</v>
      </c>
      <c r="J84" s="353">
        <v>20</v>
      </c>
      <c r="K84" s="343"/>
    </row>
    <row r="85" spans="2:11" ht="15" customHeight="1" x14ac:dyDescent="0.3">
      <c r="B85" s="352"/>
      <c r="C85" s="330" t="s">
        <v>1079</v>
      </c>
      <c r="D85" s="330"/>
      <c r="E85" s="330"/>
      <c r="F85" s="351" t="s">
        <v>1066</v>
      </c>
      <c r="G85" s="350"/>
      <c r="H85" s="330" t="s">
        <v>1080</v>
      </c>
      <c r="I85" s="330" t="s">
        <v>1062</v>
      </c>
      <c r="J85" s="330">
        <v>50</v>
      </c>
      <c r="K85" s="343"/>
    </row>
    <row r="86" spans="2:11" ht="15" customHeight="1" x14ac:dyDescent="0.3">
      <c r="B86" s="352"/>
      <c r="C86" s="330" t="s">
        <v>1081</v>
      </c>
      <c r="D86" s="330"/>
      <c r="E86" s="330"/>
      <c r="F86" s="351" t="s">
        <v>1066</v>
      </c>
      <c r="G86" s="350"/>
      <c r="H86" s="330" t="s">
        <v>1082</v>
      </c>
      <c r="I86" s="330" t="s">
        <v>1062</v>
      </c>
      <c r="J86" s="330">
        <v>20</v>
      </c>
      <c r="K86" s="343"/>
    </row>
    <row r="87" spans="2:11" ht="15" customHeight="1" x14ac:dyDescent="0.3">
      <c r="B87" s="352"/>
      <c r="C87" s="330" t="s">
        <v>1083</v>
      </c>
      <c r="D87" s="330"/>
      <c r="E87" s="330"/>
      <c r="F87" s="351" t="s">
        <v>1066</v>
      </c>
      <c r="G87" s="350"/>
      <c r="H87" s="330" t="s">
        <v>1084</v>
      </c>
      <c r="I87" s="330" t="s">
        <v>1062</v>
      </c>
      <c r="J87" s="330">
        <v>20</v>
      </c>
      <c r="K87" s="343"/>
    </row>
    <row r="88" spans="2:11" ht="15" customHeight="1" x14ac:dyDescent="0.3">
      <c r="B88" s="352"/>
      <c r="C88" s="330" t="s">
        <v>1085</v>
      </c>
      <c r="D88" s="330"/>
      <c r="E88" s="330"/>
      <c r="F88" s="351" t="s">
        <v>1066</v>
      </c>
      <c r="G88" s="350"/>
      <c r="H88" s="330" t="s">
        <v>1086</v>
      </c>
      <c r="I88" s="330" t="s">
        <v>1062</v>
      </c>
      <c r="J88" s="330">
        <v>50</v>
      </c>
      <c r="K88" s="343"/>
    </row>
    <row r="89" spans="2:11" ht="15" customHeight="1" x14ac:dyDescent="0.3">
      <c r="B89" s="352"/>
      <c r="C89" s="330" t="s">
        <v>1087</v>
      </c>
      <c r="D89" s="330"/>
      <c r="E89" s="330"/>
      <c r="F89" s="351" t="s">
        <v>1066</v>
      </c>
      <c r="G89" s="350"/>
      <c r="H89" s="330" t="s">
        <v>1087</v>
      </c>
      <c r="I89" s="330" t="s">
        <v>1062</v>
      </c>
      <c r="J89" s="330">
        <v>50</v>
      </c>
      <c r="K89" s="343"/>
    </row>
    <row r="90" spans="2:11" ht="15" customHeight="1" x14ac:dyDescent="0.3">
      <c r="B90" s="352"/>
      <c r="C90" s="330" t="s">
        <v>125</v>
      </c>
      <c r="D90" s="330"/>
      <c r="E90" s="330"/>
      <c r="F90" s="351" t="s">
        <v>1066</v>
      </c>
      <c r="G90" s="350"/>
      <c r="H90" s="330" t="s">
        <v>1088</v>
      </c>
      <c r="I90" s="330" t="s">
        <v>1062</v>
      </c>
      <c r="J90" s="330">
        <v>255</v>
      </c>
      <c r="K90" s="343"/>
    </row>
    <row r="91" spans="2:11" ht="15" customHeight="1" x14ac:dyDescent="0.3">
      <c r="B91" s="352"/>
      <c r="C91" s="330" t="s">
        <v>1089</v>
      </c>
      <c r="D91" s="330"/>
      <c r="E91" s="330"/>
      <c r="F91" s="351" t="s">
        <v>1060</v>
      </c>
      <c r="G91" s="350"/>
      <c r="H91" s="330" t="s">
        <v>1090</v>
      </c>
      <c r="I91" s="330" t="s">
        <v>1091</v>
      </c>
      <c r="J91" s="330"/>
      <c r="K91" s="343"/>
    </row>
    <row r="92" spans="2:11" ht="15" customHeight="1" x14ac:dyDescent="0.3">
      <c r="B92" s="352"/>
      <c r="C92" s="330" t="s">
        <v>1092</v>
      </c>
      <c r="D92" s="330"/>
      <c r="E92" s="330"/>
      <c r="F92" s="351" t="s">
        <v>1060</v>
      </c>
      <c r="G92" s="350"/>
      <c r="H92" s="330" t="s">
        <v>1093</v>
      </c>
      <c r="I92" s="330" t="s">
        <v>1094</v>
      </c>
      <c r="J92" s="330"/>
      <c r="K92" s="343"/>
    </row>
    <row r="93" spans="2:11" ht="15" customHeight="1" x14ac:dyDescent="0.3">
      <c r="B93" s="352"/>
      <c r="C93" s="330" t="s">
        <v>1095</v>
      </c>
      <c r="D93" s="330"/>
      <c r="E93" s="330"/>
      <c r="F93" s="351" t="s">
        <v>1060</v>
      </c>
      <c r="G93" s="350"/>
      <c r="H93" s="330" t="s">
        <v>1095</v>
      </c>
      <c r="I93" s="330" t="s">
        <v>1094</v>
      </c>
      <c r="J93" s="330"/>
      <c r="K93" s="343"/>
    </row>
    <row r="94" spans="2:11" ht="15" customHeight="1" x14ac:dyDescent="0.3">
      <c r="B94" s="352"/>
      <c r="C94" s="330" t="s">
        <v>40</v>
      </c>
      <c r="D94" s="330"/>
      <c r="E94" s="330"/>
      <c r="F94" s="351" t="s">
        <v>1060</v>
      </c>
      <c r="G94" s="350"/>
      <c r="H94" s="330" t="s">
        <v>1096</v>
      </c>
      <c r="I94" s="330" t="s">
        <v>1094</v>
      </c>
      <c r="J94" s="330"/>
      <c r="K94" s="343"/>
    </row>
    <row r="95" spans="2:11" ht="15" customHeight="1" x14ac:dyDescent="0.3">
      <c r="B95" s="352"/>
      <c r="C95" s="330" t="s">
        <v>50</v>
      </c>
      <c r="D95" s="330"/>
      <c r="E95" s="330"/>
      <c r="F95" s="351" t="s">
        <v>1060</v>
      </c>
      <c r="G95" s="350"/>
      <c r="H95" s="330" t="s">
        <v>1097</v>
      </c>
      <c r="I95" s="330" t="s">
        <v>1094</v>
      </c>
      <c r="J95" s="330"/>
      <c r="K95" s="343"/>
    </row>
    <row r="96" spans="2:11" ht="15" customHeight="1" x14ac:dyDescent="0.3">
      <c r="B96" s="355"/>
      <c r="C96" s="356"/>
      <c r="D96" s="356"/>
      <c r="E96" s="356"/>
      <c r="F96" s="356"/>
      <c r="G96" s="356"/>
      <c r="H96" s="356"/>
      <c r="I96" s="356"/>
      <c r="J96" s="356"/>
      <c r="K96" s="357"/>
    </row>
    <row r="97" spans="2:11" ht="18.75" customHeight="1" x14ac:dyDescent="0.3">
      <c r="B97" s="358"/>
      <c r="C97" s="359"/>
      <c r="D97" s="359"/>
      <c r="E97" s="359"/>
      <c r="F97" s="359"/>
      <c r="G97" s="359"/>
      <c r="H97" s="359"/>
      <c r="I97" s="359"/>
      <c r="J97" s="359"/>
      <c r="K97" s="358"/>
    </row>
    <row r="98" spans="2:11" ht="18.75" customHeight="1" x14ac:dyDescent="0.3">
      <c r="B98" s="337"/>
      <c r="C98" s="337"/>
      <c r="D98" s="337"/>
      <c r="E98" s="337"/>
      <c r="F98" s="337"/>
      <c r="G98" s="337"/>
      <c r="H98" s="337"/>
      <c r="I98" s="337"/>
      <c r="J98" s="337"/>
      <c r="K98" s="337"/>
    </row>
    <row r="99" spans="2:11" ht="7.5" customHeight="1" x14ac:dyDescent="0.3">
      <c r="B99" s="338"/>
      <c r="C99" s="339"/>
      <c r="D99" s="339"/>
      <c r="E99" s="339"/>
      <c r="F99" s="339"/>
      <c r="G99" s="339"/>
      <c r="H99" s="339"/>
      <c r="I99" s="339"/>
      <c r="J99" s="339"/>
      <c r="K99" s="340"/>
    </row>
    <row r="100" spans="2:11" ht="45" customHeight="1" x14ac:dyDescent="0.3">
      <c r="B100" s="341"/>
      <c r="C100" s="342" t="s">
        <v>1098</v>
      </c>
      <c r="D100" s="342"/>
      <c r="E100" s="342"/>
      <c r="F100" s="342"/>
      <c r="G100" s="342"/>
      <c r="H100" s="342"/>
      <c r="I100" s="342"/>
      <c r="J100" s="342"/>
      <c r="K100" s="343"/>
    </row>
    <row r="101" spans="2:11" ht="17.25" customHeight="1" x14ac:dyDescent="0.3">
      <c r="B101" s="341"/>
      <c r="C101" s="344" t="s">
        <v>1054</v>
      </c>
      <c r="D101" s="344"/>
      <c r="E101" s="344"/>
      <c r="F101" s="344" t="s">
        <v>1055</v>
      </c>
      <c r="G101" s="345"/>
      <c r="H101" s="344" t="s">
        <v>120</v>
      </c>
      <c r="I101" s="344" t="s">
        <v>59</v>
      </c>
      <c r="J101" s="344" t="s">
        <v>1056</v>
      </c>
      <c r="K101" s="343"/>
    </row>
    <row r="102" spans="2:11" ht="17.25" customHeight="1" x14ac:dyDescent="0.3">
      <c r="B102" s="341"/>
      <c r="C102" s="346" t="s">
        <v>1057</v>
      </c>
      <c r="D102" s="346"/>
      <c r="E102" s="346"/>
      <c r="F102" s="347" t="s">
        <v>1058</v>
      </c>
      <c r="G102" s="348"/>
      <c r="H102" s="346"/>
      <c r="I102" s="346"/>
      <c r="J102" s="346" t="s">
        <v>1059</v>
      </c>
      <c r="K102" s="343"/>
    </row>
    <row r="103" spans="2:11" ht="5.25" customHeight="1" x14ac:dyDescent="0.3">
      <c r="B103" s="341"/>
      <c r="C103" s="344"/>
      <c r="D103" s="344"/>
      <c r="E103" s="344"/>
      <c r="F103" s="344"/>
      <c r="G103" s="360"/>
      <c r="H103" s="344"/>
      <c r="I103" s="344"/>
      <c r="J103" s="344"/>
      <c r="K103" s="343"/>
    </row>
    <row r="104" spans="2:11" ht="15" customHeight="1" x14ac:dyDescent="0.3">
      <c r="B104" s="341"/>
      <c r="C104" s="330" t="s">
        <v>55</v>
      </c>
      <c r="D104" s="349"/>
      <c r="E104" s="349"/>
      <c r="F104" s="351" t="s">
        <v>1060</v>
      </c>
      <c r="G104" s="360"/>
      <c r="H104" s="330" t="s">
        <v>1099</v>
      </c>
      <c r="I104" s="330" t="s">
        <v>1062</v>
      </c>
      <c r="J104" s="330">
        <v>20</v>
      </c>
      <c r="K104" s="343"/>
    </row>
    <row r="105" spans="2:11" ht="15" customHeight="1" x14ac:dyDescent="0.3">
      <c r="B105" s="341"/>
      <c r="C105" s="330" t="s">
        <v>1063</v>
      </c>
      <c r="D105" s="330"/>
      <c r="E105" s="330"/>
      <c r="F105" s="351" t="s">
        <v>1060</v>
      </c>
      <c r="G105" s="330"/>
      <c r="H105" s="330" t="s">
        <v>1099</v>
      </c>
      <c r="I105" s="330" t="s">
        <v>1062</v>
      </c>
      <c r="J105" s="330">
        <v>120</v>
      </c>
      <c r="K105" s="343"/>
    </row>
    <row r="106" spans="2:11" ht="15" customHeight="1" x14ac:dyDescent="0.3">
      <c r="B106" s="352"/>
      <c r="C106" s="330" t="s">
        <v>1065</v>
      </c>
      <c r="D106" s="330"/>
      <c r="E106" s="330"/>
      <c r="F106" s="351" t="s">
        <v>1066</v>
      </c>
      <c r="G106" s="330"/>
      <c r="H106" s="330" t="s">
        <v>1099</v>
      </c>
      <c r="I106" s="330" t="s">
        <v>1062</v>
      </c>
      <c r="J106" s="330">
        <v>50</v>
      </c>
      <c r="K106" s="343"/>
    </row>
    <row r="107" spans="2:11" ht="15" customHeight="1" x14ac:dyDescent="0.3">
      <c r="B107" s="352"/>
      <c r="C107" s="330" t="s">
        <v>1068</v>
      </c>
      <c r="D107" s="330"/>
      <c r="E107" s="330"/>
      <c r="F107" s="351" t="s">
        <v>1060</v>
      </c>
      <c r="G107" s="330"/>
      <c r="H107" s="330" t="s">
        <v>1099</v>
      </c>
      <c r="I107" s="330" t="s">
        <v>1070</v>
      </c>
      <c r="J107" s="330"/>
      <c r="K107" s="343"/>
    </row>
    <row r="108" spans="2:11" ht="15" customHeight="1" x14ac:dyDescent="0.3">
      <c r="B108" s="352"/>
      <c r="C108" s="330" t="s">
        <v>1079</v>
      </c>
      <c r="D108" s="330"/>
      <c r="E108" s="330"/>
      <c r="F108" s="351" t="s">
        <v>1066</v>
      </c>
      <c r="G108" s="330"/>
      <c r="H108" s="330" t="s">
        <v>1099</v>
      </c>
      <c r="I108" s="330" t="s">
        <v>1062</v>
      </c>
      <c r="J108" s="330">
        <v>50</v>
      </c>
      <c r="K108" s="343"/>
    </row>
    <row r="109" spans="2:11" ht="15" customHeight="1" x14ac:dyDescent="0.3">
      <c r="B109" s="352"/>
      <c r="C109" s="330" t="s">
        <v>1087</v>
      </c>
      <c r="D109" s="330"/>
      <c r="E109" s="330"/>
      <c r="F109" s="351" t="s">
        <v>1066</v>
      </c>
      <c r="G109" s="330"/>
      <c r="H109" s="330" t="s">
        <v>1099</v>
      </c>
      <c r="I109" s="330" t="s">
        <v>1062</v>
      </c>
      <c r="J109" s="330">
        <v>50</v>
      </c>
      <c r="K109" s="343"/>
    </row>
    <row r="110" spans="2:11" ht="15" customHeight="1" x14ac:dyDescent="0.3">
      <c r="B110" s="352"/>
      <c r="C110" s="330" t="s">
        <v>1085</v>
      </c>
      <c r="D110" s="330"/>
      <c r="E110" s="330"/>
      <c r="F110" s="351" t="s">
        <v>1066</v>
      </c>
      <c r="G110" s="330"/>
      <c r="H110" s="330" t="s">
        <v>1099</v>
      </c>
      <c r="I110" s="330" t="s">
        <v>1062</v>
      </c>
      <c r="J110" s="330">
        <v>50</v>
      </c>
      <c r="K110" s="343"/>
    </row>
    <row r="111" spans="2:11" ht="15" customHeight="1" x14ac:dyDescent="0.3">
      <c r="B111" s="352"/>
      <c r="C111" s="330" t="s">
        <v>55</v>
      </c>
      <c r="D111" s="330"/>
      <c r="E111" s="330"/>
      <c r="F111" s="351" t="s">
        <v>1060</v>
      </c>
      <c r="G111" s="330"/>
      <c r="H111" s="330" t="s">
        <v>1100</v>
      </c>
      <c r="I111" s="330" t="s">
        <v>1062</v>
      </c>
      <c r="J111" s="330">
        <v>20</v>
      </c>
      <c r="K111" s="343"/>
    </row>
    <row r="112" spans="2:11" ht="15" customHeight="1" x14ac:dyDescent="0.3">
      <c r="B112" s="352"/>
      <c r="C112" s="330" t="s">
        <v>1101</v>
      </c>
      <c r="D112" s="330"/>
      <c r="E112" s="330"/>
      <c r="F112" s="351" t="s">
        <v>1060</v>
      </c>
      <c r="G112" s="330"/>
      <c r="H112" s="330" t="s">
        <v>1102</v>
      </c>
      <c r="I112" s="330" t="s">
        <v>1062</v>
      </c>
      <c r="J112" s="330">
        <v>120</v>
      </c>
      <c r="K112" s="343"/>
    </row>
    <row r="113" spans="2:11" ht="15" customHeight="1" x14ac:dyDescent="0.3">
      <c r="B113" s="352"/>
      <c r="C113" s="330" t="s">
        <v>40</v>
      </c>
      <c r="D113" s="330"/>
      <c r="E113" s="330"/>
      <c r="F113" s="351" t="s">
        <v>1060</v>
      </c>
      <c r="G113" s="330"/>
      <c r="H113" s="330" t="s">
        <v>1103</v>
      </c>
      <c r="I113" s="330" t="s">
        <v>1094</v>
      </c>
      <c r="J113" s="330"/>
      <c r="K113" s="343"/>
    </row>
    <row r="114" spans="2:11" ht="15" customHeight="1" x14ac:dyDescent="0.3">
      <c r="B114" s="352"/>
      <c r="C114" s="330" t="s">
        <v>50</v>
      </c>
      <c r="D114" s="330"/>
      <c r="E114" s="330"/>
      <c r="F114" s="351" t="s">
        <v>1060</v>
      </c>
      <c r="G114" s="330"/>
      <c r="H114" s="330" t="s">
        <v>1104</v>
      </c>
      <c r="I114" s="330" t="s">
        <v>1094</v>
      </c>
      <c r="J114" s="330"/>
      <c r="K114" s="343"/>
    </row>
    <row r="115" spans="2:11" ht="15" customHeight="1" x14ac:dyDescent="0.3">
      <c r="B115" s="352"/>
      <c r="C115" s="330" t="s">
        <v>59</v>
      </c>
      <c r="D115" s="330"/>
      <c r="E115" s="330"/>
      <c r="F115" s="351" t="s">
        <v>1060</v>
      </c>
      <c r="G115" s="330"/>
      <c r="H115" s="330" t="s">
        <v>1105</v>
      </c>
      <c r="I115" s="330" t="s">
        <v>1106</v>
      </c>
      <c r="J115" s="330"/>
      <c r="K115" s="343"/>
    </row>
    <row r="116" spans="2:11" ht="15" customHeight="1" x14ac:dyDescent="0.3">
      <c r="B116" s="355"/>
      <c r="C116" s="361"/>
      <c r="D116" s="361"/>
      <c r="E116" s="361"/>
      <c r="F116" s="361"/>
      <c r="G116" s="361"/>
      <c r="H116" s="361"/>
      <c r="I116" s="361"/>
      <c r="J116" s="361"/>
      <c r="K116" s="357"/>
    </row>
    <row r="117" spans="2:11" ht="18.75" customHeight="1" x14ac:dyDescent="0.3">
      <c r="B117" s="362"/>
      <c r="C117" s="327"/>
      <c r="D117" s="327"/>
      <c r="E117" s="327"/>
      <c r="F117" s="363"/>
      <c r="G117" s="327"/>
      <c r="H117" s="327"/>
      <c r="I117" s="327"/>
      <c r="J117" s="327"/>
      <c r="K117" s="362"/>
    </row>
    <row r="118" spans="2:11" ht="18.75" customHeight="1" x14ac:dyDescent="0.3">
      <c r="B118" s="337"/>
      <c r="C118" s="337"/>
      <c r="D118" s="337"/>
      <c r="E118" s="337"/>
      <c r="F118" s="337"/>
      <c r="G118" s="337"/>
      <c r="H118" s="337"/>
      <c r="I118" s="337"/>
      <c r="J118" s="337"/>
      <c r="K118" s="337"/>
    </row>
    <row r="119" spans="2:11" ht="7.5" customHeight="1" x14ac:dyDescent="0.3">
      <c r="B119" s="364"/>
      <c r="C119" s="365"/>
      <c r="D119" s="365"/>
      <c r="E119" s="365"/>
      <c r="F119" s="365"/>
      <c r="G119" s="365"/>
      <c r="H119" s="365"/>
      <c r="I119" s="365"/>
      <c r="J119" s="365"/>
      <c r="K119" s="366"/>
    </row>
    <row r="120" spans="2:11" ht="45" customHeight="1" x14ac:dyDescent="0.3">
      <c r="B120" s="367"/>
      <c r="C120" s="318" t="s">
        <v>1107</v>
      </c>
      <c r="D120" s="318"/>
      <c r="E120" s="318"/>
      <c r="F120" s="318"/>
      <c r="G120" s="318"/>
      <c r="H120" s="318"/>
      <c r="I120" s="318"/>
      <c r="J120" s="318"/>
      <c r="K120" s="368"/>
    </row>
    <row r="121" spans="2:11" ht="17.25" customHeight="1" x14ac:dyDescent="0.3">
      <c r="B121" s="369"/>
      <c r="C121" s="344" t="s">
        <v>1054</v>
      </c>
      <c r="D121" s="344"/>
      <c r="E121" s="344"/>
      <c r="F121" s="344" t="s">
        <v>1055</v>
      </c>
      <c r="G121" s="345"/>
      <c r="H121" s="344" t="s">
        <v>120</v>
      </c>
      <c r="I121" s="344" t="s">
        <v>59</v>
      </c>
      <c r="J121" s="344" t="s">
        <v>1056</v>
      </c>
      <c r="K121" s="370"/>
    </row>
    <row r="122" spans="2:11" ht="17.25" customHeight="1" x14ac:dyDescent="0.3">
      <c r="B122" s="369"/>
      <c r="C122" s="346" t="s">
        <v>1057</v>
      </c>
      <c r="D122" s="346"/>
      <c r="E122" s="346"/>
      <c r="F122" s="347" t="s">
        <v>1058</v>
      </c>
      <c r="G122" s="348"/>
      <c r="H122" s="346"/>
      <c r="I122" s="346"/>
      <c r="J122" s="346" t="s">
        <v>1059</v>
      </c>
      <c r="K122" s="370"/>
    </row>
    <row r="123" spans="2:11" ht="5.25" customHeight="1" x14ac:dyDescent="0.3">
      <c r="B123" s="371"/>
      <c r="C123" s="349"/>
      <c r="D123" s="349"/>
      <c r="E123" s="349"/>
      <c r="F123" s="349"/>
      <c r="G123" s="330"/>
      <c r="H123" s="349"/>
      <c r="I123" s="349"/>
      <c r="J123" s="349"/>
      <c r="K123" s="372"/>
    </row>
    <row r="124" spans="2:11" ht="15" customHeight="1" x14ac:dyDescent="0.3">
      <c r="B124" s="371"/>
      <c r="C124" s="330" t="s">
        <v>1063</v>
      </c>
      <c r="D124" s="349"/>
      <c r="E124" s="349"/>
      <c r="F124" s="351" t="s">
        <v>1060</v>
      </c>
      <c r="G124" s="330"/>
      <c r="H124" s="330" t="s">
        <v>1099</v>
      </c>
      <c r="I124" s="330" t="s">
        <v>1062</v>
      </c>
      <c r="J124" s="330">
        <v>120</v>
      </c>
      <c r="K124" s="373"/>
    </row>
    <row r="125" spans="2:11" ht="15" customHeight="1" x14ac:dyDescent="0.3">
      <c r="B125" s="371"/>
      <c r="C125" s="330" t="s">
        <v>1108</v>
      </c>
      <c r="D125" s="330"/>
      <c r="E125" s="330"/>
      <c r="F125" s="351" t="s">
        <v>1060</v>
      </c>
      <c r="G125" s="330"/>
      <c r="H125" s="330" t="s">
        <v>1109</v>
      </c>
      <c r="I125" s="330" t="s">
        <v>1062</v>
      </c>
      <c r="J125" s="330" t="s">
        <v>1110</v>
      </c>
      <c r="K125" s="373"/>
    </row>
    <row r="126" spans="2:11" ht="15" customHeight="1" x14ac:dyDescent="0.3">
      <c r="B126" s="371"/>
      <c r="C126" s="330" t="s">
        <v>1009</v>
      </c>
      <c r="D126" s="330"/>
      <c r="E126" s="330"/>
      <c r="F126" s="351" t="s">
        <v>1060</v>
      </c>
      <c r="G126" s="330"/>
      <c r="H126" s="330" t="s">
        <v>1111</v>
      </c>
      <c r="I126" s="330" t="s">
        <v>1062</v>
      </c>
      <c r="J126" s="330" t="s">
        <v>1110</v>
      </c>
      <c r="K126" s="373"/>
    </row>
    <row r="127" spans="2:11" ht="15" customHeight="1" x14ac:dyDescent="0.3">
      <c r="B127" s="371"/>
      <c r="C127" s="330" t="s">
        <v>1071</v>
      </c>
      <c r="D127" s="330"/>
      <c r="E127" s="330"/>
      <c r="F127" s="351" t="s">
        <v>1066</v>
      </c>
      <c r="G127" s="330"/>
      <c r="H127" s="330" t="s">
        <v>1072</v>
      </c>
      <c r="I127" s="330" t="s">
        <v>1062</v>
      </c>
      <c r="J127" s="330">
        <v>15</v>
      </c>
      <c r="K127" s="373"/>
    </row>
    <row r="128" spans="2:11" ht="15" customHeight="1" x14ac:dyDescent="0.3">
      <c r="B128" s="371"/>
      <c r="C128" s="353" t="s">
        <v>1073</v>
      </c>
      <c r="D128" s="353"/>
      <c r="E128" s="353"/>
      <c r="F128" s="354" t="s">
        <v>1066</v>
      </c>
      <c r="G128" s="353"/>
      <c r="H128" s="353" t="s">
        <v>1074</v>
      </c>
      <c r="I128" s="353" t="s">
        <v>1062</v>
      </c>
      <c r="J128" s="353">
        <v>15</v>
      </c>
      <c r="K128" s="373"/>
    </row>
    <row r="129" spans="2:11" ht="15" customHeight="1" x14ac:dyDescent="0.3">
      <c r="B129" s="371"/>
      <c r="C129" s="353" t="s">
        <v>1075</v>
      </c>
      <c r="D129" s="353"/>
      <c r="E129" s="353"/>
      <c r="F129" s="354" t="s">
        <v>1066</v>
      </c>
      <c r="G129" s="353"/>
      <c r="H129" s="353" t="s">
        <v>1076</v>
      </c>
      <c r="I129" s="353" t="s">
        <v>1062</v>
      </c>
      <c r="J129" s="353">
        <v>20</v>
      </c>
      <c r="K129" s="373"/>
    </row>
    <row r="130" spans="2:11" ht="15" customHeight="1" x14ac:dyDescent="0.3">
      <c r="B130" s="371"/>
      <c r="C130" s="353" t="s">
        <v>1077</v>
      </c>
      <c r="D130" s="353"/>
      <c r="E130" s="353"/>
      <c r="F130" s="354" t="s">
        <v>1066</v>
      </c>
      <c r="G130" s="353"/>
      <c r="H130" s="353" t="s">
        <v>1078</v>
      </c>
      <c r="I130" s="353" t="s">
        <v>1062</v>
      </c>
      <c r="J130" s="353">
        <v>20</v>
      </c>
      <c r="K130" s="373"/>
    </row>
    <row r="131" spans="2:11" ht="15" customHeight="1" x14ac:dyDescent="0.3">
      <c r="B131" s="371"/>
      <c r="C131" s="330" t="s">
        <v>1065</v>
      </c>
      <c r="D131" s="330"/>
      <c r="E131" s="330"/>
      <c r="F131" s="351" t="s">
        <v>1066</v>
      </c>
      <c r="G131" s="330"/>
      <c r="H131" s="330" t="s">
        <v>1099</v>
      </c>
      <c r="I131" s="330" t="s">
        <v>1062</v>
      </c>
      <c r="J131" s="330">
        <v>50</v>
      </c>
      <c r="K131" s="373"/>
    </row>
    <row r="132" spans="2:11" ht="15" customHeight="1" x14ac:dyDescent="0.3">
      <c r="B132" s="371"/>
      <c r="C132" s="330" t="s">
        <v>1079</v>
      </c>
      <c r="D132" s="330"/>
      <c r="E132" s="330"/>
      <c r="F132" s="351" t="s">
        <v>1066</v>
      </c>
      <c r="G132" s="330"/>
      <c r="H132" s="330" t="s">
        <v>1099</v>
      </c>
      <c r="I132" s="330" t="s">
        <v>1062</v>
      </c>
      <c r="J132" s="330">
        <v>50</v>
      </c>
      <c r="K132" s="373"/>
    </row>
    <row r="133" spans="2:11" ht="15" customHeight="1" x14ac:dyDescent="0.3">
      <c r="B133" s="371"/>
      <c r="C133" s="330" t="s">
        <v>1085</v>
      </c>
      <c r="D133" s="330"/>
      <c r="E133" s="330"/>
      <c r="F133" s="351" t="s">
        <v>1066</v>
      </c>
      <c r="G133" s="330"/>
      <c r="H133" s="330" t="s">
        <v>1099</v>
      </c>
      <c r="I133" s="330" t="s">
        <v>1062</v>
      </c>
      <c r="J133" s="330">
        <v>50</v>
      </c>
      <c r="K133" s="373"/>
    </row>
    <row r="134" spans="2:11" ht="15" customHeight="1" x14ac:dyDescent="0.3">
      <c r="B134" s="371"/>
      <c r="C134" s="330" t="s">
        <v>1087</v>
      </c>
      <c r="D134" s="330"/>
      <c r="E134" s="330"/>
      <c r="F134" s="351" t="s">
        <v>1066</v>
      </c>
      <c r="G134" s="330"/>
      <c r="H134" s="330" t="s">
        <v>1099</v>
      </c>
      <c r="I134" s="330" t="s">
        <v>1062</v>
      </c>
      <c r="J134" s="330">
        <v>50</v>
      </c>
      <c r="K134" s="373"/>
    </row>
    <row r="135" spans="2:11" ht="15" customHeight="1" x14ac:dyDescent="0.3">
      <c r="B135" s="371"/>
      <c r="C135" s="330" t="s">
        <v>125</v>
      </c>
      <c r="D135" s="330"/>
      <c r="E135" s="330"/>
      <c r="F135" s="351" t="s">
        <v>1066</v>
      </c>
      <c r="G135" s="330"/>
      <c r="H135" s="330" t="s">
        <v>1112</v>
      </c>
      <c r="I135" s="330" t="s">
        <v>1062</v>
      </c>
      <c r="J135" s="330">
        <v>255</v>
      </c>
      <c r="K135" s="373"/>
    </row>
    <row r="136" spans="2:11" ht="15" customHeight="1" x14ac:dyDescent="0.3">
      <c r="B136" s="371"/>
      <c r="C136" s="330" t="s">
        <v>1089</v>
      </c>
      <c r="D136" s="330"/>
      <c r="E136" s="330"/>
      <c r="F136" s="351" t="s">
        <v>1060</v>
      </c>
      <c r="G136" s="330"/>
      <c r="H136" s="330" t="s">
        <v>1113</v>
      </c>
      <c r="I136" s="330" t="s">
        <v>1091</v>
      </c>
      <c r="J136" s="330"/>
      <c r="K136" s="373"/>
    </row>
    <row r="137" spans="2:11" ht="15" customHeight="1" x14ac:dyDescent="0.3">
      <c r="B137" s="371"/>
      <c r="C137" s="330" t="s">
        <v>1092</v>
      </c>
      <c r="D137" s="330"/>
      <c r="E137" s="330"/>
      <c r="F137" s="351" t="s">
        <v>1060</v>
      </c>
      <c r="G137" s="330"/>
      <c r="H137" s="330" t="s">
        <v>1114</v>
      </c>
      <c r="I137" s="330" t="s">
        <v>1094</v>
      </c>
      <c r="J137" s="330"/>
      <c r="K137" s="373"/>
    </row>
    <row r="138" spans="2:11" ht="15" customHeight="1" x14ac:dyDescent="0.3">
      <c r="B138" s="371"/>
      <c r="C138" s="330" t="s">
        <v>1095</v>
      </c>
      <c r="D138" s="330"/>
      <c r="E138" s="330"/>
      <c r="F138" s="351" t="s">
        <v>1060</v>
      </c>
      <c r="G138" s="330"/>
      <c r="H138" s="330" t="s">
        <v>1095</v>
      </c>
      <c r="I138" s="330" t="s">
        <v>1094</v>
      </c>
      <c r="J138" s="330"/>
      <c r="K138" s="373"/>
    </row>
    <row r="139" spans="2:11" ht="15" customHeight="1" x14ac:dyDescent="0.3">
      <c r="B139" s="371"/>
      <c r="C139" s="330" t="s">
        <v>40</v>
      </c>
      <c r="D139" s="330"/>
      <c r="E139" s="330"/>
      <c r="F139" s="351" t="s">
        <v>1060</v>
      </c>
      <c r="G139" s="330"/>
      <c r="H139" s="330" t="s">
        <v>1115</v>
      </c>
      <c r="I139" s="330" t="s">
        <v>1094</v>
      </c>
      <c r="J139" s="330"/>
      <c r="K139" s="373"/>
    </row>
    <row r="140" spans="2:11" ht="15" customHeight="1" x14ac:dyDescent="0.3">
      <c r="B140" s="371"/>
      <c r="C140" s="330" t="s">
        <v>1116</v>
      </c>
      <c r="D140" s="330"/>
      <c r="E140" s="330"/>
      <c r="F140" s="351" t="s">
        <v>1060</v>
      </c>
      <c r="G140" s="330"/>
      <c r="H140" s="330" t="s">
        <v>1117</v>
      </c>
      <c r="I140" s="330" t="s">
        <v>1094</v>
      </c>
      <c r="J140" s="330"/>
      <c r="K140" s="373"/>
    </row>
    <row r="141" spans="2:11" ht="15" customHeight="1" x14ac:dyDescent="0.3">
      <c r="B141" s="374"/>
      <c r="C141" s="375"/>
      <c r="D141" s="375"/>
      <c r="E141" s="375"/>
      <c r="F141" s="375"/>
      <c r="G141" s="375"/>
      <c r="H141" s="375"/>
      <c r="I141" s="375"/>
      <c r="J141" s="375"/>
      <c r="K141" s="376"/>
    </row>
    <row r="142" spans="2:11" ht="18.75" customHeight="1" x14ac:dyDescent="0.3">
      <c r="B142" s="327"/>
      <c r="C142" s="327"/>
      <c r="D142" s="327"/>
      <c r="E142" s="327"/>
      <c r="F142" s="363"/>
      <c r="G142" s="327"/>
      <c r="H142" s="327"/>
      <c r="I142" s="327"/>
      <c r="J142" s="327"/>
      <c r="K142" s="327"/>
    </row>
    <row r="143" spans="2:11" ht="18.75" customHeight="1" x14ac:dyDescent="0.3">
      <c r="B143" s="337"/>
      <c r="C143" s="337"/>
      <c r="D143" s="337"/>
      <c r="E143" s="337"/>
      <c r="F143" s="337"/>
      <c r="G143" s="337"/>
      <c r="H143" s="337"/>
      <c r="I143" s="337"/>
      <c r="J143" s="337"/>
      <c r="K143" s="337"/>
    </row>
    <row r="144" spans="2:11" ht="7.5" customHeight="1" x14ac:dyDescent="0.3">
      <c r="B144" s="338"/>
      <c r="C144" s="339"/>
      <c r="D144" s="339"/>
      <c r="E144" s="339"/>
      <c r="F144" s="339"/>
      <c r="G144" s="339"/>
      <c r="H144" s="339"/>
      <c r="I144" s="339"/>
      <c r="J144" s="339"/>
      <c r="K144" s="340"/>
    </row>
    <row r="145" spans="2:11" ht="45" customHeight="1" x14ac:dyDescent="0.3">
      <c r="B145" s="341"/>
      <c r="C145" s="342" t="s">
        <v>1118</v>
      </c>
      <c r="D145" s="342"/>
      <c r="E145" s="342"/>
      <c r="F145" s="342"/>
      <c r="G145" s="342"/>
      <c r="H145" s="342"/>
      <c r="I145" s="342"/>
      <c r="J145" s="342"/>
      <c r="K145" s="343"/>
    </row>
    <row r="146" spans="2:11" ht="17.25" customHeight="1" x14ac:dyDescent="0.3">
      <c r="B146" s="341"/>
      <c r="C146" s="344" t="s">
        <v>1054</v>
      </c>
      <c r="D146" s="344"/>
      <c r="E146" s="344"/>
      <c r="F146" s="344" t="s">
        <v>1055</v>
      </c>
      <c r="G146" s="345"/>
      <c r="H146" s="344" t="s">
        <v>120</v>
      </c>
      <c r="I146" s="344" t="s">
        <v>59</v>
      </c>
      <c r="J146" s="344" t="s">
        <v>1056</v>
      </c>
      <c r="K146" s="343"/>
    </row>
    <row r="147" spans="2:11" ht="17.25" customHeight="1" x14ac:dyDescent="0.3">
      <c r="B147" s="341"/>
      <c r="C147" s="346" t="s">
        <v>1057</v>
      </c>
      <c r="D147" s="346"/>
      <c r="E147" s="346"/>
      <c r="F147" s="347" t="s">
        <v>1058</v>
      </c>
      <c r="G147" s="348"/>
      <c r="H147" s="346"/>
      <c r="I147" s="346"/>
      <c r="J147" s="346" t="s">
        <v>1059</v>
      </c>
      <c r="K147" s="343"/>
    </row>
    <row r="148" spans="2:11" ht="5.25" customHeight="1" x14ac:dyDescent="0.3">
      <c r="B148" s="352"/>
      <c r="C148" s="349"/>
      <c r="D148" s="349"/>
      <c r="E148" s="349"/>
      <c r="F148" s="349"/>
      <c r="G148" s="350"/>
      <c r="H148" s="349"/>
      <c r="I148" s="349"/>
      <c r="J148" s="349"/>
      <c r="K148" s="373"/>
    </row>
    <row r="149" spans="2:11" ht="15" customHeight="1" x14ac:dyDescent="0.3">
      <c r="B149" s="352"/>
      <c r="C149" s="377" t="s">
        <v>1063</v>
      </c>
      <c r="D149" s="330"/>
      <c r="E149" s="330"/>
      <c r="F149" s="378" t="s">
        <v>1060</v>
      </c>
      <c r="G149" s="330"/>
      <c r="H149" s="377" t="s">
        <v>1099</v>
      </c>
      <c r="I149" s="377" t="s">
        <v>1062</v>
      </c>
      <c r="J149" s="377">
        <v>120</v>
      </c>
      <c r="K149" s="373"/>
    </row>
    <row r="150" spans="2:11" ht="15" customHeight="1" x14ac:dyDescent="0.3">
      <c r="B150" s="352"/>
      <c r="C150" s="377" t="s">
        <v>1108</v>
      </c>
      <c r="D150" s="330"/>
      <c r="E150" s="330"/>
      <c r="F150" s="378" t="s">
        <v>1060</v>
      </c>
      <c r="G150" s="330"/>
      <c r="H150" s="377" t="s">
        <v>1119</v>
      </c>
      <c r="I150" s="377" t="s">
        <v>1062</v>
      </c>
      <c r="J150" s="377" t="s">
        <v>1110</v>
      </c>
      <c r="K150" s="373"/>
    </row>
    <row r="151" spans="2:11" ht="15" customHeight="1" x14ac:dyDescent="0.3">
      <c r="B151" s="352"/>
      <c r="C151" s="377" t="s">
        <v>1009</v>
      </c>
      <c r="D151" s="330"/>
      <c r="E151" s="330"/>
      <c r="F151" s="378" t="s">
        <v>1060</v>
      </c>
      <c r="G151" s="330"/>
      <c r="H151" s="377" t="s">
        <v>1120</v>
      </c>
      <c r="I151" s="377" t="s">
        <v>1062</v>
      </c>
      <c r="J151" s="377" t="s">
        <v>1110</v>
      </c>
      <c r="K151" s="373"/>
    </row>
    <row r="152" spans="2:11" ht="15" customHeight="1" x14ac:dyDescent="0.3">
      <c r="B152" s="352"/>
      <c r="C152" s="377" t="s">
        <v>1065</v>
      </c>
      <c r="D152" s="330"/>
      <c r="E152" s="330"/>
      <c r="F152" s="378" t="s">
        <v>1066</v>
      </c>
      <c r="G152" s="330"/>
      <c r="H152" s="377" t="s">
        <v>1099</v>
      </c>
      <c r="I152" s="377" t="s">
        <v>1062</v>
      </c>
      <c r="J152" s="377">
        <v>50</v>
      </c>
      <c r="K152" s="373"/>
    </row>
    <row r="153" spans="2:11" ht="15" customHeight="1" x14ac:dyDescent="0.3">
      <c r="B153" s="352"/>
      <c r="C153" s="377" t="s">
        <v>1068</v>
      </c>
      <c r="D153" s="330"/>
      <c r="E153" s="330"/>
      <c r="F153" s="378" t="s">
        <v>1060</v>
      </c>
      <c r="G153" s="330"/>
      <c r="H153" s="377" t="s">
        <v>1099</v>
      </c>
      <c r="I153" s="377" t="s">
        <v>1070</v>
      </c>
      <c r="J153" s="377"/>
      <c r="K153" s="373"/>
    </row>
    <row r="154" spans="2:11" ht="15" customHeight="1" x14ac:dyDescent="0.3">
      <c r="B154" s="352"/>
      <c r="C154" s="377" t="s">
        <v>1079</v>
      </c>
      <c r="D154" s="330"/>
      <c r="E154" s="330"/>
      <c r="F154" s="378" t="s">
        <v>1066</v>
      </c>
      <c r="G154" s="330"/>
      <c r="H154" s="377" t="s">
        <v>1099</v>
      </c>
      <c r="I154" s="377" t="s">
        <v>1062</v>
      </c>
      <c r="J154" s="377">
        <v>50</v>
      </c>
      <c r="K154" s="373"/>
    </row>
    <row r="155" spans="2:11" ht="15" customHeight="1" x14ac:dyDescent="0.3">
      <c r="B155" s="352"/>
      <c r="C155" s="377" t="s">
        <v>1087</v>
      </c>
      <c r="D155" s="330"/>
      <c r="E155" s="330"/>
      <c r="F155" s="378" t="s">
        <v>1066</v>
      </c>
      <c r="G155" s="330"/>
      <c r="H155" s="377" t="s">
        <v>1099</v>
      </c>
      <c r="I155" s="377" t="s">
        <v>1062</v>
      </c>
      <c r="J155" s="377">
        <v>50</v>
      </c>
      <c r="K155" s="373"/>
    </row>
    <row r="156" spans="2:11" ht="15" customHeight="1" x14ac:dyDescent="0.3">
      <c r="B156" s="352"/>
      <c r="C156" s="377" t="s">
        <v>1085</v>
      </c>
      <c r="D156" s="330"/>
      <c r="E156" s="330"/>
      <c r="F156" s="378" t="s">
        <v>1066</v>
      </c>
      <c r="G156" s="330"/>
      <c r="H156" s="377" t="s">
        <v>1099</v>
      </c>
      <c r="I156" s="377" t="s">
        <v>1062</v>
      </c>
      <c r="J156" s="377">
        <v>50</v>
      </c>
      <c r="K156" s="373"/>
    </row>
    <row r="157" spans="2:11" ht="15" customHeight="1" x14ac:dyDescent="0.3">
      <c r="B157" s="352"/>
      <c r="C157" s="377" t="s">
        <v>107</v>
      </c>
      <c r="D157" s="330"/>
      <c r="E157" s="330"/>
      <c r="F157" s="378" t="s">
        <v>1060</v>
      </c>
      <c r="G157" s="330"/>
      <c r="H157" s="377" t="s">
        <v>1121</v>
      </c>
      <c r="I157" s="377" t="s">
        <v>1062</v>
      </c>
      <c r="J157" s="377" t="s">
        <v>1122</v>
      </c>
      <c r="K157" s="373"/>
    </row>
    <row r="158" spans="2:11" ht="15" customHeight="1" x14ac:dyDescent="0.3">
      <c r="B158" s="352"/>
      <c r="C158" s="377" t="s">
        <v>1123</v>
      </c>
      <c r="D158" s="330"/>
      <c r="E158" s="330"/>
      <c r="F158" s="378" t="s">
        <v>1060</v>
      </c>
      <c r="G158" s="330"/>
      <c r="H158" s="377" t="s">
        <v>1124</v>
      </c>
      <c r="I158" s="377" t="s">
        <v>1094</v>
      </c>
      <c r="J158" s="377"/>
      <c r="K158" s="373"/>
    </row>
    <row r="159" spans="2:11" ht="15" customHeight="1" x14ac:dyDescent="0.3">
      <c r="B159" s="379"/>
      <c r="C159" s="361"/>
      <c r="D159" s="361"/>
      <c r="E159" s="361"/>
      <c r="F159" s="361"/>
      <c r="G159" s="361"/>
      <c r="H159" s="361"/>
      <c r="I159" s="361"/>
      <c r="J159" s="361"/>
      <c r="K159" s="380"/>
    </row>
    <row r="160" spans="2:11" ht="18.75" customHeight="1" x14ac:dyDescent="0.3">
      <c r="B160" s="327"/>
      <c r="C160" s="330"/>
      <c r="D160" s="330"/>
      <c r="E160" s="330"/>
      <c r="F160" s="351"/>
      <c r="G160" s="330"/>
      <c r="H160" s="330"/>
      <c r="I160" s="330"/>
      <c r="J160" s="330"/>
      <c r="K160" s="327"/>
    </row>
    <row r="161" spans="2:11" ht="18.75" customHeight="1" x14ac:dyDescent="0.3">
      <c r="B161" s="337"/>
      <c r="C161" s="337"/>
      <c r="D161" s="337"/>
      <c r="E161" s="337"/>
      <c r="F161" s="337"/>
      <c r="G161" s="337"/>
      <c r="H161" s="337"/>
      <c r="I161" s="337"/>
      <c r="J161" s="337"/>
      <c r="K161" s="337"/>
    </row>
    <row r="162" spans="2:11" ht="7.5" customHeight="1" x14ac:dyDescent="0.3">
      <c r="B162" s="314"/>
      <c r="C162" s="315"/>
      <c r="D162" s="315"/>
      <c r="E162" s="315"/>
      <c r="F162" s="315"/>
      <c r="G162" s="315"/>
      <c r="H162" s="315"/>
      <c r="I162" s="315"/>
      <c r="J162" s="315"/>
      <c r="K162" s="316"/>
    </row>
    <row r="163" spans="2:11" ht="45" customHeight="1" x14ac:dyDescent="0.3">
      <c r="B163" s="317"/>
      <c r="C163" s="318" t="s">
        <v>1125</v>
      </c>
      <c r="D163" s="318"/>
      <c r="E163" s="318"/>
      <c r="F163" s="318"/>
      <c r="G163" s="318"/>
      <c r="H163" s="318"/>
      <c r="I163" s="318"/>
      <c r="J163" s="318"/>
      <c r="K163" s="319"/>
    </row>
    <row r="164" spans="2:11" ht="17.25" customHeight="1" x14ac:dyDescent="0.3">
      <c r="B164" s="317"/>
      <c r="C164" s="344" t="s">
        <v>1054</v>
      </c>
      <c r="D164" s="344"/>
      <c r="E164" s="344"/>
      <c r="F164" s="344" t="s">
        <v>1055</v>
      </c>
      <c r="G164" s="381"/>
      <c r="H164" s="382" t="s">
        <v>120</v>
      </c>
      <c r="I164" s="382" t="s">
        <v>59</v>
      </c>
      <c r="J164" s="344" t="s">
        <v>1056</v>
      </c>
      <c r="K164" s="319"/>
    </row>
    <row r="165" spans="2:11" ht="17.25" customHeight="1" x14ac:dyDescent="0.3">
      <c r="B165" s="321"/>
      <c r="C165" s="346" t="s">
        <v>1057</v>
      </c>
      <c r="D165" s="346"/>
      <c r="E165" s="346"/>
      <c r="F165" s="347" t="s">
        <v>1058</v>
      </c>
      <c r="G165" s="383"/>
      <c r="H165" s="384"/>
      <c r="I165" s="384"/>
      <c r="J165" s="346" t="s">
        <v>1059</v>
      </c>
      <c r="K165" s="323"/>
    </row>
    <row r="166" spans="2:11" ht="5.25" customHeight="1" x14ac:dyDescent="0.3">
      <c r="B166" s="352"/>
      <c r="C166" s="349"/>
      <c r="D166" s="349"/>
      <c r="E166" s="349"/>
      <c r="F166" s="349"/>
      <c r="G166" s="350"/>
      <c r="H166" s="349"/>
      <c r="I166" s="349"/>
      <c r="J166" s="349"/>
      <c r="K166" s="373"/>
    </row>
    <row r="167" spans="2:11" ht="15" customHeight="1" x14ac:dyDescent="0.3">
      <c r="B167" s="352"/>
      <c r="C167" s="330" t="s">
        <v>1063</v>
      </c>
      <c r="D167" s="330"/>
      <c r="E167" s="330"/>
      <c r="F167" s="351" t="s">
        <v>1060</v>
      </c>
      <c r="G167" s="330"/>
      <c r="H167" s="330" t="s">
        <v>1099</v>
      </c>
      <c r="I167" s="330" t="s">
        <v>1062</v>
      </c>
      <c r="J167" s="330">
        <v>120</v>
      </c>
      <c r="K167" s="373"/>
    </row>
    <row r="168" spans="2:11" ht="15" customHeight="1" x14ac:dyDescent="0.3">
      <c r="B168" s="352"/>
      <c r="C168" s="330" t="s">
        <v>1108</v>
      </c>
      <c r="D168" s="330"/>
      <c r="E168" s="330"/>
      <c r="F168" s="351" t="s">
        <v>1060</v>
      </c>
      <c r="G168" s="330"/>
      <c r="H168" s="330" t="s">
        <v>1109</v>
      </c>
      <c r="I168" s="330" t="s">
        <v>1062</v>
      </c>
      <c r="J168" s="330" t="s">
        <v>1110</v>
      </c>
      <c r="K168" s="373"/>
    </row>
    <row r="169" spans="2:11" ht="15" customHeight="1" x14ac:dyDescent="0.3">
      <c r="B169" s="352"/>
      <c r="C169" s="330" t="s">
        <v>1009</v>
      </c>
      <c r="D169" s="330"/>
      <c r="E169" s="330"/>
      <c r="F169" s="351" t="s">
        <v>1060</v>
      </c>
      <c r="G169" s="330"/>
      <c r="H169" s="330" t="s">
        <v>1126</v>
      </c>
      <c r="I169" s="330" t="s">
        <v>1062</v>
      </c>
      <c r="J169" s="330" t="s">
        <v>1110</v>
      </c>
      <c r="K169" s="373"/>
    </row>
    <row r="170" spans="2:11" ht="15" customHeight="1" x14ac:dyDescent="0.3">
      <c r="B170" s="352"/>
      <c r="C170" s="330" t="s">
        <v>1065</v>
      </c>
      <c r="D170" s="330"/>
      <c r="E170" s="330"/>
      <c r="F170" s="351" t="s">
        <v>1066</v>
      </c>
      <c r="G170" s="330"/>
      <c r="H170" s="330" t="s">
        <v>1126</v>
      </c>
      <c r="I170" s="330" t="s">
        <v>1062</v>
      </c>
      <c r="J170" s="330">
        <v>50</v>
      </c>
      <c r="K170" s="373"/>
    </row>
    <row r="171" spans="2:11" ht="15" customHeight="1" x14ac:dyDescent="0.3">
      <c r="B171" s="352"/>
      <c r="C171" s="330" t="s">
        <v>1068</v>
      </c>
      <c r="D171" s="330"/>
      <c r="E171" s="330"/>
      <c r="F171" s="351" t="s">
        <v>1060</v>
      </c>
      <c r="G171" s="330"/>
      <c r="H171" s="330" t="s">
        <v>1126</v>
      </c>
      <c r="I171" s="330" t="s">
        <v>1070</v>
      </c>
      <c r="J171" s="330"/>
      <c r="K171" s="373"/>
    </row>
    <row r="172" spans="2:11" ht="15" customHeight="1" x14ac:dyDescent="0.3">
      <c r="B172" s="352"/>
      <c r="C172" s="330" t="s">
        <v>1079</v>
      </c>
      <c r="D172" s="330"/>
      <c r="E172" s="330"/>
      <c r="F172" s="351" t="s">
        <v>1066</v>
      </c>
      <c r="G172" s="330"/>
      <c r="H172" s="330" t="s">
        <v>1126</v>
      </c>
      <c r="I172" s="330" t="s">
        <v>1062</v>
      </c>
      <c r="J172" s="330">
        <v>50</v>
      </c>
      <c r="K172" s="373"/>
    </row>
    <row r="173" spans="2:11" ht="15" customHeight="1" x14ac:dyDescent="0.3">
      <c r="B173" s="352"/>
      <c r="C173" s="330" t="s">
        <v>1087</v>
      </c>
      <c r="D173" s="330"/>
      <c r="E173" s="330"/>
      <c r="F173" s="351" t="s">
        <v>1066</v>
      </c>
      <c r="G173" s="330"/>
      <c r="H173" s="330" t="s">
        <v>1126</v>
      </c>
      <c r="I173" s="330" t="s">
        <v>1062</v>
      </c>
      <c r="J173" s="330">
        <v>50</v>
      </c>
      <c r="K173" s="373"/>
    </row>
    <row r="174" spans="2:11" ht="15" customHeight="1" x14ac:dyDescent="0.3">
      <c r="B174" s="352"/>
      <c r="C174" s="330" t="s">
        <v>1085</v>
      </c>
      <c r="D174" s="330"/>
      <c r="E174" s="330"/>
      <c r="F174" s="351" t="s">
        <v>1066</v>
      </c>
      <c r="G174" s="330"/>
      <c r="H174" s="330" t="s">
        <v>1126</v>
      </c>
      <c r="I174" s="330" t="s">
        <v>1062</v>
      </c>
      <c r="J174" s="330">
        <v>50</v>
      </c>
      <c r="K174" s="373"/>
    </row>
    <row r="175" spans="2:11" ht="15" customHeight="1" x14ac:dyDescent="0.3">
      <c r="B175" s="352"/>
      <c r="C175" s="330" t="s">
        <v>119</v>
      </c>
      <c r="D175" s="330"/>
      <c r="E175" s="330"/>
      <c r="F175" s="351" t="s">
        <v>1060</v>
      </c>
      <c r="G175" s="330"/>
      <c r="H175" s="330" t="s">
        <v>1127</v>
      </c>
      <c r="I175" s="330" t="s">
        <v>1128</v>
      </c>
      <c r="J175" s="330"/>
      <c r="K175" s="373"/>
    </row>
    <row r="176" spans="2:11" ht="15" customHeight="1" x14ac:dyDescent="0.3">
      <c r="B176" s="352"/>
      <c r="C176" s="330" t="s">
        <v>59</v>
      </c>
      <c r="D176" s="330"/>
      <c r="E176" s="330"/>
      <c r="F176" s="351" t="s">
        <v>1060</v>
      </c>
      <c r="G176" s="330"/>
      <c r="H176" s="330" t="s">
        <v>1129</v>
      </c>
      <c r="I176" s="330" t="s">
        <v>1130</v>
      </c>
      <c r="J176" s="330">
        <v>1</v>
      </c>
      <c r="K176" s="373"/>
    </row>
    <row r="177" spans="2:11" ht="15" customHeight="1" x14ac:dyDescent="0.3">
      <c r="B177" s="352"/>
      <c r="C177" s="330" t="s">
        <v>55</v>
      </c>
      <c r="D177" s="330"/>
      <c r="E177" s="330"/>
      <c r="F177" s="351" t="s">
        <v>1060</v>
      </c>
      <c r="G177" s="330"/>
      <c r="H177" s="330" t="s">
        <v>1131</v>
      </c>
      <c r="I177" s="330" t="s">
        <v>1062</v>
      </c>
      <c r="J177" s="330">
        <v>20</v>
      </c>
      <c r="K177" s="373"/>
    </row>
    <row r="178" spans="2:11" ht="15" customHeight="1" x14ac:dyDescent="0.3">
      <c r="B178" s="352"/>
      <c r="C178" s="330" t="s">
        <v>120</v>
      </c>
      <c r="D178" s="330"/>
      <c r="E178" s="330"/>
      <c r="F178" s="351" t="s">
        <v>1060</v>
      </c>
      <c r="G178" s="330"/>
      <c r="H178" s="330" t="s">
        <v>1132</v>
      </c>
      <c r="I178" s="330" t="s">
        <v>1062</v>
      </c>
      <c r="J178" s="330">
        <v>255</v>
      </c>
      <c r="K178" s="373"/>
    </row>
    <row r="179" spans="2:11" ht="15" customHeight="1" x14ac:dyDescent="0.3">
      <c r="B179" s="352"/>
      <c r="C179" s="330" t="s">
        <v>121</v>
      </c>
      <c r="D179" s="330"/>
      <c r="E179" s="330"/>
      <c r="F179" s="351" t="s">
        <v>1060</v>
      </c>
      <c r="G179" s="330"/>
      <c r="H179" s="330" t="s">
        <v>1025</v>
      </c>
      <c r="I179" s="330" t="s">
        <v>1062</v>
      </c>
      <c r="J179" s="330">
        <v>10</v>
      </c>
      <c r="K179" s="373"/>
    </row>
    <row r="180" spans="2:11" ht="15" customHeight="1" x14ac:dyDescent="0.3">
      <c r="B180" s="352"/>
      <c r="C180" s="330" t="s">
        <v>122</v>
      </c>
      <c r="D180" s="330"/>
      <c r="E180" s="330"/>
      <c r="F180" s="351" t="s">
        <v>1060</v>
      </c>
      <c r="G180" s="330"/>
      <c r="H180" s="330" t="s">
        <v>1133</v>
      </c>
      <c r="I180" s="330" t="s">
        <v>1094</v>
      </c>
      <c r="J180" s="330"/>
      <c r="K180" s="373"/>
    </row>
    <row r="181" spans="2:11" ht="15" customHeight="1" x14ac:dyDescent="0.3">
      <c r="B181" s="352"/>
      <c r="C181" s="330" t="s">
        <v>1134</v>
      </c>
      <c r="D181" s="330"/>
      <c r="E181" s="330"/>
      <c r="F181" s="351" t="s">
        <v>1060</v>
      </c>
      <c r="G181" s="330"/>
      <c r="H181" s="330" t="s">
        <v>1135</v>
      </c>
      <c r="I181" s="330" t="s">
        <v>1094</v>
      </c>
      <c r="J181" s="330"/>
      <c r="K181" s="373"/>
    </row>
    <row r="182" spans="2:11" ht="15" customHeight="1" x14ac:dyDescent="0.3">
      <c r="B182" s="352"/>
      <c r="C182" s="330" t="s">
        <v>1123</v>
      </c>
      <c r="D182" s="330"/>
      <c r="E182" s="330"/>
      <c r="F182" s="351" t="s">
        <v>1060</v>
      </c>
      <c r="G182" s="330"/>
      <c r="H182" s="330" t="s">
        <v>1136</v>
      </c>
      <c r="I182" s="330" t="s">
        <v>1094</v>
      </c>
      <c r="J182" s="330"/>
      <c r="K182" s="373"/>
    </row>
    <row r="183" spans="2:11" ht="15" customHeight="1" x14ac:dyDescent="0.3">
      <c r="B183" s="352"/>
      <c r="C183" s="330" t="s">
        <v>124</v>
      </c>
      <c r="D183" s="330"/>
      <c r="E183" s="330"/>
      <c r="F183" s="351" t="s">
        <v>1066</v>
      </c>
      <c r="G183" s="330"/>
      <c r="H183" s="330" t="s">
        <v>1137</v>
      </c>
      <c r="I183" s="330" t="s">
        <v>1062</v>
      </c>
      <c r="J183" s="330">
        <v>50</v>
      </c>
      <c r="K183" s="373"/>
    </row>
    <row r="184" spans="2:11" ht="15" customHeight="1" x14ac:dyDescent="0.3">
      <c r="B184" s="352"/>
      <c r="C184" s="330" t="s">
        <v>1138</v>
      </c>
      <c r="D184" s="330"/>
      <c r="E184" s="330"/>
      <c r="F184" s="351" t="s">
        <v>1066</v>
      </c>
      <c r="G184" s="330"/>
      <c r="H184" s="330" t="s">
        <v>1139</v>
      </c>
      <c r="I184" s="330" t="s">
        <v>1140</v>
      </c>
      <c r="J184" s="330"/>
      <c r="K184" s="373"/>
    </row>
    <row r="185" spans="2:11" ht="15" customHeight="1" x14ac:dyDescent="0.3">
      <c r="B185" s="352"/>
      <c r="C185" s="330" t="s">
        <v>1141</v>
      </c>
      <c r="D185" s="330"/>
      <c r="E185" s="330"/>
      <c r="F185" s="351" t="s">
        <v>1066</v>
      </c>
      <c r="G185" s="330"/>
      <c r="H185" s="330" t="s">
        <v>1142</v>
      </c>
      <c r="I185" s="330" t="s">
        <v>1140</v>
      </c>
      <c r="J185" s="330"/>
      <c r="K185" s="373"/>
    </row>
    <row r="186" spans="2:11" ht="15" customHeight="1" x14ac:dyDescent="0.3">
      <c r="B186" s="352"/>
      <c r="C186" s="330" t="s">
        <v>1143</v>
      </c>
      <c r="D186" s="330"/>
      <c r="E186" s="330"/>
      <c r="F186" s="351" t="s">
        <v>1066</v>
      </c>
      <c r="G186" s="330"/>
      <c r="H186" s="330" t="s">
        <v>1144</v>
      </c>
      <c r="I186" s="330" t="s">
        <v>1140</v>
      </c>
      <c r="J186" s="330"/>
      <c r="K186" s="373"/>
    </row>
    <row r="187" spans="2:11" ht="15" customHeight="1" x14ac:dyDescent="0.3">
      <c r="B187" s="352"/>
      <c r="C187" s="385" t="s">
        <v>1145</v>
      </c>
      <c r="D187" s="330"/>
      <c r="E187" s="330"/>
      <c r="F187" s="351" t="s">
        <v>1066</v>
      </c>
      <c r="G187" s="330"/>
      <c r="H187" s="330" t="s">
        <v>1146</v>
      </c>
      <c r="I187" s="330" t="s">
        <v>1147</v>
      </c>
      <c r="J187" s="386" t="s">
        <v>1148</v>
      </c>
      <c r="K187" s="373"/>
    </row>
    <row r="188" spans="2:11" ht="15" customHeight="1" x14ac:dyDescent="0.3">
      <c r="B188" s="352"/>
      <c r="C188" s="336" t="s">
        <v>44</v>
      </c>
      <c r="D188" s="330"/>
      <c r="E188" s="330"/>
      <c r="F188" s="351" t="s">
        <v>1060</v>
      </c>
      <c r="G188" s="330"/>
      <c r="H188" s="327" t="s">
        <v>1149</v>
      </c>
      <c r="I188" s="330" t="s">
        <v>1150</v>
      </c>
      <c r="J188" s="330"/>
      <c r="K188" s="373"/>
    </row>
    <row r="189" spans="2:11" ht="15" customHeight="1" x14ac:dyDescent="0.3">
      <c r="B189" s="352"/>
      <c r="C189" s="336" t="s">
        <v>1151</v>
      </c>
      <c r="D189" s="330"/>
      <c r="E189" s="330"/>
      <c r="F189" s="351" t="s">
        <v>1060</v>
      </c>
      <c r="G189" s="330"/>
      <c r="H189" s="330" t="s">
        <v>1152</v>
      </c>
      <c r="I189" s="330" t="s">
        <v>1094</v>
      </c>
      <c r="J189" s="330"/>
      <c r="K189" s="373"/>
    </row>
    <row r="190" spans="2:11" ht="15" customHeight="1" x14ac:dyDescent="0.3">
      <c r="B190" s="352"/>
      <c r="C190" s="336" t="s">
        <v>1153</v>
      </c>
      <c r="D190" s="330"/>
      <c r="E190" s="330"/>
      <c r="F190" s="351" t="s">
        <v>1060</v>
      </c>
      <c r="G190" s="330"/>
      <c r="H190" s="330" t="s">
        <v>1154</v>
      </c>
      <c r="I190" s="330" t="s">
        <v>1094</v>
      </c>
      <c r="J190" s="330"/>
      <c r="K190" s="373"/>
    </row>
    <row r="191" spans="2:11" ht="15" customHeight="1" x14ac:dyDescent="0.3">
      <c r="B191" s="352"/>
      <c r="C191" s="336" t="s">
        <v>1155</v>
      </c>
      <c r="D191" s="330"/>
      <c r="E191" s="330"/>
      <c r="F191" s="351" t="s">
        <v>1066</v>
      </c>
      <c r="G191" s="330"/>
      <c r="H191" s="330" t="s">
        <v>1156</v>
      </c>
      <c r="I191" s="330" t="s">
        <v>1094</v>
      </c>
      <c r="J191" s="330"/>
      <c r="K191" s="373"/>
    </row>
    <row r="192" spans="2:11" ht="15" customHeight="1" x14ac:dyDescent="0.3">
      <c r="B192" s="379"/>
      <c r="C192" s="387"/>
      <c r="D192" s="361"/>
      <c r="E192" s="361"/>
      <c r="F192" s="361"/>
      <c r="G192" s="361"/>
      <c r="H192" s="361"/>
      <c r="I192" s="361"/>
      <c r="J192" s="361"/>
      <c r="K192" s="380"/>
    </row>
    <row r="193" spans="2:11" ht="18.75" customHeight="1" x14ac:dyDescent="0.3">
      <c r="B193" s="327"/>
      <c r="C193" s="330"/>
      <c r="D193" s="330"/>
      <c r="E193" s="330"/>
      <c r="F193" s="351"/>
      <c r="G193" s="330"/>
      <c r="H193" s="330"/>
      <c r="I193" s="330"/>
      <c r="J193" s="330"/>
      <c r="K193" s="327"/>
    </row>
    <row r="194" spans="2:11" ht="18.75" customHeight="1" x14ac:dyDescent="0.3">
      <c r="B194" s="327"/>
      <c r="C194" s="330"/>
      <c r="D194" s="330"/>
      <c r="E194" s="330"/>
      <c r="F194" s="351"/>
      <c r="G194" s="330"/>
      <c r="H194" s="330"/>
      <c r="I194" s="330"/>
      <c r="J194" s="330"/>
      <c r="K194" s="327"/>
    </row>
    <row r="195" spans="2:11" ht="18.75" customHeight="1" x14ac:dyDescent="0.3">
      <c r="B195" s="337"/>
      <c r="C195" s="337"/>
      <c r="D195" s="337"/>
      <c r="E195" s="337"/>
      <c r="F195" s="337"/>
      <c r="G195" s="337"/>
      <c r="H195" s="337"/>
      <c r="I195" s="337"/>
      <c r="J195" s="337"/>
      <c r="K195" s="337"/>
    </row>
    <row r="196" spans="2:11" x14ac:dyDescent="0.3">
      <c r="B196" s="314"/>
      <c r="C196" s="315"/>
      <c r="D196" s="315"/>
      <c r="E196" s="315"/>
      <c r="F196" s="315"/>
      <c r="G196" s="315"/>
      <c r="H196" s="315"/>
      <c r="I196" s="315"/>
      <c r="J196" s="315"/>
      <c r="K196" s="316"/>
    </row>
    <row r="197" spans="2:11" ht="21" x14ac:dyDescent="0.3">
      <c r="B197" s="317"/>
      <c r="C197" s="318" t="s">
        <v>1157</v>
      </c>
      <c r="D197" s="318"/>
      <c r="E197" s="318"/>
      <c r="F197" s="318"/>
      <c r="G197" s="318"/>
      <c r="H197" s="318"/>
      <c r="I197" s="318"/>
      <c r="J197" s="318"/>
      <c r="K197" s="319"/>
    </row>
    <row r="198" spans="2:11" ht="25.5" customHeight="1" x14ac:dyDescent="0.3">
      <c r="B198" s="317"/>
      <c r="C198" s="388" t="s">
        <v>1158</v>
      </c>
      <c r="D198" s="388"/>
      <c r="E198" s="388"/>
      <c r="F198" s="388" t="s">
        <v>1159</v>
      </c>
      <c r="G198" s="389"/>
      <c r="H198" s="390" t="s">
        <v>1160</v>
      </c>
      <c r="I198" s="390"/>
      <c r="J198" s="390"/>
      <c r="K198" s="319"/>
    </row>
    <row r="199" spans="2:11" ht="5.25" customHeight="1" x14ac:dyDescent="0.3">
      <c r="B199" s="352"/>
      <c r="C199" s="349"/>
      <c r="D199" s="349"/>
      <c r="E199" s="349"/>
      <c r="F199" s="349"/>
      <c r="G199" s="330"/>
      <c r="H199" s="349"/>
      <c r="I199" s="349"/>
      <c r="J199" s="349"/>
      <c r="K199" s="373"/>
    </row>
    <row r="200" spans="2:11" ht="15" customHeight="1" x14ac:dyDescent="0.3">
      <c r="B200" s="352"/>
      <c r="C200" s="330" t="s">
        <v>1150</v>
      </c>
      <c r="D200" s="330"/>
      <c r="E200" s="330"/>
      <c r="F200" s="351" t="s">
        <v>45</v>
      </c>
      <c r="G200" s="330"/>
      <c r="H200" s="391" t="s">
        <v>1161</v>
      </c>
      <c r="I200" s="391"/>
      <c r="J200" s="391"/>
      <c r="K200" s="373"/>
    </row>
    <row r="201" spans="2:11" ht="15" customHeight="1" x14ac:dyDescent="0.3">
      <c r="B201" s="352"/>
      <c r="C201" s="358"/>
      <c r="D201" s="330"/>
      <c r="E201" s="330"/>
      <c r="F201" s="351" t="s">
        <v>46</v>
      </c>
      <c r="G201" s="330"/>
      <c r="H201" s="391" t="s">
        <v>1162</v>
      </c>
      <c r="I201" s="391"/>
      <c r="J201" s="391"/>
      <c r="K201" s="373"/>
    </row>
    <row r="202" spans="2:11" ht="15" customHeight="1" x14ac:dyDescent="0.3">
      <c r="B202" s="352"/>
      <c r="C202" s="358"/>
      <c r="D202" s="330"/>
      <c r="E202" s="330"/>
      <c r="F202" s="351" t="s">
        <v>49</v>
      </c>
      <c r="G202" s="330"/>
      <c r="H202" s="391" t="s">
        <v>1163</v>
      </c>
      <c r="I202" s="391"/>
      <c r="J202" s="391"/>
      <c r="K202" s="373"/>
    </row>
    <row r="203" spans="2:11" ht="15" customHeight="1" x14ac:dyDescent="0.3">
      <c r="B203" s="352"/>
      <c r="C203" s="330"/>
      <c r="D203" s="330"/>
      <c r="E203" s="330"/>
      <c r="F203" s="351" t="s">
        <v>47</v>
      </c>
      <c r="G203" s="330"/>
      <c r="H203" s="391" t="s">
        <v>1164</v>
      </c>
      <c r="I203" s="391"/>
      <c r="J203" s="391"/>
      <c r="K203" s="373"/>
    </row>
    <row r="204" spans="2:11" ht="15" customHeight="1" x14ac:dyDescent="0.3">
      <c r="B204" s="352"/>
      <c r="C204" s="330"/>
      <c r="D204" s="330"/>
      <c r="E204" s="330"/>
      <c r="F204" s="351" t="s">
        <v>48</v>
      </c>
      <c r="G204" s="330"/>
      <c r="H204" s="391" t="s">
        <v>1165</v>
      </c>
      <c r="I204" s="391"/>
      <c r="J204" s="391"/>
      <c r="K204" s="373"/>
    </row>
    <row r="205" spans="2:11" ht="15" customHeight="1" x14ac:dyDescent="0.3">
      <c r="B205" s="352"/>
      <c r="C205" s="330"/>
      <c r="D205" s="330"/>
      <c r="E205" s="330"/>
      <c r="F205" s="351"/>
      <c r="G205" s="330"/>
      <c r="H205" s="330"/>
      <c r="I205" s="330"/>
      <c r="J205" s="330"/>
      <c r="K205" s="373"/>
    </row>
    <row r="206" spans="2:11" ht="15" customHeight="1" x14ac:dyDescent="0.3">
      <c r="B206" s="352"/>
      <c r="C206" s="330" t="s">
        <v>1106</v>
      </c>
      <c r="D206" s="330"/>
      <c r="E206" s="330"/>
      <c r="F206" s="351" t="s">
        <v>80</v>
      </c>
      <c r="G206" s="330"/>
      <c r="H206" s="391" t="s">
        <v>1166</v>
      </c>
      <c r="I206" s="391"/>
      <c r="J206" s="391"/>
      <c r="K206" s="373"/>
    </row>
    <row r="207" spans="2:11" ht="15" customHeight="1" x14ac:dyDescent="0.3">
      <c r="B207" s="352"/>
      <c r="C207" s="358"/>
      <c r="D207" s="330"/>
      <c r="E207" s="330"/>
      <c r="F207" s="351" t="s">
        <v>1004</v>
      </c>
      <c r="G207" s="330"/>
      <c r="H207" s="391" t="s">
        <v>1005</v>
      </c>
      <c r="I207" s="391"/>
      <c r="J207" s="391"/>
      <c r="K207" s="373"/>
    </row>
    <row r="208" spans="2:11" ht="15" customHeight="1" x14ac:dyDescent="0.3">
      <c r="B208" s="352"/>
      <c r="C208" s="330"/>
      <c r="D208" s="330"/>
      <c r="E208" s="330"/>
      <c r="F208" s="351" t="s">
        <v>86</v>
      </c>
      <c r="G208" s="330"/>
      <c r="H208" s="391" t="s">
        <v>1167</v>
      </c>
      <c r="I208" s="391"/>
      <c r="J208" s="391"/>
      <c r="K208" s="373"/>
    </row>
    <row r="209" spans="2:11" ht="15" customHeight="1" x14ac:dyDescent="0.3">
      <c r="B209" s="392"/>
      <c r="C209" s="358"/>
      <c r="D209" s="358"/>
      <c r="E209" s="358"/>
      <c r="F209" s="351" t="s">
        <v>1006</v>
      </c>
      <c r="G209" s="336"/>
      <c r="H209" s="393" t="s">
        <v>1007</v>
      </c>
      <c r="I209" s="393"/>
      <c r="J209" s="393"/>
      <c r="K209" s="394"/>
    </row>
    <row r="210" spans="2:11" ht="15" customHeight="1" x14ac:dyDescent="0.3">
      <c r="B210" s="392"/>
      <c r="C210" s="358"/>
      <c r="D210" s="358"/>
      <c r="E210" s="358"/>
      <c r="F210" s="351" t="s">
        <v>95</v>
      </c>
      <c r="G210" s="336"/>
      <c r="H210" s="393" t="s">
        <v>1168</v>
      </c>
      <c r="I210" s="393"/>
      <c r="J210" s="393"/>
      <c r="K210" s="394"/>
    </row>
    <row r="211" spans="2:11" ht="15" customHeight="1" x14ac:dyDescent="0.3">
      <c r="B211" s="392"/>
      <c r="C211" s="358"/>
      <c r="D211" s="358"/>
      <c r="E211" s="358"/>
      <c r="F211" s="395"/>
      <c r="G211" s="336"/>
      <c r="H211" s="396"/>
      <c r="I211" s="396"/>
      <c r="J211" s="396"/>
      <c r="K211" s="394"/>
    </row>
    <row r="212" spans="2:11" ht="15" customHeight="1" x14ac:dyDescent="0.3">
      <c r="B212" s="392"/>
      <c r="C212" s="330" t="s">
        <v>1130</v>
      </c>
      <c r="D212" s="358"/>
      <c r="E212" s="358"/>
      <c r="F212" s="351">
        <v>1</v>
      </c>
      <c r="G212" s="336"/>
      <c r="H212" s="393" t="s">
        <v>1169</v>
      </c>
      <c r="I212" s="393"/>
      <c r="J212" s="393"/>
      <c r="K212" s="394"/>
    </row>
    <row r="213" spans="2:11" ht="15" customHeight="1" x14ac:dyDescent="0.3">
      <c r="B213" s="392"/>
      <c r="C213" s="358"/>
      <c r="D213" s="358"/>
      <c r="E213" s="358"/>
      <c r="F213" s="351">
        <v>2</v>
      </c>
      <c r="G213" s="336"/>
      <c r="H213" s="393" t="s">
        <v>1170</v>
      </c>
      <c r="I213" s="393"/>
      <c r="J213" s="393"/>
      <c r="K213" s="394"/>
    </row>
    <row r="214" spans="2:11" ht="15" customHeight="1" x14ac:dyDescent="0.3">
      <c r="B214" s="392"/>
      <c r="C214" s="358"/>
      <c r="D214" s="358"/>
      <c r="E214" s="358"/>
      <c r="F214" s="351">
        <v>3</v>
      </c>
      <c r="G214" s="336"/>
      <c r="H214" s="393" t="s">
        <v>1171</v>
      </c>
      <c r="I214" s="393"/>
      <c r="J214" s="393"/>
      <c r="K214" s="394"/>
    </row>
    <row r="215" spans="2:11" ht="15" customHeight="1" x14ac:dyDescent="0.3">
      <c r="B215" s="392"/>
      <c r="C215" s="358"/>
      <c r="D215" s="358"/>
      <c r="E215" s="358"/>
      <c r="F215" s="351">
        <v>4</v>
      </c>
      <c r="G215" s="336"/>
      <c r="H215" s="393" t="s">
        <v>1172</v>
      </c>
      <c r="I215" s="393"/>
      <c r="J215" s="393"/>
      <c r="K215" s="394"/>
    </row>
    <row r="216" spans="2:11" ht="12.75" customHeight="1" x14ac:dyDescent="0.3">
      <c r="B216" s="397"/>
      <c r="C216" s="398"/>
      <c r="D216" s="398"/>
      <c r="E216" s="398"/>
      <c r="F216" s="398"/>
      <c r="G216" s="398"/>
      <c r="H216" s="398"/>
      <c r="I216" s="398"/>
      <c r="J216" s="398"/>
      <c r="K216" s="399"/>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11</vt:i4>
      </vt:variant>
    </vt:vector>
  </HeadingPairs>
  <TitlesOfParts>
    <vt:vector size="17" baseType="lpstr">
      <vt:lpstr>Rekapitulace stavby</vt:lpstr>
      <vt:lpstr>SO-01 - Komunikace</vt:lpstr>
      <vt:lpstr>SO-02 - Veřejné osvětlení </vt:lpstr>
      <vt:lpstr>SO-03 - Kanalizace</vt:lpstr>
      <vt:lpstr>04 - VRN</vt:lpstr>
      <vt:lpstr>Pokyny pro vyplnění</vt:lpstr>
      <vt:lpstr>'04 - VRN'!Názvy_tisku</vt:lpstr>
      <vt:lpstr>'Rekapitulace stavby'!Názvy_tisku</vt:lpstr>
      <vt:lpstr>'SO-01 - Komunikace'!Názvy_tisku</vt:lpstr>
      <vt:lpstr>'SO-02 - Veřejné osvětlení '!Názvy_tisku</vt:lpstr>
      <vt:lpstr>'SO-03 - Kanalizace'!Názvy_tisku</vt:lpstr>
      <vt:lpstr>'04 - VRN'!Oblast_tisku</vt:lpstr>
      <vt:lpstr>'Pokyny pro vyplnění'!Oblast_tisku</vt:lpstr>
      <vt:lpstr>'Rekapitulace stavby'!Oblast_tisku</vt:lpstr>
      <vt:lpstr>'SO-01 - Komunikace'!Oblast_tisku</vt:lpstr>
      <vt:lpstr>'SO-02 - Veřejné osvětlení '!Oblast_tisku</vt:lpstr>
      <vt:lpstr>'SO-03 - Kanalizace'!Oblast_tisku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LUCINKANB\lucinka</dc:creator>
  <cp:lastModifiedBy>lucinka</cp:lastModifiedBy>
  <dcterms:created xsi:type="dcterms:W3CDTF">2018-02-19T16:01:17Z</dcterms:created>
  <dcterms:modified xsi:type="dcterms:W3CDTF">2018-02-19T16:01:37Z</dcterms:modified>
</cp:coreProperties>
</file>