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4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5170" windowHeight="11925"/>
  </bookViews>
  <sheets>
    <sheet name="Rekapitulace stavby" sheetId="1" r:id="rId1"/>
    <sheet name="SL40017019 - SO1- Kanalizace" sheetId="5" r:id="rId2"/>
    <sheet name="SL40017019 - SO2- Komunikace" sheetId="2" r:id="rId3"/>
    <sheet name="SL40017019 - SO3- Veřejné..." sheetId="3" r:id="rId4"/>
    <sheet name="Pokyny pro vyplnění" sheetId="4" r:id="rId5"/>
  </sheets>
  <definedNames>
    <definedName name="_xlnm._FilterDatabase" localSheetId="1" hidden="1">'SL40017019 - SO1- Kanalizace'!$C$88:$K$132</definedName>
    <definedName name="_xlnm._FilterDatabase" localSheetId="2" hidden="1">'SL40017019 - SO2- Komunikace'!$C$85:$K$157</definedName>
    <definedName name="_xlnm._FilterDatabase" localSheetId="3" hidden="1">'SL40017019 - SO3- Veřejné...'!$C$83:$K$129</definedName>
    <definedName name="_xlnm.Print_Titles" localSheetId="0">'Rekapitulace stavby'!$49:$49</definedName>
    <definedName name="_xlnm.Print_Titles" localSheetId="1">'SL40017019 - SO1- Kanalizace'!$88:$88</definedName>
    <definedName name="_xlnm.Print_Titles" localSheetId="2">'SL40017019 - SO2- Komunikace'!$85:$85</definedName>
    <definedName name="_xlnm.Print_Titles" localSheetId="3">'SL40017019 - SO3- Veřejné...'!$83:$83</definedName>
    <definedName name="_xlnm.Print_Area" localSheetId="4">'Pokyny pro vyplnění'!$B$2:$K$69,'Pokyny pro vyplnění'!$B$72:$K$116,'Pokyny pro vyplnění'!$B$119:$K$188,'Pokyny pro vyplnění'!$B$196:$K$216</definedName>
    <definedName name="_xlnm.Print_Area" localSheetId="0">'Rekapitulace stavby'!$D$4:$AO$33,'Rekapitulace stavby'!$C$39:$AQ$55</definedName>
    <definedName name="_xlnm.Print_Area" localSheetId="1">'SL40017019 - SO1- Kanalizace'!$B$3:$L$234</definedName>
    <definedName name="_xlnm.Print_Area" localSheetId="2">'SL40017019 - SO2- Komunikace'!$B$3:$K$162</definedName>
    <definedName name="_xlnm.Print_Area" localSheetId="3">'SL40017019 - SO3- Veřejné...'!$C$4:$J$36,'SL40017019 - SO3- Veřejné...'!$C$42:$J$65,'SL40017019 - SO3- Veřejné...'!$C$71:$K$129</definedName>
  </definedNames>
  <calcPr calcId="152511"/>
</workbook>
</file>

<file path=xl/calcChain.xml><?xml version="1.0" encoding="utf-8"?>
<calcChain xmlns="http://schemas.openxmlformats.org/spreadsheetml/2006/main">
  <c r="J66" i="2"/>
  <c r="J65"/>
  <c r="J120"/>
  <c r="J62" s="1"/>
  <c r="J160"/>
  <c r="J161"/>
  <c r="E7" i="5"/>
  <c r="E45" s="1"/>
  <c r="BI232"/>
  <c r="BH232"/>
  <c r="BG232"/>
  <c r="BF232"/>
  <c r="X232"/>
  <c r="X231" s="1"/>
  <c r="V232"/>
  <c r="V231" s="1"/>
  <c r="T232"/>
  <c r="R232"/>
  <c r="Q232"/>
  <c r="Q231" s="1"/>
  <c r="I68" s="1"/>
  <c r="P232"/>
  <c r="T231"/>
  <c r="R231"/>
  <c r="BI229"/>
  <c r="BH229"/>
  <c r="BG229"/>
  <c r="BF229"/>
  <c r="X229"/>
  <c r="V229"/>
  <c r="V228" s="1"/>
  <c r="T229"/>
  <c r="T228" s="1"/>
  <c r="R229"/>
  <c r="Q229"/>
  <c r="P229"/>
  <c r="X228"/>
  <c r="R228"/>
  <c r="J67" s="1"/>
  <c r="Q228"/>
  <c r="BI226"/>
  <c r="BH226"/>
  <c r="BG226"/>
  <c r="BF226"/>
  <c r="X226"/>
  <c r="V226"/>
  <c r="T226"/>
  <c r="T225" s="1"/>
  <c r="R226"/>
  <c r="R225" s="1"/>
  <c r="J66" s="1"/>
  <c r="Q226"/>
  <c r="P226"/>
  <c r="X225"/>
  <c r="V225"/>
  <c r="Q225"/>
  <c r="BI223"/>
  <c r="BH223"/>
  <c r="BG223"/>
  <c r="BF223"/>
  <c r="X223"/>
  <c r="V223"/>
  <c r="T223"/>
  <c r="R223"/>
  <c r="Q223"/>
  <c r="P223"/>
  <c r="BI222"/>
  <c r="BH222"/>
  <c r="BG222"/>
  <c r="BF222"/>
  <c r="X222"/>
  <c r="V222"/>
  <c r="T222"/>
  <c r="R222"/>
  <c r="Q222"/>
  <c r="P222"/>
  <c r="BK222" s="1"/>
  <c r="K222"/>
  <c r="BE222" s="1"/>
  <c r="BI220"/>
  <c r="BH220"/>
  <c r="BG220"/>
  <c r="BF220"/>
  <c r="X220"/>
  <c r="V220"/>
  <c r="T220"/>
  <c r="R220"/>
  <c r="Q220"/>
  <c r="P220"/>
  <c r="BK220" s="1"/>
  <c r="BK218"/>
  <c r="BI218"/>
  <c r="BH218"/>
  <c r="BG218"/>
  <c r="BF218"/>
  <c r="X218"/>
  <c r="V218"/>
  <c r="T218"/>
  <c r="T213" s="1"/>
  <c r="R218"/>
  <c r="Q218"/>
  <c r="P218"/>
  <c r="K218"/>
  <c r="BE218" s="1"/>
  <c r="BI216"/>
  <c r="BH216"/>
  <c r="BG216"/>
  <c r="BF216"/>
  <c r="X216"/>
  <c r="V216"/>
  <c r="T216"/>
  <c r="R216"/>
  <c r="R213" s="1"/>
  <c r="Q216"/>
  <c r="P216"/>
  <c r="BI214"/>
  <c r="BH214"/>
  <c r="BG214"/>
  <c r="BF214"/>
  <c r="X214"/>
  <c r="X213" s="1"/>
  <c r="X212" s="1"/>
  <c r="V214"/>
  <c r="T214"/>
  <c r="R214"/>
  <c r="Q214"/>
  <c r="P214"/>
  <c r="BK214" s="1"/>
  <c r="K214"/>
  <c r="BE214" s="1"/>
  <c r="BI211"/>
  <c r="BH211"/>
  <c r="BG211"/>
  <c r="BF211"/>
  <c r="X211"/>
  <c r="X210" s="1"/>
  <c r="V211"/>
  <c r="V210" s="1"/>
  <c r="T211"/>
  <c r="T210" s="1"/>
  <c r="R211"/>
  <c r="Q211"/>
  <c r="Q210" s="1"/>
  <c r="I63" s="1"/>
  <c r="P211"/>
  <c r="R210"/>
  <c r="J63" s="1"/>
  <c r="BI209"/>
  <c r="BH209"/>
  <c r="BG209"/>
  <c r="BF209"/>
  <c r="X209"/>
  <c r="V209"/>
  <c r="V208" s="1"/>
  <c r="T209"/>
  <c r="T208" s="1"/>
  <c r="R209"/>
  <c r="Q209"/>
  <c r="Q208" s="1"/>
  <c r="I62" s="1"/>
  <c r="P209"/>
  <c r="X208"/>
  <c r="R208"/>
  <c r="BI207"/>
  <c r="BH207"/>
  <c r="BG207"/>
  <c r="BF207"/>
  <c r="X207"/>
  <c r="V207"/>
  <c r="T207"/>
  <c r="R207"/>
  <c r="Q207"/>
  <c r="P207"/>
  <c r="BI206"/>
  <c r="BH206"/>
  <c r="BG206"/>
  <c r="BF206"/>
  <c r="X206"/>
  <c r="V206"/>
  <c r="T206"/>
  <c r="R206"/>
  <c r="Q206"/>
  <c r="P206"/>
  <c r="K206" s="1"/>
  <c r="BE206" s="1"/>
  <c r="BI205"/>
  <c r="BH205"/>
  <c r="BG205"/>
  <c r="BF205"/>
  <c r="X205"/>
  <c r="V205"/>
  <c r="T205"/>
  <c r="R205"/>
  <c r="Q205"/>
  <c r="P205"/>
  <c r="BK205" s="1"/>
  <c r="R204"/>
  <c r="J61" s="1"/>
  <c r="BI203"/>
  <c r="BH203"/>
  <c r="BG203"/>
  <c r="BF203"/>
  <c r="X203"/>
  <c r="V203"/>
  <c r="T203"/>
  <c r="R203"/>
  <c r="Q203"/>
  <c r="P203"/>
  <c r="BK203" s="1"/>
  <c r="BI202"/>
  <c r="BH202"/>
  <c r="BG202"/>
  <c r="BF202"/>
  <c r="X202"/>
  <c r="V202"/>
  <c r="T202"/>
  <c r="R202"/>
  <c r="Q202"/>
  <c r="P202"/>
  <c r="BK202" s="1"/>
  <c r="K202"/>
  <c r="BE202" s="1"/>
  <c r="BI201"/>
  <c r="BH201"/>
  <c r="BG201"/>
  <c r="BF201"/>
  <c r="X201"/>
  <c r="V201"/>
  <c r="T201"/>
  <c r="R201"/>
  <c r="Q201"/>
  <c r="P201"/>
  <c r="BK200"/>
  <c r="BI200"/>
  <c r="BH200"/>
  <c r="BG200"/>
  <c r="BF200"/>
  <c r="X200"/>
  <c r="V200"/>
  <c r="T200"/>
  <c r="R200"/>
  <c r="Q200"/>
  <c r="P200"/>
  <c r="K200"/>
  <c r="BE200" s="1"/>
  <c r="BI199"/>
  <c r="BH199"/>
  <c r="BG199"/>
  <c r="BF199"/>
  <c r="X199"/>
  <c r="V199"/>
  <c r="T199"/>
  <c r="R199"/>
  <c r="Q199"/>
  <c r="P199"/>
  <c r="BK199" s="1"/>
  <c r="BI198"/>
  <c r="BH198"/>
  <c r="BG198"/>
  <c r="BF198"/>
  <c r="X198"/>
  <c r="V198"/>
  <c r="T198"/>
  <c r="R198"/>
  <c r="Q198"/>
  <c r="P198"/>
  <c r="BK198" s="1"/>
  <c r="K198"/>
  <c r="BE198" s="1"/>
  <c r="BI197"/>
  <c r="BH197"/>
  <c r="BG197"/>
  <c r="BF197"/>
  <c r="X197"/>
  <c r="V197"/>
  <c r="T197"/>
  <c r="R197"/>
  <c r="Q197"/>
  <c r="P197"/>
  <c r="BK196"/>
  <c r="BI196"/>
  <c r="BH196"/>
  <c r="BG196"/>
  <c r="BF196"/>
  <c r="X196"/>
  <c r="V196"/>
  <c r="T196"/>
  <c r="R196"/>
  <c r="Q196"/>
  <c r="P196"/>
  <c r="K196"/>
  <c r="BE196" s="1"/>
  <c r="BI195"/>
  <c r="BH195"/>
  <c r="BG195"/>
  <c r="BF195"/>
  <c r="X195"/>
  <c r="V195"/>
  <c r="T195"/>
  <c r="R195"/>
  <c r="Q195"/>
  <c r="P195"/>
  <c r="BK195" s="1"/>
  <c r="BI194"/>
  <c r="BH194"/>
  <c r="BG194"/>
  <c r="BF194"/>
  <c r="X194"/>
  <c r="V194"/>
  <c r="T194"/>
  <c r="R194"/>
  <c r="Q194"/>
  <c r="P194"/>
  <c r="BK194" s="1"/>
  <c r="K194"/>
  <c r="BE194" s="1"/>
  <c r="BI193"/>
  <c r="BH193"/>
  <c r="BG193"/>
  <c r="BF193"/>
  <c r="X193"/>
  <c r="V193"/>
  <c r="T193"/>
  <c r="R193"/>
  <c r="Q193"/>
  <c r="P193"/>
  <c r="BK191"/>
  <c r="BI191"/>
  <c r="BH191"/>
  <c r="BG191"/>
  <c r="BF191"/>
  <c r="X191"/>
  <c r="V191"/>
  <c r="T191"/>
  <c r="R191"/>
  <c r="Q191"/>
  <c r="P191"/>
  <c r="K191"/>
  <c r="BE191" s="1"/>
  <c r="BI190"/>
  <c r="BH190"/>
  <c r="BG190"/>
  <c r="BF190"/>
  <c r="X190"/>
  <c r="V190"/>
  <c r="T190"/>
  <c r="R190"/>
  <c r="Q190"/>
  <c r="P190"/>
  <c r="BK190" s="1"/>
  <c r="BI189"/>
  <c r="BH189"/>
  <c r="BG189"/>
  <c r="BF189"/>
  <c r="X189"/>
  <c r="V189"/>
  <c r="T189"/>
  <c r="R189"/>
  <c r="Q189"/>
  <c r="P189"/>
  <c r="BK189" s="1"/>
  <c r="K189"/>
  <c r="BE189" s="1"/>
  <c r="BI187"/>
  <c r="BH187"/>
  <c r="BG187"/>
  <c r="BF187"/>
  <c r="X187"/>
  <c r="V187"/>
  <c r="T187"/>
  <c r="R187"/>
  <c r="Q187"/>
  <c r="P187"/>
  <c r="BK185"/>
  <c r="BI185"/>
  <c r="BH185"/>
  <c r="BG185"/>
  <c r="BF185"/>
  <c r="X185"/>
  <c r="V185"/>
  <c r="T185"/>
  <c r="R185"/>
  <c r="Q185"/>
  <c r="P185"/>
  <c r="K185"/>
  <c r="BE185" s="1"/>
  <c r="BI183"/>
  <c r="BH183"/>
  <c r="BG183"/>
  <c r="BF183"/>
  <c r="X183"/>
  <c r="V183"/>
  <c r="T183"/>
  <c r="R183"/>
  <c r="Q183"/>
  <c r="P183"/>
  <c r="BK183" s="1"/>
  <c r="BI181"/>
  <c r="BH181"/>
  <c r="BG181"/>
  <c r="BF181"/>
  <c r="X181"/>
  <c r="V181"/>
  <c r="T181"/>
  <c r="R181"/>
  <c r="Q181"/>
  <c r="P181"/>
  <c r="BK181" s="1"/>
  <c r="K181"/>
  <c r="BE181" s="1"/>
  <c r="BI180"/>
  <c r="BH180"/>
  <c r="BG180"/>
  <c r="BF180"/>
  <c r="X180"/>
  <c r="V180"/>
  <c r="T180"/>
  <c r="R180"/>
  <c r="Q180"/>
  <c r="P180"/>
  <c r="BK179"/>
  <c r="BI179"/>
  <c r="BH179"/>
  <c r="BG179"/>
  <c r="BF179"/>
  <c r="X179"/>
  <c r="V179"/>
  <c r="T179"/>
  <c r="R179"/>
  <c r="Q179"/>
  <c r="P179"/>
  <c r="K179"/>
  <c r="BE179" s="1"/>
  <c r="BI178"/>
  <c r="BH178"/>
  <c r="BG178"/>
  <c r="BF178"/>
  <c r="X178"/>
  <c r="V178"/>
  <c r="T178"/>
  <c r="R178"/>
  <c r="Q178"/>
  <c r="P178"/>
  <c r="BK178" s="1"/>
  <c r="BI177"/>
  <c r="BH177"/>
  <c r="BG177"/>
  <c r="BF177"/>
  <c r="X177"/>
  <c r="V177"/>
  <c r="T177"/>
  <c r="R177"/>
  <c r="Q177"/>
  <c r="P177"/>
  <c r="BK177" s="1"/>
  <c r="K177"/>
  <c r="BE177" s="1"/>
  <c r="BI175"/>
  <c r="BH175"/>
  <c r="BG175"/>
  <c r="BF175"/>
  <c r="X175"/>
  <c r="V175"/>
  <c r="T175"/>
  <c r="R175"/>
  <c r="Q175"/>
  <c r="P175"/>
  <c r="BK173"/>
  <c r="BI173"/>
  <c r="BH173"/>
  <c r="BG173"/>
  <c r="BF173"/>
  <c r="X173"/>
  <c r="V173"/>
  <c r="T173"/>
  <c r="R173"/>
  <c r="Q173"/>
  <c r="P173"/>
  <c r="K173"/>
  <c r="BE173" s="1"/>
  <c r="BI172"/>
  <c r="BH172"/>
  <c r="BG172"/>
  <c r="BF172"/>
  <c r="X172"/>
  <c r="V172"/>
  <c r="T172"/>
  <c r="R172"/>
  <c r="Q172"/>
  <c r="P172"/>
  <c r="BK172" s="1"/>
  <c r="BI170"/>
  <c r="BH170"/>
  <c r="BG170"/>
  <c r="BF170"/>
  <c r="X170"/>
  <c r="V170"/>
  <c r="T170"/>
  <c r="R170"/>
  <c r="Q170"/>
  <c r="P170"/>
  <c r="BK170" s="1"/>
  <c r="K170"/>
  <c r="BE170" s="1"/>
  <c r="BI169"/>
  <c r="BH169"/>
  <c r="BG169"/>
  <c r="BF169"/>
  <c r="X169"/>
  <c r="V169"/>
  <c r="T169"/>
  <c r="R169"/>
  <c r="Q169"/>
  <c r="P169"/>
  <c r="BK168"/>
  <c r="BI168"/>
  <c r="BH168"/>
  <c r="BG168"/>
  <c r="BF168"/>
  <c r="X168"/>
  <c r="V168"/>
  <c r="T168"/>
  <c r="R168"/>
  <c r="Q168"/>
  <c r="P168"/>
  <c r="K168"/>
  <c r="BE168" s="1"/>
  <c r="BI167"/>
  <c r="BH167"/>
  <c r="BG167"/>
  <c r="BF167"/>
  <c r="X167"/>
  <c r="V167"/>
  <c r="T167"/>
  <c r="R167"/>
  <c r="Q167"/>
  <c r="P167"/>
  <c r="BK167" s="1"/>
  <c r="BI166"/>
  <c r="BH166"/>
  <c r="BG166"/>
  <c r="BF166"/>
  <c r="X166"/>
  <c r="V166"/>
  <c r="T166"/>
  <c r="R166"/>
  <c r="Q166"/>
  <c r="P166"/>
  <c r="BK166" s="1"/>
  <c r="K166"/>
  <c r="BE166" s="1"/>
  <c r="BI165"/>
  <c r="BH165"/>
  <c r="BG165"/>
  <c r="BF165"/>
  <c r="X165"/>
  <c r="V165"/>
  <c r="T165"/>
  <c r="R165"/>
  <c r="Q165"/>
  <c r="P165"/>
  <c r="BK164"/>
  <c r="BI164"/>
  <c r="BH164"/>
  <c r="BG164"/>
  <c r="BF164"/>
  <c r="X164"/>
  <c r="V164"/>
  <c r="T164"/>
  <c r="R164"/>
  <c r="Q164"/>
  <c r="P164"/>
  <c r="K164"/>
  <c r="BE164" s="1"/>
  <c r="BI163"/>
  <c r="BH163"/>
  <c r="BG163"/>
  <c r="BF163"/>
  <c r="X163"/>
  <c r="V163"/>
  <c r="T163"/>
  <c r="R163"/>
  <c r="Q163"/>
  <c r="P163"/>
  <c r="BK163" s="1"/>
  <c r="BI162"/>
  <c r="BH162"/>
  <c r="BG162"/>
  <c r="BF162"/>
  <c r="X162"/>
  <c r="V162"/>
  <c r="T162"/>
  <c r="R162"/>
  <c r="Q162"/>
  <c r="P162"/>
  <c r="BK162" s="1"/>
  <c r="K162"/>
  <c r="BE162" s="1"/>
  <c r="BI161"/>
  <c r="BH161"/>
  <c r="BG161"/>
  <c r="BF161"/>
  <c r="X161"/>
  <c r="V161"/>
  <c r="T161"/>
  <c r="R161"/>
  <c r="Q161"/>
  <c r="P161"/>
  <c r="BK160"/>
  <c r="BI160"/>
  <c r="BH160"/>
  <c r="BG160"/>
  <c r="BF160"/>
  <c r="X160"/>
  <c r="V160"/>
  <c r="T160"/>
  <c r="R160"/>
  <c r="Q160"/>
  <c r="P160"/>
  <c r="K160"/>
  <c r="BE160" s="1"/>
  <c r="BI158"/>
  <c r="BH158"/>
  <c r="BG158"/>
  <c r="BF158"/>
  <c r="X158"/>
  <c r="V158"/>
  <c r="T158"/>
  <c r="R158"/>
  <c r="Q158"/>
  <c r="P158"/>
  <c r="BK158" s="1"/>
  <c r="BI157"/>
  <c r="BH157"/>
  <c r="BG157"/>
  <c r="BF157"/>
  <c r="X157"/>
  <c r="V157"/>
  <c r="T157"/>
  <c r="R157"/>
  <c r="Q157"/>
  <c r="P157"/>
  <c r="BK157" s="1"/>
  <c r="K157"/>
  <c r="BE157" s="1"/>
  <c r="BI156"/>
  <c r="BH156"/>
  <c r="BG156"/>
  <c r="BF156"/>
  <c r="X156"/>
  <c r="V156"/>
  <c r="T156"/>
  <c r="R156"/>
  <c r="Q156"/>
  <c r="P156"/>
  <c r="BK155"/>
  <c r="BI155"/>
  <c r="BH155"/>
  <c r="BG155"/>
  <c r="BF155"/>
  <c r="X155"/>
  <c r="V155"/>
  <c r="T155"/>
  <c r="R155"/>
  <c r="Q155"/>
  <c r="P155"/>
  <c r="K155"/>
  <c r="BE155" s="1"/>
  <c r="BI154"/>
  <c r="BH154"/>
  <c r="BG154"/>
  <c r="BF154"/>
  <c r="X154"/>
  <c r="V154"/>
  <c r="T154"/>
  <c r="R154"/>
  <c r="Q154"/>
  <c r="P154"/>
  <c r="BK154" s="1"/>
  <c r="BI153"/>
  <c r="BH153"/>
  <c r="BG153"/>
  <c r="BF153"/>
  <c r="X153"/>
  <c r="V153"/>
  <c r="T153"/>
  <c r="R153"/>
  <c r="Q153"/>
  <c r="P153"/>
  <c r="BK153" s="1"/>
  <c r="K153"/>
  <c r="BE153" s="1"/>
  <c r="BI152"/>
  <c r="BH152"/>
  <c r="BG152"/>
  <c r="BF152"/>
  <c r="X152"/>
  <c r="V152"/>
  <c r="T152"/>
  <c r="R152"/>
  <c r="Q152"/>
  <c r="P152"/>
  <c r="BK151"/>
  <c r="BI151"/>
  <c r="BH151"/>
  <c r="BG151"/>
  <c r="BF151"/>
  <c r="X151"/>
  <c r="V151"/>
  <c r="T151"/>
  <c r="R151"/>
  <c r="Q151"/>
  <c r="P151"/>
  <c r="K151"/>
  <c r="BE151" s="1"/>
  <c r="BI150"/>
  <c r="BH150"/>
  <c r="BG150"/>
  <c r="BF150"/>
  <c r="X150"/>
  <c r="V150"/>
  <c r="T150"/>
  <c r="R150"/>
  <c r="Q150"/>
  <c r="P150"/>
  <c r="BK150" s="1"/>
  <c r="BI148"/>
  <c r="BH148"/>
  <c r="BG148"/>
  <c r="BF148"/>
  <c r="X148"/>
  <c r="V148"/>
  <c r="T148"/>
  <c r="R148"/>
  <c r="Q148"/>
  <c r="P148"/>
  <c r="BK148" s="1"/>
  <c r="K148"/>
  <c r="BE148" s="1"/>
  <c r="BI146"/>
  <c r="BH146"/>
  <c r="BG146"/>
  <c r="BF146"/>
  <c r="X146"/>
  <c r="V146"/>
  <c r="T146"/>
  <c r="R146"/>
  <c r="Q146"/>
  <c r="P146"/>
  <c r="BK145"/>
  <c r="BI145"/>
  <c r="BH145"/>
  <c r="BG145"/>
  <c r="BF145"/>
  <c r="X145"/>
  <c r="V145"/>
  <c r="T145"/>
  <c r="R145"/>
  <c r="Q145"/>
  <c r="P145"/>
  <c r="K145"/>
  <c r="BE145" s="1"/>
  <c r="BI144"/>
  <c r="BH144"/>
  <c r="BG144"/>
  <c r="BF144"/>
  <c r="X144"/>
  <c r="V144"/>
  <c r="T144"/>
  <c r="R144"/>
  <c r="Q144"/>
  <c r="P144"/>
  <c r="BK144" s="1"/>
  <c r="BI143"/>
  <c r="BH143"/>
  <c r="BG143"/>
  <c r="BF143"/>
  <c r="X143"/>
  <c r="V143"/>
  <c r="T143"/>
  <c r="R143"/>
  <c r="Q143"/>
  <c r="P143"/>
  <c r="BK143" s="1"/>
  <c r="K143"/>
  <c r="BE143" s="1"/>
  <c r="BI142"/>
  <c r="BH142"/>
  <c r="BG142"/>
  <c r="BF142"/>
  <c r="X142"/>
  <c r="V142"/>
  <c r="T142"/>
  <c r="R142"/>
  <c r="Q142"/>
  <c r="P142"/>
  <c r="BK140"/>
  <c r="BI140"/>
  <c r="BH140"/>
  <c r="BG140"/>
  <c r="BF140"/>
  <c r="X140"/>
  <c r="V140"/>
  <c r="T140"/>
  <c r="R140"/>
  <c r="Q140"/>
  <c r="P140"/>
  <c r="K140"/>
  <c r="BE140" s="1"/>
  <c r="BI139"/>
  <c r="BH139"/>
  <c r="BG139"/>
  <c r="BF139"/>
  <c r="X139"/>
  <c r="V139"/>
  <c r="T139"/>
  <c r="R139"/>
  <c r="Q139"/>
  <c r="P139"/>
  <c r="BK139" s="1"/>
  <c r="BI138"/>
  <c r="BH138"/>
  <c r="BG138"/>
  <c r="BF138"/>
  <c r="X138"/>
  <c r="V138"/>
  <c r="T138"/>
  <c r="R138"/>
  <c r="Q138"/>
  <c r="P138"/>
  <c r="BK138" s="1"/>
  <c r="K138"/>
  <c r="BE138" s="1"/>
  <c r="BI136"/>
  <c r="BH136"/>
  <c r="BG136"/>
  <c r="BF136"/>
  <c r="X136"/>
  <c r="V136"/>
  <c r="T136"/>
  <c r="R136"/>
  <c r="Q136"/>
  <c r="P136"/>
  <c r="BK135"/>
  <c r="BI135"/>
  <c r="BH135"/>
  <c r="BG135"/>
  <c r="BF135"/>
  <c r="X135"/>
  <c r="V135"/>
  <c r="T135"/>
  <c r="R135"/>
  <c r="Q135"/>
  <c r="P135"/>
  <c r="K135"/>
  <c r="BE135" s="1"/>
  <c r="BI133"/>
  <c r="BH133"/>
  <c r="BG133"/>
  <c r="BF133"/>
  <c r="X133"/>
  <c r="V133"/>
  <c r="T133"/>
  <c r="R133"/>
  <c r="Q133"/>
  <c r="P133"/>
  <c r="BK133" s="1"/>
  <c r="BI131"/>
  <c r="BH131"/>
  <c r="BG131"/>
  <c r="BF131"/>
  <c r="X131"/>
  <c r="V131"/>
  <c r="T131"/>
  <c r="T130" s="1"/>
  <c r="R131"/>
  <c r="Q131"/>
  <c r="P131"/>
  <c r="BK131" s="1"/>
  <c r="K131"/>
  <c r="BE131" s="1"/>
  <c r="BK128"/>
  <c r="BI128"/>
  <c r="BH128"/>
  <c r="BG128"/>
  <c r="BF128"/>
  <c r="X128"/>
  <c r="V128"/>
  <c r="T128"/>
  <c r="R128"/>
  <c r="Q128"/>
  <c r="P128"/>
  <c r="K128" s="1"/>
  <c r="BE128" s="1"/>
  <c r="BI127"/>
  <c r="BH127"/>
  <c r="BG127"/>
  <c r="BF127"/>
  <c r="X127"/>
  <c r="V127"/>
  <c r="T127"/>
  <c r="R127"/>
  <c r="Q127"/>
  <c r="P127"/>
  <c r="BI126"/>
  <c r="BH126"/>
  <c r="BG126"/>
  <c r="BF126"/>
  <c r="X126"/>
  <c r="V126"/>
  <c r="T126"/>
  <c r="R126"/>
  <c r="Q126"/>
  <c r="P126"/>
  <c r="K126" s="1"/>
  <c r="BE126" s="1"/>
  <c r="BI124"/>
  <c r="BH124"/>
  <c r="BG124"/>
  <c r="BF124"/>
  <c r="X124"/>
  <c r="V124"/>
  <c r="T124"/>
  <c r="R124"/>
  <c r="Q124"/>
  <c r="P124"/>
  <c r="K124" s="1"/>
  <c r="BE124" s="1"/>
  <c r="BI122"/>
  <c r="BH122"/>
  <c r="BG122"/>
  <c r="BF122"/>
  <c r="X122"/>
  <c r="V122"/>
  <c r="T122"/>
  <c r="R122"/>
  <c r="Q122"/>
  <c r="P122"/>
  <c r="BK122" s="1"/>
  <c r="BK120"/>
  <c r="BI120"/>
  <c r="BH120"/>
  <c r="BG120"/>
  <c r="BF120"/>
  <c r="X120"/>
  <c r="V120"/>
  <c r="T120"/>
  <c r="R120"/>
  <c r="Q120"/>
  <c r="P120"/>
  <c r="K120" s="1"/>
  <c r="BE120" s="1"/>
  <c r="T119"/>
  <c r="BI118"/>
  <c r="BH118"/>
  <c r="BG118"/>
  <c r="BF118"/>
  <c r="X118"/>
  <c r="X117" s="1"/>
  <c r="V118"/>
  <c r="T118"/>
  <c r="T117" s="1"/>
  <c r="R118"/>
  <c r="Q118"/>
  <c r="P118"/>
  <c r="BK118" s="1"/>
  <c r="BK117" s="1"/>
  <c r="K117" s="1"/>
  <c r="K57" s="1"/>
  <c r="K118"/>
  <c r="BE118" s="1"/>
  <c r="V117"/>
  <c r="R117"/>
  <c r="Q117"/>
  <c r="I57" s="1"/>
  <c r="BI116"/>
  <c r="BH116"/>
  <c r="BG116"/>
  <c r="BF116"/>
  <c r="X116"/>
  <c r="V116"/>
  <c r="T116"/>
  <c r="R116"/>
  <c r="Q116"/>
  <c r="P116"/>
  <c r="BK116" s="1"/>
  <c r="K116"/>
  <c r="BE116" s="1"/>
  <c r="BI115"/>
  <c r="BH115"/>
  <c r="BG115"/>
  <c r="BF115"/>
  <c r="X115"/>
  <c r="V115"/>
  <c r="T115"/>
  <c r="R115"/>
  <c r="Q115"/>
  <c r="P115"/>
  <c r="BI113"/>
  <c r="BH113"/>
  <c r="BG113"/>
  <c r="BF113"/>
  <c r="X113"/>
  <c r="V113"/>
  <c r="T113"/>
  <c r="R113"/>
  <c r="Q113"/>
  <c r="P113"/>
  <c r="BK113" s="1"/>
  <c r="K113"/>
  <c r="BE113" s="1"/>
  <c r="BI111"/>
  <c r="BH111"/>
  <c r="BG111"/>
  <c r="BF111"/>
  <c r="X111"/>
  <c r="V111"/>
  <c r="T111"/>
  <c r="R111"/>
  <c r="Q111"/>
  <c r="P111"/>
  <c r="BI110"/>
  <c r="BH110"/>
  <c r="BG110"/>
  <c r="BF110"/>
  <c r="X110"/>
  <c r="V110"/>
  <c r="T110"/>
  <c r="R110"/>
  <c r="Q110"/>
  <c r="P110"/>
  <c r="BK110" s="1"/>
  <c r="K110"/>
  <c r="BE110" s="1"/>
  <c r="BI108"/>
  <c r="BH108"/>
  <c r="BG108"/>
  <c r="BF108"/>
  <c r="X108"/>
  <c r="V108"/>
  <c r="T108"/>
  <c r="R108"/>
  <c r="Q108"/>
  <c r="P108"/>
  <c r="BI106"/>
  <c r="BH106"/>
  <c r="BG106"/>
  <c r="BF106"/>
  <c r="X106"/>
  <c r="V106"/>
  <c r="T106"/>
  <c r="R106"/>
  <c r="Q106"/>
  <c r="P106"/>
  <c r="BK106" s="1"/>
  <c r="K106"/>
  <c r="BE106" s="1"/>
  <c r="BI105"/>
  <c r="BH105"/>
  <c r="BG105"/>
  <c r="BF105"/>
  <c r="X105"/>
  <c r="V105"/>
  <c r="T105"/>
  <c r="R105"/>
  <c r="Q105"/>
  <c r="P105"/>
  <c r="BI103"/>
  <c r="BH103"/>
  <c r="BG103"/>
  <c r="BF103"/>
  <c r="X103"/>
  <c r="V103"/>
  <c r="T103"/>
  <c r="R103"/>
  <c r="Q103"/>
  <c r="P103"/>
  <c r="BK103" s="1"/>
  <c r="K103"/>
  <c r="BE103" s="1"/>
  <c r="BI101"/>
  <c r="BH101"/>
  <c r="BG101"/>
  <c r="BF101"/>
  <c r="X101"/>
  <c r="V101"/>
  <c r="T101"/>
  <c r="R101"/>
  <c r="Q101"/>
  <c r="P101"/>
  <c r="BK101" s="1"/>
  <c r="BI100"/>
  <c r="BH100"/>
  <c r="BG100"/>
  <c r="BF100"/>
  <c r="X100"/>
  <c r="V100"/>
  <c r="T100"/>
  <c r="R100"/>
  <c r="Q100"/>
  <c r="P100"/>
  <c r="K100" s="1"/>
  <c r="BE100" s="1"/>
  <c r="BI98"/>
  <c r="BH98"/>
  <c r="BG98"/>
  <c r="BF98"/>
  <c r="X98"/>
  <c r="V98"/>
  <c r="T98"/>
  <c r="R98"/>
  <c r="Q98"/>
  <c r="P98"/>
  <c r="BK98" s="1"/>
  <c r="BI96"/>
  <c r="BH96"/>
  <c r="BG96"/>
  <c r="BF96"/>
  <c r="X96"/>
  <c r="V96"/>
  <c r="T96"/>
  <c r="R96"/>
  <c r="Q96"/>
  <c r="P96"/>
  <c r="BK96" s="1"/>
  <c r="BI94"/>
  <c r="BH94"/>
  <c r="BG94"/>
  <c r="BF94"/>
  <c r="X94"/>
  <c r="V94"/>
  <c r="T94"/>
  <c r="R94"/>
  <c r="Q94"/>
  <c r="P94"/>
  <c r="BK94" s="1"/>
  <c r="K94"/>
  <c r="BE94" s="1"/>
  <c r="BI92"/>
  <c r="BH92"/>
  <c r="BG92"/>
  <c r="BF92"/>
  <c r="X92"/>
  <c r="V92"/>
  <c r="T92"/>
  <c r="R92"/>
  <c r="Q92"/>
  <c r="P92"/>
  <c r="BK92" s="1"/>
  <c r="BI91"/>
  <c r="BH91"/>
  <c r="F33" s="1"/>
  <c r="BG91"/>
  <c r="BF91"/>
  <c r="X91"/>
  <c r="V91"/>
  <c r="T91"/>
  <c r="R91"/>
  <c r="Q91"/>
  <c r="P91"/>
  <c r="BK91" s="1"/>
  <c r="BI90"/>
  <c r="BH90"/>
  <c r="BG90"/>
  <c r="BF90"/>
  <c r="F31" s="1"/>
  <c r="J80" s="1"/>
  <c r="X90"/>
  <c r="V90"/>
  <c r="T90"/>
  <c r="R90"/>
  <c r="R88" s="1"/>
  <c r="Q90"/>
  <c r="P90"/>
  <c r="BK90" s="1"/>
  <c r="BK89"/>
  <c r="BI89"/>
  <c r="BH89"/>
  <c r="BG89"/>
  <c r="BF89"/>
  <c r="X89"/>
  <c r="V89"/>
  <c r="T89"/>
  <c r="T88" s="1"/>
  <c r="R89"/>
  <c r="Q89"/>
  <c r="P89"/>
  <c r="K89"/>
  <c r="BE89" s="1"/>
  <c r="F83"/>
  <c r="J82"/>
  <c r="F82"/>
  <c r="F80"/>
  <c r="E78"/>
  <c r="J68"/>
  <c r="I67"/>
  <c r="I66"/>
  <c r="J62"/>
  <c r="J57"/>
  <c r="F50"/>
  <c r="J49"/>
  <c r="F49"/>
  <c r="J47"/>
  <c r="F47"/>
  <c r="R212" l="1"/>
  <c r="J64" s="1"/>
  <c r="T212"/>
  <c r="Q213"/>
  <c r="Q212" s="1"/>
  <c r="I64" s="1"/>
  <c r="J65"/>
  <c r="Q88"/>
  <c r="X88"/>
  <c r="F34"/>
  <c r="V119"/>
  <c r="Q119"/>
  <c r="I58" s="1"/>
  <c r="X119"/>
  <c r="Q125"/>
  <c r="I59" s="1"/>
  <c r="X125"/>
  <c r="R125"/>
  <c r="J59" s="1"/>
  <c r="T125"/>
  <c r="Q204"/>
  <c r="I61" s="1"/>
  <c r="X204"/>
  <c r="BK124"/>
  <c r="BK119" s="1"/>
  <c r="K119" s="1"/>
  <c r="K58" s="1"/>
  <c r="BK126"/>
  <c r="BK206"/>
  <c r="V88"/>
  <c r="R119"/>
  <c r="J58" s="1"/>
  <c r="V125"/>
  <c r="T204"/>
  <c r="T87" s="1"/>
  <c r="T86" s="1"/>
  <c r="V204"/>
  <c r="J159" i="2"/>
  <c r="J158" s="1"/>
  <c r="K31" i="5"/>
  <c r="F32"/>
  <c r="I56"/>
  <c r="V87"/>
  <c r="J56"/>
  <c r="I65"/>
  <c r="BK136"/>
  <c r="K136"/>
  <c r="BE136" s="1"/>
  <c r="BK156"/>
  <c r="K156"/>
  <c r="BE156" s="1"/>
  <c r="BK175"/>
  <c r="K175"/>
  <c r="BE175" s="1"/>
  <c r="BK197"/>
  <c r="K197"/>
  <c r="BE197" s="1"/>
  <c r="K90"/>
  <c r="BE90" s="1"/>
  <c r="K96"/>
  <c r="BE96" s="1"/>
  <c r="BK111"/>
  <c r="K111"/>
  <c r="BE111" s="1"/>
  <c r="V130"/>
  <c r="BK142"/>
  <c r="K142"/>
  <c r="BE142" s="1"/>
  <c r="BK161"/>
  <c r="K161"/>
  <c r="BE161" s="1"/>
  <c r="BK180"/>
  <c r="K180"/>
  <c r="BE180" s="1"/>
  <c r="BK201"/>
  <c r="K201"/>
  <c r="BE201" s="1"/>
  <c r="BK216"/>
  <c r="K216"/>
  <c r="BE216" s="1"/>
  <c r="V213"/>
  <c r="V212" s="1"/>
  <c r="BK115"/>
  <c r="K115"/>
  <c r="BE115" s="1"/>
  <c r="K91"/>
  <c r="BE91" s="1"/>
  <c r="K98"/>
  <c r="BE98" s="1"/>
  <c r="BK100"/>
  <c r="BK108"/>
  <c r="K108"/>
  <c r="BE108" s="1"/>
  <c r="BK127"/>
  <c r="BK125" s="1"/>
  <c r="K125" s="1"/>
  <c r="K59" s="1"/>
  <c r="K127"/>
  <c r="BE127" s="1"/>
  <c r="Q130"/>
  <c r="I60" s="1"/>
  <c r="X130"/>
  <c r="X87" s="1"/>
  <c r="X86" s="1"/>
  <c r="BK146"/>
  <c r="BK130" s="1"/>
  <c r="K130" s="1"/>
  <c r="K60" s="1"/>
  <c r="K146"/>
  <c r="BE146" s="1"/>
  <c r="BK165"/>
  <c r="K165"/>
  <c r="BE165" s="1"/>
  <c r="BK187"/>
  <c r="K187"/>
  <c r="BE187" s="1"/>
  <c r="BK223"/>
  <c r="K223"/>
  <c r="BE223" s="1"/>
  <c r="BK226"/>
  <c r="BK225" s="1"/>
  <c r="K225" s="1"/>
  <c r="K66" s="1"/>
  <c r="K226"/>
  <c r="BE226" s="1"/>
  <c r="BK229"/>
  <c r="BK228" s="1"/>
  <c r="K228" s="1"/>
  <c r="K67" s="1"/>
  <c r="K229"/>
  <c r="BE229" s="1"/>
  <c r="BK232"/>
  <c r="BK231" s="1"/>
  <c r="K231" s="1"/>
  <c r="K68" s="1"/>
  <c r="K232"/>
  <c r="BE232" s="1"/>
  <c r="K92"/>
  <c r="BE92" s="1"/>
  <c r="K101"/>
  <c r="BE101" s="1"/>
  <c r="BK105"/>
  <c r="K105"/>
  <c r="BE105" s="1"/>
  <c r="R130"/>
  <c r="J60" s="1"/>
  <c r="BK152"/>
  <c r="K152"/>
  <c r="BE152" s="1"/>
  <c r="BK169"/>
  <c r="K169"/>
  <c r="BE169" s="1"/>
  <c r="BK193"/>
  <c r="K193"/>
  <c r="BE193" s="1"/>
  <c r="BK207"/>
  <c r="K207"/>
  <c r="BE207" s="1"/>
  <c r="BK209"/>
  <c r="BK208" s="1"/>
  <c r="K208" s="1"/>
  <c r="K62" s="1"/>
  <c r="K209"/>
  <c r="BE209" s="1"/>
  <c r="BK211"/>
  <c r="BK210" s="1"/>
  <c r="K210" s="1"/>
  <c r="K63" s="1"/>
  <c r="K211"/>
  <c r="BE211" s="1"/>
  <c r="K122"/>
  <c r="BE122" s="1"/>
  <c r="K133"/>
  <c r="BE133" s="1"/>
  <c r="K139"/>
  <c r="BE139" s="1"/>
  <c r="K144"/>
  <c r="BE144" s="1"/>
  <c r="K150"/>
  <c r="BE150" s="1"/>
  <c r="K154"/>
  <c r="BE154" s="1"/>
  <c r="K158"/>
  <c r="BE158" s="1"/>
  <c r="K163"/>
  <c r="BE163" s="1"/>
  <c r="K167"/>
  <c r="BE167" s="1"/>
  <c r="K172"/>
  <c r="BE172" s="1"/>
  <c r="K178"/>
  <c r="BE178" s="1"/>
  <c r="K183"/>
  <c r="BE183" s="1"/>
  <c r="K190"/>
  <c r="BE190" s="1"/>
  <c r="K195"/>
  <c r="BE195" s="1"/>
  <c r="K199"/>
  <c r="BE199" s="1"/>
  <c r="K203"/>
  <c r="BE203" s="1"/>
  <c r="K205"/>
  <c r="BE205" s="1"/>
  <c r="K220"/>
  <c r="BE220" s="1"/>
  <c r="J84" i="3"/>
  <c r="J85"/>
  <c r="J86"/>
  <c r="R87" i="5" l="1"/>
  <c r="J55" s="1"/>
  <c r="BK213"/>
  <c r="K213" s="1"/>
  <c r="K65" s="1"/>
  <c r="BK204"/>
  <c r="K204" s="1"/>
  <c r="K61" s="1"/>
  <c r="BK88"/>
  <c r="K88" s="1"/>
  <c r="K56" s="1"/>
  <c r="K30"/>
  <c r="BK87"/>
  <c r="BK212"/>
  <c r="K212" s="1"/>
  <c r="K64" s="1"/>
  <c r="F30"/>
  <c r="Q87"/>
  <c r="V86"/>
  <c r="J128" i="3"/>
  <c r="J124" s="1"/>
  <c r="R86" i="5" l="1"/>
  <c r="J54" s="1"/>
  <c r="K26" s="1"/>
  <c r="I55"/>
  <c r="Q86"/>
  <c r="I54" s="1"/>
  <c r="K25" s="1"/>
  <c r="K87"/>
  <c r="K55" s="1"/>
  <c r="BK86"/>
  <c r="K86" s="1"/>
  <c r="J105" i="3"/>
  <c r="J113"/>
  <c r="P113"/>
  <c r="BK113"/>
  <c r="K54" i="5" l="1"/>
  <c r="K27"/>
  <c r="F12" i="3"/>
  <c r="F12" i="2"/>
  <c r="F49" s="1"/>
  <c r="E21" i="3"/>
  <c r="J21"/>
  <c r="J20"/>
  <c r="J18"/>
  <c r="J17"/>
  <c r="J14"/>
  <c r="J15"/>
  <c r="J21" i="2"/>
  <c r="J20"/>
  <c r="J18"/>
  <c r="J17"/>
  <c r="J15"/>
  <c r="J14"/>
  <c r="AN10" i="1"/>
  <c r="E21" i="2"/>
  <c r="E15"/>
  <c r="E18"/>
  <c r="E18" i="3"/>
  <c r="K36" i="5" l="1"/>
  <c r="AN52" i="1" s="1"/>
  <c r="AG52"/>
  <c r="T92" i="3"/>
  <c r="BK92"/>
  <c r="J92" s="1"/>
  <c r="J59" s="1"/>
  <c r="AY54" i="1"/>
  <c r="AX54"/>
  <c r="BI129" i="3"/>
  <c r="BH129"/>
  <c r="BG129"/>
  <c r="BF129"/>
  <c r="BE129"/>
  <c r="T129"/>
  <c r="R129"/>
  <c r="P129"/>
  <c r="BK129"/>
  <c r="J129"/>
  <c r="BI127"/>
  <c r="BH127"/>
  <c r="BG127"/>
  <c r="BF127"/>
  <c r="BE127"/>
  <c r="T127"/>
  <c r="R127"/>
  <c r="R124" s="1"/>
  <c r="P127"/>
  <c r="BK127"/>
  <c r="J127"/>
  <c r="BI125"/>
  <c r="BH125"/>
  <c r="BG125"/>
  <c r="BF125"/>
  <c r="BE125"/>
  <c r="T125"/>
  <c r="T124" s="1"/>
  <c r="R125"/>
  <c r="P125"/>
  <c r="P124" s="1"/>
  <c r="BK125"/>
  <c r="BK124" s="1"/>
  <c r="J125"/>
  <c r="BI122"/>
  <c r="BH122"/>
  <c r="BG122"/>
  <c r="BF122"/>
  <c r="T122"/>
  <c r="R122"/>
  <c r="P122"/>
  <c r="P121" s="1"/>
  <c r="BK122"/>
  <c r="J122"/>
  <c r="BE122" s="1"/>
  <c r="BI120"/>
  <c r="BH120"/>
  <c r="BG120"/>
  <c r="BF120"/>
  <c r="BE120"/>
  <c r="T120"/>
  <c r="R120"/>
  <c r="P120"/>
  <c r="BK120"/>
  <c r="J120"/>
  <c r="BI119"/>
  <c r="BH119"/>
  <c r="BG119"/>
  <c r="BF119"/>
  <c r="BE119"/>
  <c r="T119"/>
  <c r="R119"/>
  <c r="P119"/>
  <c r="BK119"/>
  <c r="J119"/>
  <c r="BI118"/>
  <c r="BH118"/>
  <c r="BG118"/>
  <c r="BF118"/>
  <c r="BE118"/>
  <c r="T118"/>
  <c r="R118"/>
  <c r="P118"/>
  <c r="BK118"/>
  <c r="J118"/>
  <c r="BI117"/>
  <c r="BH117"/>
  <c r="BG117"/>
  <c r="BF117"/>
  <c r="BE117"/>
  <c r="T117"/>
  <c r="R117"/>
  <c r="P117"/>
  <c r="BK117"/>
  <c r="J117"/>
  <c r="BI116"/>
  <c r="BH116"/>
  <c r="BG116"/>
  <c r="BF116"/>
  <c r="BE116"/>
  <c r="T116"/>
  <c r="R116"/>
  <c r="P116"/>
  <c r="BK116"/>
  <c r="J116"/>
  <c r="BI115"/>
  <c r="BH115"/>
  <c r="BG115"/>
  <c r="BF115"/>
  <c r="BE115"/>
  <c r="T115"/>
  <c r="R115"/>
  <c r="P115"/>
  <c r="BK115"/>
  <c r="J115"/>
  <c r="BI114"/>
  <c r="BH114"/>
  <c r="BG114"/>
  <c r="BF114"/>
  <c r="BE114"/>
  <c r="T114"/>
  <c r="R114"/>
  <c r="P114"/>
  <c r="BK114"/>
  <c r="J114"/>
  <c r="BI112"/>
  <c r="BH112"/>
  <c r="BG112"/>
  <c r="BF112"/>
  <c r="BE112"/>
  <c r="T112"/>
  <c r="R112"/>
  <c r="P112"/>
  <c r="BK112"/>
  <c r="J112"/>
  <c r="BI111"/>
  <c r="BH111"/>
  <c r="BG111"/>
  <c r="BF111"/>
  <c r="BE111"/>
  <c r="T111"/>
  <c r="R111"/>
  <c r="P111"/>
  <c r="BK111"/>
  <c r="J111"/>
  <c r="BI110"/>
  <c r="BH110"/>
  <c r="BG110"/>
  <c r="BF110"/>
  <c r="BE110"/>
  <c r="T110"/>
  <c r="R110"/>
  <c r="P110"/>
  <c r="BK110"/>
  <c r="J110"/>
  <c r="BI109"/>
  <c r="BH109"/>
  <c r="BG109"/>
  <c r="BF109"/>
  <c r="T109"/>
  <c r="R109"/>
  <c r="P109"/>
  <c r="BK109"/>
  <c r="J109"/>
  <c r="BE109" s="1"/>
  <c r="BI108"/>
  <c r="BH108"/>
  <c r="BG108"/>
  <c r="BF108"/>
  <c r="BE108"/>
  <c r="T108"/>
  <c r="R108"/>
  <c r="P108"/>
  <c r="BK108"/>
  <c r="J108"/>
  <c r="BI106"/>
  <c r="BH106"/>
  <c r="BG106"/>
  <c r="BF106"/>
  <c r="BE106"/>
  <c r="T106"/>
  <c r="T105" s="1"/>
  <c r="R106"/>
  <c r="R105" s="1"/>
  <c r="P106"/>
  <c r="P105" s="1"/>
  <c r="BK106"/>
  <c r="BK105" s="1"/>
  <c r="J62" s="1"/>
  <c r="J106"/>
  <c r="BI103"/>
  <c r="BH103"/>
  <c r="BG103"/>
  <c r="BF103"/>
  <c r="T103"/>
  <c r="R103"/>
  <c r="P103"/>
  <c r="BK103"/>
  <c r="J103"/>
  <c r="BE103" s="1"/>
  <c r="BI102"/>
  <c r="BH102"/>
  <c r="BG102"/>
  <c r="BF102"/>
  <c r="T102"/>
  <c r="R102"/>
  <c r="P102"/>
  <c r="BK102"/>
  <c r="J102"/>
  <c r="BE102" s="1"/>
  <c r="BI101"/>
  <c r="BH101"/>
  <c r="BG101"/>
  <c r="BF101"/>
  <c r="T101"/>
  <c r="R101"/>
  <c r="P101"/>
  <c r="P99" s="1"/>
  <c r="BK101"/>
  <c r="J101"/>
  <c r="BE101" s="1"/>
  <c r="BI100"/>
  <c r="BH100"/>
  <c r="BG100"/>
  <c r="BF100"/>
  <c r="T100"/>
  <c r="T99" s="1"/>
  <c r="R100"/>
  <c r="R99" s="1"/>
  <c r="P100"/>
  <c r="BK100"/>
  <c r="BK99" s="1"/>
  <c r="J99" s="1"/>
  <c r="J61" s="1"/>
  <c r="J100"/>
  <c r="BE100" s="1"/>
  <c r="BI98"/>
  <c r="BH98"/>
  <c r="BG98"/>
  <c r="BF98"/>
  <c r="BE98"/>
  <c r="T98"/>
  <c r="R98"/>
  <c r="P98"/>
  <c r="BK98"/>
  <c r="J98"/>
  <c r="BI97"/>
  <c r="BH97"/>
  <c r="BG97"/>
  <c r="BF97"/>
  <c r="BE97"/>
  <c r="T97"/>
  <c r="R97"/>
  <c r="P97"/>
  <c r="BK97"/>
  <c r="J97"/>
  <c r="BI96"/>
  <c r="BH96"/>
  <c r="BG96"/>
  <c r="BF96"/>
  <c r="BE96"/>
  <c r="T96"/>
  <c r="T95" s="1"/>
  <c r="R96"/>
  <c r="R95" s="1"/>
  <c r="P96"/>
  <c r="P95" s="1"/>
  <c r="BK96"/>
  <c r="BK95" s="1"/>
  <c r="J95" s="1"/>
  <c r="J60" s="1"/>
  <c r="J96"/>
  <c r="BI93"/>
  <c r="BH93"/>
  <c r="BG93"/>
  <c r="BF93"/>
  <c r="T93"/>
  <c r="R93"/>
  <c r="R92" s="1"/>
  <c r="P93"/>
  <c r="P92" s="1"/>
  <c r="BK93"/>
  <c r="J93"/>
  <c r="BE93" s="1"/>
  <c r="BI90"/>
  <c r="BH90"/>
  <c r="BG90"/>
  <c r="BF90"/>
  <c r="BE90"/>
  <c r="T90"/>
  <c r="R90"/>
  <c r="P90"/>
  <c r="BK90"/>
  <c r="J90"/>
  <c r="BI89"/>
  <c r="BH89"/>
  <c r="BG89"/>
  <c r="BF89"/>
  <c r="BE89"/>
  <c r="T89"/>
  <c r="R89"/>
  <c r="P89"/>
  <c r="BK89"/>
  <c r="J89"/>
  <c r="BI87"/>
  <c r="F34" s="1"/>
  <c r="BD54" i="1" s="1"/>
  <c r="BH87" i="3"/>
  <c r="F33" s="1"/>
  <c r="BC54" i="1" s="1"/>
  <c r="BG87" i="3"/>
  <c r="F32" s="1"/>
  <c r="BB54" i="1" s="1"/>
  <c r="BF87" i="3"/>
  <c r="T87"/>
  <c r="T86" s="1"/>
  <c r="R87"/>
  <c r="R86" s="1"/>
  <c r="P87"/>
  <c r="P86" s="1"/>
  <c r="BK87"/>
  <c r="BK86" s="1"/>
  <c r="J87"/>
  <c r="BE87" s="1"/>
  <c r="F78"/>
  <c r="E76"/>
  <c r="F49"/>
  <c r="E47"/>
  <c r="J51"/>
  <c r="F52"/>
  <c r="E15"/>
  <c r="F51" s="1"/>
  <c r="J12"/>
  <c r="J78" s="1"/>
  <c r="E7"/>
  <c r="E45" s="1"/>
  <c r="AY53" i="1"/>
  <c r="AX53"/>
  <c r="BI155" i="2"/>
  <c r="BH155"/>
  <c r="BG155"/>
  <c r="BF155"/>
  <c r="T155"/>
  <c r="T154" s="1"/>
  <c r="R155"/>
  <c r="R154" s="1"/>
  <c r="P155"/>
  <c r="P154" s="1"/>
  <c r="BK155"/>
  <c r="BK154" s="1"/>
  <c r="J156" s="1"/>
  <c r="J64" s="1"/>
  <c r="J157"/>
  <c r="BE155" s="1"/>
  <c r="BI153"/>
  <c r="BH153"/>
  <c r="BG153"/>
  <c r="BF153"/>
  <c r="T153"/>
  <c r="R153"/>
  <c r="P153"/>
  <c r="BK153"/>
  <c r="J155"/>
  <c r="BE153" s="1"/>
  <c r="BI151"/>
  <c r="BH151"/>
  <c r="BG151"/>
  <c r="BF151"/>
  <c r="T151"/>
  <c r="R151"/>
  <c r="P151"/>
  <c r="BK151"/>
  <c r="J153"/>
  <c r="BE151" s="1"/>
  <c r="BI149"/>
  <c r="BH149"/>
  <c r="BG149"/>
  <c r="BF149"/>
  <c r="T149"/>
  <c r="R149"/>
  <c r="P149"/>
  <c r="BK149"/>
  <c r="J151"/>
  <c r="BE149" s="1"/>
  <c r="BI147"/>
  <c r="BH147"/>
  <c r="BG147"/>
  <c r="BF147"/>
  <c r="T147"/>
  <c r="R147"/>
  <c r="P147"/>
  <c r="BK147"/>
  <c r="J149"/>
  <c r="BE147" s="1"/>
  <c r="BI145"/>
  <c r="BH145"/>
  <c r="BG145"/>
  <c r="BF145"/>
  <c r="T145"/>
  <c r="R145"/>
  <c r="P145"/>
  <c r="BK145"/>
  <c r="BE145"/>
  <c r="BI143"/>
  <c r="BH143"/>
  <c r="BG143"/>
  <c r="BF143"/>
  <c r="T143"/>
  <c r="R143"/>
  <c r="P143"/>
  <c r="BK143"/>
  <c r="J145"/>
  <c r="BE143" s="1"/>
  <c r="J143"/>
  <c r="BI140"/>
  <c r="BH140"/>
  <c r="BG140"/>
  <c r="BF140"/>
  <c r="T140"/>
  <c r="R140"/>
  <c r="P140"/>
  <c r="BK140"/>
  <c r="J140"/>
  <c r="BE140" s="1"/>
  <c r="BI138"/>
  <c r="BH138"/>
  <c r="BG138"/>
  <c r="BF138"/>
  <c r="T138"/>
  <c r="R138"/>
  <c r="P138"/>
  <c r="BK138"/>
  <c r="J138"/>
  <c r="BE138" s="1"/>
  <c r="BI136"/>
  <c r="BH136"/>
  <c r="BG136"/>
  <c r="BF136"/>
  <c r="T136"/>
  <c r="R136"/>
  <c r="P136"/>
  <c r="BK136"/>
  <c r="J136"/>
  <c r="BE136" s="1"/>
  <c r="BI134"/>
  <c r="BH134"/>
  <c r="BG134"/>
  <c r="BF134"/>
  <c r="T134"/>
  <c r="R134"/>
  <c r="P134"/>
  <c r="BK134"/>
  <c r="J134"/>
  <c r="BE134" s="1"/>
  <c r="BI133"/>
  <c r="BH133"/>
  <c r="BG133"/>
  <c r="BF133"/>
  <c r="T133"/>
  <c r="R133"/>
  <c r="P133"/>
  <c r="BK133"/>
  <c r="J133"/>
  <c r="BE133" s="1"/>
  <c r="BI131"/>
  <c r="BH131"/>
  <c r="BG131"/>
  <c r="BF131"/>
  <c r="T131"/>
  <c r="R131"/>
  <c r="P131"/>
  <c r="BK131"/>
  <c r="J131"/>
  <c r="BE131" s="1"/>
  <c r="BI130"/>
  <c r="BH130"/>
  <c r="BG130"/>
  <c r="BF130"/>
  <c r="T130"/>
  <c r="R130"/>
  <c r="P130"/>
  <c r="BK130"/>
  <c r="J130"/>
  <c r="BE130" s="1"/>
  <c r="BI128"/>
  <c r="BH128"/>
  <c r="BG128"/>
  <c r="BF128"/>
  <c r="T128"/>
  <c r="R128"/>
  <c r="P128"/>
  <c r="BK128"/>
  <c r="J128"/>
  <c r="BE128" s="1"/>
  <c r="BI127"/>
  <c r="BH127"/>
  <c r="BG127"/>
  <c r="BF127"/>
  <c r="T127"/>
  <c r="R127"/>
  <c r="P127"/>
  <c r="BK127"/>
  <c r="J127"/>
  <c r="BE127" s="1"/>
  <c r="BI126"/>
  <c r="BH126"/>
  <c r="BG126"/>
  <c r="BF126"/>
  <c r="T126"/>
  <c r="R126"/>
  <c r="P126"/>
  <c r="BK126"/>
  <c r="J126"/>
  <c r="BE126" s="1"/>
  <c r="BI125"/>
  <c r="BH125"/>
  <c r="BG125"/>
  <c r="BF125"/>
  <c r="T125"/>
  <c r="R125"/>
  <c r="P125"/>
  <c r="BK125"/>
  <c r="J125"/>
  <c r="BE125" s="1"/>
  <c r="BI123"/>
  <c r="BH123"/>
  <c r="BG123"/>
  <c r="BF123"/>
  <c r="T123"/>
  <c r="R123"/>
  <c r="P123"/>
  <c r="BK123"/>
  <c r="J123"/>
  <c r="BE123" s="1"/>
  <c r="BI122"/>
  <c r="BH122"/>
  <c r="BG122"/>
  <c r="BF122"/>
  <c r="T122"/>
  <c r="R122"/>
  <c r="P122"/>
  <c r="BK122"/>
  <c r="J122"/>
  <c r="BE122" s="1"/>
  <c r="BI121"/>
  <c r="BH121"/>
  <c r="BG121"/>
  <c r="BF121"/>
  <c r="T121"/>
  <c r="R121"/>
  <c r="P121"/>
  <c r="BK121"/>
  <c r="J121"/>
  <c r="BI118"/>
  <c r="BH118"/>
  <c r="BG118"/>
  <c r="BF118"/>
  <c r="T118"/>
  <c r="T117" s="1"/>
  <c r="R118"/>
  <c r="R117" s="1"/>
  <c r="P118"/>
  <c r="P117" s="1"/>
  <c r="BK118"/>
  <c r="BK117" s="1"/>
  <c r="J117" s="1"/>
  <c r="J118"/>
  <c r="BE118" s="1"/>
  <c r="BI115"/>
  <c r="BH115"/>
  <c r="BG115"/>
  <c r="BF115"/>
  <c r="T115"/>
  <c r="R115"/>
  <c r="P115"/>
  <c r="BK115"/>
  <c r="J115"/>
  <c r="BE115" s="1"/>
  <c r="BI113"/>
  <c r="BH113"/>
  <c r="BG113"/>
  <c r="BF113"/>
  <c r="T113"/>
  <c r="R113"/>
  <c r="P113"/>
  <c r="BK113"/>
  <c r="J113"/>
  <c r="BE113" s="1"/>
  <c r="BI111"/>
  <c r="BH111"/>
  <c r="BG111"/>
  <c r="BF111"/>
  <c r="T111"/>
  <c r="R111"/>
  <c r="P111"/>
  <c r="BK111"/>
  <c r="J111"/>
  <c r="BE111" s="1"/>
  <c r="BI109"/>
  <c r="BH109"/>
  <c r="BG109"/>
  <c r="BF109"/>
  <c r="T109"/>
  <c r="R109"/>
  <c r="P109"/>
  <c r="BK109"/>
  <c r="J109"/>
  <c r="BE109" s="1"/>
  <c r="BI105"/>
  <c r="BH105"/>
  <c r="BG105"/>
  <c r="BF105"/>
  <c r="T105"/>
  <c r="R105"/>
  <c r="P105"/>
  <c r="BK105"/>
  <c r="J105"/>
  <c r="BE105" s="1"/>
  <c r="BI104"/>
  <c r="BH104"/>
  <c r="BG104"/>
  <c r="BF104"/>
  <c r="T104"/>
  <c r="R104"/>
  <c r="P104"/>
  <c r="BK104"/>
  <c r="J104"/>
  <c r="BE104" s="1"/>
  <c r="BI102"/>
  <c r="BH102"/>
  <c r="BG102"/>
  <c r="BF102"/>
  <c r="T102"/>
  <c r="R102"/>
  <c r="P102"/>
  <c r="BK102"/>
  <c r="J102"/>
  <c r="BE102" s="1"/>
  <c r="BI100"/>
  <c r="BH100"/>
  <c r="BG100"/>
  <c r="BF100"/>
  <c r="T100"/>
  <c r="R100"/>
  <c r="P100"/>
  <c r="BK100"/>
  <c r="J100"/>
  <c r="BE100" s="1"/>
  <c r="BI97"/>
  <c r="BH97"/>
  <c r="BG97"/>
  <c r="BF97"/>
  <c r="T97"/>
  <c r="R97"/>
  <c r="P97"/>
  <c r="BK97"/>
  <c r="J97"/>
  <c r="BE97" s="1"/>
  <c r="BI95"/>
  <c r="BH95"/>
  <c r="BG95"/>
  <c r="BF95"/>
  <c r="T95"/>
  <c r="R95"/>
  <c r="P95"/>
  <c r="BK95"/>
  <c r="J95"/>
  <c r="BI93"/>
  <c r="BH93"/>
  <c r="BG93"/>
  <c r="BF93"/>
  <c r="T93"/>
  <c r="R93"/>
  <c r="P93"/>
  <c r="BK93"/>
  <c r="J93"/>
  <c r="BE93" s="1"/>
  <c r="BI91"/>
  <c r="BH91"/>
  <c r="BG91"/>
  <c r="BF91"/>
  <c r="T91"/>
  <c r="R91"/>
  <c r="P91"/>
  <c r="BK91"/>
  <c r="J91"/>
  <c r="BE91" s="1"/>
  <c r="BI89"/>
  <c r="BH89"/>
  <c r="BG89"/>
  <c r="BF89"/>
  <c r="T89"/>
  <c r="R89"/>
  <c r="P89"/>
  <c r="BK89"/>
  <c r="J89"/>
  <c r="BE89" s="1"/>
  <c r="J82"/>
  <c r="F80"/>
  <c r="E78"/>
  <c r="F51"/>
  <c r="E47"/>
  <c r="J51"/>
  <c r="F83"/>
  <c r="F82"/>
  <c r="J49"/>
  <c r="E7"/>
  <c r="E76" s="1"/>
  <c r="AS51" i="1"/>
  <c r="L47"/>
  <c r="AM46"/>
  <c r="L46"/>
  <c r="AM44"/>
  <c r="L44"/>
  <c r="L42"/>
  <c r="L41"/>
  <c r="J142" i="2" l="1"/>
  <c r="J63" s="1"/>
  <c r="BE121"/>
  <c r="BE95"/>
  <c r="T88"/>
  <c r="BK120"/>
  <c r="J61"/>
  <c r="R108"/>
  <c r="BK99"/>
  <c r="J99" s="1"/>
  <c r="J59" s="1"/>
  <c r="BK108"/>
  <c r="J108" s="1"/>
  <c r="J60" s="1"/>
  <c r="T120"/>
  <c r="R99"/>
  <c r="P108"/>
  <c r="R88"/>
  <c r="F33"/>
  <c r="BC53" i="1" s="1"/>
  <c r="BC51" s="1"/>
  <c r="T99" i="2"/>
  <c r="R120"/>
  <c r="BK88"/>
  <c r="J88" s="1"/>
  <c r="J58" s="1"/>
  <c r="J31"/>
  <c r="AW53" i="1" s="1"/>
  <c r="P99" i="2"/>
  <c r="T108"/>
  <c r="P88"/>
  <c r="F32"/>
  <c r="BB53" i="1" s="1"/>
  <c r="BB51" s="1"/>
  <c r="AX51" s="1"/>
  <c r="P120" i="2"/>
  <c r="F30" i="3"/>
  <c r="AZ54" i="1" s="1"/>
  <c r="F31" i="3"/>
  <c r="BA54" i="1" s="1"/>
  <c r="J31" i="3"/>
  <c r="AW54" i="1" s="1"/>
  <c r="F34" i="2"/>
  <c r="BD53" i="1" s="1"/>
  <c r="BD51" s="1"/>
  <c r="W30" s="1"/>
  <c r="F31" i="2"/>
  <c r="BA53" i="1" s="1"/>
  <c r="F81" i="3"/>
  <c r="J64"/>
  <c r="BK121"/>
  <c r="J121" s="1"/>
  <c r="J63" s="1"/>
  <c r="P85"/>
  <c r="P84" s="1"/>
  <c r="AU54" i="1" s="1"/>
  <c r="R121" i="3"/>
  <c r="R85"/>
  <c r="R84" s="1"/>
  <c r="T121"/>
  <c r="T85" s="1"/>
  <c r="T84" s="1"/>
  <c r="BK85"/>
  <c r="J58"/>
  <c r="F52" i="2"/>
  <c r="J80"/>
  <c r="J49" i="3"/>
  <c r="E74"/>
  <c r="F80"/>
  <c r="J30"/>
  <c r="AV54" i="1" s="1"/>
  <c r="AT54" s="1"/>
  <c r="E45" i="2"/>
  <c r="J80" i="3"/>
  <c r="J30" i="2" l="1"/>
  <c r="AV53" i="1" s="1"/>
  <c r="AT53" s="1"/>
  <c r="F30" i="2"/>
  <c r="AZ53" i="1" s="1"/>
  <c r="AZ51" s="1"/>
  <c r="AV51" s="1"/>
  <c r="R87" i="2"/>
  <c r="R86" s="1"/>
  <c r="J87"/>
  <c r="J86" s="1"/>
  <c r="J56" s="1"/>
  <c r="BK87"/>
  <c r="BK86" s="1"/>
  <c r="T87"/>
  <c r="T86" s="1"/>
  <c r="AY51" i="1"/>
  <c r="W29"/>
  <c r="P87" i="2"/>
  <c r="P86" s="1"/>
  <c r="AU53" i="1" s="1"/>
  <c r="AU51" s="1"/>
  <c r="W28"/>
  <c r="BA51"/>
  <c r="AW51" s="1"/>
  <c r="AK27" s="1"/>
  <c r="BK84" i="3"/>
  <c r="J57"/>
  <c r="J57" i="2" l="1"/>
  <c r="J56" i="3"/>
  <c r="J27"/>
  <c r="AG54" i="1" s="1"/>
  <c r="AT51"/>
  <c r="J27" i="2"/>
  <c r="W26" i="1" s="1"/>
  <c r="AK26" s="1"/>
  <c r="AG53" l="1"/>
  <c r="AN54"/>
  <c r="J36" i="3"/>
  <c r="J36" i="2"/>
  <c r="AN53" i="1" l="1"/>
  <c r="AG51"/>
  <c r="AK23" l="1"/>
  <c r="AK32" s="1"/>
  <c r="AN51"/>
</calcChain>
</file>

<file path=xl/sharedStrings.xml><?xml version="1.0" encoding="utf-8"?>
<sst xmlns="http://schemas.openxmlformats.org/spreadsheetml/2006/main" count="3847" uniqueCount="978">
  <si>
    <t>Export VZ</t>
  </si>
  <si>
    <t>List obsahuje:</t>
  </si>
  <si>
    <t>1) Rekapitulace stavby</t>
  </si>
  <si>
    <t>2) Rekapitulace objektů stavby a soupisů prací</t>
  </si>
  <si>
    <t>3.0</t>
  </si>
  <si>
    <t/>
  </si>
  <si>
    <t>False</t>
  </si>
  <si>
    <t>{269985e6-0b4e-4341-892a-6fa1f5557206}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</si>
  <si>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</si>
  <si>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</si>
  <si>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</si>
  <si>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</si>
  <si>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</si>
  <si>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</si>
  <si>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</si>
  <si>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</si>
  <si>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</si>
  <si>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</si>
  <si>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</si>
  <si>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Kolín, ul. Kouřimská – rekonstrukce kanalizace, komunikace a veřejného osvětlení</t>
  </si>
  <si>
    <t>KSO:</t>
  </si>
  <si>
    <t>CC-CZ:</t>
  </si>
  <si>
    <t>Místo:</t>
  </si>
  <si>
    <t>Datum:</t>
  </si>
  <si>
    <t>Zadavatel:</t>
  </si>
  <si>
    <t>IČ:</t>
  </si>
  <si>
    <t>DIČ:</t>
  </si>
  <si>
    <t>Uchazeč:</t>
  </si>
  <si>
    <t>Projektant:</t>
  </si>
  <si>
    <t>True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</si>
  <si>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</si>
  <si>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</si>
  <si>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</si>
  <si>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</si>
  <si>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</si>
  <si>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</si>
  <si>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</si>
  <si>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</si>
  <si>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</si>
  <si>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</si>
  <si>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</si>
  <si>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</si>
  <si>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</si>
  <si>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</si>
  <si>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</si>
  <si>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</si>
  <si>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</si>
  <si>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</si>
  <si>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</si>
  <si>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</si>
  <si>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</si>
  <si>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</si>
  <si>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</si>
  <si>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</si>
  <si>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</si>
  <si>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</si>
  <si>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</si>
  <si>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</si>
  <si>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</si>
  <si>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</si>
  <si>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</si>
  <si>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</si>
  <si>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</si>
  <si>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</si>
  <si>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</si>
  <si>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</si>
  <si>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</si>
  <si>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</si>
  <si>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</si>
  <si>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</si>
  <si>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</si>
  <si>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SO2- Komunikace</t>
  </si>
  <si>
    <t>STA</t>
  </si>
  <si>
    <t>1</t>
  </si>
  <si>
    <t>{7b618615-b05e-4db8-b675-47d8405f06b7}</t>
  </si>
  <si>
    <t>2</t>
  </si>
  <si>
    <t>SL40017019</t>
  </si>
  <si>
    <t>SO3- Veřejné osvětlení</t>
  </si>
  <si>
    <t>{95531188-c36c-4ced-87fd-c059d39caf9b}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</si>
  <si>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</si>
  <si>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</si>
  <si>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</si>
  <si>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</si>
  <si>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</si>
  <si>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</si>
  <si>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</si>
  <si>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</si>
  <si>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</si>
  <si>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</si>
  <si>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</si>
  <si>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</si>
  <si>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</si>
  <si>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1 - Zemní práce</t>
  </si>
  <si>
    <t xml:space="preserve">    2 - Zakládání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</si>
  <si>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</si>
  <si>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</si>
  <si>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</si>
  <si>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</si>
  <si>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</si>
  <si>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</si>
  <si>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</si>
  <si>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</si>
  <si>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</si>
  <si>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</si>
  <si>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</si>
  <si>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</si>
  <si>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</si>
  <si>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</si>
  <si>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</si>
  <si>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</si>
  <si>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</si>
  <si>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</si>
  <si>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</si>
  <si>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</si>
  <si>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</si>
  <si>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</si>
  <si>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Zemní práce</t>
  </si>
  <si>
    <t>3</t>
  </si>
  <si>
    <t>K</t>
  </si>
  <si>
    <t>113106122</t>
  </si>
  <si>
    <t>Rozebrání dlažeb a dílců komunikací pro pěší, vozovek a ploch s přemístěním hmot na skládku na vzdálenost do 3 m nebo s naložením na dopravní prostředek komunikací pro pěší s ložem z kameniva nebo živice a s výplní spár z kamenných dlaždic nebo desek</t>
  </si>
  <si>
    <t>m2</t>
  </si>
  <si>
    <t>CS ÚRS 2017 01</t>
  </si>
  <si>
    <t>4</t>
  </si>
  <si>
    <t>-425597747</t>
  </si>
  <si>
    <t>P</t>
  </si>
  <si>
    <t>Poznámka k položce:
Rozebrání povrchu chodníků včetně odstranění lože.</t>
  </si>
  <si>
    <t>113106211</t>
  </si>
  <si>
    <t>Rozebrání dlažeb a dílců komunikací pro pěší, vozovek a ploch s přemístěním hmot na skládku na vzdálenost do 3 m nebo s naložením na dopravní prostředek vozovek a ploch, s jakoukoliv výplní spár v ploše jednotlivě přes 50 m2 do 200 m2 z velkých kostek s ložem z kameniva</t>
  </si>
  <si>
    <t>256917887</t>
  </si>
  <si>
    <t>Poznámka k položce:
Rozebrání velké dlažby komunikace  (plocha 760,25 m2) včetně odstranění lože.</t>
  </si>
  <si>
    <t>10</t>
  </si>
  <si>
    <t>113107212</t>
  </si>
  <si>
    <t>Odstranění podkladů nebo krytů s přemístěním hmot na skládku na vzdálenost do 20 m nebo s naložením na dopravní prostředek v ploše jednotlivě přes 200 m2 z kameniva těženého, o tl. vrstvy přes 100 do 200 mm</t>
  </si>
  <si>
    <t>-196509531</t>
  </si>
  <si>
    <t>Poznámka k položce:
Odstranění podkladní vrstvy z ploch komunikace, vjezdů, chodníků a pod obrubníky (760,249+716,16+57,93= 1534,33 m2). Včetně naložení na dopravní prostředek.</t>
  </si>
  <si>
    <t>113201112</t>
  </si>
  <si>
    <t>Vytrhání obrub s vybouráním lože, s přemístěním hmot na skládku na vzdálenost do 3 m nebo s naložením na dopravní prostředek silničních ležatých</t>
  </si>
  <si>
    <t>m</t>
  </si>
  <si>
    <t>1231690596</t>
  </si>
  <si>
    <t>Poznámka k položce:
Vytrhání obrubníků včetně odstranění lože</t>
  </si>
  <si>
    <t>11</t>
  </si>
  <si>
    <t>181951102</t>
  </si>
  <si>
    <t>Úprava pláně vyrovnáním výškových rozdílů v hornině tř. 1 až 4 se zhutněním</t>
  </si>
  <si>
    <t>-678423457</t>
  </si>
  <si>
    <t>Poznámka k položce:
Úprava podkladní vrstvy pod kominukací a vjezdy, chodníky a pod obrubníky. (760,249+716,16+57,93= 1534,33 m2)</t>
  </si>
  <si>
    <t>Zakládání</t>
  </si>
  <si>
    <t>12</t>
  </si>
  <si>
    <t>212752212</t>
  </si>
  <si>
    <t>Trativody z drenážních trubek se zřízením štěrkopískového lože pod trubky a s jejich obsypem v průměrném celkovém množství do 0,15 m3/m v otevřeném výkopu z trubek plastových flexibilních D přes 65 do 100 mm</t>
  </si>
  <si>
    <t>-233109942</t>
  </si>
  <si>
    <t>Poznámka k položce:
Drenážní potrubí pro odvodnění podloží komunikace</t>
  </si>
  <si>
    <t>M</t>
  </si>
  <si>
    <t>286132120</t>
  </si>
  <si>
    <t>trubka drenážní SN8 TP PE-HD plně vsakovací se spojkou DN 100</t>
  </si>
  <si>
    <t>8</t>
  </si>
  <si>
    <t>-1800224522</t>
  </si>
  <si>
    <t>Poznámka k položce:
dle DIN 4261-1 typ R2 (tvar D)/SD</t>
  </si>
  <si>
    <t>13</t>
  </si>
  <si>
    <t>213141113</t>
  </si>
  <si>
    <t>Zřízení vrstvy z geotextilie filtrační, separační, odvodňovací, ochranné, výztužné nebo protierozní v rovině nebo ve sklonu do 1:5, šířky přes 6 do 8,5 m</t>
  </si>
  <si>
    <t>-2021192293</t>
  </si>
  <si>
    <t>14</t>
  </si>
  <si>
    <t>693110720</t>
  </si>
  <si>
    <t>geotextilie z polypropylenových vláken netkaná, šíře 500 cm, 250 g/m2</t>
  </si>
  <si>
    <t>1157371580</t>
  </si>
  <si>
    <t>Poznámka k položce:
geoNETEX S 250, Plošná hmotnost: 250 g/m2, Pevnost v tahu (podélně/příčně): 12/6 kN/m, Statické protržení (CBR): 1600 N, Funkce: F, F+S  Šířka max.: 5 m, Délka nábalu: 120 m
+15% z plochy na překrytí a ořezy</t>
  </si>
  <si>
    <t>VV</t>
  </si>
  <si>
    <t>1534,334*1,15 'Přepočtené koeficientem množství</t>
  </si>
  <si>
    <t>5</t>
  </si>
  <si>
    <t>Komunikace pozemní</t>
  </si>
  <si>
    <t>564751111</t>
  </si>
  <si>
    <t>Podklad nebo kryt z kameniva hrubého drceného vel. 32-63 mm s rozprostřením a zhutněním, po zhutnění tl. 150 mm</t>
  </si>
  <si>
    <t>-2116274083</t>
  </si>
  <si>
    <t>Poznámka k položce:
podkladní vrstva pod chodníky tl. 150 mm.</t>
  </si>
  <si>
    <t>22</t>
  </si>
  <si>
    <t>564761111</t>
  </si>
  <si>
    <t>Podklad nebo kryt z kameniva hrubého drceného vel. 32-63 mm s rozprostřením a zhutněním, po zhutnění tl. 200 mm</t>
  </si>
  <si>
    <t>-957890498</t>
  </si>
  <si>
    <t>Poznámka k položce:
Podkladní vrstva pod komunikace+obrubníky, tl. 200 mm</t>
  </si>
  <si>
    <t>19</t>
  </si>
  <si>
    <t>591111111</t>
  </si>
  <si>
    <t>Kladení dlažby z kostek s provedením lože do tl. 50 mm, s vyplněním spár, s dvojím beraněním a se smetením přebytečného materiálu na krajnici velkých z kamene, do lože z kameniva těženého</t>
  </si>
  <si>
    <t>-405735977</t>
  </si>
  <si>
    <t>Poznámka k položce:
Kladení dlažby komunikace a vjezdů ze stávajících kostek včetně dodání hmot lože.</t>
  </si>
  <si>
    <t>20</t>
  </si>
  <si>
    <t>591211111</t>
  </si>
  <si>
    <t>Kladení dlažby z kostek s provedením lože do tl. 50 mm, s vyplněním spár, s dvojím beraněním a se smetením přebytečného materiálu na krajnici drobných z kamene, do lože z kameniva těženého</t>
  </si>
  <si>
    <t>-743572304</t>
  </si>
  <si>
    <t>Poznámka k položce:
Kladení dlažby chodníků ze stávajícch kostek, včetně dodávky hmot pro lože a výplń spár.</t>
  </si>
  <si>
    <t>Trubní vedení</t>
  </si>
  <si>
    <t>17</t>
  </si>
  <si>
    <t>899211114</t>
  </si>
  <si>
    <t>Osazení litinových mříží s rámem na šachtách tunelové stoky hmotnosti jednotlivě přes 150 kg</t>
  </si>
  <si>
    <t>kus</t>
  </si>
  <si>
    <t>-1198053103</t>
  </si>
  <si>
    <t>Poznámka k položce:
Osazení stávajících ochraných mříží ke stromům.</t>
  </si>
  <si>
    <t>9</t>
  </si>
  <si>
    <t>Ostatní konstrukce a práce, bourání</t>
  </si>
  <si>
    <t>18</t>
  </si>
  <si>
    <t>919791823</t>
  </si>
  <si>
    <t>Odstranění ochrany stromů v komunikaci s vnitřní litinovou nebo ocelovou výplní (mříží) s volně položeným ocelovým rámem, plochy přes 1 m2</t>
  </si>
  <si>
    <t>-1579607632</t>
  </si>
  <si>
    <t>36</t>
  </si>
  <si>
    <t>966001311</t>
  </si>
  <si>
    <t>Odstranění odpadkového koše s betonovou patkou</t>
  </si>
  <si>
    <t>445352298</t>
  </si>
  <si>
    <t>37</t>
  </si>
  <si>
    <t>936104211</t>
  </si>
  <si>
    <t>Montáž odpadkového koše do betonové patky</t>
  </si>
  <si>
    <t>-358566032</t>
  </si>
  <si>
    <t>Poznámka k položce:
Včetně materiálu a zemních prací</t>
  </si>
  <si>
    <t>38</t>
  </si>
  <si>
    <t>R1</t>
  </si>
  <si>
    <t>Odpadkový koš BAS - 70 l se stříškou</t>
  </si>
  <si>
    <t>833168102</t>
  </si>
  <si>
    <t>39</t>
  </si>
  <si>
    <t>966006132</t>
  </si>
  <si>
    <t>Odstranění dopravních nebo orientačních značek se sloupkem s uložením hmot na vzdálenost do 20 m nebo s naložením na dopravní prostředek, se zásypem jam a jeho zhutněním s betonovou patkou</t>
  </si>
  <si>
    <t>-1580225845</t>
  </si>
  <si>
    <t>40</t>
  </si>
  <si>
    <t>966006211</t>
  </si>
  <si>
    <t>Odstranění (demontáž) svislých dopravních značek s odklizením materiálu na skládku na vzdálenost do 20 m nebo s naložením na dopravní prostředek ze sloupů, sloupků nebo konzol</t>
  </si>
  <si>
    <t>-1029605819</t>
  </si>
  <si>
    <t>41</t>
  </si>
  <si>
    <t>914511112</t>
  </si>
  <si>
    <t>Montáž sloupku dopravních značek délky do 3,5 m do hliníkové patky</t>
  </si>
  <si>
    <t>-2081603485</t>
  </si>
  <si>
    <t>Poznámka k položce:
Montáž sloupků dopravních značek včetně hliníkové patlky. 2ks nové, 3 ks stávající. 1 sloupek ukazatele.</t>
  </si>
  <si>
    <t>42</t>
  </si>
  <si>
    <t>404452300</t>
  </si>
  <si>
    <t>sloupek Zn 70 - 350</t>
  </si>
  <si>
    <t>1188794049</t>
  </si>
  <si>
    <t>43</t>
  </si>
  <si>
    <t>914111111</t>
  </si>
  <si>
    <t>Montáž svislé dopravní značky základní velikosti do 1 m2 objímkami na sloupky nebo konzoly</t>
  </si>
  <si>
    <t>-1936200607</t>
  </si>
  <si>
    <t xml:space="preserve">Poznámka k položce:
zpětná montáž stávajících značek a dodatkových tabulí (12 ks).			
</t>
  </si>
  <si>
    <t>44</t>
  </si>
  <si>
    <t>979024443</t>
  </si>
  <si>
    <t>Očištění vybouraných prvků komunikací od spojovacího materiálu s odklizením a uložením očištěných hmot a spojovacího materiálu na skládku na vzdálenost do 10 m obrubníků a krajníků, vybouraných z jakéhokoliv lože a s jakoukoliv výplní spár silničních</t>
  </si>
  <si>
    <t>-707468747</t>
  </si>
  <si>
    <t>45</t>
  </si>
  <si>
    <t>979071111</t>
  </si>
  <si>
    <t>Očištění vybouraných dlažebních kostek od spojovacího materiálu, s uložením očištěných kostek na skládku, s odklizením odpadových hmot na hromady a s odklizením vybouraných kostek na vzdálenost do 3 m velkých, s původním vyplněním spár kamenivem těženým</t>
  </si>
  <si>
    <t>948976217</t>
  </si>
  <si>
    <t xml:space="preserve">Poznámka k položce:
Očištění dlažebních kostek z prostoru komunikace a vjezdů pro jejich opětovné použití			
</t>
  </si>
  <si>
    <t>47</t>
  </si>
  <si>
    <t>979071121</t>
  </si>
  <si>
    <t>Očištění vybouraných dlažebních kostek od spojovacího materiálu, s uložením očištěných kostek na skládku, s odklizením odpadových hmot na hromady a s odklizením vybouraných kostek na vzdálenost do 3 m drobných, s původním vyplněním spár kamenivem těženým</t>
  </si>
  <si>
    <t>1097648084</t>
  </si>
  <si>
    <t xml:space="preserve">Poznámka k položce:
Očištění dlažebních kostek z prostoru chodníku pro jejich opětovné použití			
</t>
  </si>
  <si>
    <t>46</t>
  </si>
  <si>
    <t>916241112</t>
  </si>
  <si>
    <t>Osazení obrubníku kamenného se zřízením lože, s vyplněním a zatřením spár cementovou maltou ležatého bez boční opěry, do lože z betonu prostého tř. C 12/15</t>
  </si>
  <si>
    <t>1878842070</t>
  </si>
  <si>
    <t xml:space="preserve">Poznámka k položce:
Použití stávajících kamenných obrubníků, cena včetně betonového lože tl. 100 mm			
</t>
  </si>
  <si>
    <t>48</t>
  </si>
  <si>
    <t>R2</t>
  </si>
  <si>
    <t>Zřízení ochrany stromu bedněním</t>
  </si>
  <si>
    <t>1307246826</t>
  </si>
  <si>
    <t xml:space="preserve">Poznámka k položce:
ochrana vzrostlých stromů během výstavby pomocí bednění. 
čtvercové obednění- celková tl. 300 mm od povrchu stromu
pro 8 stromů do výšky 2 m, i s odstraněním bednění; celková plocha 43,2 m2
</t>
  </si>
  <si>
    <t>997</t>
  </si>
  <si>
    <t>Přesun sutě</t>
  </si>
  <si>
    <t>30</t>
  </si>
  <si>
    <t>997211521</t>
  </si>
  <si>
    <t>Vodorovná doprava suti nebo vybouraných hmot vybouraných hmot se složením a hrubým urovnáním nebo s přeložením na jiný dopravní prostředek kromě lodi, na vzdálenost do 1 km</t>
  </si>
  <si>
    <t>t</t>
  </si>
  <si>
    <t>Poznámka k položce:
Přesun vybouraných hmot na deponii a zpět. (2x)</t>
  </si>
  <si>
    <t>31</t>
  </si>
  <si>
    <t>997211529</t>
  </si>
  <si>
    <t>Vodorovná doprava suti nebo vybouraných hmot vybouraných hmot se složením a hrubým urovnáním nebo s přeložením na jiný dopravní prostředek kromě lodi, na vzdálenost Příplatek k ceně za každý další i započatý 1 km přes 1 km</t>
  </si>
  <si>
    <t>2118803016</t>
  </si>
  <si>
    <t>Poznámka k položce:
Deponie 2,8 km daleko</t>
  </si>
  <si>
    <t>29</t>
  </si>
  <si>
    <t>534477861</t>
  </si>
  <si>
    <t>Poznámka k položce:
Naložení uloženého materiálu na deponii</t>
  </si>
  <si>
    <t>32</t>
  </si>
  <si>
    <t>997221551</t>
  </si>
  <si>
    <t>Vodorovná doprava suti bez naložení, ale se složením a s hrubým urovnáním ze sypkých materiálů, na vzdálenost do 1 km</t>
  </si>
  <si>
    <t>-128949467</t>
  </si>
  <si>
    <t>Poznámka k položce:
Odvoz staré podkladní vrstvy pod chodníky a komunikacemi</t>
  </si>
  <si>
    <t>28</t>
  </si>
  <si>
    <t>997013509</t>
  </si>
  <si>
    <t>Odvoz suti a vybouraných hmot na skládku nebo meziskládku se složením, na vzdálenost Příplatek k ceně za každý další i započatý 1 km přes 1 km</t>
  </si>
  <si>
    <t>1509829826</t>
  </si>
  <si>
    <t>Poznámka k položce:
skládka Radim vzdálená 15 km.</t>
  </si>
  <si>
    <t>26</t>
  </si>
  <si>
    <t>997221815</t>
  </si>
  <si>
    <t>Poplatek za uložení stavebního odpadu na skládce (skládkovné) betonového</t>
  </si>
  <si>
    <t>-28370927</t>
  </si>
  <si>
    <t>Poznámka k položce:
beton materiálu lože pod obrubníky</t>
  </si>
  <si>
    <t>25</t>
  </si>
  <si>
    <t>997221855</t>
  </si>
  <si>
    <t>Poplatek za uložení stavebního odpadu na skládce (skládkovné) z kameniva</t>
  </si>
  <si>
    <t>1956462144</t>
  </si>
  <si>
    <t>998</t>
  </si>
  <si>
    <t>Přesun hmot</t>
  </si>
  <si>
    <t>33</t>
  </si>
  <si>
    <t>998223011</t>
  </si>
  <si>
    <t>Přesun hmot pro pozemní komunikace s krytem dlážděným dopravní vzdálenost do 200 m jakékoliv délky objektu</t>
  </si>
  <si>
    <t>272003893</t>
  </si>
  <si>
    <t>SL40017019 - SO3- Veřejné osvětlení</t>
  </si>
  <si>
    <t>HSV - HSV</t>
  </si>
  <si>
    <t xml:space="preserve">    4 - Vodorovné konstrukce</t>
  </si>
  <si>
    <t xml:space="preserve">    Bourací práce - </t>
  </si>
  <si>
    <t xml:space="preserve">    Přesun sutě - </t>
  </si>
  <si>
    <t xml:space="preserve">    Stavba a montáž - </t>
  </si>
  <si>
    <t xml:space="preserve">    Přesun hmot - </t>
  </si>
  <si>
    <t xml:space="preserve">      Další náklady - </t>
  </si>
  <si>
    <t>132212102</t>
  </si>
  <si>
    <t>Hloubení zapažených i nezapažených rýh šířky do 600 mm ručním nebo pneumatickým nářadím s urovnáním dna do předepsaného profilu a spádu v horninách tř. 3 nesoudržných</t>
  </si>
  <si>
    <t>m3</t>
  </si>
  <si>
    <t>125082043</t>
  </si>
  <si>
    <t xml:space="preserve">Poznámka k položce:
Kabelový výkop 260 m, Kabelový výkop pro chodníky 130, Kabelový výkop v komunikaci a pro vjezdy 100 m, běžný výkop pro VO hl. 0,8 m; výkop pro komunikaci a vjezdy 1 m (0,35 m konstrukce komunikací, 0,25m konstrukce chodníků)
0,3*100*(1-0,35(konstrukce komunikace))+0,3*130*(1,0,8-0,25 konstrukce chodníků)
</t>
  </si>
  <si>
    <t>174101103</t>
  </si>
  <si>
    <t>Zásyp sypaninou z jakékoliv horniny s uložením výkopku ve vrstvách se zhutněním zářezů se šikmými stěnami pro podzemní vedení a kolem objektů zřízených v těchto zářezech</t>
  </si>
  <si>
    <t>431396394</t>
  </si>
  <si>
    <t>162701105</t>
  </si>
  <si>
    <t>Vodorovné přemístění výkopku nebo sypaniny po suchu na obvyklém dopravním prostředku, bez naložení výkopku, avšak se složením bez rozhrnutí z horniny tř. 1 až 4 na vzdálenost přes 9 000 do 10 000 m</t>
  </si>
  <si>
    <t>-1179373157</t>
  </si>
  <si>
    <t>Poznámka k položce:
naložení na dopravní prostředek</t>
  </si>
  <si>
    <t>Vodorovné konstrukce</t>
  </si>
  <si>
    <t>451573111</t>
  </si>
  <si>
    <t>Lože pod potrubí, stoky a drobné objekty v otevřeném výkopu z písku a štěrkopísku do 63 mm</t>
  </si>
  <si>
    <t>1479355046</t>
  </si>
  <si>
    <t>Poznámka k položce:
0,3*0,2*230 m3</t>
  </si>
  <si>
    <t>Bourací práce</t>
  </si>
  <si>
    <t>27</t>
  </si>
  <si>
    <t>120901121</t>
  </si>
  <si>
    <t>Bourání konstrukcí v odkopávkách a prokopávkách, korytech vodotečí, melioračních kanálech - ručně s přemístěním suti na hromady na vzdálenost do 20 m nebo s naložením na dopravní prostředek z betonu prostého neprokládaného</t>
  </si>
  <si>
    <t>2060042134</t>
  </si>
  <si>
    <t>ks</t>
  </si>
  <si>
    <t>-1700013284</t>
  </si>
  <si>
    <t>Kabel CYKY 4Jx16</t>
  </si>
  <si>
    <t>1174684844</t>
  </si>
  <si>
    <t>23</t>
  </si>
  <si>
    <t>171201201</t>
  </si>
  <si>
    <t>Uložení sypaniny na skládky</t>
  </si>
  <si>
    <t>-2110696011</t>
  </si>
  <si>
    <t>24</t>
  </si>
  <si>
    <t>171201211</t>
  </si>
  <si>
    <t>Uložení sypaniny poplatek za uložení sypaniny na skládce (skládkovné)</t>
  </si>
  <si>
    <t>480680657</t>
  </si>
  <si>
    <t>997013501</t>
  </si>
  <si>
    <t>Odvoz suti a vybouraných hmot na skládku nebo meziskládku se složením, na vzdálenost do 1 km</t>
  </si>
  <si>
    <t>1292581571</t>
  </si>
  <si>
    <t>34</t>
  </si>
  <si>
    <t>-1053648625</t>
  </si>
  <si>
    <t>Stavba a montáž</t>
  </si>
  <si>
    <t>R3</t>
  </si>
  <si>
    <t>Základové zdi z betonu prostého s konzistencí S1 tř. C 8/10</t>
  </si>
  <si>
    <t>-1790100723</t>
  </si>
  <si>
    <t xml:space="preserve">Poznámka k položce:
min. rozměry základu VO 9ks x 0,55*0,55*(0,8+0,1)=2,45 m3
http://www.elv.cz/stozary/osvetlovaci-stozary-do-20m/kotveni-stozaru.htm?sa=X&amp;ved=0CBYQ9QEwAGoVChMIrK2qk_rzxgIVRs9yCh39Fg-x
</t>
  </si>
  <si>
    <t>R4</t>
  </si>
  <si>
    <t>Chránička HDPE 75</t>
  </si>
  <si>
    <t>-120913907</t>
  </si>
  <si>
    <t>R5</t>
  </si>
  <si>
    <t>1190760719</t>
  </si>
  <si>
    <t>R6</t>
  </si>
  <si>
    <t>Kabel CYKY 3Jx1,5</t>
  </si>
  <si>
    <t>1939362395</t>
  </si>
  <si>
    <t>R7</t>
  </si>
  <si>
    <t>Výstražná folie</t>
  </si>
  <si>
    <t>1769865579</t>
  </si>
  <si>
    <t>R8</t>
  </si>
  <si>
    <t>Vodič FeZn 10</t>
  </si>
  <si>
    <t>127632129</t>
  </si>
  <si>
    <t>6</t>
  </si>
  <si>
    <t>R9</t>
  </si>
  <si>
    <t>SS svorka FeZn</t>
  </si>
  <si>
    <t>-1014419608</t>
  </si>
  <si>
    <t>7</t>
  </si>
  <si>
    <t>R10</t>
  </si>
  <si>
    <t>962487172</t>
  </si>
  <si>
    <t>R11</t>
  </si>
  <si>
    <t>Ochranný nátěr</t>
  </si>
  <si>
    <t>kg</t>
  </si>
  <si>
    <t>1460085689</t>
  </si>
  <si>
    <t>R12</t>
  </si>
  <si>
    <t>Sloup VO 3,1 litinový</t>
  </si>
  <si>
    <t>-416374910</t>
  </si>
  <si>
    <t>R13</t>
  </si>
  <si>
    <t>Sodíková výbojka 100W</t>
  </si>
  <si>
    <t>-1885969752</t>
  </si>
  <si>
    <t>R14</t>
  </si>
  <si>
    <t>Stožárový základ KZ1</t>
  </si>
  <si>
    <t>1180249909</t>
  </si>
  <si>
    <t>R15</t>
  </si>
  <si>
    <t>Stožárová výzbroj SV 6.15.4</t>
  </si>
  <si>
    <t>665482771</t>
  </si>
  <si>
    <t>R16</t>
  </si>
  <si>
    <t>Drobný spojovací a nespecifikovaný materiál</t>
  </si>
  <si>
    <t>1462740123</t>
  </si>
  <si>
    <t>10*0,01 'Přepočtené koeficientem množství</t>
  </si>
  <si>
    <t>Další náklady</t>
  </si>
  <si>
    <t>R17</t>
  </si>
  <si>
    <t>-1946808507</t>
  </si>
  <si>
    <t>15*0,01 'Přepočtené koeficientem množství</t>
  </si>
  <si>
    <t>16</t>
  </si>
  <si>
    <t>R18</t>
  </si>
  <si>
    <t>-166465822</t>
  </si>
  <si>
    <t>R19</t>
  </si>
  <si>
    <t>Výchozí revize</t>
  </si>
  <si>
    <t>943921570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</si>
  <si>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</si>
  <si>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</si>
  <si>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</si>
  <si>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</si>
  <si>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family val="2"/>
        <charset val="238"/>
      </rPr>
      <t xml:space="preserve">Rekapitulace stavby </t>
    </r>
    <r>
      <rPr>
        <sz val="9"/>
        <rFont val="Trebuchet MS"/>
        <family val="2"/>
        <charset val="238"/>
      </rPr>
      <t>obsahuje sestavu Rekapitulace stavby a Rekapitulace objektů stavby a soupisů prací.</t>
    </r>
  </si>
  <si>
    <r>
      <rPr>
        <sz val="8"/>
        <rFont val="Trebuchet MS"/>
        <family val="2"/>
        <charset val="238"/>
      </rPr>
      <t xml:space="preserve">V sestavě </t>
    </r>
    <r>
      <rPr>
        <b/>
        <sz val="9"/>
        <rFont val="Trebuchet MS"/>
        <family val="2"/>
        <charset val="238"/>
      </rPr>
      <t>Rekapitulace stavby</t>
    </r>
    <r>
      <rPr>
        <sz val="9"/>
        <rFont val="Trebuchet MS"/>
        <family val="2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</si>
  <si>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</si>
  <si>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rPr>
        <sz val="8"/>
        <rFont val="Trebuchet MS"/>
        <family val="2"/>
        <charset val="238"/>
      </rPr>
      <t xml:space="preserve">V sestavě </t>
    </r>
    <r>
      <rPr>
        <b/>
        <sz val="9"/>
        <rFont val="Trebuchet MS"/>
        <family val="2"/>
        <charset val="238"/>
      </rPr>
      <t>Rekapitulace objektů stavby a soupisů prací</t>
    </r>
    <r>
      <rPr>
        <sz val="9"/>
        <rFont val="Trebuchet MS"/>
        <family val="2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</si>
  <si>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</si>
  <si>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</si>
  <si>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</si>
  <si>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</si>
  <si>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</si>
  <si>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</si>
  <si>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</si>
  <si>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</si>
  <si>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</si>
  <si>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</si>
  <si>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</si>
  <si>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</si>
  <si>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</si>
  <si>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9"/>
        <rFont val="Trebuchet MS"/>
        <family val="2"/>
        <charset val="238"/>
      </rPr>
      <t xml:space="preserve">Soupis prací </t>
    </r>
    <r>
      <rPr>
        <sz val="9"/>
        <rFont val="Trebuchet MS"/>
        <family val="2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</si>
  <si>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</si>
  <si>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family val="2"/>
        <charset val="238"/>
      </rPr>
      <t>Krycí list soupisu</t>
    </r>
    <r>
      <rPr>
        <sz val="9"/>
        <rFont val="Trebuchet MS"/>
        <family val="2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</si>
  <si>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</si>
  <si>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family val="2"/>
        <charset val="238"/>
      </rPr>
      <t>Rekapitulace členění soupisu prací</t>
    </r>
    <r>
      <rPr>
        <sz val="9"/>
        <rFont val="Trebuchet MS"/>
        <family val="2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</si>
  <si>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</si>
  <si>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family val="2"/>
        <charset val="238"/>
      </rPr>
      <t xml:space="preserve">Soupis prací </t>
    </r>
    <r>
      <rPr>
        <sz val="9"/>
        <rFont val="Trebuchet MS"/>
        <family val="2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</si>
  <si>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</si>
  <si>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</si>
  <si>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</si>
  <si>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</si>
  <si>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</si>
  <si>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</si>
  <si>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</si>
  <si>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</si>
  <si>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</si>
  <si>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</si>
  <si>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</si>
  <si>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</si>
  <si>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</si>
  <si>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</si>
  <si>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</si>
  <si>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</si>
  <si>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</si>
  <si>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</si>
  <si>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</si>
  <si>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</si>
  <si>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</si>
  <si>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</si>
  <si>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</si>
  <si>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</si>
  <si>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</si>
  <si>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</si>
  <si>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</si>
  <si>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</si>
  <si>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</si>
  <si>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</si>
  <si>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</si>
  <si>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</si>
  <si>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</si>
  <si>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</si>
  <si>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</si>
  <si>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</si>
  <si>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</si>
  <si>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</si>
  <si>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</si>
  <si>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</si>
  <si>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</si>
  <si>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</si>
  <si>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</si>
  <si>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</si>
  <si>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</si>
  <si>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</si>
  <si>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</si>
  <si>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</si>
  <si>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</si>
  <si>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</si>
  <si>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</si>
  <si>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</si>
  <si>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</si>
  <si>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</si>
  <si>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</si>
  <si>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</si>
  <si>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</si>
  <si>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</si>
  <si>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</si>
  <si>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</si>
  <si>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</si>
  <si>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</si>
  <si>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</si>
  <si>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</si>
  <si>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</si>
  <si>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</si>
  <si>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</si>
  <si>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</si>
  <si>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</si>
  <si>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</si>
  <si>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</si>
  <si>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</si>
  <si>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</si>
  <si>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</si>
  <si>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</si>
  <si>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</si>
  <si>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</si>
  <si>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</si>
  <si>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</si>
  <si>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</si>
  <si>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</si>
  <si>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</si>
  <si>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</si>
  <si>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</si>
  <si>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</si>
  <si>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</si>
  <si>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</si>
  <si>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</si>
  <si>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</si>
  <si>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</si>
  <si>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</si>
  <si>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</si>
  <si>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</si>
  <si>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</si>
  <si>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</si>
  <si>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</si>
  <si>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</si>
  <si>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</si>
  <si>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</si>
  <si>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</si>
  <si>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</si>
  <si>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</si>
  <si>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</si>
  <si>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</si>
  <si>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</si>
  <si>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</si>
  <si>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</si>
  <si>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</si>
  <si>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</si>
  <si>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</si>
  <si>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</si>
  <si>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</si>
  <si>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</si>
  <si>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</si>
  <si>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</si>
  <si>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</si>
  <si>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</si>
  <si>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</si>
  <si>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</si>
  <si>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</si>
  <si>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</si>
  <si>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</si>
  <si>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</si>
  <si>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</si>
  <si>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</si>
  <si>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</si>
  <si>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</si>
  <si>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</si>
  <si>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</si>
  <si>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</si>
  <si>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</si>
  <si>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</si>
  <si>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</si>
  <si>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</si>
  <si>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</si>
  <si>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</si>
  <si>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</si>
  <si>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</si>
  <si>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</si>
  <si>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</si>
  <si>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</si>
  <si>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</si>
  <si>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</si>
  <si>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</si>
  <si>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</si>
  <si>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</si>
  <si>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</si>
  <si>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</si>
  <si>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</si>
  <si>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</si>
  <si>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</si>
  <si>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</si>
  <si>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</si>
  <si>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</si>
  <si>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</si>
  <si>
    <t>{6b19fe5f-2891-4b0c-93cd-9b6d6e15c58d}</t>
  </si>
  <si>
    <t xml:space="preserve">Město Kolín </t>
  </si>
  <si>
    <t>CZ00235440</t>
  </si>
  <si>
    <t>49101340</t>
  </si>
  <si>
    <t>Ing. Lubomír Macek, CSc., MBA.</t>
  </si>
  <si>
    <t>CZ49101340</t>
  </si>
  <si>
    <t>Materiál</t>
  </si>
  <si>
    <t>Montáž</t>
  </si>
  <si>
    <t>Materiál [CZK]</t>
  </si>
  <si>
    <t>Montáž [CZK]</t>
  </si>
  <si>
    <t xml:space="preserve">    3 - Svislé a kompletní konstrukce</t>
  </si>
  <si>
    <t>OST - Ostatní</t>
  </si>
  <si>
    <t>J. materiál [CZK]</t>
  </si>
  <si>
    <t>J. montáž [CZK]</t>
  </si>
  <si>
    <t>Materiál celkem [CZK]</t>
  </si>
  <si>
    <t>Montáž celkem [CZK]</t>
  </si>
  <si>
    <t>119001401</t>
  </si>
  <si>
    <t>Dočasné zajištění podzemního potrubí nebo vedení ve výkopišti ve stavu i poloze , ve kterých byla na začátku zemních prací a to s podepřením, vzepřením nebo vyvěšením, příp. s ochranným bedněním, se zřízením a odstraněním za jišťovací konstrukce, s opotřebením hmot potrubí ocelového nebo litinového, jmenovité světlosti DN do 200</t>
  </si>
  <si>
    <t>-57845723</t>
  </si>
  <si>
    <t>119001402</t>
  </si>
  <si>
    <t>Dočasné zajištění podzemního potrubí nebo vedení ve výkopišti ve stavu i poloze , ve kterých byla na začátku zemních prací a to s podepřením, vzepřením nebo vyvěšením, příp. s ochranným bedněním, se zřízením a odstraněním za jišťovací konstrukce, s opotřebením hmot potrubí ocelového nebo litinového, jmenovité světlosti DN přes 200 do 500</t>
  </si>
  <si>
    <t>1858774157</t>
  </si>
  <si>
    <t>119001423</t>
  </si>
  <si>
    <t>Dočasné zajištění podzemního potrubí nebo vedení ve výkopišti ve stavu i poloze , ve kterých byla na začátku zemních prací a to s podepřením, vzepřením nebo vyvěšením, příp. s ochranným bedněním, se zřízením a odstraněním za jišťovací konstrukce, s opotřebením hmot kabelů a kabelových tratí z volně ložených kabelů a to přes 6 kabelů</t>
  </si>
  <si>
    <t>-1266773870</t>
  </si>
  <si>
    <t>130001101</t>
  </si>
  <si>
    <t>Příplatek k cenám hloubených vykopávek za ztížení vykopávky v blízkosti podzemního vedení nebo výbušnin pro jakoukoliv třídu horniny</t>
  </si>
  <si>
    <t>-2104246615</t>
  </si>
  <si>
    <t>Poznámka k položce:
Vypočteno jak 1/4  celkového výkopu</t>
  </si>
  <si>
    <t>132201202</t>
  </si>
  <si>
    <t>Hloubení zapažených i nezapažených rýh šířky přes 600 do 2 000 mm s urovnáním dna do předepsaného profilu a spádu v hornině tř. 3 přes 100 do 1 000 m3</t>
  </si>
  <si>
    <t>-688978003</t>
  </si>
  <si>
    <t>Poznámka k položce:
Čistý výkop</t>
  </si>
  <si>
    <t>132201209</t>
  </si>
  <si>
    <t>Hloubení zapažených i nezapažených rýh šířky přes 600 do 2 000 mm s urovnáním dna do předepsaného profilu a spádu v hornině tř. 3 Příplatek k cenám za lepivost horniny tř. 3</t>
  </si>
  <si>
    <t>305293479</t>
  </si>
  <si>
    <t>Poznámka k položce:
Uvažováné 40% z celkového výkopu rýhy</t>
  </si>
  <si>
    <t>151101102</t>
  </si>
  <si>
    <t>Zřízení pažení a rozepření stěn rýh pro podzemní vedení pro všechny šířky rýhy příložné pro jakoukoliv mezerovitost, hloubky do 4 m</t>
  </si>
  <si>
    <t>746049058</t>
  </si>
  <si>
    <t xml:space="preserve">Poznámka k položce:
Pažení uvažováno pro hloubění rýhy pro hlavní kanalizační stoku - do hloubky 3 m </t>
  </si>
  <si>
    <t>151101112</t>
  </si>
  <si>
    <t>Odstranění pažení a rozepření stěn rýh pro podzemní vedení s uložením materiálu na vzdálenost do 3 m od kraje výkopu příložné, hloubky přes 2 do 4 m</t>
  </si>
  <si>
    <t>-1430348713</t>
  </si>
  <si>
    <t>161101102</t>
  </si>
  <si>
    <t>Svislé přemístění výkopku bez naložení do dopravní nádoby avšak s vyprázdněním dopravní nádoby na hromadu nebo do dopravního prostředku z horniny tř. 1 až 4, při hloubce výkopu přes 2,5 do 4 m</t>
  </si>
  <si>
    <t>2108143708</t>
  </si>
  <si>
    <t>Poznámka k položce:
Hloubka výkopu přes 2 do 3 m</t>
  </si>
  <si>
    <t>-1316436335</t>
  </si>
  <si>
    <t>Poznámka k položce:
Nejbližší skládka je skladka v Radimi - 15,7 km</t>
  </si>
  <si>
    <t>162701109</t>
  </si>
  <si>
    <t>Vodorovné přemístění výkopku nebo sypaniny po suchu na obvyklém dopravním prostředku, bez naložení výkopku, avšak se složením bez rozhrnutí z horniny tř. 1 až 4 na vzdálenost Příplatek k ceně za každých dalších i započatých 1 000 m</t>
  </si>
  <si>
    <t>-186240461</t>
  </si>
  <si>
    <t>167101102</t>
  </si>
  <si>
    <t>Nakládání, skládání a překládání neulehlého výkopku nebo sypaniny nakládání, množství přes 100 m3, z hornin tř. 1 až 4</t>
  </si>
  <si>
    <t>1604564375</t>
  </si>
  <si>
    <t>Poznámka k položce:
Nakládání části výkopku určeného pro odvoz na skládku</t>
  </si>
  <si>
    <t>-1585583805</t>
  </si>
  <si>
    <t xml:space="preserve">Poznámka k položce:
Dočasné uložení výkopků na mezideponii pro zpětný zásyp </t>
  </si>
  <si>
    <t>-1502592897</t>
  </si>
  <si>
    <t>-450755686</t>
  </si>
  <si>
    <t>Poznámka k položce:
Objemová hmotnost sypaniny výkopu je uvažována jako 1,8 m3/t</t>
  </si>
  <si>
    <t>174101101</t>
  </si>
  <si>
    <t>Zásyp sypaninou z jakékoliv horniny s uložením výkopku ve vrstvách se zhutněním jam, šachet, rýh nebo kolem objektů v těchto vykopávkách</t>
  </si>
  <si>
    <t>654277561</t>
  </si>
  <si>
    <t>Poznámka k položce:
Zpětný zásyp vykopané zeminy</t>
  </si>
  <si>
    <t>175111101</t>
  </si>
  <si>
    <t>Obsypání potrubí ručně sypaninou z vhodných hornin tř. 1 až 4 nebo materiálem připraveným podél výkopu ve vzdálenosti do 3 m od jeho kraje, pro jakoukoliv hloubku výkopu a míru zhutnění bez prohození sypaniny</t>
  </si>
  <si>
    <t>-1002441770</t>
  </si>
  <si>
    <t>R0</t>
  </si>
  <si>
    <t>kamenivo přírodní těžené pro stavební účely  PTK  (drobné, hrubé, štěrkopísky) štěrkopísky ČSN 72  1511-2 frakce   0-20 mm</t>
  </si>
  <si>
    <t>-197643456</t>
  </si>
  <si>
    <t>830354260</t>
  </si>
  <si>
    <t>Svislé a kompletní konstrukce</t>
  </si>
  <si>
    <t>358215115</t>
  </si>
  <si>
    <t>Bourání šachty, stoky kompletní nebo vybourání otvorů průřezové plochy přes 4 m2 ve stokách ze zdiva kamenného</t>
  </si>
  <si>
    <t>-1711266888</t>
  </si>
  <si>
    <t xml:space="preserve">Poznámka k položce:
Bourání historické stoky 500x500 šířka stěny 30 cm </t>
  </si>
  <si>
    <t>358315115</t>
  </si>
  <si>
    <t>Bourání šachty, stoky kompletní nebo vybourání otvorů průřezové plochy přes 4 m2 ve stokách ze zdiva z prostého betonu</t>
  </si>
  <si>
    <t>1750452440</t>
  </si>
  <si>
    <t xml:space="preserve">Poznámka k položce:
Komplet bourání kanalizačních přípojek a stávajících šachet a uličních vpustí
</t>
  </si>
  <si>
    <t>359901212</t>
  </si>
  <si>
    <t>Monitoring stok (kamerový systém) jakékoli výšky stávající kanalizace</t>
  </si>
  <si>
    <t>2020559637</t>
  </si>
  <si>
    <t>442289597</t>
  </si>
  <si>
    <t>-1148926713</t>
  </si>
  <si>
    <t>452311131</t>
  </si>
  <si>
    <t>Podkladní a zajišťovací konstrukce z betonu prostého v otevřeném výkopu desky pod potrubí, stoky a drobné objekty z betonu tř. C 12/15</t>
  </si>
  <si>
    <t>-1618734628</t>
  </si>
  <si>
    <t xml:space="preserve">Poznámka k položce:
Podkladní beton pod vstupní šachty, uliční vpusti a revizní šachty
</t>
  </si>
  <si>
    <t>871310310</t>
  </si>
  <si>
    <t>Montáž kanalizačního potrubí z plastů z polypropylenu PP hladkého plnostěnného SN 10 DN 150</t>
  </si>
  <si>
    <t>1340856297</t>
  </si>
  <si>
    <t>Poznámka k položce:
Položka pouzita pro PP trubka korugovaná SN 10 DN 150</t>
  </si>
  <si>
    <t>UP642200W</t>
  </si>
  <si>
    <t>Inženýrské sítě Systém UR2 potrubí ULTRA-RIB UR2 PP potrubí 150x2000 mm SN10</t>
  </si>
  <si>
    <t>-1215643391</t>
  </si>
  <si>
    <t>Poznámka k položce:
Systém pro gravitační venkovní kanalizace, potrubí žebrované, materiál plast PP, spojování pomocí hrdla a těsnícího kroužku</t>
  </si>
  <si>
    <t>871350410</t>
  </si>
  <si>
    <t>Montáž kanalizačního potrubí z plastů z polypropylenu PP korugovaného SN 10 DN 200</t>
  </si>
  <si>
    <t>106929867</t>
  </si>
  <si>
    <t>286147200</t>
  </si>
  <si>
    <t>trubka kanalizační žebrovaná PP vnitřní průměr 200mm, dl. 2m</t>
  </si>
  <si>
    <t>915097463</t>
  </si>
  <si>
    <t xml:space="preserve">Poznámka k položce:
Počítano s 3 ks dl. 2 m jako rezerva </t>
  </si>
  <si>
    <t>871390420</t>
  </si>
  <si>
    <t>Montáž kanalizačního potrubí z plastů z polypropylenu PP korugovaného SN 12 DN 400</t>
  </si>
  <si>
    <t>-1972454257</t>
  </si>
  <si>
    <t>286147340</t>
  </si>
  <si>
    <t>trubka kanalizační žebrovaná PP vnitřní průměr 400mm, dl. 5m</t>
  </si>
  <si>
    <t>1519162670</t>
  </si>
  <si>
    <t>286147320</t>
  </si>
  <si>
    <t>trubka kanalizační žebrovaná PP vnitřní průměr 400mm, dl. 2m</t>
  </si>
  <si>
    <t>-2108605051</t>
  </si>
  <si>
    <t xml:space="preserve">Poznámka k položce:
Počítáno s 2 ks dl. 2 m jako rezerva </t>
  </si>
  <si>
    <t>60</t>
  </si>
  <si>
    <t>877310410</t>
  </si>
  <si>
    <t>Montáž tvarovek na kanalizačním plastovém potrubí z polypropylenu PP korugovaného kolen DN 150</t>
  </si>
  <si>
    <t>745854669</t>
  </si>
  <si>
    <t>61</t>
  </si>
  <si>
    <t>286172190</t>
  </si>
  <si>
    <t>odbočka kanalizační PP SN 16 45° DN 400/DN150</t>
  </si>
  <si>
    <t>51</t>
  </si>
  <si>
    <t>877350410</t>
  </si>
  <si>
    <t>Montáž tvarovek na kanalizačním plastovém potrubí z polypropylenu PP korugovaného kolen DN 200</t>
  </si>
  <si>
    <t>795386994</t>
  </si>
  <si>
    <t>52</t>
  </si>
  <si>
    <t>286171830</t>
  </si>
  <si>
    <t>koleno kanalizační PP SN 16 45 ° DN 200</t>
  </si>
  <si>
    <t>-1589760072</t>
  </si>
  <si>
    <t>54</t>
  </si>
  <si>
    <t>286153500</t>
  </si>
  <si>
    <t>přesuvka  UR-2 DIN 200 mm</t>
  </si>
  <si>
    <t>-40020689</t>
  </si>
  <si>
    <t>Poznámka k položce:
WAVIN, kód výrobku: UF303000W</t>
  </si>
  <si>
    <t>55</t>
  </si>
  <si>
    <t>286153400</t>
  </si>
  <si>
    <t>přesuvka  UR-2 DIN 150 mm</t>
  </si>
  <si>
    <t>-1188213166</t>
  </si>
  <si>
    <t>Poznámka k položce:
WAVIN, kód výrobku: UF302000W</t>
  </si>
  <si>
    <t>50</t>
  </si>
  <si>
    <t>877390420</t>
  </si>
  <si>
    <t>Montáž tvarovek na kanalizačním plastovém potrubí z polypropylenu PP korugovaného odboček DN 400</t>
  </si>
  <si>
    <t>-570755694</t>
  </si>
  <si>
    <t>286172200</t>
  </si>
  <si>
    <t>odbočka kanalizační PP SN 16 45° DN 400/DN200</t>
  </si>
  <si>
    <t>1276024332</t>
  </si>
  <si>
    <t>49</t>
  </si>
  <si>
    <t>-1262738248</t>
  </si>
  <si>
    <t>58</t>
  </si>
  <si>
    <t>877390440</t>
  </si>
  <si>
    <t>Montáž tvarovek na kanalizačním plastovém potrubí z polypropylenu PP korugovaného šachtových vložek DN 400</t>
  </si>
  <si>
    <t>-610300596</t>
  </si>
  <si>
    <t>59</t>
  </si>
  <si>
    <t>Vsup do ŠD bez těsnění DN 400 Ultra Rib 2 Din</t>
  </si>
  <si>
    <t>1221755064</t>
  </si>
  <si>
    <t>56</t>
  </si>
  <si>
    <t>877395211</t>
  </si>
  <si>
    <t>Montáž tvarovek na kanalizačním potrubí z trub z plastu z tvrdého PVC [systém KG] nebo z polypropylenu [systém KG 2000] v otevřeném výkopu jednoosých DN 400</t>
  </si>
  <si>
    <t>1347264159</t>
  </si>
  <si>
    <t>57</t>
  </si>
  <si>
    <t>286147480</t>
  </si>
  <si>
    <t>objímka přesuvná 400mm pro potrubí kanalizační žebrované PP</t>
  </si>
  <si>
    <t>-869231121</t>
  </si>
  <si>
    <t>63</t>
  </si>
  <si>
    <t>894411131</t>
  </si>
  <si>
    <t>Zřízení šachet kanalizačních z betonových dílců výšky vstupu do 1,50 m s obložením dna betonem tř. C 25/30, na potrubí DN přes 300 do 400</t>
  </si>
  <si>
    <t>1244129067</t>
  </si>
  <si>
    <t>Poznámka k položce:
Položka zahrnuje Š1 a Š2</t>
  </si>
  <si>
    <t>64</t>
  </si>
  <si>
    <t>894118001</t>
  </si>
  <si>
    <t>Šachty kanalizační zděné Příplatek k cenám za každých dalších 0,60 m výšky vstupu</t>
  </si>
  <si>
    <t>1171717880</t>
  </si>
  <si>
    <t>65</t>
  </si>
  <si>
    <t xml:space="preserve">TBZ-Q PERFECT 400-885_ ŠACHTOVÉ DNO_ VÝTOK DN 400 </t>
  </si>
  <si>
    <t>465275281</t>
  </si>
  <si>
    <t>66</t>
  </si>
  <si>
    <t xml:space="preserve">TBZ-Q 500/1000/120 SP Šachtová skruž </t>
  </si>
  <si>
    <t>817928598</t>
  </si>
  <si>
    <t>67</t>
  </si>
  <si>
    <t>TBR-Q 600/100 X 625/120 SPK</t>
  </si>
  <si>
    <t>-898326199</t>
  </si>
  <si>
    <t>68</t>
  </si>
  <si>
    <t>TBW-Q 60/625/120 Vyr. prstenec - AR-V (Bar-V06)</t>
  </si>
  <si>
    <t>1778442653</t>
  </si>
  <si>
    <t>69</t>
  </si>
  <si>
    <t>Plastový vyrovnávací prstenec zámkový pro DN 625/100 - Systém T1R 625/100</t>
  </si>
  <si>
    <t>1990023125</t>
  </si>
  <si>
    <t>70</t>
  </si>
  <si>
    <t xml:space="preserve">R10 </t>
  </si>
  <si>
    <t>"Plastový vyrovnávací prstenec zámkový pro DN 625/80 - Systém T1R 625/80"</t>
  </si>
  <si>
    <t>-816760129</t>
  </si>
  <si>
    <t>73</t>
  </si>
  <si>
    <t>Plastový vyrovnávací prstenec zámkový pro DN 625/60 Systém
 Aquion T1R 625/60</t>
  </si>
  <si>
    <t>-1721898683</t>
  </si>
  <si>
    <t>71</t>
  </si>
  <si>
    <t>Poklop D 400 EUROPA KDB83B bez odvětrání a bez čepu</t>
  </si>
  <si>
    <t>2141994138</t>
  </si>
  <si>
    <t>72</t>
  </si>
  <si>
    <t xml:space="preserve">Šachtové těsnění DN 1000/20 </t>
  </si>
  <si>
    <t>1616321337</t>
  </si>
  <si>
    <t>74</t>
  </si>
  <si>
    <t>Doprava Lužec nad Vltavou - Kolín (předpokládaný počet 1 kamión) Uvedená cena dopravy je orientační. V přpadě ceny mítného bude tato částka přefakturévána kpupujícímu</t>
  </si>
  <si>
    <t>soubor</t>
  </si>
  <si>
    <t>-435970027</t>
  </si>
  <si>
    <t>Poznámka k položce:
Uvedená cena dopravy je orientační. V přpadě ceny mýtného bude tato částka přefakturévána kupujícímu</t>
  </si>
  <si>
    <t>894812315</t>
  </si>
  <si>
    <t>Revizní a čistící šachta z polypropylenu PP pro hladké trouby [např. systém KG] DN 600 šachtové dno (DN šachty / DN trubního vedení) DN 600/200 průtočné</t>
  </si>
  <si>
    <t>1501059159</t>
  </si>
  <si>
    <t>62</t>
  </si>
  <si>
    <t>286147870</t>
  </si>
  <si>
    <t>přechod potrubí kanalizačního žebrovaného PP na KG-hrdlo 200/200mm</t>
  </si>
  <si>
    <t>-1247269147</t>
  </si>
  <si>
    <t xml:space="preserve">Poznámka k položce:
Přepojení na stávající potrubí kanalizačních přípojek </t>
  </si>
  <si>
    <t>75</t>
  </si>
  <si>
    <t>Těsnění k UR2 200</t>
  </si>
  <si>
    <t>-885952663</t>
  </si>
  <si>
    <t>Poznámka k položce:
Těsnění pro kanalizační přípojky DN 200</t>
  </si>
  <si>
    <t>894812332</t>
  </si>
  <si>
    <t>Revizní a čistící šachta z polypropylenu PP pro hladké trouby [např. systém KG] DN 600 roura šachtová korugovaná, světlé hloubky 2 000 mm</t>
  </si>
  <si>
    <t>-2138572459</t>
  </si>
  <si>
    <t>894812339</t>
  </si>
  <si>
    <t>Revizní a čistící šachta z polypropylenu PP pro hladké trouby [např. systém KG] DN 600 Příplatek k cenám 2331 - 2334 za uříznutí šachtové roury</t>
  </si>
  <si>
    <t>541548116</t>
  </si>
  <si>
    <t>894812377</t>
  </si>
  <si>
    <t>Revizní a čistící šachta z polypropylenu PP pro hladké trouby [např. systém KG] DN 600 poklop (mříž) litinový pro zatížení od 25 t do 40 t s teleskopickým adaptérem</t>
  </si>
  <si>
    <t>-1960781813</t>
  </si>
  <si>
    <t>894812378</t>
  </si>
  <si>
    <t>Revizní a čistící šachta z polypropylenu PP pro hladké trouby [např. systém KG] DN 600 poklop (mříž) litinový pro zatížení od 25 t do 40 t s betonovým prstencem a adaptérem</t>
  </si>
  <si>
    <t>-527420012</t>
  </si>
  <si>
    <t>286619420</t>
  </si>
  <si>
    <t>těsnění pro teleskop a bet. prstenec 600</t>
  </si>
  <si>
    <t>1314495502</t>
  </si>
  <si>
    <t>Poznámka k položce:
WAVIN, kód výrobku: RF999000W</t>
  </si>
  <si>
    <t>286619410</t>
  </si>
  <si>
    <t>adaptér šachtový teleskopický 600 D400 vč.těsnění</t>
  </si>
  <si>
    <t>-1152631527</t>
  </si>
  <si>
    <t>Poznámka k položce:
WAVIN, kód výrobku: RF990000W</t>
  </si>
  <si>
    <t>286619430</t>
  </si>
  <si>
    <t>těsnění pro dno a spojku šachtové roury 600</t>
  </si>
  <si>
    <t>-912259382</t>
  </si>
  <si>
    <t>Poznámka k položce:
WAVIN, kód výrobku: RF999900W</t>
  </si>
  <si>
    <t>76</t>
  </si>
  <si>
    <t>-154917824</t>
  </si>
  <si>
    <t xml:space="preserve">Roznašecí konus třídy D400 pro DN 600 </t>
  </si>
  <si>
    <t>-1470814669</t>
  </si>
  <si>
    <t>88</t>
  </si>
  <si>
    <t>899722113</t>
  </si>
  <si>
    <t>Krytí potrubí z plastů výstražnou fólií z PVC šířky 34cm</t>
  </si>
  <si>
    <t>664516209</t>
  </si>
  <si>
    <t>Montáž litinového lapače střešných splavenín včetně napojení na potrubí</t>
  </si>
  <si>
    <t>1839389565</t>
  </si>
  <si>
    <t>Poznámka k položce:
Cena položky převzatá z 877265271</t>
  </si>
  <si>
    <t>552441020</t>
  </si>
  <si>
    <t>lapač střešních splavenin - geiger DN 150 mm</t>
  </si>
  <si>
    <t>1968260069</t>
  </si>
  <si>
    <t>77</t>
  </si>
  <si>
    <t xml:space="preserve">Zřízení vpusti kanalizační uliční z betonových dílců </t>
  </si>
  <si>
    <t>-1096775725</t>
  </si>
  <si>
    <t>78</t>
  </si>
  <si>
    <t>Prefabrikáty pro uliční vpusti dílce betovné průtočné dno TBV-Q 450/400/1e pro PP UR2 DN 150</t>
  </si>
  <si>
    <t>-77494952</t>
  </si>
  <si>
    <t>93</t>
  </si>
  <si>
    <t>R17a</t>
  </si>
  <si>
    <t>Prefabrikáty pro uliční vpusti dílce betonové skruž středová s otvorem DN 150 pro PP UR2</t>
  </si>
  <si>
    <t>1910055615</t>
  </si>
  <si>
    <t>79</t>
  </si>
  <si>
    <t>"prefabrikáty pro uliční vpusti dílce betonové
dno s  otvorem TBV-Q 450/380/1d UN, dno s výtokem  pro PP UR2 DN 200   "</t>
  </si>
  <si>
    <t>-1404547768</t>
  </si>
  <si>
    <t>80</t>
  </si>
  <si>
    <t xml:space="preserve">Prefabrikáty pro uliční vpusti dílce betonové
skruž horní TBV-Q 450/555/5d   </t>
  </si>
  <si>
    <t>1668317004</t>
  </si>
  <si>
    <t>82</t>
  </si>
  <si>
    <t>R21</t>
  </si>
  <si>
    <t>Kalový koš A4 s madlem, průměr 385mm, výška 600 mm</t>
  </si>
  <si>
    <t>-1963830151</t>
  </si>
  <si>
    <t>83</t>
  </si>
  <si>
    <t>R22</t>
  </si>
  <si>
    <t>Adaptér pro uliční vpustě Tx kruhový zkosený T2 4052-10A systém TVR T</t>
  </si>
  <si>
    <t>-565653962</t>
  </si>
  <si>
    <t>87</t>
  </si>
  <si>
    <t>899202211</t>
  </si>
  <si>
    <t>Demontáž mříží litinových včetně rámů, hmotnosti jednotlivě přes 50 do 100 Kg</t>
  </si>
  <si>
    <t>-802361727</t>
  </si>
  <si>
    <t>84</t>
  </si>
  <si>
    <t>899203111</t>
  </si>
  <si>
    <t>Osazení mříží litinových včetně rámů a košů na bahno hmotnosti jednotlivě přes 100 do 150 kg</t>
  </si>
  <si>
    <t>175875231</t>
  </si>
  <si>
    <t>85</t>
  </si>
  <si>
    <t>592238780</t>
  </si>
  <si>
    <t>mříž vtoková pro uliční vpusti 500/500 mm</t>
  </si>
  <si>
    <t>1035116003</t>
  </si>
  <si>
    <t>90</t>
  </si>
  <si>
    <t>1262012459</t>
  </si>
  <si>
    <t>91</t>
  </si>
  <si>
    <t>4960205</t>
  </si>
  <si>
    <t>92</t>
  </si>
  <si>
    <t>997013801</t>
  </si>
  <si>
    <t>-494628861</t>
  </si>
  <si>
    <t>998276101</t>
  </si>
  <si>
    <t>Přesun hmot pro trubní vedení hloubené z trub z plastických hmot nebo sklolaminátových pro vodovody nebo kanalizace v otevřeném výkopu dopravní vzdálenost do 15 m</t>
  </si>
  <si>
    <t>-1589267762</t>
  </si>
  <si>
    <t>35</t>
  </si>
  <si>
    <t>RX</t>
  </si>
  <si>
    <t>Přečerpávání odpadních vod během výstavby</t>
  </si>
  <si>
    <t>512</t>
  </si>
  <si>
    <t>-1536892341</t>
  </si>
  <si>
    <t>SL4001719</t>
  </si>
  <si>
    <t>SO1- Kanalizace</t>
  </si>
  <si>
    <t>SL40017019 - SO2- Komunikace</t>
  </si>
  <si>
    <t>Kouřimská</t>
  </si>
  <si>
    <t>SL40017019 - SO1- Kanalizace</t>
  </si>
  <si>
    <t>012203000</t>
  </si>
  <si>
    <t>VRN</t>
  </si>
  <si>
    <t>Vedlejší rozpočtové náklady</t>
  </si>
  <si>
    <t>Ukončení kabelu SKELEDO</t>
  </si>
  <si>
    <t>354360290</t>
  </si>
  <si>
    <t>spojka kabelová smršťovací přímá</t>
  </si>
  <si>
    <t>Demontáž sloupů veřejného osvětlení</t>
  </si>
  <si>
    <t>demontáž elektrokabelu ze svorkové skříně</t>
  </si>
  <si>
    <t>Skládka Radim vzdálená 15 km (14*30,96 = 433.44t)</t>
  </si>
  <si>
    <t>Přesun hmot (10%)</t>
  </si>
  <si>
    <t>012303000</t>
  </si>
  <si>
    <t>Geodetické práce po výstavbě</t>
  </si>
  <si>
    <t>Geodetické zaměření (sloupů VO)</t>
  </si>
  <si>
    <t>Stanovení vlastností zeminy (pláně) u komunikace</t>
  </si>
  <si>
    <t xml:space="preserve">Kouřimská </t>
  </si>
  <si>
    <t>00235440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</si>
  <si>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</si>
  <si>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</si>
  <si>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</si>
  <si>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</si>
  <si>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VRN6 - Územní vlivy</t>
  </si>
  <si>
    <t>286171820</t>
  </si>
  <si>
    <t>koleno kanalizační PP SN 16 45 ° DN 150</t>
  </si>
  <si>
    <t>1616448939</t>
  </si>
  <si>
    <t>892421111</t>
  </si>
  <si>
    <t>Tlakové zkoušky vodou na potrubí DN 400 nebo 500</t>
  </si>
  <si>
    <t>-1006310326</t>
  </si>
  <si>
    <t>VRN1</t>
  </si>
  <si>
    <t>Průzkumné, geodetické a projektové práce</t>
  </si>
  <si>
    <t>011503000</t>
  </si>
  <si>
    <t>Průzkumné, geodetické a projektové práce průzkumné práce stavební průzkum bez rozlišení</t>
  </si>
  <si>
    <t>1024</t>
  </si>
  <si>
    <t>-1096595433</t>
  </si>
  <si>
    <t>Poznámka k položce:
Kamerová prohlídka stávajícího stavu kanalizace</t>
  </si>
  <si>
    <t>96</t>
  </si>
  <si>
    <t>012103000</t>
  </si>
  <si>
    <t>Průzkumné, geodetické a projektové práce geodetické práce před výstavbou</t>
  </si>
  <si>
    <t>906483215</t>
  </si>
  <si>
    <t xml:space="preserve">Poznámka k položce:
Vytyčení inženýrských sítí (Zaměření a zobrazení trasy inženýrské do 300 m trasy sítě )
V trase Kouřimská se nachazí 10 inženýrských sítí  </t>
  </si>
  <si>
    <t>Průzkumné, geodetické a projektové práce geodetické práce při provádění stavby</t>
  </si>
  <si>
    <t>-1228325499</t>
  </si>
  <si>
    <t xml:space="preserve">Poznámka k položce:
Zaměření skutečného průběhu potrubí - kanalilzační stoka 
</t>
  </si>
  <si>
    <t>Průzkumné, geodetické a projektové práce geodetické práce po výstavbě</t>
  </si>
  <si>
    <t>-756413776</t>
  </si>
  <si>
    <t>Poznámka k položce:
Skutečné zaměření stavby (zaměření šachet, vpustí, revizních šachet, lapačů střešních splavenin)  
- Zaměření 32 bodů + doprava na místo</t>
  </si>
  <si>
    <t>95</t>
  </si>
  <si>
    <t>013254000</t>
  </si>
  <si>
    <t>Průzkumné, geodetické a projektové práce projektové práce dokumentace stavby (výkresová a textová) skutečného provedení stavby</t>
  </si>
  <si>
    <t>-1927545050</t>
  </si>
  <si>
    <t>99</t>
  </si>
  <si>
    <t>R98</t>
  </si>
  <si>
    <t>Dopravně inženýrské opatření</t>
  </si>
  <si>
    <t>1014114738</t>
  </si>
  <si>
    <t>Poznámka k položce:
Dopravní značení během výstavby (zapůjčení značek, montáž + doprava)</t>
  </si>
  <si>
    <t>VRN3</t>
  </si>
  <si>
    <t>Zařízení staveniště</t>
  </si>
  <si>
    <t>030001000</t>
  </si>
  <si>
    <t>Základní rozdělení průvodních činností a nákladů zařízení staveniště</t>
  </si>
  <si>
    <t>soubro</t>
  </si>
  <si>
    <t>-1839999508</t>
  </si>
  <si>
    <t xml:space="preserve">Poznámka k položce:
Vypočítáno jako 3,50 % z základních rozpočtových nákladů stavby </t>
  </si>
  <si>
    <t>VRN4</t>
  </si>
  <si>
    <t>Inženýrská činnost</t>
  </si>
  <si>
    <t>98</t>
  </si>
  <si>
    <t>045002000</t>
  </si>
  <si>
    <t>Hlavní tituly průvodních činností a nákladů inženýrská činnost kompletační a koordinační činnost</t>
  </si>
  <si>
    <t>-1491183558</t>
  </si>
  <si>
    <t xml:space="preserve">Poznámka k položce:
Vypočítáno jako 2 % z základních rozpočtových nákladů stavby </t>
  </si>
  <si>
    <t>VRN6</t>
  </si>
  <si>
    <t>Územní vlivy</t>
  </si>
  <si>
    <t>94</t>
  </si>
  <si>
    <t>060001000</t>
  </si>
  <si>
    <t>Základní rozdělení průvodních činností a nákladů územní vlivy</t>
  </si>
  <si>
    <t>-237402991</t>
  </si>
  <si>
    <t xml:space="preserve">Poznámka k položce:
Vypočítáno jako 1,20 %  % z základních rozpočtových nákladů stavby </t>
  </si>
  <si>
    <t>Skutečné zaměření stavby (zaměření osy komunikace, lomových bodů, chodníků)  
- Zaměření 53 bodů</t>
  </si>
  <si>
    <t>89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</si>
</sst>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1">
    <font>
      <sz val="8"/>
      <name val="Trebuchet MS"/>
      <family val="2"/>
    </font>
    <font>
      <sz val="8"/>
      <color rgb="FF969696"/>
      <name val="Trebuchet MS"/>
      <family val="2"/>
      <charset val="238"/>
    </font>
    <font>
      <sz val="9"/>
      <name val="Trebuchet MS"/>
      <family val="2"/>
      <charset val="238"/>
    </font>
    <font>
      <b/>
      <sz val="12"/>
      <name val="Trebuchet MS"/>
      <family val="2"/>
      <charset val="238"/>
    </font>
    <font>
      <sz val="11"/>
      <name val="Trebuchet MS"/>
      <family val="2"/>
      <charset val="238"/>
    </font>
    <font>
      <sz val="12"/>
      <color rgb="FF003366"/>
      <name val="Trebuchet MS"/>
      <family val="2"/>
      <charset val="238"/>
    </font>
    <font>
      <sz val="10"/>
      <color rgb="FF003366"/>
      <name val="Trebuchet MS"/>
      <family val="2"/>
      <charset val="238"/>
    </font>
    <font>
      <sz val="8"/>
      <color rgb="FF003366"/>
      <name val="Trebuchet MS"/>
      <family val="2"/>
      <charset val="238"/>
    </font>
    <font>
      <sz val="8"/>
      <color rgb="FF505050"/>
      <name val="Trebuchet MS"/>
      <family val="2"/>
      <charset val="238"/>
    </font>
    <font>
      <sz val="8"/>
      <name val="Trebuchet MS"/>
      <family val="2"/>
      <charset val="238"/>
    </font>
    <font>
      <sz val="8"/>
      <color rgb="FFFAE682"/>
      <name val="Trebuchet MS"/>
      <family val="2"/>
      <charset val="238"/>
    </font>
    <font>
      <sz val="10"/>
      <name val="Trebuchet MS"/>
      <family val="2"/>
      <charset val="238"/>
    </font>
    <font>
      <sz val="10"/>
      <color rgb="FF960000"/>
      <name val="Trebuchet MS"/>
      <family val="2"/>
      <charset val="238"/>
    </font>
    <font>
      <u/>
      <sz val="10"/>
      <color theme="10"/>
      <name val="Trebuchet MS"/>
      <family val="2"/>
      <charset val="238"/>
    </font>
    <font>
      <sz val="8"/>
      <color rgb="FF3366FF"/>
      <name val="Trebuchet MS"/>
      <family val="2"/>
      <charset val="238"/>
    </font>
    <font>
      <b/>
      <sz val="16"/>
      <name val="Trebuchet MS"/>
      <family val="2"/>
      <charset val="238"/>
    </font>
    <font>
      <b/>
      <sz val="12"/>
      <color rgb="FF969696"/>
      <name val="Trebuchet MS"/>
      <family val="2"/>
      <charset val="238"/>
    </font>
    <font>
      <sz val="9"/>
      <color rgb="FF969696"/>
      <name val="Trebuchet MS"/>
      <family val="2"/>
      <charset val="238"/>
    </font>
    <font>
      <b/>
      <sz val="8"/>
      <color rgb="FF969696"/>
      <name val="Trebuchet MS"/>
      <family val="2"/>
      <charset val="238"/>
    </font>
    <font>
      <b/>
      <sz val="10"/>
      <name val="Trebuchet MS"/>
      <family val="2"/>
      <charset val="238"/>
    </font>
    <font>
      <b/>
      <sz val="9"/>
      <name val="Trebuchet MS"/>
      <family val="2"/>
      <charset val="238"/>
    </font>
    <font>
      <sz val="12"/>
      <color rgb="FF969696"/>
      <name val="Trebuchet MS"/>
      <family val="2"/>
      <charset val="238"/>
    </font>
    <font>
      <b/>
      <sz val="12"/>
      <color rgb="FF960000"/>
      <name val="Trebuchet MS"/>
      <family val="2"/>
      <charset val="238"/>
    </font>
    <font>
      <sz val="12"/>
      <name val="Trebuchet MS"/>
      <family val="2"/>
      <charset val="238"/>
    </font>
    <font>
      <sz val="18"/>
      <color theme="10"/>
      <name val="Wingdings 2"/>
      <family val="1"/>
      <charset val="2"/>
    </font>
    <font>
      <b/>
      <sz val="11"/>
      <color rgb="FF003366"/>
      <name val="Trebuchet MS"/>
      <family val="2"/>
      <charset val="238"/>
    </font>
    <font>
      <sz val="11"/>
      <color rgb="FF003366"/>
      <name val="Trebuchet MS"/>
      <family val="2"/>
      <charset val="238"/>
    </font>
    <font>
      <b/>
      <sz val="11"/>
      <name val="Trebuchet MS"/>
      <family val="2"/>
      <charset val="238"/>
    </font>
    <font>
      <sz val="11"/>
      <color rgb="FF969696"/>
      <name val="Trebuchet MS"/>
      <family val="2"/>
      <charset val="238"/>
    </font>
    <font>
      <sz val="10"/>
      <color theme="10"/>
      <name val="Trebuchet MS"/>
      <family val="2"/>
      <charset val="238"/>
    </font>
    <font>
      <b/>
      <sz val="12"/>
      <color rgb="FF800000"/>
      <name val="Trebuchet MS"/>
      <family val="2"/>
      <charset val="238"/>
    </font>
    <font>
      <sz val="9"/>
      <color rgb="FF000000"/>
      <name val="Trebuchet MS"/>
      <family val="2"/>
      <charset val="238"/>
    </font>
    <font>
      <sz val="8"/>
      <color rgb="FF960000"/>
      <name val="Trebuchet MS"/>
      <family val="2"/>
      <charset val="238"/>
    </font>
    <font>
      <b/>
      <sz val="8"/>
      <name val="Trebuchet MS"/>
      <family val="2"/>
      <charset val="238"/>
    </font>
    <font>
      <sz val="7"/>
      <color rgb="FF969696"/>
      <name val="Trebuchet MS"/>
      <family val="2"/>
      <charset val="238"/>
    </font>
    <font>
      <i/>
      <sz val="7"/>
      <color rgb="FF969696"/>
      <name val="Trebuchet MS"/>
      <family val="2"/>
      <charset val="238"/>
    </font>
    <font>
      <i/>
      <sz val="8"/>
      <color rgb="FF0000FF"/>
      <name val="Trebuchet MS"/>
      <family val="2"/>
      <charset val="238"/>
    </font>
    <font>
      <sz val="8"/>
      <name val="Trebuchet MS"/>
      <family val="2"/>
      <charset val="238"/>
    </font>
    <font>
      <b/>
      <sz val="16"/>
      <name val="Trebuchet MS"/>
      <family val="2"/>
      <charset val="238"/>
    </font>
    <font>
      <b/>
      <sz val="11"/>
      <name val="Trebuchet MS"/>
      <family val="2"/>
      <charset val="238"/>
    </font>
    <font>
      <sz val="9"/>
      <name val="Trebuchet MS"/>
      <family val="2"/>
      <charset val="238"/>
    </font>
    <font>
      <sz val="10"/>
      <name val="Trebuchet MS"/>
      <family val="2"/>
      <charset val="238"/>
    </font>
    <font>
      <sz val="11"/>
      <name val="Trebuchet MS"/>
      <family val="2"/>
      <charset val="238"/>
    </font>
    <font>
      <b/>
      <sz val="9"/>
      <name val="Trebuchet MS"/>
      <family val="2"/>
      <charset val="238"/>
    </font>
    <font>
      <u/>
      <sz val="11"/>
      <color theme="10"/>
      <name val="Calibri"/>
      <family val="2"/>
      <charset val="238"/>
      <scheme val="minor"/>
    </font>
    <font>
      <i/>
      <sz val="9"/>
      <name val="Trebuchet MS"/>
      <family val="2"/>
      <charset val="238"/>
    </font>
    <font>
      <b/>
      <sz val="9"/>
      <name val="Trebuchet MS"/>
      <family val="2"/>
      <charset val="238"/>
    </font>
    <font>
      <sz val="9"/>
      <name val="Trebuchet MS"/>
      <family val="2"/>
      <charset val="238"/>
    </font>
    <font>
      <b/>
      <sz val="12"/>
      <name val="Trebuchet MS"/>
      <family val="2"/>
      <charset val="238"/>
    </font>
    <font>
      <i/>
      <sz val="8"/>
      <color rgb="FF0000FF"/>
      <name val="Trebuchet MS"/>
    </font>
    <font>
      <sz val="8"/>
      <color rgb="FF003366"/>
      <name val="Trebuchet MS"/>
    </font>
  </fonts>
  <fills count="9">
    <fill>
      <patternFill patternType="none"/>
    </fill>
    <fill>
      <patternFill patternType="gray125"/>
    </fill>
    <fill>
      <patternFill patternType="none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theme="0"/>
        <bgColor indexed="64"/>
      </patternFill>
    </fill>
  </fills>
  <borders count="4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 style="hair">
        <color rgb="FF969696"/>
      </right>
      <top/>
      <bottom style="hair">
        <color rgb="FF969696"/>
      </bottom>
      <diagonal/>
    </border>
    <border>
      <left/>
      <right style="thin">
        <color indexed="64"/>
      </right>
      <top style="hair">
        <color rgb="FF969696"/>
      </top>
      <bottom/>
      <diagonal/>
    </border>
    <border>
      <left/>
      <right style="thin">
        <color indexed="64"/>
      </right>
      <top style="hair">
        <color rgb="FF000000"/>
      </top>
      <bottom style="hair">
        <color rgb="FF000000"/>
      </bottom>
      <diagonal/>
    </border>
    <border>
      <left style="thin">
        <color indexed="64"/>
      </left>
      <right/>
      <top/>
      <bottom style="thin">
        <color rgb="FF000000"/>
      </bottom>
      <diagonal/>
    </border>
    <border>
      <left/>
      <right style="thin">
        <color indexed="64"/>
      </right>
      <top/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/>
      <diagonal/>
    </border>
    <border>
      <left/>
      <right style="thin">
        <color indexed="64"/>
      </right>
      <top style="thin">
        <color rgb="FF000000"/>
      </top>
      <bottom/>
      <diagonal/>
    </border>
    <border>
      <left/>
      <right style="thin">
        <color indexed="64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thin">
        <color indexed="64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44" fillId="0" borderId="0" applyNumberFormat="0" applyFill="0" applyBorder="0" applyAlignment="0" applyProtection="0"/>
  </cellStyleXfs>
  <cellXfs count="498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0" fillId="0" borderId="0" xfId="0" applyAlignment="1" applyProtection="1">
      <alignment horizontal="center" vertical="center"/>
      <protection locked="0"/>
    </xf>
    <xf numFmtId="0" fontId="10" fillId="3" borderId="0" xfId="0" applyFont="1" applyFill="1" applyAlignment="1" applyProtection="1">
      <alignment horizontal="left" vertical="center"/>
    </xf>
    <xf numFmtId="0" fontId="11" fillId="3" borderId="0" xfId="0" applyFont="1" applyFill="1" applyAlignment="1" applyProtection="1">
      <alignment vertical="center"/>
    </xf>
    <xf numFmtId="0" fontId="12" fillId="3" borderId="0" xfId="0" applyFont="1" applyFill="1" applyAlignment="1" applyProtection="1">
      <alignment horizontal="left" vertical="center"/>
    </xf>
    <xf numFmtId="0" fontId="13" fillId="3" borderId="0" xfId="1" applyFont="1" applyFill="1" applyAlignment="1" applyProtection="1">
      <alignment vertical="center"/>
    </xf>
    <xf numFmtId="0" fontId="44" fillId="3" borderId="0" xfId="1" applyFill="1"/>
    <xf numFmtId="0" fontId="0" fillId="3" borderId="0" xfId="0" applyFill="1"/>
    <xf numFmtId="0" fontId="10" fillId="3" borderId="0" xfId="0" applyFont="1" applyFill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0" xfId="0" applyBorder="1"/>
    <xf numFmtId="0" fontId="15" fillId="0" borderId="0" xfId="0" applyFont="1" applyBorder="1" applyAlignment="1">
      <alignment horizontal="left" vertical="center"/>
    </xf>
    <xf numFmtId="0" fontId="0" fillId="0" borderId="6" xfId="0" applyBorder="1"/>
    <xf numFmtId="0" fontId="14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/>
    </xf>
    <xf numFmtId="0" fontId="17" fillId="0" borderId="0" xfId="0" applyFont="1" applyBorder="1" applyAlignment="1">
      <alignment horizontal="left" vertical="center"/>
    </xf>
    <xf numFmtId="0" fontId="0" fillId="0" borderId="7" xfId="0" applyBorder="1"/>
    <xf numFmtId="0" fontId="0" fillId="0" borderId="5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19" fillId="0" borderId="8" xfId="0" applyFont="1" applyBorder="1" applyAlignment="1">
      <alignment horizontal="left" vertical="center"/>
    </xf>
    <xf numFmtId="0" fontId="0" fillId="0" borderId="8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0" fontId="1" fillId="0" borderId="5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0" fontId="1" fillId="0" borderId="6" xfId="0" applyFont="1" applyBorder="1" applyAlignment="1">
      <alignment vertical="center"/>
    </xf>
    <xf numFmtId="0" fontId="0" fillId="6" borderId="0" xfId="0" applyFont="1" applyFill="1" applyBorder="1" applyAlignment="1">
      <alignment vertical="center"/>
    </xf>
    <xf numFmtId="0" fontId="3" fillId="6" borderId="9" xfId="0" applyFont="1" applyFill="1" applyBorder="1" applyAlignment="1">
      <alignment horizontal="left" vertical="center"/>
    </xf>
    <xf numFmtId="0" fontId="0" fillId="6" borderId="10" xfId="0" applyFont="1" applyFill="1" applyBorder="1" applyAlignment="1">
      <alignment vertical="center"/>
    </xf>
    <xf numFmtId="0" fontId="3" fillId="6" borderId="10" xfId="0" applyFont="1" applyFill="1" applyBorder="1" applyAlignment="1">
      <alignment horizontal="center" vertical="center"/>
    </xf>
    <xf numFmtId="0" fontId="0" fillId="6" borderId="6" xfId="0" applyFont="1" applyFill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2" fillId="0" borderId="5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3" fillId="0" borderId="5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20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7" borderId="10" xfId="0" applyFont="1" applyFill="1" applyBorder="1" applyAlignment="1">
      <alignment vertical="center"/>
    </xf>
    <xf numFmtId="0" fontId="2" fillId="7" borderId="11" xfId="0" applyFont="1" applyFill="1" applyBorder="1" applyAlignment="1">
      <alignment horizontal="center" vertical="center"/>
    </xf>
    <xf numFmtId="0" fontId="17" fillId="0" borderId="20" xfId="0" applyFont="1" applyBorder="1" applyAlignment="1">
      <alignment horizontal="center" vertical="center" wrapText="1"/>
    </xf>
    <xf numFmtId="0" fontId="17" fillId="0" borderId="21" xfId="0" applyFont="1" applyBorder="1" applyAlignment="1">
      <alignment horizontal="center" vertical="center" wrapText="1"/>
    </xf>
    <xf numFmtId="0" fontId="17" fillId="0" borderId="22" xfId="0" applyFont="1" applyBorder="1" applyAlignment="1">
      <alignment horizontal="center" vertical="center" wrapText="1"/>
    </xf>
    <xf numFmtId="0" fontId="0" fillId="0" borderId="15" xfId="0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1" fillId="0" borderId="18" xfId="0" applyNumberFormat="1" applyFont="1" applyBorder="1" applyAlignment="1">
      <alignment vertical="center"/>
    </xf>
    <xf numFmtId="4" fontId="21" fillId="0" borderId="0" xfId="0" applyNumberFormat="1" applyFont="1" applyBorder="1" applyAlignment="1">
      <alignment vertical="center"/>
    </xf>
    <xf numFmtId="166" fontId="21" fillId="0" borderId="0" xfId="0" applyNumberFormat="1" applyFont="1" applyBorder="1" applyAlignment="1">
      <alignment vertical="center"/>
    </xf>
    <xf numFmtId="4" fontId="21" fillId="0" borderId="19" xfId="0" applyNumberFormat="1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4" fillId="0" borderId="5" xfId="0" applyFont="1" applyBorder="1" applyAlignment="1">
      <alignment vertical="center"/>
    </xf>
    <xf numFmtId="0" fontId="25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horizontal="center" vertical="center"/>
    </xf>
    <xf numFmtId="4" fontId="28" fillId="0" borderId="18" xfId="0" applyNumberFormat="1" applyFont="1" applyBorder="1" applyAlignment="1">
      <alignment vertical="center"/>
    </xf>
    <xf numFmtId="4" fontId="28" fillId="0" borderId="0" xfId="0" applyNumberFormat="1" applyFont="1" applyBorder="1" applyAlignment="1">
      <alignment vertical="center"/>
    </xf>
    <xf numFmtId="166" fontId="28" fillId="0" borderId="0" xfId="0" applyNumberFormat="1" applyFont="1" applyBorder="1" applyAlignment="1">
      <alignment vertical="center"/>
    </xf>
    <xf numFmtId="4" fontId="28" fillId="0" borderId="19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4" fontId="28" fillId="0" borderId="23" xfId="0" applyNumberFormat="1" applyFont="1" applyBorder="1" applyAlignment="1">
      <alignment vertical="center"/>
    </xf>
    <xf numFmtId="4" fontId="28" fillId="0" borderId="24" xfId="0" applyNumberFormat="1" applyFont="1" applyBorder="1" applyAlignment="1">
      <alignment vertical="center"/>
    </xf>
    <xf numFmtId="166" fontId="28" fillId="0" borderId="24" xfId="0" applyNumberFormat="1" applyFont="1" applyBorder="1" applyAlignment="1">
      <alignment vertical="center"/>
    </xf>
    <xf numFmtId="4" fontId="28" fillId="0" borderId="25" xfId="0" applyNumberFormat="1" applyFont="1" applyBorder="1" applyAlignment="1">
      <alignment vertical="center"/>
    </xf>
    <xf numFmtId="0" fontId="0" fillId="0" borderId="0" xfId="0" applyProtection="1">
      <protection locked="0"/>
    </xf>
    <xf numFmtId="0" fontId="11" fillId="3" borderId="0" xfId="0" applyFont="1" applyFill="1" applyAlignment="1">
      <alignment vertical="center"/>
    </xf>
    <xf numFmtId="0" fontId="12" fillId="3" borderId="0" xfId="0" applyFont="1" applyFill="1" applyAlignment="1">
      <alignment horizontal="left" vertical="center"/>
    </xf>
    <xf numFmtId="0" fontId="29" fillId="3" borderId="0" xfId="1" applyFont="1" applyFill="1" applyAlignment="1">
      <alignment vertical="center"/>
    </xf>
    <xf numFmtId="0" fontId="11" fillId="3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17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>
      <alignment horizontal="left" vertical="center"/>
    </xf>
    <xf numFmtId="0" fontId="0" fillId="0" borderId="5" xfId="0" applyFont="1" applyBorder="1" applyAlignment="1">
      <alignment vertical="center" wrapText="1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>
      <alignment vertical="center"/>
    </xf>
    <xf numFmtId="0" fontId="19" fillId="0" borderId="0" xfId="0" applyFont="1" applyBorder="1" applyAlignment="1">
      <alignment horizontal="left" vertical="center"/>
    </xf>
    <xf numFmtId="4" fontId="22" fillId="0" borderId="0" xfId="0" applyNumberFormat="1" applyFont="1" applyBorder="1" applyAlignment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7" borderId="0" xfId="0" applyFont="1" applyFill="1" applyBorder="1" applyAlignment="1">
      <alignment vertical="center"/>
    </xf>
    <xf numFmtId="0" fontId="3" fillId="7" borderId="9" xfId="0" applyFont="1" applyFill="1" applyBorder="1" applyAlignment="1">
      <alignment horizontal="left" vertical="center"/>
    </xf>
    <xf numFmtId="0" fontId="3" fillId="7" borderId="10" xfId="0" applyFont="1" applyFill="1" applyBorder="1" applyAlignment="1">
      <alignment horizontal="right" vertical="center"/>
    </xf>
    <xf numFmtId="0" fontId="3" fillId="7" borderId="10" xfId="0" applyFont="1" applyFill="1" applyBorder="1" applyAlignment="1">
      <alignment horizontal="center" vertical="center"/>
    </xf>
    <xf numFmtId="0" fontId="0" fillId="7" borderId="10" xfId="0" applyFont="1" applyFill="1" applyBorder="1" applyAlignment="1" applyProtection="1">
      <alignment vertical="center"/>
      <protection locked="0"/>
    </xf>
    <xf numFmtId="4" fontId="3" fillId="7" borderId="10" xfId="0" applyNumberFormat="1" applyFont="1" applyFill="1" applyBorder="1" applyAlignment="1">
      <alignment vertical="center"/>
    </xf>
    <xf numFmtId="0" fontId="0" fillId="7" borderId="27" xfId="0" applyFont="1" applyFill="1" applyBorder="1" applyAlignment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2" fillId="7" borderId="0" xfId="0" applyFont="1" applyFill="1" applyBorder="1" applyAlignment="1">
      <alignment horizontal="left" vertical="center"/>
    </xf>
    <xf numFmtId="0" fontId="0" fillId="7" borderId="0" xfId="0" applyFont="1" applyFill="1" applyBorder="1" applyAlignment="1" applyProtection="1">
      <alignment vertical="center"/>
      <protection locked="0"/>
    </xf>
    <xf numFmtId="0" fontId="2" fillId="7" borderId="0" xfId="0" applyFont="1" applyFill="1" applyBorder="1" applyAlignment="1">
      <alignment horizontal="right" vertical="center"/>
    </xf>
    <xf numFmtId="0" fontId="0" fillId="7" borderId="6" xfId="0" applyFont="1" applyFill="1" applyBorder="1" applyAlignment="1">
      <alignment vertical="center"/>
    </xf>
    <xf numFmtId="0" fontId="30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24" xfId="0" applyFont="1" applyBorder="1" applyAlignment="1">
      <alignment horizontal="left" vertical="center"/>
    </xf>
    <xf numFmtId="0" fontId="5" fillId="0" borderId="24" xfId="0" applyFont="1" applyBorder="1" applyAlignment="1">
      <alignment vertical="center"/>
    </xf>
    <xf numFmtId="0" fontId="5" fillId="0" borderId="24" xfId="0" applyFont="1" applyBorder="1" applyAlignment="1" applyProtection="1">
      <alignment vertical="center"/>
      <protection locked="0"/>
    </xf>
    <xf numFmtId="4" fontId="5" fillId="0" borderId="24" xfId="0" applyNumberFormat="1" applyFont="1" applyBorder="1" applyAlignment="1">
      <alignment vertical="center"/>
    </xf>
    <xf numFmtId="0" fontId="5" fillId="0" borderId="6" xfId="0" applyFont="1" applyBorder="1" applyAlignment="1">
      <alignment vertical="center"/>
    </xf>
    <xf numFmtId="0" fontId="6" fillId="0" borderId="5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24" xfId="0" applyFont="1" applyBorder="1" applyAlignment="1">
      <alignment horizontal="left" vertical="center"/>
    </xf>
    <xf numFmtId="0" fontId="6" fillId="0" borderId="24" xfId="0" applyFont="1" applyBorder="1" applyAlignment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>
      <alignment vertical="center"/>
    </xf>
    <xf numFmtId="0" fontId="6" fillId="0" borderId="6" xfId="0" applyFont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17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>
      <alignment horizontal="center" vertical="center" wrapText="1"/>
    </xf>
    <xf numFmtId="0" fontId="2" fillId="7" borderId="20" xfId="0" applyFont="1" applyFill="1" applyBorder="1" applyAlignment="1">
      <alignment horizontal="center" vertical="center" wrapText="1"/>
    </xf>
    <xf numFmtId="0" fontId="2" fillId="7" borderId="21" xfId="0" applyFont="1" applyFill="1" applyBorder="1" applyAlignment="1">
      <alignment horizontal="center" vertical="center" wrapText="1"/>
    </xf>
    <xf numFmtId="0" fontId="31" fillId="7" borderId="21" xfId="0" applyFont="1" applyFill="1" applyBorder="1" applyAlignment="1" applyProtection="1">
      <alignment horizontal="center" vertical="center" wrapText="1"/>
      <protection locked="0"/>
    </xf>
    <xf numFmtId="0" fontId="2" fillId="7" borderId="22" xfId="0" applyFont="1" applyFill="1" applyBorder="1" applyAlignment="1">
      <alignment horizontal="center" vertical="center" wrapText="1"/>
    </xf>
    <xf numFmtId="4" fontId="22" fillId="0" borderId="0" xfId="0" applyNumberFormat="1" applyFont="1" applyAlignment="1"/>
    <xf numFmtId="166" fontId="32" fillId="0" borderId="16" xfId="0" applyNumberFormat="1" applyFont="1" applyBorder="1" applyAlignment="1"/>
    <xf numFmtId="166" fontId="32" fillId="0" borderId="17" xfId="0" applyNumberFormat="1" applyFont="1" applyBorder="1" applyAlignment="1"/>
    <xf numFmtId="4" fontId="33" fillId="0" borderId="0" xfId="0" applyNumberFormat="1" applyFont="1" applyAlignment="1">
      <alignment vertical="center"/>
    </xf>
    <xf numFmtId="0" fontId="7" fillId="0" borderId="5" xfId="0" applyFont="1" applyBorder="1" applyAlignment="1"/>
    <xf numFmtId="0" fontId="7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/>
    <xf numFmtId="0" fontId="7" fillId="0" borderId="18" xfId="0" applyFont="1" applyBorder="1" applyAlignment="1"/>
    <xf numFmtId="0" fontId="7" fillId="0" borderId="0" xfId="0" applyFont="1" applyBorder="1" applyAlignment="1"/>
    <xf numFmtId="166" fontId="7" fillId="0" borderId="0" xfId="0" applyNumberFormat="1" applyFont="1" applyBorder="1" applyAlignment="1"/>
    <xf numFmtId="166" fontId="7" fillId="0" borderId="19" xfId="0" applyNumberFormat="1" applyFont="1" applyBorder="1" applyAlignment="1"/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7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4" fontId="6" fillId="0" borderId="0" xfId="0" applyNumberFormat="1" applyFont="1" applyBorder="1" applyAlignment="1"/>
    <xf numFmtId="0" fontId="0" fillId="0" borderId="5" xfId="0" applyFont="1" applyBorder="1" applyAlignment="1" applyProtection="1">
      <alignment vertical="center"/>
      <protection locked="0"/>
    </xf>
    <xf numFmtId="0" fontId="0" fillId="0" borderId="28" xfId="0" applyFont="1" applyBorder="1" applyAlignment="1" applyProtection="1">
      <alignment horizontal="center" vertical="center"/>
      <protection locked="0"/>
    </xf>
    <xf numFmtId="49" fontId="0" fillId="0" borderId="28" xfId="0" applyNumberFormat="1" applyFont="1" applyBorder="1" applyAlignment="1" applyProtection="1">
      <alignment horizontal="left" vertical="center" wrapText="1"/>
      <protection locked="0"/>
    </xf>
    <xf numFmtId="0" fontId="0" fillId="0" borderId="28" xfId="0" applyFont="1" applyBorder="1" applyAlignment="1" applyProtection="1">
      <alignment horizontal="left" vertical="center" wrapText="1"/>
      <protection locked="0"/>
    </xf>
    <xf numFmtId="0" fontId="0" fillId="0" borderId="28" xfId="0" applyFont="1" applyBorder="1" applyAlignment="1" applyProtection="1">
      <alignment horizontal="center" vertical="center" wrapText="1"/>
      <protection locked="0"/>
    </xf>
    <xf numFmtId="167" fontId="0" fillId="0" borderId="28" xfId="0" applyNumberFormat="1" applyFont="1" applyBorder="1" applyAlignment="1" applyProtection="1">
      <alignment vertical="center"/>
      <protection locked="0"/>
    </xf>
    <xf numFmtId="4" fontId="0" fillId="5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  <protection locked="0"/>
    </xf>
    <xf numFmtId="0" fontId="1" fillId="5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>
      <alignment horizontal="center" vertical="center"/>
    </xf>
    <xf numFmtId="166" fontId="1" fillId="0" borderId="0" xfId="0" applyNumberFormat="1" applyFont="1" applyBorder="1" applyAlignment="1">
      <alignment vertical="center"/>
    </xf>
    <xf numFmtId="166" fontId="1" fillId="0" borderId="19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Border="1" applyAlignment="1">
      <alignment horizontal="left" vertical="center"/>
    </xf>
    <xf numFmtId="0" fontId="35" fillId="0" borderId="0" xfId="0" applyFont="1" applyBorder="1" applyAlignment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8" xfId="0" applyFont="1" applyBorder="1" applyAlignment="1">
      <alignment vertical="center"/>
    </xf>
    <xf numFmtId="0" fontId="34" fillId="0" borderId="0" xfId="0" applyFont="1" applyAlignment="1">
      <alignment horizontal="left" vertical="center"/>
    </xf>
    <xf numFmtId="0" fontId="35" fillId="0" borderId="0" xfId="0" applyFont="1" applyAlignment="1">
      <alignment vertical="center" wrapText="1"/>
    </xf>
    <xf numFmtId="0" fontId="36" fillId="0" borderId="28" xfId="0" applyFont="1" applyBorder="1" applyAlignment="1" applyProtection="1">
      <alignment horizontal="center" vertical="center"/>
      <protection locked="0"/>
    </xf>
    <xf numFmtId="49" fontId="36" fillId="0" borderId="28" xfId="0" applyNumberFormat="1" applyFont="1" applyBorder="1" applyAlignment="1" applyProtection="1">
      <alignment horizontal="left" vertical="center" wrapText="1"/>
      <protection locked="0"/>
    </xf>
    <xf numFmtId="0" fontId="36" fillId="0" borderId="28" xfId="0" applyFont="1" applyBorder="1" applyAlignment="1" applyProtection="1">
      <alignment horizontal="left" vertical="center" wrapText="1"/>
      <protection locked="0"/>
    </xf>
    <xf numFmtId="0" fontId="36" fillId="0" borderId="28" xfId="0" applyFont="1" applyBorder="1" applyAlignment="1" applyProtection="1">
      <alignment horizontal="center" vertical="center" wrapText="1"/>
      <protection locked="0"/>
    </xf>
    <xf numFmtId="167" fontId="36" fillId="0" borderId="28" xfId="0" applyNumberFormat="1" applyFont="1" applyBorder="1" applyAlignment="1" applyProtection="1">
      <alignment vertical="center"/>
      <protection locked="0"/>
    </xf>
    <xf numFmtId="4" fontId="36" fillId="5" borderId="28" xfId="0" applyNumberFormat="1" applyFont="1" applyFill="1" applyBorder="1" applyAlignment="1" applyProtection="1">
      <alignment vertical="center"/>
      <protection locked="0"/>
    </xf>
    <xf numFmtId="4" fontId="36" fillId="0" borderId="28" xfId="0" applyNumberFormat="1" applyFont="1" applyBorder="1" applyAlignment="1" applyProtection="1">
      <alignment vertical="center"/>
      <protection locked="0"/>
    </xf>
    <xf numFmtId="0" fontId="36" fillId="0" borderId="5" xfId="0" applyFont="1" applyBorder="1" applyAlignment="1">
      <alignment vertical="center"/>
    </xf>
    <xf numFmtId="0" fontId="36" fillId="5" borderId="28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>
      <alignment horizontal="center" vertical="center"/>
    </xf>
    <xf numFmtId="0" fontId="8" fillId="0" borderId="5" xfId="0" applyFont="1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167" fontId="8" fillId="0" borderId="0" xfId="0" applyNumberFormat="1" applyFont="1" applyAlignment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18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19" xfId="0" applyFont="1" applyBorder="1" applyAlignment="1">
      <alignment vertical="center"/>
    </xf>
    <xf numFmtId="0" fontId="8" fillId="0" borderId="0" xfId="0" applyFont="1" applyAlignment="1">
      <alignment horizontal="left" vertical="center"/>
    </xf>
    <xf numFmtId="0" fontId="1" fillId="0" borderId="24" xfId="0" applyFont="1" applyBorder="1" applyAlignment="1">
      <alignment horizontal="center" vertical="center"/>
    </xf>
    <xf numFmtId="0" fontId="0" fillId="0" borderId="24" xfId="0" applyFont="1" applyBorder="1" applyAlignment="1">
      <alignment vertical="center"/>
    </xf>
    <xf numFmtId="166" fontId="1" fillId="0" borderId="24" xfId="0" applyNumberFormat="1" applyFont="1" applyBorder="1" applyAlignment="1">
      <alignment vertical="center"/>
    </xf>
    <xf numFmtId="166" fontId="1" fillId="0" borderId="25" xfId="0" applyNumberFormat="1" applyFont="1" applyBorder="1" applyAlignment="1">
      <alignment vertical="center"/>
    </xf>
    <xf numFmtId="0" fontId="8" fillId="0" borderId="0" xfId="0" applyFont="1" applyBorder="1" applyAlignment="1">
      <alignment horizontal="left" vertical="center" wrapText="1"/>
    </xf>
    <xf numFmtId="167" fontId="8" fillId="0" borderId="0" xfId="0" applyNumberFormat="1" applyFont="1" applyBorder="1" applyAlignment="1">
      <alignment vertical="center"/>
    </xf>
    <xf numFmtId="0" fontId="0" fillId="0" borderId="0" xfId="0" applyAlignment="1" applyProtection="1">
      <alignment vertical="top"/>
      <protection locked="0"/>
    </xf>
    <xf numFmtId="0" fontId="37" fillId="0" borderId="29" xfId="0" applyFont="1" applyBorder="1" applyAlignment="1" applyProtection="1">
      <alignment vertical="center" wrapText="1"/>
      <protection locked="0"/>
    </xf>
    <xf numFmtId="0" fontId="37" fillId="0" borderId="30" xfId="0" applyFont="1" applyBorder="1" applyAlignment="1" applyProtection="1">
      <alignment vertical="center" wrapText="1"/>
      <protection locked="0"/>
    </xf>
    <xf numFmtId="0" fontId="37" fillId="0" borderId="31" xfId="0" applyFont="1" applyBorder="1" applyAlignment="1" applyProtection="1">
      <alignment vertical="center" wrapText="1"/>
      <protection locked="0"/>
    </xf>
    <xf numFmtId="0" fontId="37" fillId="0" borderId="32" xfId="0" applyFont="1" applyBorder="1" applyAlignment="1" applyProtection="1">
      <alignment horizontal="center" vertical="center" wrapText="1"/>
      <protection locked="0"/>
    </xf>
    <xf numFmtId="0" fontId="37" fillId="0" borderId="33" xfId="0" applyFont="1" applyBorder="1" applyAlignment="1" applyProtection="1">
      <alignment horizontal="center" vertical="center" wrapText="1"/>
      <protection locked="0"/>
    </xf>
    <xf numFmtId="0" fontId="37" fillId="0" borderId="32" xfId="0" applyFont="1" applyBorder="1" applyAlignment="1" applyProtection="1">
      <alignment vertical="center" wrapText="1"/>
      <protection locked="0"/>
    </xf>
    <xf numFmtId="0" fontId="37" fillId="0" borderId="33" xfId="0" applyFont="1" applyBorder="1" applyAlignment="1" applyProtection="1">
      <alignment vertical="center" wrapText="1"/>
      <protection locked="0"/>
    </xf>
    <xf numFmtId="0" fontId="39" fillId="0" borderId="1" xfId="0" applyFont="1" applyBorder="1" applyAlignment="1" applyProtection="1">
      <alignment horizontal="left" vertical="center" wrapText="1"/>
      <protection locked="0"/>
    </xf>
    <xf numFmtId="0" fontId="40" fillId="0" borderId="1" xfId="0" applyFont="1" applyBorder="1" applyAlignment="1" applyProtection="1">
      <alignment horizontal="left" vertical="center" wrapText="1"/>
      <protection locked="0"/>
    </xf>
    <xf numFmtId="0" fontId="40" fillId="0" borderId="32" xfId="0" applyFont="1" applyBorder="1" applyAlignment="1" applyProtection="1">
      <alignment vertical="center" wrapText="1"/>
      <protection locked="0"/>
    </xf>
    <xf numFmtId="0" fontId="40" fillId="0" borderId="1" xfId="0" applyFont="1" applyBorder="1" applyAlignment="1" applyProtection="1">
      <alignment vertical="center" wrapText="1"/>
      <protection locked="0"/>
    </xf>
    <xf numFmtId="0" fontId="40" fillId="0" borderId="1" xfId="0" applyFont="1" applyBorder="1" applyAlignment="1" applyProtection="1">
      <alignment vertical="center"/>
      <protection locked="0"/>
    </xf>
    <xf numFmtId="0" fontId="40" fillId="0" borderId="1" xfId="0" applyFont="1" applyBorder="1" applyAlignment="1" applyProtection="1">
      <alignment horizontal="left" vertical="center"/>
      <protection locked="0"/>
    </xf>
    <xf numFmtId="49" fontId="40" fillId="0" borderId="1" xfId="0" applyNumberFormat="1" applyFont="1" applyBorder="1" applyAlignment="1" applyProtection="1">
      <alignment vertical="center" wrapText="1"/>
      <protection locked="0"/>
    </xf>
    <xf numFmtId="0" fontId="37" fillId="0" borderId="35" xfId="0" applyFont="1" applyBorder="1" applyAlignment="1" applyProtection="1">
      <alignment vertical="center" wrapText="1"/>
      <protection locked="0"/>
    </xf>
    <xf numFmtId="0" fontId="41" fillId="0" borderId="34" xfId="0" applyFont="1" applyBorder="1" applyAlignment="1" applyProtection="1">
      <alignment vertical="center" wrapText="1"/>
      <protection locked="0"/>
    </xf>
    <xf numFmtId="0" fontId="37" fillId="0" borderId="36" xfId="0" applyFont="1" applyBorder="1" applyAlignment="1" applyProtection="1">
      <alignment vertical="center" wrapText="1"/>
      <protection locked="0"/>
    </xf>
    <xf numFmtId="0" fontId="37" fillId="0" borderId="1" xfId="0" applyFont="1" applyBorder="1" applyAlignment="1" applyProtection="1">
      <alignment vertical="top"/>
      <protection locked="0"/>
    </xf>
    <xf numFmtId="0" fontId="37" fillId="0" borderId="0" xfId="0" applyFont="1" applyAlignment="1" applyProtection="1">
      <alignment vertical="top"/>
      <protection locked="0"/>
    </xf>
    <xf numFmtId="0" fontId="37" fillId="0" borderId="29" xfId="0" applyFont="1" applyBorder="1" applyAlignment="1" applyProtection="1">
      <alignment horizontal="left" vertical="center"/>
      <protection locked="0"/>
    </xf>
    <xf numFmtId="0" fontId="37" fillId="0" borderId="30" xfId="0" applyFont="1" applyBorder="1" applyAlignment="1" applyProtection="1">
      <alignment horizontal="left" vertical="center"/>
      <protection locked="0"/>
    </xf>
    <xf numFmtId="0" fontId="37" fillId="0" borderId="31" xfId="0" applyFont="1" applyBorder="1" applyAlignment="1" applyProtection="1">
      <alignment horizontal="left" vertical="center"/>
      <protection locked="0"/>
    </xf>
    <xf numFmtId="0" fontId="37" fillId="0" borderId="32" xfId="0" applyFont="1" applyBorder="1" applyAlignment="1" applyProtection="1">
      <alignment horizontal="left" vertical="center"/>
      <protection locked="0"/>
    </xf>
    <xf numFmtId="0" fontId="37" fillId="0" borderId="33" xfId="0" applyFont="1" applyBorder="1" applyAlignment="1" applyProtection="1">
      <alignment horizontal="left" vertical="center"/>
      <protection locked="0"/>
    </xf>
    <xf numFmtId="0" fontId="39" fillId="0" borderId="1" xfId="0" applyFont="1" applyBorder="1" applyAlignment="1" applyProtection="1">
      <alignment horizontal="left" vertical="center"/>
      <protection locked="0"/>
    </xf>
    <xf numFmtId="0" fontId="42" fillId="0" borderId="0" xfId="0" applyFont="1" applyAlignment="1" applyProtection="1">
      <alignment horizontal="left" vertical="center"/>
      <protection locked="0"/>
    </xf>
    <xf numFmtId="0" fontId="39" fillId="0" borderId="34" xfId="0" applyFont="1" applyBorder="1" applyAlignment="1" applyProtection="1">
      <alignment horizontal="left" vertical="center"/>
      <protection locked="0"/>
    </xf>
    <xf numFmtId="0" fontId="39" fillId="0" borderId="34" xfId="0" applyFont="1" applyBorder="1" applyAlignment="1" applyProtection="1">
      <alignment horizontal="center" vertical="center"/>
      <protection locked="0"/>
    </xf>
    <xf numFmtId="0" fontId="42" fillId="0" borderId="34" xfId="0" applyFont="1" applyBorder="1" applyAlignment="1" applyProtection="1">
      <alignment horizontal="left" vertical="center"/>
      <protection locked="0"/>
    </xf>
    <xf numFmtId="0" fontId="43" fillId="0" borderId="1" xfId="0" applyFont="1" applyBorder="1" applyAlignment="1" applyProtection="1">
      <alignment horizontal="left" vertical="center"/>
      <protection locked="0"/>
    </xf>
    <xf numFmtId="0" fontId="40" fillId="0" borderId="0" xfId="0" applyFont="1" applyAlignment="1" applyProtection="1">
      <alignment horizontal="left" vertical="center"/>
      <protection locked="0"/>
    </xf>
    <xf numFmtId="0" fontId="40" fillId="0" borderId="1" xfId="0" applyFont="1" applyBorder="1" applyAlignment="1" applyProtection="1">
      <alignment horizontal="center" vertical="center"/>
      <protection locked="0"/>
    </xf>
    <xf numFmtId="0" fontId="40" fillId="0" borderId="32" xfId="0" applyFont="1" applyBorder="1" applyAlignment="1" applyProtection="1">
      <alignment horizontal="left" vertical="center"/>
      <protection locked="0"/>
    </xf>
    <xf numFmtId="0" fontId="40" fillId="2" borderId="1" xfId="0" applyFont="1" applyFill="1" applyBorder="1" applyAlignment="1" applyProtection="1">
      <alignment horizontal="left" vertical="center"/>
      <protection locked="0"/>
    </xf>
    <xf numFmtId="0" fontId="40" fillId="2" borderId="1" xfId="0" applyFont="1" applyFill="1" applyBorder="1" applyAlignment="1" applyProtection="1">
      <alignment horizontal="center" vertical="center"/>
      <protection locked="0"/>
    </xf>
    <xf numFmtId="0" fontId="37" fillId="0" borderId="35" xfId="0" applyFont="1" applyBorder="1" applyAlignment="1" applyProtection="1">
      <alignment horizontal="left" vertical="center"/>
      <protection locked="0"/>
    </xf>
    <xf numFmtId="0" fontId="41" fillId="0" borderId="34" xfId="0" applyFont="1" applyBorder="1" applyAlignment="1" applyProtection="1">
      <alignment horizontal="left" vertical="center"/>
      <protection locked="0"/>
    </xf>
    <xf numFmtId="0" fontId="37" fillId="0" borderId="36" xfId="0" applyFont="1" applyBorder="1" applyAlignment="1" applyProtection="1">
      <alignment horizontal="left" vertical="center"/>
      <protection locked="0"/>
    </xf>
    <xf numFmtId="0" fontId="37" fillId="0" borderId="1" xfId="0" applyFont="1" applyBorder="1" applyAlignment="1" applyProtection="1">
      <alignment horizontal="left" vertical="center"/>
      <protection locked="0"/>
    </xf>
    <xf numFmtId="0" fontId="41" fillId="0" borderId="1" xfId="0" applyFont="1" applyBorder="1" applyAlignment="1" applyProtection="1">
      <alignment horizontal="left" vertical="center"/>
      <protection locked="0"/>
    </xf>
    <xf numFmtId="0" fontId="42" fillId="0" borderId="1" xfId="0" applyFont="1" applyBorder="1" applyAlignment="1" applyProtection="1">
      <alignment horizontal="left" vertical="center"/>
      <protection locked="0"/>
    </xf>
    <xf numFmtId="0" fontId="40" fillId="0" borderId="34" xfId="0" applyFont="1" applyBorder="1" applyAlignment="1" applyProtection="1">
      <alignment horizontal="left" vertical="center"/>
      <protection locked="0"/>
    </xf>
    <xf numFmtId="0" fontId="37" fillId="0" borderId="1" xfId="0" applyFont="1" applyBorder="1" applyAlignment="1" applyProtection="1">
      <alignment horizontal="left" vertical="center" wrapText="1"/>
      <protection locked="0"/>
    </xf>
    <xf numFmtId="0" fontId="40" fillId="0" borderId="1" xfId="0" applyFont="1" applyBorder="1" applyAlignment="1" applyProtection="1">
      <alignment horizontal="center" vertical="center" wrapText="1"/>
      <protection locked="0"/>
    </xf>
    <xf numFmtId="0" fontId="37" fillId="0" borderId="29" xfId="0" applyFont="1" applyBorder="1" applyAlignment="1" applyProtection="1">
      <alignment horizontal="left" vertical="center" wrapText="1"/>
      <protection locked="0"/>
    </xf>
    <xf numFmtId="0" fontId="37" fillId="0" borderId="30" xfId="0" applyFont="1" applyBorder="1" applyAlignment="1" applyProtection="1">
      <alignment horizontal="left" vertical="center" wrapText="1"/>
      <protection locked="0"/>
    </xf>
    <xf numFmtId="0" fontId="37" fillId="0" borderId="31" xfId="0" applyFont="1" applyBorder="1" applyAlignment="1" applyProtection="1">
      <alignment horizontal="left" vertical="center" wrapText="1"/>
      <protection locked="0"/>
    </xf>
    <xf numFmtId="0" fontId="37" fillId="0" borderId="32" xfId="0" applyFont="1" applyBorder="1" applyAlignment="1" applyProtection="1">
      <alignment horizontal="left" vertical="center" wrapText="1"/>
      <protection locked="0"/>
    </xf>
    <xf numFmtId="0" fontId="37" fillId="0" borderId="33" xfId="0" applyFont="1" applyBorder="1" applyAlignment="1" applyProtection="1">
      <alignment horizontal="left" vertical="center" wrapText="1"/>
      <protection locked="0"/>
    </xf>
    <xf numFmtId="0" fontId="42" fillId="0" borderId="32" xfId="0" applyFont="1" applyBorder="1" applyAlignment="1" applyProtection="1">
      <alignment horizontal="left" vertical="center" wrapText="1"/>
      <protection locked="0"/>
    </xf>
    <xf numFmtId="0" fontId="42" fillId="0" borderId="33" xfId="0" applyFont="1" applyBorder="1" applyAlignment="1" applyProtection="1">
      <alignment horizontal="left" vertical="center" wrapText="1"/>
      <protection locked="0"/>
    </xf>
    <xf numFmtId="0" fontId="40" fillId="0" borderId="32" xfId="0" applyFont="1" applyBorder="1" applyAlignment="1" applyProtection="1">
      <alignment horizontal="left" vertical="center" wrapText="1"/>
      <protection locked="0"/>
    </xf>
    <xf numFmtId="0" fontId="40" fillId="0" borderId="33" xfId="0" applyFont="1" applyBorder="1" applyAlignment="1" applyProtection="1">
      <alignment horizontal="left" vertical="center" wrapText="1"/>
      <protection locked="0"/>
    </xf>
    <xf numFmtId="0" fontId="40" fillId="0" borderId="33" xfId="0" applyFont="1" applyBorder="1" applyAlignment="1" applyProtection="1">
      <alignment horizontal="left" vertical="center"/>
      <protection locked="0"/>
    </xf>
    <xf numFmtId="0" fontId="40" fillId="0" borderId="35" xfId="0" applyFont="1" applyBorder="1" applyAlignment="1" applyProtection="1">
      <alignment horizontal="left" vertical="center" wrapText="1"/>
      <protection locked="0"/>
    </xf>
    <xf numFmtId="0" fontId="40" fillId="0" borderId="34" xfId="0" applyFont="1" applyBorder="1" applyAlignment="1" applyProtection="1">
      <alignment horizontal="left" vertical="center" wrapText="1"/>
      <protection locked="0"/>
    </xf>
    <xf numFmtId="0" fontId="40" fillId="0" borderId="36" xfId="0" applyFont="1" applyBorder="1" applyAlignment="1" applyProtection="1">
      <alignment horizontal="left" vertical="center" wrapText="1"/>
      <protection locked="0"/>
    </xf>
    <xf numFmtId="0" fontId="40" fillId="0" borderId="1" xfId="0" applyFont="1" applyBorder="1" applyAlignment="1" applyProtection="1">
      <alignment horizontal="left" vertical="top"/>
      <protection locked="0"/>
    </xf>
    <xf numFmtId="0" fontId="40" fillId="0" borderId="1" xfId="0" applyFont="1" applyBorder="1" applyAlignment="1" applyProtection="1">
      <alignment horizontal="center" vertical="top"/>
      <protection locked="0"/>
    </xf>
    <xf numFmtId="0" fontId="40" fillId="0" borderId="35" xfId="0" applyFont="1" applyBorder="1" applyAlignment="1" applyProtection="1">
      <alignment horizontal="left" vertical="center"/>
      <protection locked="0"/>
    </xf>
    <xf numFmtId="0" fontId="40" fillId="0" borderId="36" xfId="0" applyFont="1" applyBorder="1" applyAlignment="1" applyProtection="1">
      <alignment horizontal="left" vertical="center"/>
      <protection locked="0"/>
    </xf>
    <xf numFmtId="0" fontId="42" fillId="0" borderId="0" xfId="0" applyFont="1" applyAlignment="1" applyProtection="1">
      <alignment vertical="center"/>
      <protection locked="0"/>
    </xf>
    <xf numFmtId="0" fontId="39" fillId="0" borderId="1" xfId="0" applyFont="1" applyBorder="1" applyAlignment="1" applyProtection="1">
      <alignment vertical="center"/>
      <protection locked="0"/>
    </xf>
    <xf numFmtId="0" fontId="42" fillId="0" borderId="34" xfId="0" applyFont="1" applyBorder="1" applyAlignment="1" applyProtection="1">
      <alignment vertical="center"/>
      <protection locked="0"/>
    </xf>
    <xf numFmtId="0" fontId="39" fillId="0" borderId="34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top"/>
      <protection locked="0"/>
    </xf>
    <xf numFmtId="49" fontId="40" fillId="0" borderId="1" xfId="0" applyNumberFormat="1" applyFont="1" applyBorder="1" applyAlignment="1" applyProtection="1">
      <alignment horizontal="left" vertical="center"/>
      <protection locked="0"/>
    </xf>
    <xf numFmtId="0" fontId="0" fillId="0" borderId="34" xfId="0" applyBorder="1" applyAlignment="1" applyProtection="1">
      <alignment vertical="top"/>
      <protection locked="0"/>
    </xf>
    <xf numFmtId="0" fontId="39" fillId="0" borderId="34" xfId="0" applyFont="1" applyBorder="1" applyAlignment="1" applyProtection="1">
      <alignment horizontal="left"/>
      <protection locked="0"/>
    </xf>
    <xf numFmtId="0" fontId="42" fillId="0" borderId="34" xfId="0" applyFont="1" applyBorder="1" applyAlignment="1" applyProtection="1">
      <protection locked="0"/>
    </xf>
    <xf numFmtId="0" fontId="37" fillId="0" borderId="32" xfId="0" applyFont="1" applyBorder="1" applyAlignment="1" applyProtection="1">
      <alignment vertical="top"/>
      <protection locked="0"/>
    </xf>
    <xf numFmtId="0" fontId="37" fillId="0" borderId="33" xfId="0" applyFont="1" applyBorder="1" applyAlignment="1" applyProtection="1">
      <alignment vertical="top"/>
      <protection locked="0"/>
    </xf>
    <xf numFmtId="0" fontId="37" fillId="0" borderId="1" xfId="0" applyFont="1" applyBorder="1" applyAlignment="1" applyProtection="1">
      <alignment horizontal="center" vertical="center"/>
      <protection locked="0"/>
    </xf>
    <xf numFmtId="0" fontId="37" fillId="0" borderId="1" xfId="0" applyFont="1" applyBorder="1" applyAlignment="1" applyProtection="1">
      <alignment horizontal="left" vertical="top"/>
      <protection locked="0"/>
    </xf>
    <xf numFmtId="0" fontId="37" fillId="0" borderId="35" xfId="0" applyFont="1" applyBorder="1" applyAlignment="1" applyProtection="1">
      <alignment vertical="top"/>
      <protection locked="0"/>
    </xf>
    <xf numFmtId="0" fontId="37" fillId="0" borderId="34" xfId="0" applyFont="1" applyBorder="1" applyAlignment="1" applyProtection="1">
      <alignment vertical="top"/>
      <protection locked="0"/>
    </xf>
    <xf numFmtId="0" fontId="37" fillId="0" borderId="36" xfId="0" applyFont="1" applyBorder="1" applyAlignment="1" applyProtection="1">
      <alignment vertical="top"/>
      <protection locked="0"/>
    </xf>
    <xf numFmtId="0" fontId="2" fillId="0" borderId="0" xfId="0" applyFont="1" applyBorder="1" applyAlignment="1">
      <alignment horizontal="left" vertical="center"/>
    </xf>
    <xf numFmtId="0" fontId="3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0" fontId="29" fillId="3" borderId="0" xfId="1" applyFont="1" applyFill="1" applyAlignment="1" applyProtection="1">
      <alignment vertical="center"/>
      <protection locked="0"/>
    </xf>
    <xf numFmtId="0" fontId="0" fillId="0" borderId="1" xfId="0" applyBorder="1"/>
    <xf numFmtId="0" fontId="15" fillId="0" borderId="1" xfId="0" applyFont="1" applyBorder="1" applyAlignment="1">
      <alignment horizontal="left" vertical="center"/>
    </xf>
    <xf numFmtId="0" fontId="0" fillId="0" borderId="1" xfId="0" applyBorder="1" applyProtection="1">
      <protection locked="0"/>
    </xf>
    <xf numFmtId="0" fontId="0" fillId="0" borderId="1" xfId="0" applyFont="1" applyBorder="1" applyAlignment="1">
      <alignment vertical="center"/>
    </xf>
    <xf numFmtId="0" fontId="17" fillId="0" borderId="1" xfId="0" applyFont="1" applyBorder="1" applyAlignment="1">
      <alignment horizontal="left" vertical="center"/>
    </xf>
    <xf numFmtId="0" fontId="0" fillId="0" borderId="1" xfId="0" applyFont="1" applyBorder="1" applyAlignment="1" applyProtection="1">
      <alignment vertical="center"/>
      <protection locked="0"/>
    </xf>
    <xf numFmtId="0" fontId="2" fillId="0" borderId="1" xfId="0" applyFont="1" applyBorder="1" applyAlignment="1">
      <alignment horizontal="left" vertical="center"/>
    </xf>
    <xf numFmtId="0" fontId="17" fillId="0" borderId="1" xfId="0" applyFont="1" applyBorder="1" applyAlignment="1" applyProtection="1">
      <alignment horizontal="left" vertical="center"/>
      <protection locked="0"/>
    </xf>
    <xf numFmtId="0" fontId="2" fillId="0" borderId="1" xfId="0" applyFont="1" applyBorder="1" applyAlignment="1" applyProtection="1">
      <alignment horizontal="left" vertical="center"/>
      <protection locked="0"/>
    </xf>
    <xf numFmtId="165" fontId="2" fillId="0" borderId="1" xfId="0" applyNumberFormat="1" applyFont="1" applyBorder="1" applyAlignment="1" applyProtection="1">
      <alignment horizontal="left" vertical="center"/>
      <protection locked="0"/>
    </xf>
    <xf numFmtId="0" fontId="0" fillId="0" borderId="1" xfId="0" applyFont="1" applyBorder="1" applyAlignment="1">
      <alignment vertical="center" wrapText="1"/>
    </xf>
    <xf numFmtId="0" fontId="0" fillId="0" borderId="1" xfId="0" applyFont="1" applyBorder="1" applyAlignment="1" applyProtection="1">
      <alignment vertical="center" wrapText="1"/>
      <protection locked="0"/>
    </xf>
    <xf numFmtId="4" fontId="17" fillId="0" borderId="1" xfId="0" applyNumberFormat="1" applyFont="1" applyBorder="1" applyAlignment="1">
      <alignment vertical="center"/>
    </xf>
    <xf numFmtId="0" fontId="19" fillId="0" borderId="1" xfId="0" applyFont="1" applyBorder="1" applyAlignment="1">
      <alignment horizontal="left" vertical="center"/>
    </xf>
    <xf numFmtId="4" fontId="22" fillId="0" borderId="1" xfId="0" applyNumberFormat="1" applyFont="1" applyBorder="1" applyAlignment="1">
      <alignment vertical="center"/>
    </xf>
    <xf numFmtId="0" fontId="1" fillId="0" borderId="1" xfId="0" applyFont="1" applyBorder="1" applyAlignment="1">
      <alignment horizontal="right" vertical="center"/>
    </xf>
    <xf numFmtId="0" fontId="1" fillId="0" borderId="1" xfId="0" applyFont="1" applyBorder="1" applyAlignment="1" applyProtection="1">
      <alignment horizontal="right" vertical="center"/>
      <protection locked="0"/>
    </xf>
    <xf numFmtId="0" fontId="1" fillId="0" borderId="1" xfId="0" applyFont="1" applyBorder="1" applyAlignment="1">
      <alignment horizontal="left" vertical="center"/>
    </xf>
    <xf numFmtId="4" fontId="1" fillId="0" borderId="1" xfId="0" applyNumberFormat="1" applyFont="1" applyBorder="1" applyAlignment="1">
      <alignment vertical="center"/>
    </xf>
    <xf numFmtId="164" fontId="1" fillId="0" borderId="1" xfId="0" applyNumberFormat="1" applyFont="1" applyBorder="1" applyAlignment="1" applyProtection="1">
      <alignment horizontal="right" vertical="center"/>
      <protection locked="0"/>
    </xf>
    <xf numFmtId="0" fontId="0" fillId="7" borderId="1" xfId="0" applyFont="1" applyFill="1" applyBorder="1" applyAlignment="1">
      <alignment vertical="center"/>
    </xf>
    <xf numFmtId="0" fontId="2" fillId="7" borderId="1" xfId="0" applyFont="1" applyFill="1" applyBorder="1" applyAlignment="1">
      <alignment horizontal="left" vertical="center"/>
    </xf>
    <xf numFmtId="0" fontId="2" fillId="7" borderId="1" xfId="0" applyFont="1" applyFill="1" applyBorder="1" applyAlignment="1" applyProtection="1">
      <alignment horizontal="right" vertical="center"/>
      <protection locked="0"/>
    </xf>
    <xf numFmtId="0" fontId="2" fillId="7" borderId="1" xfId="0" applyFont="1" applyFill="1" applyBorder="1" applyAlignment="1">
      <alignment horizontal="right" vertical="center"/>
    </xf>
    <xf numFmtId="0" fontId="30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vertical="center"/>
    </xf>
    <xf numFmtId="4" fontId="5" fillId="0" borderId="24" xfId="0" applyNumberFormat="1" applyFont="1" applyBorder="1" applyAlignment="1" applyProtection="1">
      <alignment vertical="center"/>
      <protection locked="0"/>
    </xf>
    <xf numFmtId="0" fontId="6" fillId="0" borderId="1" xfId="0" applyFont="1" applyBorder="1" applyAlignment="1">
      <alignment vertical="center"/>
    </xf>
    <xf numFmtId="4" fontId="6" fillId="0" borderId="24" xfId="0" applyNumberFormat="1" applyFont="1" applyBorder="1" applyAlignment="1" applyProtection="1">
      <alignment vertical="center"/>
      <protection locked="0"/>
    </xf>
    <xf numFmtId="165" fontId="2" fillId="0" borderId="0" xfId="0" applyNumberFormat="1" applyFont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/>
      <protection locked="0"/>
    </xf>
    <xf numFmtId="0" fontId="2" fillId="7" borderId="21" xfId="0" applyFont="1" applyFill="1" applyBorder="1" applyAlignment="1" applyProtection="1">
      <alignment horizontal="center" vertical="center" wrapText="1"/>
      <protection locked="0"/>
    </xf>
    <xf numFmtId="4" fontId="32" fillId="0" borderId="16" xfId="0" applyNumberFormat="1" applyFont="1" applyBorder="1" applyAlignment="1"/>
    <xf numFmtId="0" fontId="7" fillId="0" borderId="1" xfId="0" applyFont="1" applyBorder="1" applyAlignment="1"/>
    <xf numFmtId="4" fontId="7" fillId="0" borderId="1" xfId="0" applyNumberFormat="1" applyFont="1" applyBorder="1" applyAlignment="1"/>
    <xf numFmtId="166" fontId="7" fillId="0" borderId="1" xfId="0" applyNumberFormat="1" applyFont="1" applyBorder="1" applyAlignment="1"/>
    <xf numFmtId="0" fontId="7" fillId="0" borderId="1" xfId="0" applyFont="1" applyBorder="1" applyAlignment="1">
      <alignment horizontal="left"/>
    </xf>
    <xf numFmtId="0" fontId="6" fillId="0" borderId="1" xfId="0" applyFont="1" applyBorder="1" applyAlignment="1">
      <alignment horizontal="left"/>
    </xf>
    <xf numFmtId="4" fontId="6" fillId="0" borderId="1" xfId="0" applyNumberFormat="1" applyFont="1" applyBorder="1" applyAlignment="1"/>
    <xf numFmtId="0" fontId="1" fillId="0" borderId="1" xfId="0" applyFont="1" applyBorder="1" applyAlignment="1">
      <alignment horizontal="center" vertical="center"/>
    </xf>
    <xf numFmtId="166" fontId="1" fillId="0" borderId="1" xfId="0" applyNumberFormat="1" applyFont="1" applyBorder="1" applyAlignment="1">
      <alignment vertical="center"/>
    </xf>
    <xf numFmtId="0" fontId="34" fillId="0" borderId="1" xfId="0" applyFont="1" applyBorder="1" applyAlignment="1">
      <alignment horizontal="left" vertical="center"/>
    </xf>
    <xf numFmtId="0" fontId="35" fillId="0" borderId="1" xfId="0" applyFont="1" applyBorder="1" applyAlignment="1">
      <alignment vertical="center" wrapText="1"/>
    </xf>
    <xf numFmtId="0" fontId="36" fillId="0" borderId="28" xfId="0" applyFont="1" applyBorder="1" applyAlignment="1" applyProtection="1">
      <alignment vertical="center"/>
      <protection locked="0"/>
    </xf>
    <xf numFmtId="0" fontId="5" fillId="0" borderId="1" xfId="0" applyFont="1" applyBorder="1" applyAlignment="1">
      <alignment horizontal="left"/>
    </xf>
    <xf numFmtId="4" fontId="5" fillId="0" borderId="1" xfId="0" applyNumberFormat="1" applyFont="1" applyBorder="1" applyAlignment="1"/>
    <xf numFmtId="4" fontId="21" fillId="0" borderId="1" xfId="0" applyNumberFormat="1" applyFont="1" applyBorder="1" applyAlignment="1">
      <alignment vertical="center"/>
    </xf>
    <xf numFmtId="166" fontId="21" fillId="0" borderId="1" xfId="0" applyNumberFormat="1" applyFont="1" applyBorder="1" applyAlignment="1">
      <alignment vertical="center"/>
    </xf>
    <xf numFmtId="0" fontId="46" fillId="0" borderId="1" xfId="0" applyFont="1" applyBorder="1" applyAlignment="1" applyProtection="1">
      <alignment horizontal="left" vertical="center"/>
      <protection locked="0"/>
    </xf>
    <xf numFmtId="49" fontId="47" fillId="5" borderId="0" xfId="0" applyNumberFormat="1" applyFont="1" applyFill="1" applyBorder="1" applyAlignment="1" applyProtection="1">
      <alignment horizontal="left" vertical="center"/>
      <protection locked="0"/>
    </xf>
    <xf numFmtId="14" fontId="2" fillId="5" borderId="0" xfId="0" applyNumberFormat="1" applyFont="1" applyFill="1" applyBorder="1" applyAlignment="1" applyProtection="1">
      <alignment horizontal="left" vertical="center"/>
      <protection locked="0"/>
    </xf>
    <xf numFmtId="0" fontId="0" fillId="0" borderId="0" xfId="0" applyFont="1" applyAlignment="1">
      <alignment vertical="center"/>
    </xf>
    <xf numFmtId="0" fontId="0" fillId="0" borderId="28" xfId="0" applyFont="1" applyBorder="1" applyAlignment="1" applyProtection="1">
      <alignment vertical="center" wrapText="1"/>
      <protection locked="0"/>
    </xf>
    <xf numFmtId="0" fontId="0" fillId="0" borderId="0" xfId="0" applyFont="1" applyAlignment="1">
      <alignment vertical="center"/>
    </xf>
    <xf numFmtId="0" fontId="0" fillId="0" borderId="0" xfId="0"/>
    <xf numFmtId="0" fontId="0" fillId="0" borderId="0" xfId="0" applyBorder="1"/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9" fillId="3" borderId="0" xfId="1" applyFont="1" applyFill="1" applyAlignment="1">
      <alignment vertical="center"/>
    </xf>
    <xf numFmtId="0" fontId="17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17" fillId="0" borderId="0" xfId="0" applyFont="1" applyBorder="1" applyAlignment="1">
      <alignment horizontal="left" vertical="center"/>
    </xf>
    <xf numFmtId="0" fontId="0" fillId="0" borderId="1" xfId="0" applyFont="1" applyBorder="1" applyAlignment="1">
      <alignment vertical="center"/>
    </xf>
    <xf numFmtId="4" fontId="22" fillId="0" borderId="1" xfId="0" applyNumberFormat="1" applyFont="1" applyBorder="1" applyAlignment="1" applyProtection="1">
      <alignment vertical="center"/>
      <protection locked="0"/>
    </xf>
    <xf numFmtId="0" fontId="0" fillId="0" borderId="23" xfId="0" applyFont="1" applyBorder="1" applyAlignment="1">
      <alignment vertical="center"/>
    </xf>
    <xf numFmtId="0" fontId="0" fillId="0" borderId="25" xfId="0" applyFont="1" applyBorder="1" applyAlignment="1">
      <alignment vertical="center"/>
    </xf>
    <xf numFmtId="0" fontId="0" fillId="0" borderId="37" xfId="0" applyFont="1" applyBorder="1" applyAlignment="1" applyProtection="1">
      <alignment horizontal="center" vertical="center"/>
      <protection locked="0"/>
    </xf>
    <xf numFmtId="0" fontId="0" fillId="0" borderId="38" xfId="0" applyFont="1" applyBorder="1" applyAlignment="1" applyProtection="1">
      <alignment horizontal="center" vertical="center"/>
      <protection locked="0"/>
    </xf>
    <xf numFmtId="0" fontId="0" fillId="0" borderId="1" xfId="0" applyFont="1" applyBorder="1" applyAlignment="1">
      <alignment vertical="center"/>
    </xf>
    <xf numFmtId="0" fontId="0" fillId="0" borderId="1" xfId="0" applyFont="1" applyBorder="1" applyAlignment="1">
      <alignment horizontal="center" vertical="center" wrapText="1"/>
    </xf>
    <xf numFmtId="0" fontId="36" fillId="0" borderId="1" xfId="0" applyFont="1" applyBorder="1" applyAlignment="1">
      <alignment vertical="center"/>
    </xf>
    <xf numFmtId="0" fontId="8" fillId="0" borderId="1" xfId="0" applyFont="1" applyBorder="1" applyAlignment="1">
      <alignment vertical="center"/>
    </xf>
    <xf numFmtId="0" fontId="0" fillId="0" borderId="29" xfId="0" applyBorder="1"/>
    <xf numFmtId="0" fontId="0" fillId="0" borderId="30" xfId="0" applyBorder="1"/>
    <xf numFmtId="0" fontId="0" fillId="0" borderId="30" xfId="0" applyBorder="1" applyProtection="1">
      <protection locked="0"/>
    </xf>
    <xf numFmtId="0" fontId="0" fillId="0" borderId="31" xfId="0" applyBorder="1"/>
    <xf numFmtId="0" fontId="0" fillId="0" borderId="32" xfId="0" applyBorder="1"/>
    <xf numFmtId="0" fontId="0" fillId="0" borderId="33" xfId="0" applyBorder="1"/>
    <xf numFmtId="0" fontId="0" fillId="0" borderId="32" xfId="0" applyFont="1" applyBorder="1" applyAlignment="1">
      <alignment vertical="center"/>
    </xf>
    <xf numFmtId="0" fontId="0" fillId="0" borderId="33" xfId="0" applyFont="1" applyBorder="1" applyAlignment="1">
      <alignment vertical="center"/>
    </xf>
    <xf numFmtId="165" fontId="2" fillId="0" borderId="1" xfId="0" applyNumberFormat="1" applyFont="1" applyBorder="1" applyAlignment="1">
      <alignment horizontal="left" vertical="center"/>
    </xf>
    <xf numFmtId="0" fontId="0" fillId="0" borderId="32" xfId="0" applyFont="1" applyBorder="1" applyAlignment="1">
      <alignment vertical="center" wrapText="1"/>
    </xf>
    <xf numFmtId="0" fontId="0" fillId="0" borderId="33" xfId="0" applyFont="1" applyBorder="1" applyAlignment="1">
      <alignment vertical="center" wrapText="1"/>
    </xf>
    <xf numFmtId="0" fontId="0" fillId="0" borderId="39" xfId="0" applyFont="1" applyBorder="1" applyAlignment="1">
      <alignment vertical="center"/>
    </xf>
    <xf numFmtId="0" fontId="0" fillId="7" borderId="40" xfId="0" applyFont="1" applyFill="1" applyBorder="1" applyAlignment="1">
      <alignment vertical="center"/>
    </xf>
    <xf numFmtId="0" fontId="0" fillId="0" borderId="41" xfId="0" applyFont="1" applyBorder="1" applyAlignment="1">
      <alignment vertical="center"/>
    </xf>
    <xf numFmtId="0" fontId="0" fillId="0" borderId="42" xfId="0" applyFont="1" applyBorder="1" applyAlignment="1">
      <alignment vertical="center"/>
    </xf>
    <xf numFmtId="0" fontId="0" fillId="0" borderId="43" xfId="0" applyFon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7" borderId="1" xfId="0" applyFont="1" applyFill="1" applyBorder="1" applyAlignment="1" applyProtection="1">
      <alignment vertical="center"/>
      <protection locked="0"/>
    </xf>
    <xf numFmtId="0" fontId="0" fillId="7" borderId="33" xfId="0" applyFont="1" applyFill="1" applyBorder="1" applyAlignment="1">
      <alignment vertical="center"/>
    </xf>
    <xf numFmtId="0" fontId="5" fillId="0" borderId="32" xfId="0" applyFont="1" applyBorder="1" applyAlignment="1">
      <alignment vertical="center"/>
    </xf>
    <xf numFmtId="0" fontId="5" fillId="0" borderId="33" xfId="0" applyFont="1" applyBorder="1" applyAlignment="1">
      <alignment vertical="center"/>
    </xf>
    <xf numFmtId="0" fontId="6" fillId="0" borderId="32" xfId="0" applyFont="1" applyBorder="1" applyAlignment="1">
      <alignment vertical="center"/>
    </xf>
    <xf numFmtId="0" fontId="6" fillId="0" borderId="33" xfId="0" applyFont="1" applyBorder="1" applyAlignment="1">
      <alignment vertical="center"/>
    </xf>
    <xf numFmtId="0" fontId="0" fillId="0" borderId="32" xfId="0" applyFont="1" applyBorder="1" applyAlignment="1">
      <alignment horizontal="center" vertical="center" wrapText="1"/>
    </xf>
    <xf numFmtId="0" fontId="2" fillId="7" borderId="45" xfId="0" applyFont="1" applyFill="1" applyBorder="1" applyAlignment="1">
      <alignment horizontal="center" vertical="center" wrapText="1"/>
    </xf>
    <xf numFmtId="0" fontId="22" fillId="0" borderId="1" xfId="0" applyFont="1" applyBorder="1" applyAlignment="1">
      <alignment horizontal="left" vertical="center"/>
    </xf>
    <xf numFmtId="4" fontId="22" fillId="0" borderId="1" xfId="0" applyNumberFormat="1" applyFont="1" applyBorder="1" applyAlignment="1"/>
    <xf numFmtId="0" fontId="7" fillId="0" borderId="32" xfId="0" applyFont="1" applyBorder="1" applyAlignment="1"/>
    <xf numFmtId="0" fontId="7" fillId="0" borderId="1" xfId="0" applyFont="1" applyBorder="1" applyAlignment="1" applyProtection="1">
      <protection locked="0"/>
    </xf>
    <xf numFmtId="0" fontId="7" fillId="0" borderId="33" xfId="0" applyFont="1" applyBorder="1" applyAlignment="1"/>
    <xf numFmtId="0" fontId="0" fillId="0" borderId="32" xfId="0" applyFont="1" applyBorder="1" applyAlignment="1" applyProtection="1">
      <alignment vertical="center"/>
      <protection locked="0"/>
    </xf>
    <xf numFmtId="0" fontId="0" fillId="0" borderId="46" xfId="0" applyFont="1" applyBorder="1" applyAlignment="1" applyProtection="1">
      <alignment horizontal="left" vertical="center" wrapText="1"/>
      <protection locked="0"/>
    </xf>
    <xf numFmtId="0" fontId="36" fillId="0" borderId="46" xfId="0" applyFont="1" applyBorder="1" applyAlignment="1" applyProtection="1">
      <alignment horizontal="left" vertical="center" wrapText="1"/>
      <protection locked="0"/>
    </xf>
    <xf numFmtId="0" fontId="8" fillId="0" borderId="32" xfId="0" applyFont="1" applyBorder="1" applyAlignment="1">
      <alignment vertical="center"/>
    </xf>
    <xf numFmtId="0" fontId="8" fillId="0" borderId="1" xfId="0" applyFont="1" applyBorder="1" applyAlignment="1">
      <alignment horizontal="left" vertical="center" wrapText="1"/>
    </xf>
    <xf numFmtId="167" fontId="8" fillId="0" borderId="1" xfId="0" applyNumberFormat="1" applyFont="1" applyBorder="1" applyAlignment="1">
      <alignment vertical="center"/>
    </xf>
    <xf numFmtId="0" fontId="8" fillId="0" borderId="1" xfId="0" applyFont="1" applyBorder="1" applyAlignment="1" applyProtection="1">
      <alignment vertical="center"/>
      <protection locked="0"/>
    </xf>
    <xf numFmtId="0" fontId="8" fillId="0" borderId="33" xfId="0" applyFont="1" applyBorder="1" applyAlignment="1">
      <alignment vertical="center"/>
    </xf>
    <xf numFmtId="0" fontId="0" fillId="0" borderId="35" xfId="0" applyBorder="1"/>
    <xf numFmtId="0" fontId="0" fillId="0" borderId="34" xfId="0" applyBorder="1"/>
    <xf numFmtId="0" fontId="35" fillId="0" borderId="34" xfId="0" applyFont="1" applyBorder="1" applyAlignment="1">
      <alignment vertical="center" wrapText="1"/>
    </xf>
    <xf numFmtId="0" fontId="0" fillId="0" borderId="34" xfId="0" applyBorder="1" applyProtection="1">
      <protection locked="0"/>
    </xf>
    <xf numFmtId="0" fontId="0" fillId="0" borderId="36" xfId="0" applyBorder="1"/>
    <xf numFmtId="0" fontId="49" fillId="0" borderId="28" xfId="0" applyFont="1" applyBorder="1" applyAlignment="1" applyProtection="1">
      <alignment horizontal="center" vertical="center"/>
      <protection locked="0"/>
    </xf>
    <xf numFmtId="0" fontId="50" fillId="0" borderId="1" xfId="0" applyFont="1" applyBorder="1" applyAlignment="1"/>
    <xf numFmtId="0" fontId="0" fillId="8" borderId="28" xfId="0" applyFont="1" applyFill="1" applyBorder="1" applyAlignment="1" applyProtection="1">
      <alignment horizontal="center" vertical="center"/>
      <protection locked="0"/>
    </xf>
    <xf numFmtId="49" fontId="0" fillId="8" borderId="28" xfId="0" applyNumberFormat="1" applyFont="1" applyFill="1" applyBorder="1" applyAlignment="1" applyProtection="1">
      <alignment horizontal="left" vertical="center" wrapText="1"/>
      <protection locked="0"/>
    </xf>
    <xf numFmtId="0" fontId="0" fillId="8" borderId="28" xfId="0" applyFont="1" applyFill="1" applyBorder="1" applyAlignment="1" applyProtection="1">
      <alignment horizontal="left" vertical="center" wrapText="1"/>
      <protection locked="0"/>
    </xf>
    <xf numFmtId="0" fontId="0" fillId="8" borderId="28" xfId="0" applyFont="1" applyFill="1" applyBorder="1" applyAlignment="1" applyProtection="1">
      <alignment horizontal="center" vertical="center" wrapText="1"/>
      <protection locked="0"/>
    </xf>
    <xf numFmtId="167" fontId="0" fillId="8" borderId="28" xfId="0" applyNumberFormat="1" applyFont="1" applyFill="1" applyBorder="1" applyAlignment="1" applyProtection="1">
      <alignment vertical="center"/>
      <protection locked="0"/>
    </xf>
    <xf numFmtId="4" fontId="0" fillId="8" borderId="28" xfId="0" applyNumberFormat="1" applyFont="1" applyFill="1" applyBorder="1" applyAlignment="1" applyProtection="1">
      <alignment vertical="center"/>
      <protection locked="0"/>
    </xf>
    <xf numFmtId="0" fontId="0" fillId="8" borderId="0" xfId="0" applyFont="1" applyFill="1" applyAlignment="1">
      <alignment vertical="center"/>
    </xf>
    <xf numFmtId="0" fontId="34" fillId="8" borderId="1" xfId="0" applyFont="1" applyFill="1" applyBorder="1" applyAlignment="1">
      <alignment horizontal="left" vertical="center"/>
    </xf>
    <xf numFmtId="0" fontId="35" fillId="8" borderId="1" xfId="0" applyFont="1" applyFill="1" applyBorder="1" applyAlignment="1">
      <alignment vertical="center" wrapText="1"/>
    </xf>
    <xf numFmtId="0" fontId="0" fillId="8" borderId="0" xfId="0" applyFont="1" applyFill="1" applyAlignment="1" applyProtection="1">
      <alignment vertical="center"/>
      <protection locked="0"/>
    </xf>
    <xf numFmtId="0" fontId="36" fillId="8" borderId="28" xfId="0" applyFont="1" applyFill="1" applyBorder="1" applyAlignment="1" applyProtection="1">
      <alignment horizontal="center" vertical="center"/>
      <protection locked="0"/>
    </xf>
    <xf numFmtId="49" fontId="36" fillId="8" borderId="28" xfId="0" applyNumberFormat="1" applyFont="1" applyFill="1" applyBorder="1" applyAlignment="1" applyProtection="1">
      <alignment horizontal="left" vertical="center" wrapText="1"/>
      <protection locked="0"/>
    </xf>
    <xf numFmtId="0" fontId="36" fillId="8" borderId="28" xfId="0" applyFont="1" applyFill="1" applyBorder="1" applyAlignment="1" applyProtection="1">
      <alignment horizontal="left" vertical="center" wrapText="1"/>
      <protection locked="0"/>
    </xf>
    <xf numFmtId="0" fontId="36" fillId="8" borderId="28" xfId="0" applyFont="1" applyFill="1" applyBorder="1" applyAlignment="1" applyProtection="1">
      <alignment horizontal="center" vertical="center" wrapText="1"/>
      <protection locked="0"/>
    </xf>
    <xf numFmtId="167" fontId="36" fillId="8" borderId="28" xfId="0" applyNumberFormat="1" applyFont="1" applyFill="1" applyBorder="1" applyAlignment="1" applyProtection="1">
      <alignment vertical="center"/>
      <protection locked="0"/>
    </xf>
    <xf numFmtId="4" fontId="36" fillId="8" borderId="28" xfId="0" applyNumberFormat="1" applyFont="1" applyFill="1" applyBorder="1" applyAlignment="1" applyProtection="1">
      <alignment vertical="center"/>
      <protection locked="0"/>
    </xf>
    <xf numFmtId="0" fontId="36" fillId="8" borderId="28" xfId="0" applyFont="1" applyFill="1" applyBorder="1" applyAlignment="1" applyProtection="1">
      <alignment vertical="center"/>
      <protection locked="0"/>
    </xf>
    <xf numFmtId="0" fontId="34" fillId="8" borderId="0" xfId="0" applyFont="1" applyFill="1" applyAlignment="1">
      <alignment horizontal="left" vertical="center"/>
    </xf>
    <xf numFmtId="0" fontId="35" fillId="8" borderId="0" xfId="0" applyFont="1" applyFill="1" applyAlignment="1">
      <alignment vertical="center" wrapText="1"/>
    </xf>
    <xf numFmtId="0" fontId="7" fillId="8" borderId="0" xfId="0" applyFont="1" applyFill="1" applyAlignment="1"/>
    <xf numFmtId="0" fontId="7" fillId="8" borderId="1" xfId="0" applyFont="1" applyFill="1" applyBorder="1" applyAlignment="1">
      <alignment horizontal="left"/>
    </xf>
    <xf numFmtId="0" fontId="6" fillId="8" borderId="1" xfId="0" applyFont="1" applyFill="1" applyBorder="1" applyAlignment="1">
      <alignment horizontal="left"/>
    </xf>
    <xf numFmtId="0" fontId="7" fillId="8" borderId="0" xfId="0" applyFont="1" applyFill="1" applyAlignment="1" applyProtection="1">
      <protection locked="0"/>
    </xf>
    <xf numFmtId="4" fontId="6" fillId="8" borderId="1" xfId="0" applyNumberFormat="1" applyFont="1" applyFill="1" applyBorder="1" applyAlignment="1"/>
    <xf numFmtId="0" fontId="0" fillId="8" borderId="13" xfId="0" applyFont="1" applyFill="1" applyBorder="1" applyAlignment="1">
      <alignment vertical="center"/>
    </xf>
    <xf numFmtId="0" fontId="0" fillId="8" borderId="13" xfId="0" applyFont="1" applyFill="1" applyBorder="1" applyAlignment="1" applyProtection="1">
      <alignment vertical="center"/>
      <protection locked="0"/>
    </xf>
    <xf numFmtId="0" fontId="49" fillId="8" borderId="28" xfId="0" applyFont="1" applyFill="1" applyBorder="1" applyAlignment="1" applyProtection="1">
      <alignment horizontal="center" vertical="center"/>
      <protection locked="0"/>
    </xf>
    <xf numFmtId="164" fontId="1" fillId="0" borderId="0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0" fontId="25" fillId="0" borderId="0" xfId="0" applyFont="1" applyAlignment="1">
      <alignment horizontal="left" vertical="center" wrapText="1"/>
    </xf>
    <xf numFmtId="4" fontId="26" fillId="0" borderId="0" xfId="0" applyNumberFormat="1" applyFont="1" applyAlignment="1">
      <alignment vertical="center"/>
    </xf>
    <xf numFmtId="0" fontId="26" fillId="0" borderId="0" xfId="0" applyFont="1" applyAlignment="1">
      <alignment vertical="center"/>
    </xf>
    <xf numFmtId="0" fontId="2" fillId="7" borderId="9" xfId="0" applyFont="1" applyFill="1" applyBorder="1" applyAlignment="1">
      <alignment horizontal="center" vertical="center"/>
    </xf>
    <xf numFmtId="0" fontId="2" fillId="7" borderId="10" xfId="0" applyFont="1" applyFill="1" applyBorder="1" applyAlignment="1">
      <alignment horizontal="left" vertical="center"/>
    </xf>
    <xf numFmtId="0" fontId="2" fillId="7" borderId="10" xfId="0" applyFont="1" applyFill="1" applyBorder="1" applyAlignment="1">
      <alignment horizontal="center" vertical="center"/>
    </xf>
    <xf numFmtId="0" fontId="2" fillId="7" borderId="10" xfId="0" applyFont="1" applyFill="1" applyBorder="1" applyAlignment="1">
      <alignment horizontal="right" vertical="center"/>
    </xf>
    <xf numFmtId="4" fontId="18" fillId="0" borderId="0" xfId="0" applyNumberFormat="1" applyFont="1" applyBorder="1" applyAlignment="1">
      <alignment vertical="center"/>
    </xf>
    <xf numFmtId="0" fontId="3" fillId="6" borderId="10" xfId="0" applyFont="1" applyFill="1" applyBorder="1" applyAlignment="1">
      <alignment horizontal="left" vertical="center"/>
    </xf>
    <xf numFmtId="0" fontId="0" fillId="6" borderId="10" xfId="0" applyFont="1" applyFill="1" applyBorder="1" applyAlignment="1">
      <alignment vertical="center"/>
    </xf>
    <xf numFmtId="4" fontId="3" fillId="6" borderId="10" xfId="0" applyNumberFormat="1" applyFont="1" applyFill="1" applyBorder="1" applyAlignment="1">
      <alignment vertical="center"/>
    </xf>
    <xf numFmtId="0" fontId="0" fillId="6" borderId="11" xfId="0" applyFont="1" applyFill="1" applyBorder="1" applyAlignment="1">
      <alignment vertical="center"/>
    </xf>
    <xf numFmtId="4" fontId="22" fillId="0" borderId="0" xfId="0" applyNumberFormat="1" applyFont="1" applyAlignment="1">
      <alignment horizontal="right" vertical="center"/>
    </xf>
    <xf numFmtId="4" fontId="22" fillId="0" borderId="0" xfId="0" applyNumberFormat="1" applyFont="1" applyAlignment="1">
      <alignment vertical="center"/>
    </xf>
    <xf numFmtId="0" fontId="0" fillId="0" borderId="0" xfId="0" applyBorder="1" applyAlignment="1">
      <alignment horizontal="center"/>
    </xf>
    <xf numFmtId="0" fontId="2" fillId="0" borderId="0" xfId="0" applyFont="1" applyBorder="1" applyAlignment="1">
      <alignment horizontal="left" vertical="center" wrapText="1"/>
    </xf>
    <xf numFmtId="4" fontId="19" fillId="0" borderId="8" xfId="0" applyNumberFormat="1" applyFont="1" applyBorder="1" applyAlignment="1">
      <alignment vertical="center"/>
    </xf>
    <xf numFmtId="0" fontId="0" fillId="0" borderId="8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0" fontId="14" fillId="4" borderId="0" xfId="0" applyFont="1" applyFill="1" applyAlignment="1">
      <alignment horizontal="center" vertical="center"/>
    </xf>
    <xf numFmtId="0" fontId="0" fillId="0" borderId="0" xfId="0"/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/>
    </xf>
    <xf numFmtId="0" fontId="21" fillId="0" borderId="15" xfId="0" applyFont="1" applyBorder="1" applyAlignment="1">
      <alignment horizontal="center" vertical="center"/>
    </xf>
    <xf numFmtId="0" fontId="21" fillId="0" borderId="16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8" fillId="0" borderId="0" xfId="0" applyFont="1" applyAlignment="1">
      <alignment horizontal="left" vertical="top" wrapText="1"/>
    </xf>
    <xf numFmtId="0" fontId="18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0" fillId="0" borderId="0" xfId="0" applyBorder="1"/>
    <xf numFmtId="0" fontId="3" fillId="0" borderId="0" xfId="0" applyFont="1" applyBorder="1" applyAlignment="1">
      <alignment horizontal="left" vertical="top" wrapText="1"/>
    </xf>
    <xf numFmtId="49" fontId="47" fillId="5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>
      <alignment horizontal="left" vertical="center"/>
    </xf>
    <xf numFmtId="0" fontId="29" fillId="3" borderId="0" xfId="1" applyFont="1" applyFill="1" applyAlignment="1">
      <alignment vertical="center"/>
    </xf>
    <xf numFmtId="0" fontId="0" fillId="0" borderId="0" xfId="0" applyFont="1" applyAlignment="1">
      <alignment vertical="center"/>
    </xf>
    <xf numFmtId="0" fontId="17" fillId="0" borderId="0" xfId="0" applyFont="1" applyBorder="1" applyAlignment="1">
      <alignment horizontal="left" vertical="center" wrapText="1"/>
    </xf>
    <xf numFmtId="0" fontId="17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vertical="center"/>
    </xf>
    <xf numFmtId="0" fontId="2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0" fillId="0" borderId="1" xfId="0" applyFont="1" applyBorder="1" applyAlignment="1">
      <alignment vertical="center"/>
    </xf>
    <xf numFmtId="0" fontId="17" fillId="0" borderId="1" xfId="0" applyFont="1" applyBorder="1" applyAlignment="1">
      <alignment horizontal="left" vertical="center" wrapText="1"/>
    </xf>
    <xf numFmtId="0" fontId="17" fillId="0" borderId="1" xfId="0" applyFont="1" applyBorder="1" applyAlignment="1">
      <alignment horizontal="left" vertical="center"/>
    </xf>
    <xf numFmtId="0" fontId="48" fillId="0" borderId="1" xfId="0" applyFont="1" applyBorder="1" applyAlignment="1">
      <alignment horizontal="left" vertical="center" wrapText="1"/>
    </xf>
    <xf numFmtId="0" fontId="17" fillId="0" borderId="0" xfId="0" applyFont="1" applyAlignment="1">
      <alignment horizontal="left" vertical="center" wrapText="1"/>
    </xf>
    <xf numFmtId="0" fontId="17" fillId="0" borderId="0" xfId="0" applyFont="1" applyAlignment="1">
      <alignment horizontal="left" vertical="center"/>
    </xf>
    <xf numFmtId="0" fontId="38" fillId="0" borderId="1" xfId="0" applyFont="1" applyBorder="1" applyAlignment="1" applyProtection="1">
      <alignment horizontal="center" vertical="center" wrapText="1"/>
      <protection locked="0"/>
    </xf>
    <xf numFmtId="0" fontId="40" fillId="0" borderId="1" xfId="0" applyFont="1" applyBorder="1" applyAlignment="1" applyProtection="1">
      <alignment horizontal="left" vertical="top"/>
      <protection locked="0"/>
    </xf>
    <xf numFmtId="0" fontId="40" fillId="0" borderId="1" xfId="0" applyFont="1" applyBorder="1" applyAlignment="1" applyProtection="1">
      <alignment horizontal="left" vertical="center"/>
      <protection locked="0"/>
    </xf>
    <xf numFmtId="0" fontId="40" fillId="0" borderId="1" xfId="0" applyFont="1" applyBorder="1" applyAlignment="1" applyProtection="1">
      <alignment horizontal="left" vertical="center" wrapText="1"/>
      <protection locked="0"/>
    </xf>
    <xf numFmtId="49" fontId="40" fillId="0" borderId="1" xfId="0" applyNumberFormat="1" applyFont="1" applyBorder="1" applyAlignment="1" applyProtection="1">
      <alignment horizontal="left" vertical="center" wrapText="1"/>
      <protection locked="0"/>
    </xf>
    <xf numFmtId="0" fontId="38" fillId="0" borderId="1" xfId="0" applyFont="1" applyBorder="1" applyAlignment="1" applyProtection="1">
      <alignment horizontal="center" vertical="center"/>
      <protection locked="0"/>
    </xf>
    <xf numFmtId="0" fontId="39" fillId="0" borderId="34" xfId="0" applyFont="1" applyBorder="1" applyAlignment="1" applyProtection="1">
      <alignment horizontal="left"/>
      <protection locked="0"/>
    </xf>
    <xf numFmtId="0" fontId="39" fillId="0" borderId="34" xfId="0" applyFont="1" applyBorder="1" applyAlignment="1" applyProtection="1">
      <alignment horizontal="left" wrapText="1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0" y="0"/>
          <a:ext cx="276860" cy="276860"/>
        </a:xfrm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M56"/>
  <sheetViews>
    <sheetView showGridLines="0" tabSelected="1" zoomScaleNormal="100" workbookViewId="0">
      <pane ySplit="1" topLeftCell="A2" activePane="bottomLeft" state="frozen"/>
      <selection activeCell="AK27" sqref="AK27:AO27"/>
      <selection pane="bottomLeft" activeCell="XFD20" sqref="XFD20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52" width="21.6640625" hidden="1" customWidth="1"/>
    <col min="53" max="53" width="19.1640625" hidden="1" customWidth="1"/>
    <col min="54" max="54" width="25" hidden="1" customWidth="1"/>
    <col min="55" max="55" width="19.1640625" hidden="1" customWidth="1"/>
    <col min="56" max="56" width="0.1640625" customWidth="1"/>
    <col min="57" max="57" width="66.5" customWidth="1"/>
    <col min="71" max="91" width="9.33203125" hidden="1"/>
  </cols>
  <sheetData>
    <row r="1" spans="1:74" ht="21.4" customHeight="1">
      <c r="A1" s="13" t="s">
        <v>0</v>
      </c>
      <c r="B1" s="14"/>
      <c r="C1" s="14"/>
      <c r="D1" s="15" t="s">
        <v>1</v>
      </c>
      <c r="E1" s="14"/>
      <c r="F1" s="14"/>
      <c r="G1" s="14"/>
      <c r="H1" s="14"/>
      <c r="I1" s="14"/>
      <c r="J1" s="14"/>
      <c r="K1" s="16" t="s">
        <v>2</v>
      </c>
      <c r="L1" s="16"/>
      <c r="M1" s="16"/>
      <c r="N1" s="16"/>
      <c r="O1" s="16"/>
      <c r="P1" s="16"/>
      <c r="Q1" s="16"/>
      <c r="R1" s="16"/>
      <c r="S1" s="16"/>
      <c r="T1" s="14"/>
      <c r="U1" s="14"/>
      <c r="V1" s="14"/>
      <c r="W1" s="16" t="s">
        <v>3</v>
      </c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7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9" t="s">
        <v>4</v>
      </c>
      <c r="BB1" s="19" t="s">
        <v>5</v>
      </c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  <c r="BO1" s="18"/>
      <c r="BP1" s="18"/>
      <c r="BQ1" s="18"/>
      <c r="BR1" s="18"/>
      <c r="BT1" s="20" t="s">
        <v>6</v>
      </c>
      <c r="BU1" s="20" t="s">
        <v>6</v>
      </c>
      <c r="BV1" s="20" t="s">
        <v>7</v>
      </c>
    </row>
    <row r="2" spans="1:74" ht="36.950000000000003" customHeight="1">
      <c r="AR2" s="459" t="s">
        <v>8</v>
      </c>
      <c r="AS2" s="460"/>
      <c r="AT2" s="460"/>
      <c r="AU2" s="460"/>
      <c r="AV2" s="460"/>
      <c r="AW2" s="460"/>
      <c r="AX2" s="460"/>
      <c r="AY2" s="460"/>
      <c r="AZ2" s="460"/>
      <c r="BA2" s="460"/>
      <c r="BB2" s="460"/>
      <c r="BC2" s="460"/>
      <c r="BD2" s="460"/>
      <c r="BE2" s="460"/>
      <c r="BS2" s="21" t="s">
        <v>9</v>
      </c>
      <c r="BT2" s="21" t="s">
        <v>10</v>
      </c>
    </row>
    <row r="3" spans="1:74" ht="6.95" customHeight="1">
      <c r="B3" s="22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3"/>
      <c r="AB3" s="23"/>
      <c r="AC3" s="23"/>
      <c r="AD3" s="23"/>
      <c r="AE3" s="23"/>
      <c r="AF3" s="23"/>
      <c r="AG3" s="23"/>
      <c r="AH3" s="23"/>
      <c r="AI3" s="23"/>
      <c r="AJ3" s="23"/>
      <c r="AK3" s="23"/>
      <c r="AL3" s="23"/>
      <c r="AM3" s="23"/>
      <c r="AN3" s="23"/>
      <c r="AO3" s="23"/>
      <c r="AP3" s="23"/>
      <c r="AQ3" s="24"/>
      <c r="BS3" s="21" t="s">
        <v>9</v>
      </c>
      <c r="BT3" s="21" t="s">
        <v>11</v>
      </c>
    </row>
    <row r="4" spans="1:74" ht="36.950000000000003" customHeight="1">
      <c r="B4" s="25"/>
      <c r="C4" s="26"/>
      <c r="D4" s="27" t="s">
        <v>12</v>
      </c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  <c r="P4" s="26"/>
      <c r="Q4" s="26"/>
      <c r="R4" s="26"/>
      <c r="S4" s="26"/>
      <c r="T4" s="26"/>
      <c r="U4" s="26"/>
      <c r="V4" s="26"/>
      <c r="W4" s="26"/>
      <c r="X4" s="26"/>
      <c r="Y4" s="26"/>
      <c r="Z4" s="26"/>
      <c r="AA4" s="26"/>
      <c r="AB4" s="26"/>
      <c r="AC4" s="26"/>
      <c r="AD4" s="26"/>
      <c r="AE4" s="26"/>
      <c r="AF4" s="26"/>
      <c r="AG4" s="26"/>
      <c r="AH4" s="26"/>
      <c r="AI4" s="26"/>
      <c r="AJ4" s="26"/>
      <c r="AK4" s="26"/>
      <c r="AL4" s="26"/>
      <c r="AM4" s="26"/>
      <c r="AN4" s="26"/>
      <c r="AO4" s="26"/>
      <c r="AP4" s="26"/>
      <c r="AQ4" s="28"/>
      <c r="AS4" s="29" t="s">
        <v>13</v>
      </c>
      <c r="BE4" s="30" t="s">
        <v>14</v>
      </c>
      <c r="BS4" s="21" t="s">
        <v>15</v>
      </c>
    </row>
    <row r="5" spans="1:74" ht="14.45" customHeight="1">
      <c r="B5" s="25"/>
      <c r="C5" s="26"/>
      <c r="D5" s="31" t="s">
        <v>16</v>
      </c>
      <c r="E5" s="26"/>
      <c r="F5" s="26"/>
      <c r="G5" s="26"/>
      <c r="H5" s="26"/>
      <c r="I5" s="26"/>
      <c r="J5" s="26"/>
      <c r="K5" s="471" t="s">
        <v>76</v>
      </c>
      <c r="L5" s="472"/>
      <c r="M5" s="472"/>
      <c r="N5" s="472"/>
      <c r="O5" s="472"/>
      <c r="P5" s="472"/>
      <c r="Q5" s="472"/>
      <c r="R5" s="472"/>
      <c r="S5" s="472"/>
      <c r="T5" s="472"/>
      <c r="U5" s="472"/>
      <c r="V5" s="472"/>
      <c r="W5" s="472"/>
      <c r="X5" s="472"/>
      <c r="Y5" s="472"/>
      <c r="Z5" s="472"/>
      <c r="AA5" s="472"/>
      <c r="AB5" s="472"/>
      <c r="AC5" s="472"/>
      <c r="AD5" s="472"/>
      <c r="AE5" s="472"/>
      <c r="AF5" s="472"/>
      <c r="AG5" s="472"/>
      <c r="AH5" s="472"/>
      <c r="AI5" s="472"/>
      <c r="AJ5" s="472"/>
      <c r="AK5" s="472"/>
      <c r="AL5" s="472"/>
      <c r="AM5" s="472"/>
      <c r="AN5" s="472"/>
      <c r="AO5" s="472"/>
      <c r="AP5" s="26"/>
      <c r="AQ5" s="28"/>
      <c r="BE5" s="469" t="s">
        <v>17</v>
      </c>
      <c r="BS5" s="21" t="s">
        <v>9</v>
      </c>
    </row>
    <row r="6" spans="1:74" ht="36.950000000000003" customHeight="1">
      <c r="B6" s="25"/>
      <c r="C6" s="26"/>
      <c r="D6" s="33" t="s">
        <v>18</v>
      </c>
      <c r="E6" s="26"/>
      <c r="F6" s="26"/>
      <c r="G6" s="26"/>
      <c r="H6" s="26"/>
      <c r="I6" s="26"/>
      <c r="J6" s="26"/>
      <c r="K6" s="473" t="s">
        <v>19</v>
      </c>
      <c r="L6" s="472"/>
      <c r="M6" s="472"/>
      <c r="N6" s="472"/>
      <c r="O6" s="472"/>
      <c r="P6" s="472"/>
      <c r="Q6" s="472"/>
      <c r="R6" s="472"/>
      <c r="S6" s="472"/>
      <c r="T6" s="472"/>
      <c r="U6" s="472"/>
      <c r="V6" s="472"/>
      <c r="W6" s="472"/>
      <c r="X6" s="472"/>
      <c r="Y6" s="472"/>
      <c r="Z6" s="472"/>
      <c r="AA6" s="472"/>
      <c r="AB6" s="472"/>
      <c r="AC6" s="472"/>
      <c r="AD6" s="472"/>
      <c r="AE6" s="472"/>
      <c r="AF6" s="472"/>
      <c r="AG6" s="472"/>
      <c r="AH6" s="472"/>
      <c r="AI6" s="472"/>
      <c r="AJ6" s="472"/>
      <c r="AK6" s="472"/>
      <c r="AL6" s="472"/>
      <c r="AM6" s="472"/>
      <c r="AN6" s="472"/>
      <c r="AO6" s="472"/>
      <c r="AP6" s="26"/>
      <c r="AQ6" s="28"/>
      <c r="BE6" s="470"/>
      <c r="BS6" s="21" t="s">
        <v>9</v>
      </c>
    </row>
    <row r="7" spans="1:74" ht="14.45" customHeight="1">
      <c r="B7" s="25"/>
      <c r="C7" s="26"/>
      <c r="D7" s="34" t="s">
        <v>20</v>
      </c>
      <c r="E7" s="26"/>
      <c r="F7" s="26"/>
      <c r="G7" s="26"/>
      <c r="H7" s="26"/>
      <c r="I7" s="26"/>
      <c r="J7" s="26"/>
      <c r="K7" s="32" t="s">
        <v>5</v>
      </c>
      <c r="L7" s="26"/>
      <c r="M7" s="26"/>
      <c r="N7" s="26"/>
      <c r="O7" s="26"/>
      <c r="P7" s="26"/>
      <c r="Q7" s="26"/>
      <c r="R7" s="26"/>
      <c r="S7" s="26"/>
      <c r="T7" s="26"/>
      <c r="U7" s="26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34" t="s">
        <v>21</v>
      </c>
      <c r="AL7" s="26"/>
      <c r="AM7" s="26"/>
      <c r="AN7" s="32" t="s">
        <v>5</v>
      </c>
      <c r="AO7" s="26"/>
      <c r="AP7" s="26"/>
      <c r="AQ7" s="28"/>
      <c r="BE7" s="470"/>
      <c r="BS7" s="21" t="s">
        <v>9</v>
      </c>
    </row>
    <row r="8" spans="1:74" ht="14.45" customHeight="1">
      <c r="B8" s="25"/>
      <c r="C8" s="26"/>
      <c r="D8" s="34" t="s">
        <v>22</v>
      </c>
      <c r="E8" s="26"/>
      <c r="F8" s="26"/>
      <c r="G8" s="26"/>
      <c r="H8" s="26"/>
      <c r="I8" s="454" t="s">
        <v>899</v>
      </c>
      <c r="J8" s="454"/>
      <c r="K8" s="454"/>
      <c r="L8" s="454"/>
      <c r="M8" s="454"/>
      <c r="N8" s="26"/>
      <c r="O8" s="26"/>
      <c r="P8" s="26"/>
      <c r="Q8" s="26"/>
      <c r="R8" s="26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  <c r="AF8" s="26"/>
      <c r="AG8" s="26"/>
      <c r="AH8" s="26"/>
      <c r="AI8" s="26"/>
      <c r="AJ8" s="26"/>
      <c r="AK8" s="34" t="s">
        <v>23</v>
      </c>
      <c r="AL8" s="26"/>
      <c r="AM8" s="26"/>
      <c r="AN8" s="344">
        <v>43019</v>
      </c>
      <c r="AO8" s="26"/>
      <c r="AP8" s="26"/>
      <c r="AQ8" s="28"/>
      <c r="BE8" s="470"/>
      <c r="BS8" s="21" t="s">
        <v>9</v>
      </c>
    </row>
    <row r="9" spans="1:74" ht="14.45" customHeight="1">
      <c r="B9" s="25"/>
      <c r="C9" s="26"/>
      <c r="D9" s="26"/>
      <c r="E9" s="26"/>
      <c r="G9" s="26"/>
      <c r="H9" s="26"/>
      <c r="I9" s="26"/>
      <c r="J9" s="26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  <c r="AF9" s="26"/>
      <c r="AG9" s="26"/>
      <c r="AH9" s="26"/>
      <c r="AI9" s="26"/>
      <c r="AJ9" s="26"/>
      <c r="AK9" s="26"/>
      <c r="AL9" s="26"/>
      <c r="AM9" s="26"/>
      <c r="AN9" s="26"/>
      <c r="AO9" s="26"/>
      <c r="AP9" s="26"/>
      <c r="AQ9" s="28"/>
      <c r="BE9" s="470"/>
      <c r="BS9" s="21" t="s">
        <v>9</v>
      </c>
    </row>
    <row r="10" spans="1:74" ht="14.45" customHeight="1">
      <c r="B10" s="25"/>
      <c r="C10" s="26"/>
      <c r="D10" s="34" t="s">
        <v>24</v>
      </c>
      <c r="E10" s="26"/>
      <c r="F10" s="26"/>
      <c r="G10" s="26"/>
      <c r="H10" s="26"/>
      <c r="I10" s="26"/>
      <c r="J10" s="26"/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  <c r="AF10" s="26"/>
      <c r="AG10" s="26"/>
      <c r="AH10" s="26"/>
      <c r="AI10" s="26"/>
      <c r="AJ10" s="26"/>
      <c r="AK10" s="34" t="s">
        <v>25</v>
      </c>
      <c r="AL10" s="26"/>
      <c r="AM10" s="26"/>
      <c r="AN10" s="290" t="str">
        <f>IF('Rekapitulace stavby'!AN6="","",'Rekapitulace stavby'!AN6)</f>
        <v/>
      </c>
      <c r="AO10" s="26"/>
      <c r="AP10" s="26"/>
      <c r="AQ10" s="28"/>
      <c r="BE10" s="470"/>
      <c r="BS10" s="21" t="s">
        <v>9</v>
      </c>
    </row>
    <row r="11" spans="1:74" ht="18.399999999999999" customHeight="1">
      <c r="B11" s="25"/>
      <c r="C11" s="26"/>
      <c r="D11" s="26"/>
      <c r="E11" s="300" t="s">
        <v>589</v>
      </c>
      <c r="F11" s="300"/>
      <c r="G11" s="26"/>
      <c r="H11" s="26"/>
      <c r="I11" s="26"/>
      <c r="J11" s="26"/>
      <c r="K11" s="26"/>
      <c r="L11" s="26"/>
      <c r="M11" s="26"/>
      <c r="N11" s="26"/>
      <c r="O11" s="26"/>
      <c r="P11" s="26"/>
      <c r="Q11" s="26"/>
      <c r="R11" s="2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  <c r="AF11" s="26"/>
      <c r="AG11" s="26"/>
      <c r="AH11" s="26"/>
      <c r="AI11" s="26"/>
      <c r="AJ11" s="26"/>
      <c r="AK11" s="34" t="s">
        <v>26</v>
      </c>
      <c r="AL11" s="26"/>
      <c r="AM11" s="26"/>
      <c r="AN11" s="342" t="s">
        <v>590</v>
      </c>
      <c r="AO11" s="26"/>
      <c r="AP11" s="26"/>
      <c r="AQ11" s="28"/>
      <c r="BE11" s="470"/>
      <c r="BS11" s="21" t="s">
        <v>9</v>
      </c>
    </row>
    <row r="12" spans="1:74" ht="6.95" customHeight="1">
      <c r="B12" s="25"/>
      <c r="C12" s="26"/>
      <c r="D12" s="26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  <c r="AF12" s="26"/>
      <c r="AG12" s="26"/>
      <c r="AH12" s="26"/>
      <c r="AI12" s="26"/>
      <c r="AJ12" s="26"/>
      <c r="AK12" s="26"/>
      <c r="AL12" s="26"/>
      <c r="AM12" s="26"/>
      <c r="AN12" s="26"/>
      <c r="AO12" s="26"/>
      <c r="AP12" s="26"/>
      <c r="AQ12" s="28"/>
      <c r="BE12" s="470"/>
      <c r="BS12" s="21" t="s">
        <v>9</v>
      </c>
    </row>
    <row r="13" spans="1:74" ht="14.45" customHeight="1">
      <c r="B13" s="25"/>
      <c r="C13" s="26"/>
      <c r="D13" s="34" t="s">
        <v>27</v>
      </c>
      <c r="E13" s="26"/>
      <c r="F13" s="26"/>
      <c r="G13" s="26"/>
      <c r="H13" s="26"/>
      <c r="I13" s="26"/>
      <c r="J13" s="26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  <c r="AF13" s="26"/>
      <c r="AG13" s="26"/>
      <c r="AH13" s="26"/>
      <c r="AI13" s="26"/>
      <c r="AJ13" s="26"/>
      <c r="AK13" s="34" t="s">
        <v>25</v>
      </c>
      <c r="AL13" s="26"/>
      <c r="AM13" s="26"/>
      <c r="AN13" s="343"/>
      <c r="AO13" s="26"/>
      <c r="AP13" s="26"/>
      <c r="AQ13" s="28"/>
      <c r="BE13" s="470"/>
      <c r="BS13" s="21" t="s">
        <v>9</v>
      </c>
    </row>
    <row r="14" spans="1:74" ht="15">
      <c r="B14" s="25"/>
      <c r="C14" s="26"/>
      <c r="D14" s="26"/>
      <c r="E14" s="474"/>
      <c r="F14" s="475"/>
      <c r="G14" s="475"/>
      <c r="H14" s="475"/>
      <c r="I14" s="475"/>
      <c r="J14" s="475"/>
      <c r="K14" s="475"/>
      <c r="L14" s="475"/>
      <c r="M14" s="475"/>
      <c r="N14" s="475"/>
      <c r="O14" s="475"/>
      <c r="P14" s="475"/>
      <c r="Q14" s="475"/>
      <c r="R14" s="475"/>
      <c r="S14" s="475"/>
      <c r="T14" s="475"/>
      <c r="U14" s="475"/>
      <c r="V14" s="475"/>
      <c r="W14" s="475"/>
      <c r="X14" s="475"/>
      <c r="Y14" s="475"/>
      <c r="Z14" s="475"/>
      <c r="AA14" s="475"/>
      <c r="AB14" s="475"/>
      <c r="AC14" s="475"/>
      <c r="AD14" s="475"/>
      <c r="AE14" s="475"/>
      <c r="AF14" s="475"/>
      <c r="AG14" s="475"/>
      <c r="AH14" s="475"/>
      <c r="AI14" s="475"/>
      <c r="AJ14" s="475"/>
      <c r="AK14" s="34" t="s">
        <v>26</v>
      </c>
      <c r="AL14" s="26"/>
      <c r="AM14" s="26"/>
      <c r="AN14" s="343"/>
      <c r="AO14" s="26"/>
      <c r="AP14" s="26"/>
      <c r="AQ14" s="28"/>
      <c r="BE14" s="470"/>
      <c r="BS14" s="21" t="s">
        <v>9</v>
      </c>
    </row>
    <row r="15" spans="1:74" ht="6.95" customHeight="1">
      <c r="B15" s="25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  <c r="AF15" s="26"/>
      <c r="AG15" s="26"/>
      <c r="AH15" s="26"/>
      <c r="AI15" s="26"/>
      <c r="AJ15" s="26"/>
      <c r="AK15" s="26"/>
      <c r="AL15" s="26"/>
      <c r="AM15" s="26"/>
      <c r="AN15" s="26"/>
      <c r="AO15" s="26"/>
      <c r="AP15" s="26"/>
      <c r="AQ15" s="28"/>
      <c r="BE15" s="470"/>
      <c r="BS15" s="21" t="s">
        <v>6</v>
      </c>
    </row>
    <row r="16" spans="1:74" ht="14.45" customHeight="1">
      <c r="B16" s="25"/>
      <c r="C16" s="26"/>
      <c r="D16" s="34" t="s">
        <v>28</v>
      </c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6"/>
      <c r="P16" s="26"/>
      <c r="Q16" s="26"/>
      <c r="R16" s="2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  <c r="AF16" s="26"/>
      <c r="AG16" s="26"/>
      <c r="AH16" s="26"/>
      <c r="AI16" s="26"/>
      <c r="AJ16" s="26"/>
      <c r="AK16" s="34" t="s">
        <v>25</v>
      </c>
      <c r="AL16" s="26"/>
      <c r="AM16" s="26"/>
      <c r="AN16" s="342" t="s">
        <v>591</v>
      </c>
      <c r="AO16" s="26"/>
      <c r="AP16" s="26"/>
      <c r="AQ16" s="28"/>
      <c r="BE16" s="470"/>
      <c r="BS16" s="21" t="s">
        <v>6</v>
      </c>
    </row>
    <row r="17" spans="2:71" ht="18.399999999999999" customHeight="1">
      <c r="B17" s="25"/>
      <c r="C17" s="26"/>
      <c r="D17" s="26"/>
      <c r="E17" s="300" t="s">
        <v>592</v>
      </c>
      <c r="F17" s="26"/>
      <c r="G17" s="26"/>
      <c r="H17" s="26"/>
      <c r="I17" s="26"/>
      <c r="J17" s="26"/>
      <c r="K17" s="26"/>
      <c r="L17" s="26"/>
      <c r="M17" s="26"/>
      <c r="N17" s="26"/>
      <c r="O17" s="26"/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  <c r="AF17" s="26"/>
      <c r="AG17" s="26"/>
      <c r="AH17" s="26"/>
      <c r="AI17" s="26"/>
      <c r="AJ17" s="26"/>
      <c r="AK17" s="34" t="s">
        <v>26</v>
      </c>
      <c r="AL17" s="26"/>
      <c r="AM17" s="26"/>
      <c r="AN17" s="342" t="s">
        <v>593</v>
      </c>
      <c r="AO17" s="26"/>
      <c r="AP17" s="26"/>
      <c r="AQ17" s="28"/>
      <c r="BE17" s="470"/>
      <c r="BS17" s="21" t="s">
        <v>29</v>
      </c>
    </row>
    <row r="18" spans="2:71" ht="6.95" customHeight="1">
      <c r="B18" s="25"/>
      <c r="C18" s="26"/>
      <c r="D18" s="26"/>
      <c r="E18" s="26"/>
      <c r="F18" s="26"/>
      <c r="G18" s="26"/>
      <c r="H18" s="26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6"/>
      <c r="AI18" s="26"/>
      <c r="AJ18" s="26"/>
      <c r="AK18" s="26"/>
      <c r="AL18" s="26"/>
      <c r="AM18" s="26"/>
      <c r="AN18" s="26"/>
      <c r="AO18" s="26"/>
      <c r="AP18" s="26"/>
      <c r="AQ18" s="28"/>
      <c r="BE18" s="470"/>
      <c r="BS18" s="21" t="s">
        <v>9</v>
      </c>
    </row>
    <row r="19" spans="2:71" ht="14.45" customHeight="1">
      <c r="B19" s="25"/>
      <c r="C19" s="26"/>
      <c r="D19" s="34" t="s">
        <v>30</v>
      </c>
      <c r="E19" s="26"/>
      <c r="F19" s="26"/>
      <c r="G19" s="26"/>
      <c r="H19" s="26"/>
      <c r="I19" s="26"/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6"/>
      <c r="AI19" s="26"/>
      <c r="AJ19" s="26"/>
      <c r="AK19" s="26"/>
      <c r="AL19" s="26"/>
      <c r="AM19" s="26"/>
      <c r="AN19" s="26"/>
      <c r="AO19" s="26"/>
      <c r="AP19" s="26"/>
      <c r="AQ19" s="28"/>
      <c r="BE19" s="470"/>
      <c r="BS19" s="21" t="s">
        <v>9</v>
      </c>
    </row>
    <row r="20" spans="2:71" ht="48.75" customHeight="1">
      <c r="B20" s="25"/>
      <c r="C20" s="26"/>
      <c r="D20" s="26"/>
      <c r="E20" s="455" t="s">
        <v>31</v>
      </c>
      <c r="F20" s="455"/>
      <c r="G20" s="455"/>
      <c r="H20" s="455"/>
      <c r="I20" s="455"/>
      <c r="J20" s="455"/>
      <c r="K20" s="455"/>
      <c r="L20" s="455"/>
      <c r="M20" s="455"/>
      <c r="N20" s="455"/>
      <c r="O20" s="455"/>
      <c r="P20" s="455"/>
      <c r="Q20" s="455"/>
      <c r="R20" s="455"/>
      <c r="S20" s="455"/>
      <c r="T20" s="455"/>
      <c r="U20" s="455"/>
      <c r="V20" s="455"/>
      <c r="W20" s="455"/>
      <c r="X20" s="455"/>
      <c r="Y20" s="455"/>
      <c r="Z20" s="455"/>
      <c r="AA20" s="455"/>
      <c r="AB20" s="455"/>
      <c r="AC20" s="455"/>
      <c r="AD20" s="455"/>
      <c r="AE20" s="455"/>
      <c r="AF20" s="455"/>
      <c r="AG20" s="455"/>
      <c r="AH20" s="455"/>
      <c r="AI20" s="455"/>
      <c r="AJ20" s="455"/>
      <c r="AK20" s="455"/>
      <c r="AL20" s="455"/>
      <c r="AM20" s="455"/>
      <c r="AN20" s="455"/>
      <c r="AO20" s="26"/>
      <c r="AP20" s="26"/>
      <c r="AQ20" s="28"/>
      <c r="BE20" s="470"/>
      <c r="BS20" s="21" t="s">
        <v>6</v>
      </c>
    </row>
    <row r="21" spans="2:71" ht="6.95" customHeight="1">
      <c r="B21" s="25"/>
      <c r="C21" s="26"/>
      <c r="D21" s="26"/>
      <c r="E21" s="26"/>
      <c r="F21" s="26"/>
      <c r="G21" s="26"/>
      <c r="H21" s="26"/>
      <c r="I21" s="26"/>
      <c r="J21" s="26"/>
      <c r="K21" s="26"/>
      <c r="L21" s="26"/>
      <c r="M21" s="26"/>
      <c r="N21" s="26"/>
      <c r="O21" s="26"/>
      <c r="P21" s="26"/>
      <c r="Q21" s="26"/>
      <c r="R21" s="2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  <c r="AF21" s="26"/>
      <c r="AG21" s="26"/>
      <c r="AH21" s="26"/>
      <c r="AI21" s="26"/>
      <c r="AJ21" s="26"/>
      <c r="AK21" s="26"/>
      <c r="AL21" s="26"/>
      <c r="AM21" s="26"/>
      <c r="AN21" s="26"/>
      <c r="AO21" s="26"/>
      <c r="AP21" s="26"/>
      <c r="AQ21" s="28"/>
      <c r="BE21" s="470"/>
    </row>
    <row r="22" spans="2:71" ht="6.95" customHeight="1">
      <c r="B22" s="25"/>
      <c r="C22" s="26"/>
      <c r="D22" s="35"/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5"/>
      <c r="Q22" s="35"/>
      <c r="R22" s="35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  <c r="AF22" s="35"/>
      <c r="AG22" s="35"/>
      <c r="AH22" s="35"/>
      <c r="AI22" s="35"/>
      <c r="AJ22" s="35"/>
      <c r="AK22" s="35"/>
      <c r="AL22" s="35"/>
      <c r="AM22" s="35"/>
      <c r="AN22" s="35"/>
      <c r="AO22" s="35"/>
      <c r="AP22" s="26"/>
      <c r="AQ22" s="28"/>
      <c r="BE22" s="470"/>
    </row>
    <row r="23" spans="2:71" s="1" customFormat="1" ht="25.9" customHeight="1">
      <c r="B23" s="36"/>
      <c r="C23" s="37"/>
      <c r="D23" s="38" t="s">
        <v>32</v>
      </c>
      <c r="E23" s="39"/>
      <c r="F23" s="39"/>
      <c r="G23" s="39"/>
      <c r="H23" s="39"/>
      <c r="I23" s="39"/>
      <c r="J23" s="39"/>
      <c r="K23" s="39"/>
      <c r="L23" s="39"/>
      <c r="M23" s="39"/>
      <c r="N23" s="39"/>
      <c r="O23" s="39"/>
      <c r="P23" s="39"/>
      <c r="Q23" s="39"/>
      <c r="R23" s="39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  <c r="AF23" s="39"/>
      <c r="AG23" s="39"/>
      <c r="AH23" s="39"/>
      <c r="AI23" s="39"/>
      <c r="AJ23" s="39"/>
      <c r="AK23" s="456">
        <f>AG51</f>
        <v>0</v>
      </c>
      <c r="AL23" s="457"/>
      <c r="AM23" s="457"/>
      <c r="AN23" s="457"/>
      <c r="AO23" s="457"/>
      <c r="AP23" s="37"/>
      <c r="AQ23" s="40"/>
      <c r="BE23" s="470"/>
    </row>
    <row r="24" spans="2:71" s="1" customFormat="1" ht="6.95" customHeight="1">
      <c r="B24" s="36"/>
      <c r="C24" s="37"/>
      <c r="D24" s="37"/>
      <c r="E24" s="37"/>
      <c r="F24" s="37"/>
      <c r="G24" s="37"/>
      <c r="H24" s="37"/>
      <c r="I24" s="37"/>
      <c r="J24" s="37"/>
      <c r="K24" s="37"/>
      <c r="L24" s="37"/>
      <c r="M24" s="37"/>
      <c r="N24" s="37"/>
      <c r="O24" s="37"/>
      <c r="P24" s="37"/>
      <c r="Q24" s="37"/>
      <c r="R24" s="37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  <c r="AF24" s="37"/>
      <c r="AG24" s="37"/>
      <c r="AH24" s="37"/>
      <c r="AI24" s="37"/>
      <c r="AJ24" s="37"/>
      <c r="AK24" s="37"/>
      <c r="AL24" s="37"/>
      <c r="AM24" s="37"/>
      <c r="AN24" s="37"/>
      <c r="AO24" s="37"/>
      <c r="AP24" s="37"/>
      <c r="AQ24" s="40"/>
      <c r="BE24" s="470"/>
    </row>
    <row r="25" spans="2:71" s="1" customFormat="1">
      <c r="B25" s="36"/>
      <c r="C25" s="37"/>
      <c r="D25" s="37"/>
      <c r="E25" s="37"/>
      <c r="F25" s="37"/>
      <c r="G25" s="37"/>
      <c r="H25" s="37"/>
      <c r="I25" s="37"/>
      <c r="J25" s="37"/>
      <c r="K25" s="37"/>
      <c r="L25" s="458" t="s">
        <v>33</v>
      </c>
      <c r="M25" s="458"/>
      <c r="N25" s="458"/>
      <c r="O25" s="458"/>
      <c r="P25" s="37"/>
      <c r="Q25" s="37"/>
      <c r="R25" s="37"/>
      <c r="S25" s="37"/>
      <c r="T25" s="37"/>
      <c r="U25" s="37"/>
      <c r="V25" s="37"/>
      <c r="W25" s="458" t="s">
        <v>34</v>
      </c>
      <c r="X25" s="458"/>
      <c r="Y25" s="458"/>
      <c r="Z25" s="458"/>
      <c r="AA25" s="458"/>
      <c r="AB25" s="458"/>
      <c r="AC25" s="458"/>
      <c r="AD25" s="458"/>
      <c r="AE25" s="458"/>
      <c r="AF25" s="37"/>
      <c r="AG25" s="37"/>
      <c r="AH25" s="37"/>
      <c r="AI25" s="37"/>
      <c r="AJ25" s="37"/>
      <c r="AK25" s="458" t="s">
        <v>35</v>
      </c>
      <c r="AL25" s="458"/>
      <c r="AM25" s="458"/>
      <c r="AN25" s="458"/>
      <c r="AO25" s="458"/>
      <c r="AP25" s="37"/>
      <c r="AQ25" s="40"/>
      <c r="BE25" s="470"/>
    </row>
    <row r="26" spans="2:71" s="2" customFormat="1" ht="14.45" customHeight="1">
      <c r="B26" s="42"/>
      <c r="C26" s="43"/>
      <c r="D26" s="44" t="s">
        <v>36</v>
      </c>
      <c r="E26" s="43"/>
      <c r="F26" s="44" t="s">
        <v>37</v>
      </c>
      <c r="G26" s="43"/>
      <c r="H26" s="43"/>
      <c r="I26" s="43"/>
      <c r="J26" s="43"/>
      <c r="K26" s="43"/>
      <c r="L26" s="438">
        <v>0.21</v>
      </c>
      <c r="M26" s="439"/>
      <c r="N26" s="439"/>
      <c r="O26" s="439"/>
      <c r="P26" s="43"/>
      <c r="Q26" s="43"/>
      <c r="R26" s="43"/>
      <c r="S26" s="43"/>
      <c r="T26" s="43"/>
      <c r="U26" s="43"/>
      <c r="V26" s="43"/>
      <c r="W26" s="447">
        <f>'SL40017019 - SO1- Kanalizace'!K27+'SL40017019 - SO2- Komunikace'!J27+'SL40017019 - SO3- Veřejné...'!J27</f>
        <v>0</v>
      </c>
      <c r="X26" s="439"/>
      <c r="Y26" s="439"/>
      <c r="Z26" s="439"/>
      <c r="AA26" s="439"/>
      <c r="AB26" s="439"/>
      <c r="AC26" s="439"/>
      <c r="AD26" s="439"/>
      <c r="AE26" s="439"/>
      <c r="AF26" s="43"/>
      <c r="AG26" s="43"/>
      <c r="AH26" s="43"/>
      <c r="AI26" s="43"/>
      <c r="AJ26" s="43"/>
      <c r="AK26" s="447">
        <f>W26*L26</f>
        <v>0</v>
      </c>
      <c r="AL26" s="439"/>
      <c r="AM26" s="439"/>
      <c r="AN26" s="439"/>
      <c r="AO26" s="439"/>
      <c r="AP26" s="43"/>
      <c r="AQ26" s="45"/>
      <c r="BE26" s="470"/>
    </row>
    <row r="27" spans="2:71" s="2" customFormat="1" ht="14.45" customHeight="1">
      <c r="B27" s="42"/>
      <c r="C27" s="43"/>
      <c r="D27" s="43"/>
      <c r="E27" s="43"/>
      <c r="F27" s="44" t="s">
        <v>38</v>
      </c>
      <c r="G27" s="43"/>
      <c r="H27" s="43"/>
      <c r="I27" s="43"/>
      <c r="J27" s="43"/>
      <c r="K27" s="43"/>
      <c r="L27" s="438">
        <v>0.15</v>
      </c>
      <c r="M27" s="439"/>
      <c r="N27" s="439"/>
      <c r="O27" s="439"/>
      <c r="P27" s="43"/>
      <c r="Q27" s="43"/>
      <c r="R27" s="43"/>
      <c r="S27" s="43"/>
      <c r="T27" s="43"/>
      <c r="U27" s="43"/>
      <c r="V27" s="43"/>
      <c r="W27" s="447">
        <v>0</v>
      </c>
      <c r="X27" s="439"/>
      <c r="Y27" s="439"/>
      <c r="Z27" s="439"/>
      <c r="AA27" s="439"/>
      <c r="AB27" s="439"/>
      <c r="AC27" s="439"/>
      <c r="AD27" s="439"/>
      <c r="AE27" s="439"/>
      <c r="AF27" s="43"/>
      <c r="AG27" s="43"/>
      <c r="AH27" s="43"/>
      <c r="AI27" s="43"/>
      <c r="AJ27" s="43"/>
      <c r="AK27" s="447">
        <f>ROUND(AW51,2)</f>
        <v>0</v>
      </c>
      <c r="AL27" s="439"/>
      <c r="AM27" s="439"/>
      <c r="AN27" s="439"/>
      <c r="AO27" s="439"/>
      <c r="AP27" s="43"/>
      <c r="AQ27" s="45"/>
      <c r="BE27" s="470"/>
    </row>
    <row r="28" spans="2:71" s="2" customFormat="1" ht="14.45" hidden="1" customHeight="1">
      <c r="B28" s="42"/>
      <c r="C28" s="43"/>
      <c r="D28" s="43"/>
      <c r="E28" s="43"/>
      <c r="F28" s="44" t="s">
        <v>39</v>
      </c>
      <c r="G28" s="43"/>
      <c r="H28" s="43"/>
      <c r="I28" s="43"/>
      <c r="J28" s="43"/>
      <c r="K28" s="43"/>
      <c r="L28" s="438">
        <v>0.21</v>
      </c>
      <c r="M28" s="439"/>
      <c r="N28" s="439"/>
      <c r="O28" s="439"/>
      <c r="P28" s="43"/>
      <c r="Q28" s="43"/>
      <c r="R28" s="43"/>
      <c r="S28" s="43"/>
      <c r="T28" s="43"/>
      <c r="U28" s="43"/>
      <c r="V28" s="43"/>
      <c r="W28" s="447">
        <f>ROUND(BB51,2)</f>
        <v>0</v>
      </c>
      <c r="X28" s="439"/>
      <c r="Y28" s="439"/>
      <c r="Z28" s="439"/>
      <c r="AA28" s="439"/>
      <c r="AB28" s="439"/>
      <c r="AC28" s="439"/>
      <c r="AD28" s="439"/>
      <c r="AE28" s="439"/>
      <c r="AF28" s="43"/>
      <c r="AG28" s="43"/>
      <c r="AH28" s="43"/>
      <c r="AI28" s="43"/>
      <c r="AJ28" s="43"/>
      <c r="AK28" s="447">
        <v>0</v>
      </c>
      <c r="AL28" s="439"/>
      <c r="AM28" s="439"/>
      <c r="AN28" s="439"/>
      <c r="AO28" s="439"/>
      <c r="AP28" s="43"/>
      <c r="AQ28" s="45"/>
      <c r="BE28" s="470"/>
    </row>
    <row r="29" spans="2:71" s="2" customFormat="1" ht="14.45" hidden="1" customHeight="1">
      <c r="B29" s="42"/>
      <c r="C29" s="43"/>
      <c r="D29" s="43"/>
      <c r="E29" s="43"/>
      <c r="F29" s="44" t="s">
        <v>40</v>
      </c>
      <c r="G29" s="43"/>
      <c r="H29" s="43"/>
      <c r="I29" s="43"/>
      <c r="J29" s="43"/>
      <c r="K29" s="43"/>
      <c r="L29" s="438">
        <v>0.15</v>
      </c>
      <c r="M29" s="439"/>
      <c r="N29" s="439"/>
      <c r="O29" s="439"/>
      <c r="P29" s="43"/>
      <c r="Q29" s="43"/>
      <c r="R29" s="43"/>
      <c r="S29" s="43"/>
      <c r="T29" s="43"/>
      <c r="U29" s="43"/>
      <c r="V29" s="43"/>
      <c r="W29" s="447">
        <f>ROUND(BC51,2)</f>
        <v>0</v>
      </c>
      <c r="X29" s="439"/>
      <c r="Y29" s="439"/>
      <c r="Z29" s="439"/>
      <c r="AA29" s="439"/>
      <c r="AB29" s="439"/>
      <c r="AC29" s="439"/>
      <c r="AD29" s="439"/>
      <c r="AE29" s="439"/>
      <c r="AF29" s="43"/>
      <c r="AG29" s="43"/>
      <c r="AH29" s="43"/>
      <c r="AI29" s="43"/>
      <c r="AJ29" s="43"/>
      <c r="AK29" s="447">
        <v>0</v>
      </c>
      <c r="AL29" s="439"/>
      <c r="AM29" s="439"/>
      <c r="AN29" s="439"/>
      <c r="AO29" s="439"/>
      <c r="AP29" s="43"/>
      <c r="AQ29" s="45"/>
      <c r="BE29" s="470"/>
    </row>
    <row r="30" spans="2:71" s="2" customFormat="1" ht="14.45" hidden="1" customHeight="1">
      <c r="B30" s="42"/>
      <c r="C30" s="43"/>
      <c r="D30" s="43"/>
      <c r="E30" s="43"/>
      <c r="F30" s="44" t="s">
        <v>41</v>
      </c>
      <c r="G30" s="43"/>
      <c r="H30" s="43"/>
      <c r="I30" s="43"/>
      <c r="J30" s="43"/>
      <c r="K30" s="43"/>
      <c r="L30" s="438">
        <v>0</v>
      </c>
      <c r="M30" s="439"/>
      <c r="N30" s="439"/>
      <c r="O30" s="439"/>
      <c r="P30" s="43"/>
      <c r="Q30" s="43"/>
      <c r="R30" s="43"/>
      <c r="S30" s="43"/>
      <c r="T30" s="43"/>
      <c r="U30" s="43"/>
      <c r="V30" s="43"/>
      <c r="W30" s="447">
        <f>ROUND(BD51,2)</f>
        <v>0</v>
      </c>
      <c r="X30" s="439"/>
      <c r="Y30" s="439"/>
      <c r="Z30" s="439"/>
      <c r="AA30" s="439"/>
      <c r="AB30" s="439"/>
      <c r="AC30" s="439"/>
      <c r="AD30" s="439"/>
      <c r="AE30" s="439"/>
      <c r="AF30" s="43"/>
      <c r="AG30" s="43"/>
      <c r="AH30" s="43"/>
      <c r="AI30" s="43"/>
      <c r="AJ30" s="43"/>
      <c r="AK30" s="447">
        <v>0</v>
      </c>
      <c r="AL30" s="439"/>
      <c r="AM30" s="439"/>
      <c r="AN30" s="439"/>
      <c r="AO30" s="439"/>
      <c r="AP30" s="43"/>
      <c r="AQ30" s="45"/>
      <c r="BE30" s="470"/>
    </row>
    <row r="31" spans="2:71" s="1" customFormat="1" ht="6.95" customHeight="1">
      <c r="B31" s="36"/>
      <c r="C31" s="37"/>
      <c r="D31" s="37"/>
      <c r="E31" s="37"/>
      <c r="F31" s="37"/>
      <c r="G31" s="37"/>
      <c r="H31" s="37"/>
      <c r="I31" s="37"/>
      <c r="J31" s="37"/>
      <c r="K31" s="37"/>
      <c r="L31" s="37"/>
      <c r="M31" s="37"/>
      <c r="N31" s="37"/>
      <c r="O31" s="37"/>
      <c r="P31" s="37"/>
      <c r="Q31" s="37"/>
      <c r="R31" s="37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  <c r="AF31" s="37"/>
      <c r="AG31" s="37"/>
      <c r="AH31" s="37"/>
      <c r="AI31" s="37"/>
      <c r="AJ31" s="37"/>
      <c r="AK31" s="37"/>
      <c r="AL31" s="37"/>
      <c r="AM31" s="37"/>
      <c r="AN31" s="37"/>
      <c r="AO31" s="37"/>
      <c r="AP31" s="37"/>
      <c r="AQ31" s="40"/>
      <c r="BE31" s="470"/>
    </row>
    <row r="32" spans="2:71" s="1" customFormat="1" ht="25.9" customHeight="1">
      <c r="B32" s="36"/>
      <c r="C32" s="46"/>
      <c r="D32" s="47" t="s">
        <v>42</v>
      </c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9" t="s">
        <v>43</v>
      </c>
      <c r="U32" s="48"/>
      <c r="V32" s="48"/>
      <c r="W32" s="48"/>
      <c r="X32" s="448" t="s">
        <v>44</v>
      </c>
      <c r="Y32" s="449"/>
      <c r="Z32" s="449"/>
      <c r="AA32" s="449"/>
      <c r="AB32" s="449"/>
      <c r="AC32" s="48"/>
      <c r="AD32" s="48"/>
      <c r="AE32" s="48"/>
      <c r="AF32" s="48"/>
      <c r="AG32" s="48"/>
      <c r="AH32" s="48"/>
      <c r="AI32" s="48"/>
      <c r="AJ32" s="48"/>
      <c r="AK32" s="450">
        <f>SUM(AK23:AK30)</f>
        <v>0</v>
      </c>
      <c r="AL32" s="449"/>
      <c r="AM32" s="449"/>
      <c r="AN32" s="449"/>
      <c r="AO32" s="451"/>
      <c r="AP32" s="46"/>
      <c r="AQ32" s="50"/>
      <c r="BE32" s="470"/>
    </row>
    <row r="33" spans="2:56" s="1" customFormat="1" ht="6.95" customHeight="1">
      <c r="B33" s="36"/>
      <c r="C33" s="37"/>
      <c r="D33" s="37"/>
      <c r="E33" s="37"/>
      <c r="F33" s="37"/>
      <c r="G33" s="37"/>
      <c r="H33" s="37"/>
      <c r="I33" s="37"/>
      <c r="J33" s="37"/>
      <c r="K33" s="37"/>
      <c r="L33" s="37"/>
      <c r="M33" s="37"/>
      <c r="N33" s="37"/>
      <c r="O33" s="37"/>
      <c r="P33" s="37"/>
      <c r="Q33" s="37"/>
      <c r="R33" s="37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  <c r="AF33" s="37"/>
      <c r="AG33" s="37"/>
      <c r="AH33" s="37"/>
      <c r="AI33" s="37"/>
      <c r="AJ33" s="37"/>
      <c r="AK33" s="37"/>
      <c r="AL33" s="37"/>
      <c r="AM33" s="37"/>
      <c r="AN33" s="37"/>
      <c r="AO33" s="37"/>
      <c r="AP33" s="37"/>
      <c r="AQ33" s="40"/>
    </row>
    <row r="34" spans="2:56" s="1" customFormat="1" ht="6.95" customHeight="1">
      <c r="B34" s="51"/>
      <c r="C34" s="52"/>
      <c r="D34" s="52"/>
      <c r="E34" s="52"/>
      <c r="F34" s="52"/>
      <c r="G34" s="52"/>
      <c r="H34" s="52"/>
      <c r="I34" s="52"/>
      <c r="J34" s="52"/>
      <c r="K34" s="52"/>
      <c r="L34" s="52"/>
      <c r="M34" s="52"/>
      <c r="N34" s="52"/>
      <c r="O34" s="52"/>
      <c r="P34" s="52"/>
      <c r="Q34" s="52"/>
      <c r="R34" s="52"/>
      <c r="S34" s="52"/>
      <c r="T34" s="52"/>
      <c r="U34" s="52"/>
      <c r="V34" s="52"/>
      <c r="W34" s="52"/>
      <c r="X34" s="52"/>
      <c r="Y34" s="52"/>
      <c r="Z34" s="52"/>
      <c r="AA34" s="52"/>
      <c r="AB34" s="52"/>
      <c r="AC34" s="52"/>
      <c r="AD34" s="52"/>
      <c r="AE34" s="52"/>
      <c r="AF34" s="52"/>
      <c r="AG34" s="52"/>
      <c r="AH34" s="52"/>
      <c r="AI34" s="52"/>
      <c r="AJ34" s="52"/>
      <c r="AK34" s="52"/>
      <c r="AL34" s="52"/>
      <c r="AM34" s="52"/>
      <c r="AN34" s="52"/>
      <c r="AO34" s="52"/>
      <c r="AP34" s="52"/>
      <c r="AQ34" s="53"/>
    </row>
    <row r="38" spans="2:56" s="1" customFormat="1" ht="6.95" customHeight="1">
      <c r="B38" s="54"/>
      <c r="C38" s="55"/>
      <c r="D38" s="55"/>
      <c r="E38" s="55"/>
      <c r="F38" s="55"/>
      <c r="G38" s="55"/>
      <c r="H38" s="55"/>
      <c r="I38" s="55"/>
      <c r="J38" s="55"/>
      <c r="K38" s="55"/>
      <c r="L38" s="55"/>
      <c r="M38" s="55"/>
      <c r="N38" s="55"/>
      <c r="O38" s="55"/>
      <c r="P38" s="55"/>
      <c r="Q38" s="55"/>
      <c r="R38" s="55"/>
      <c r="S38" s="55"/>
      <c r="T38" s="55"/>
      <c r="U38" s="55"/>
      <c r="V38" s="55"/>
      <c r="W38" s="55"/>
      <c r="X38" s="55"/>
      <c r="Y38" s="55"/>
      <c r="Z38" s="55"/>
      <c r="AA38" s="55"/>
      <c r="AB38" s="55"/>
      <c r="AC38" s="55"/>
      <c r="AD38" s="55"/>
      <c r="AE38" s="55"/>
      <c r="AF38" s="55"/>
      <c r="AG38" s="55"/>
      <c r="AH38" s="55"/>
      <c r="AI38" s="55"/>
      <c r="AJ38" s="55"/>
      <c r="AK38" s="55"/>
      <c r="AL38" s="55"/>
      <c r="AM38" s="55"/>
      <c r="AN38" s="55"/>
      <c r="AO38" s="55"/>
      <c r="AP38" s="55"/>
      <c r="AQ38" s="55"/>
      <c r="AR38" s="36"/>
    </row>
    <row r="39" spans="2:56" s="1" customFormat="1" ht="36.950000000000003" customHeight="1">
      <c r="B39" s="36"/>
      <c r="C39" s="56" t="s">
        <v>45</v>
      </c>
      <c r="AR39" s="36"/>
    </row>
    <row r="40" spans="2:56" s="1" customFormat="1" ht="6.95" customHeight="1">
      <c r="B40" s="36"/>
      <c r="AR40" s="36"/>
    </row>
    <row r="41" spans="2:56" s="3" customFormat="1" ht="14.45" customHeight="1">
      <c r="B41" s="57"/>
      <c r="C41" s="58" t="s">
        <v>16</v>
      </c>
      <c r="L41" s="3" t="str">
        <f>K5</f>
        <v>SL40017019</v>
      </c>
      <c r="AR41" s="57"/>
    </row>
    <row r="42" spans="2:56" s="4" customFormat="1" ht="36.950000000000003" customHeight="1">
      <c r="B42" s="59"/>
      <c r="C42" s="60" t="s">
        <v>18</v>
      </c>
      <c r="L42" s="461" t="str">
        <f>K6</f>
        <v>Kolín, ul. Kouřimská – rekonstrukce kanalizace, komunikace a veřejného osvětlení</v>
      </c>
      <c r="M42" s="462"/>
      <c r="N42" s="462"/>
      <c r="O42" s="462"/>
      <c r="P42" s="462"/>
      <c r="Q42" s="462"/>
      <c r="R42" s="462"/>
      <c r="S42" s="462"/>
      <c r="T42" s="462"/>
      <c r="U42" s="462"/>
      <c r="V42" s="462"/>
      <c r="W42" s="462"/>
      <c r="X42" s="462"/>
      <c r="Y42" s="462"/>
      <c r="Z42" s="462"/>
      <c r="AA42" s="462"/>
      <c r="AB42" s="462"/>
      <c r="AC42" s="462"/>
      <c r="AD42" s="462"/>
      <c r="AE42" s="462"/>
      <c r="AF42" s="462"/>
      <c r="AG42" s="462"/>
      <c r="AH42" s="462"/>
      <c r="AI42" s="462"/>
      <c r="AJ42" s="462"/>
      <c r="AK42" s="462"/>
      <c r="AL42" s="462"/>
      <c r="AM42" s="462"/>
      <c r="AN42" s="462"/>
      <c r="AO42" s="462"/>
      <c r="AR42" s="59"/>
    </row>
    <row r="43" spans="2:56" s="1" customFormat="1" ht="6.95" customHeight="1">
      <c r="B43" s="36"/>
      <c r="AR43" s="36"/>
    </row>
    <row r="44" spans="2:56" s="1" customFormat="1" ht="15">
      <c r="B44" s="36"/>
      <c r="C44" s="58" t="s">
        <v>22</v>
      </c>
      <c r="L44" s="61" t="str">
        <f>IF(K8="","",K8)</f>
        <v/>
      </c>
      <c r="AI44" s="58" t="s">
        <v>23</v>
      </c>
      <c r="AM44" s="463">
        <f>IF(AN8= "","",AN8)</f>
        <v>43019</v>
      </c>
      <c r="AN44" s="463"/>
      <c r="AR44" s="36"/>
    </row>
    <row r="45" spans="2:56" s="1" customFormat="1" ht="6.95" customHeight="1">
      <c r="B45" s="36"/>
      <c r="AR45" s="36"/>
    </row>
    <row r="46" spans="2:56" s="1" customFormat="1" ht="15">
      <c r="B46" s="36"/>
      <c r="C46" s="58" t="s">
        <v>24</v>
      </c>
      <c r="L46" s="3" t="str">
        <f>IF(E11= "","",E11)</f>
        <v xml:space="preserve">Město Kolín </v>
      </c>
      <c r="AI46" s="58" t="s">
        <v>28</v>
      </c>
      <c r="AM46" s="464" t="str">
        <f>IF(E17="","",E17)</f>
        <v>Ing. Lubomír Macek, CSc., MBA.</v>
      </c>
      <c r="AN46" s="464"/>
      <c r="AO46" s="464"/>
      <c r="AP46" s="464"/>
      <c r="AR46" s="36"/>
      <c r="AS46" s="465" t="s">
        <v>46</v>
      </c>
      <c r="AT46" s="466"/>
      <c r="AU46" s="63"/>
      <c r="AV46" s="63"/>
      <c r="AW46" s="63"/>
      <c r="AX46" s="63"/>
      <c r="AY46" s="63"/>
      <c r="AZ46" s="63"/>
      <c r="BA46" s="63"/>
      <c r="BB46" s="63"/>
      <c r="BC46" s="63"/>
      <c r="BD46" s="64"/>
    </row>
    <row r="47" spans="2:56" s="1" customFormat="1" ht="15">
      <c r="B47" s="36"/>
      <c r="C47" s="58" t="s">
        <v>27</v>
      </c>
      <c r="L47" s="3">
        <f>IF(E14= "Vyplň údaj","",E14)</f>
        <v>0</v>
      </c>
      <c r="AR47" s="36"/>
      <c r="AS47" s="467"/>
      <c r="AT47" s="468"/>
      <c r="AU47" s="37"/>
      <c r="AV47" s="37"/>
      <c r="AW47" s="37"/>
      <c r="AX47" s="37"/>
      <c r="AY47" s="37"/>
      <c r="AZ47" s="37"/>
      <c r="BA47" s="37"/>
      <c r="BB47" s="37"/>
      <c r="BC47" s="37"/>
      <c r="BD47" s="65"/>
    </row>
    <row r="48" spans="2:56" s="1" customFormat="1" ht="10.9" customHeight="1">
      <c r="B48" s="36"/>
      <c r="AR48" s="36"/>
      <c r="AS48" s="467"/>
      <c r="AT48" s="468"/>
      <c r="AU48" s="37"/>
      <c r="AV48" s="37"/>
      <c r="AW48" s="37"/>
      <c r="AX48" s="37"/>
      <c r="AY48" s="37"/>
      <c r="AZ48" s="37"/>
      <c r="BA48" s="37"/>
      <c r="BB48" s="37"/>
      <c r="BC48" s="37"/>
      <c r="BD48" s="65"/>
    </row>
    <row r="49" spans="1:91" s="1" customFormat="1" ht="29.25" customHeight="1">
      <c r="B49" s="36"/>
      <c r="C49" s="443" t="s">
        <v>47</v>
      </c>
      <c r="D49" s="444"/>
      <c r="E49" s="444"/>
      <c r="F49" s="444"/>
      <c r="G49" s="444"/>
      <c r="H49" s="66"/>
      <c r="I49" s="445" t="s">
        <v>48</v>
      </c>
      <c r="J49" s="444"/>
      <c r="K49" s="444"/>
      <c r="L49" s="444"/>
      <c r="M49" s="444"/>
      <c r="N49" s="444"/>
      <c r="O49" s="444"/>
      <c r="P49" s="444"/>
      <c r="Q49" s="444"/>
      <c r="R49" s="444"/>
      <c r="S49" s="444"/>
      <c r="T49" s="444"/>
      <c r="U49" s="444"/>
      <c r="V49" s="444"/>
      <c r="W49" s="444"/>
      <c r="X49" s="444"/>
      <c r="Y49" s="444"/>
      <c r="Z49" s="444"/>
      <c r="AA49" s="444"/>
      <c r="AB49" s="444"/>
      <c r="AC49" s="444"/>
      <c r="AD49" s="444"/>
      <c r="AE49" s="444"/>
      <c r="AF49" s="444"/>
      <c r="AG49" s="446" t="s">
        <v>49</v>
      </c>
      <c r="AH49" s="444"/>
      <c r="AI49" s="444"/>
      <c r="AJ49" s="444"/>
      <c r="AK49" s="444"/>
      <c r="AL49" s="444"/>
      <c r="AM49" s="444"/>
      <c r="AN49" s="445" t="s">
        <v>50</v>
      </c>
      <c r="AO49" s="444"/>
      <c r="AP49" s="444"/>
      <c r="AQ49" s="67" t="s">
        <v>51</v>
      </c>
      <c r="AR49" s="36"/>
      <c r="AS49" s="68" t="s">
        <v>52</v>
      </c>
      <c r="AT49" s="69" t="s">
        <v>53</v>
      </c>
      <c r="AU49" s="69" t="s">
        <v>54</v>
      </c>
      <c r="AV49" s="69" t="s">
        <v>55</v>
      </c>
      <c r="AW49" s="69" t="s">
        <v>56</v>
      </c>
      <c r="AX49" s="69" t="s">
        <v>57</v>
      </c>
      <c r="AY49" s="69" t="s">
        <v>58</v>
      </c>
      <c r="AZ49" s="69" t="s">
        <v>59</v>
      </c>
      <c r="BA49" s="69" t="s">
        <v>60</v>
      </c>
      <c r="BB49" s="69" t="s">
        <v>61</v>
      </c>
      <c r="BC49" s="69" t="s">
        <v>62</v>
      </c>
      <c r="BD49" s="70" t="s">
        <v>63</v>
      </c>
    </row>
    <row r="50" spans="1:91" s="1" customFormat="1" ht="10.9" customHeight="1">
      <c r="B50" s="36"/>
      <c r="AR50" s="36"/>
      <c r="AS50" s="71"/>
      <c r="AT50" s="63"/>
      <c r="AU50" s="63"/>
      <c r="AV50" s="63"/>
      <c r="AW50" s="63"/>
      <c r="AX50" s="63"/>
      <c r="AY50" s="63"/>
      <c r="AZ50" s="63"/>
      <c r="BA50" s="63"/>
      <c r="BB50" s="63"/>
      <c r="BC50" s="63"/>
      <c r="BD50" s="64"/>
    </row>
    <row r="51" spans="1:91" s="4" customFormat="1" ht="32.450000000000003" customHeight="1">
      <c r="B51" s="59"/>
      <c r="C51" s="72" t="s">
        <v>64</v>
      </c>
      <c r="D51" s="73"/>
      <c r="E51" s="73"/>
      <c r="F51" s="73"/>
      <c r="G51" s="73"/>
      <c r="H51" s="73"/>
      <c r="I51" s="73"/>
      <c r="J51" s="73"/>
      <c r="K51" s="73"/>
      <c r="L51" s="73"/>
      <c r="M51" s="73"/>
      <c r="N51" s="73"/>
      <c r="O51" s="73"/>
      <c r="P51" s="73"/>
      <c r="Q51" s="73"/>
      <c r="R51" s="73"/>
      <c r="S51" s="73"/>
      <c r="T51" s="73"/>
      <c r="U51" s="73"/>
      <c r="V51" s="73"/>
      <c r="W51" s="73"/>
      <c r="X51" s="73"/>
      <c r="Y51" s="73"/>
      <c r="Z51" s="73"/>
      <c r="AA51" s="73"/>
      <c r="AB51" s="73"/>
      <c r="AC51" s="73"/>
      <c r="AD51" s="73"/>
      <c r="AE51" s="73"/>
      <c r="AF51" s="73"/>
      <c r="AG51" s="452">
        <f>ROUND(SUM(AG52:AG54),2)</f>
        <v>0</v>
      </c>
      <c r="AH51" s="452"/>
      <c r="AI51" s="452"/>
      <c r="AJ51" s="452"/>
      <c r="AK51" s="452"/>
      <c r="AL51" s="452"/>
      <c r="AM51" s="452"/>
      <c r="AN51" s="453">
        <f>SUM(AG51,AT51)</f>
        <v>0</v>
      </c>
      <c r="AO51" s="453"/>
      <c r="AP51" s="453"/>
      <c r="AQ51" s="74" t="s">
        <v>5</v>
      </c>
      <c r="AR51" s="59"/>
      <c r="AS51" s="75">
        <f>ROUND(SUM(AS53:AS54),2)</f>
        <v>0</v>
      </c>
      <c r="AT51" s="76">
        <f>ROUND(SUM(AV51:AW51),2)</f>
        <v>0</v>
      </c>
      <c r="AU51" s="77" t="e">
        <f>ROUND(SUM(AU53:AU54),5)</f>
        <v>#REF!</v>
      </c>
      <c r="AV51" s="76">
        <f>ROUND(AZ51*L26,2)</f>
        <v>0</v>
      </c>
      <c r="AW51" s="76">
        <f>ROUND(BA51*L27,2)</f>
        <v>0</v>
      </c>
      <c r="AX51" s="76">
        <f>ROUND(BB51*L26,2)</f>
        <v>0</v>
      </c>
      <c r="AY51" s="76">
        <f>ROUND(BC51*L27,2)</f>
        <v>0</v>
      </c>
      <c r="AZ51" s="76">
        <f>ROUND(SUM(AZ53:AZ54),2)</f>
        <v>0</v>
      </c>
      <c r="BA51" s="76">
        <f>ROUND(SUM(BA53:BA54),2)</f>
        <v>0</v>
      </c>
      <c r="BB51" s="76">
        <f>ROUND(SUM(BB53:BB54),2)</f>
        <v>0</v>
      </c>
      <c r="BC51" s="76">
        <f>ROUND(SUM(BC53:BC54),2)</f>
        <v>0</v>
      </c>
      <c r="BD51" s="78">
        <f>ROUND(SUM(BD53:BD54),2)</f>
        <v>0</v>
      </c>
      <c r="BS51" s="60" t="s">
        <v>65</v>
      </c>
      <c r="BT51" s="60" t="s">
        <v>66</v>
      </c>
      <c r="BU51" s="79" t="s">
        <v>67</v>
      </c>
      <c r="BV51" s="60" t="s">
        <v>68</v>
      </c>
      <c r="BW51" s="60" t="s">
        <v>7</v>
      </c>
      <c r="BX51" s="60" t="s">
        <v>69</v>
      </c>
      <c r="CL51" s="60" t="s">
        <v>5</v>
      </c>
    </row>
    <row r="52" spans="1:91" s="291" customFormat="1" ht="32.450000000000003" customHeight="1">
      <c r="B52" s="59"/>
      <c r="C52" s="72"/>
      <c r="D52" s="440" t="s">
        <v>76</v>
      </c>
      <c r="E52" s="440"/>
      <c r="F52" s="440"/>
      <c r="G52" s="440"/>
      <c r="H52" s="440"/>
      <c r="I52" s="292"/>
      <c r="J52" s="440" t="s">
        <v>897</v>
      </c>
      <c r="K52" s="440"/>
      <c r="L52" s="440"/>
      <c r="M52" s="440"/>
      <c r="N52" s="440"/>
      <c r="O52" s="440"/>
      <c r="P52" s="440"/>
      <c r="Q52" s="440"/>
      <c r="R52" s="440"/>
      <c r="S52" s="440"/>
      <c r="T52" s="440"/>
      <c r="U52" s="440"/>
      <c r="V52" s="440"/>
      <c r="W52" s="440"/>
      <c r="X52" s="440"/>
      <c r="Y52" s="440"/>
      <c r="Z52" s="440"/>
      <c r="AA52" s="440"/>
      <c r="AB52" s="440"/>
      <c r="AC52" s="440"/>
      <c r="AD52" s="440"/>
      <c r="AE52" s="440"/>
      <c r="AF52" s="440"/>
      <c r="AG52" s="441">
        <f>'SL40017019 - SO1- Kanalizace'!K27</f>
        <v>0</v>
      </c>
      <c r="AH52" s="442"/>
      <c r="AI52" s="442"/>
      <c r="AJ52" s="442"/>
      <c r="AK52" s="442"/>
      <c r="AL52" s="442"/>
      <c r="AM52" s="442"/>
      <c r="AN52" s="441">
        <f>'SL40017019 - SO1- Kanalizace'!K36</f>
        <v>0</v>
      </c>
      <c r="AO52" s="442"/>
      <c r="AP52" s="442"/>
      <c r="AQ52" s="84" t="s">
        <v>72</v>
      </c>
      <c r="AR52" s="59"/>
      <c r="AS52" s="75"/>
      <c r="AT52" s="340"/>
      <c r="AU52" s="341"/>
      <c r="AV52" s="340"/>
      <c r="AW52" s="340"/>
      <c r="AX52" s="340"/>
      <c r="AY52" s="340"/>
      <c r="AZ52" s="340"/>
      <c r="BA52" s="340"/>
      <c r="BB52" s="340"/>
      <c r="BC52" s="340"/>
      <c r="BD52" s="78"/>
      <c r="BS52" s="60"/>
      <c r="BT52" s="60"/>
      <c r="BU52" s="79"/>
      <c r="BV52" s="60"/>
      <c r="BW52" s="60"/>
      <c r="BX52" s="60"/>
      <c r="CL52" s="60"/>
    </row>
    <row r="53" spans="1:91" s="5" customFormat="1" ht="37.5" customHeight="1">
      <c r="A53" s="80" t="s">
        <v>70</v>
      </c>
      <c r="B53" s="81"/>
      <c r="C53" s="82"/>
      <c r="D53" s="440" t="s">
        <v>896</v>
      </c>
      <c r="E53" s="440"/>
      <c r="F53" s="440"/>
      <c r="G53" s="440"/>
      <c r="H53" s="440"/>
      <c r="I53" s="83"/>
      <c r="J53" s="440" t="s">
        <v>71</v>
      </c>
      <c r="K53" s="440"/>
      <c r="L53" s="440"/>
      <c r="M53" s="440"/>
      <c r="N53" s="440"/>
      <c r="O53" s="440"/>
      <c r="P53" s="440"/>
      <c r="Q53" s="440"/>
      <c r="R53" s="440"/>
      <c r="S53" s="440"/>
      <c r="T53" s="440"/>
      <c r="U53" s="440"/>
      <c r="V53" s="440"/>
      <c r="W53" s="440"/>
      <c r="X53" s="440"/>
      <c r="Y53" s="440"/>
      <c r="Z53" s="440"/>
      <c r="AA53" s="440"/>
      <c r="AB53" s="440"/>
      <c r="AC53" s="440"/>
      <c r="AD53" s="440"/>
      <c r="AE53" s="440"/>
      <c r="AF53" s="440"/>
      <c r="AG53" s="441">
        <f>'SL40017019 - SO2- Komunikace'!J27</f>
        <v>0</v>
      </c>
      <c r="AH53" s="442"/>
      <c r="AI53" s="442"/>
      <c r="AJ53" s="442"/>
      <c r="AK53" s="442"/>
      <c r="AL53" s="442"/>
      <c r="AM53" s="442"/>
      <c r="AN53" s="441">
        <f>SUM(AG53,AT53)</f>
        <v>0</v>
      </c>
      <c r="AO53" s="442"/>
      <c r="AP53" s="442"/>
      <c r="AQ53" s="84" t="s">
        <v>72</v>
      </c>
      <c r="AR53" s="81"/>
      <c r="AS53" s="85">
        <v>0</v>
      </c>
      <c r="AT53" s="86">
        <f>ROUND(SUM(AV53:AW53),2)</f>
        <v>0</v>
      </c>
      <c r="AU53" s="87" t="e">
        <f>'SL40017019 - SO2- Komunikace'!P86</f>
        <v>#REF!</v>
      </c>
      <c r="AV53" s="86">
        <f>'SL40017019 - SO2- Komunikace'!J30</f>
        <v>0</v>
      </c>
      <c r="AW53" s="86">
        <f>'SL40017019 - SO2- Komunikace'!J31</f>
        <v>0</v>
      </c>
      <c r="AX53" s="86">
        <f>'SL40017019 - SO2- Komunikace'!J32</f>
        <v>0</v>
      </c>
      <c r="AY53" s="86">
        <f>'SL40017019 - SO2- Komunikace'!J33</f>
        <v>0</v>
      </c>
      <c r="AZ53" s="86">
        <f>'SL40017019 - SO2- Komunikace'!F30</f>
        <v>0</v>
      </c>
      <c r="BA53" s="86">
        <f>'SL40017019 - SO2- Komunikace'!F31</f>
        <v>0</v>
      </c>
      <c r="BB53" s="86">
        <f>'SL40017019 - SO2- Komunikace'!F32</f>
        <v>0</v>
      </c>
      <c r="BC53" s="86">
        <f>'SL40017019 - SO2- Komunikace'!F33</f>
        <v>0</v>
      </c>
      <c r="BD53" s="88">
        <f>'SL40017019 - SO2- Komunikace'!F34</f>
        <v>0</v>
      </c>
      <c r="BT53" s="89" t="s">
        <v>73</v>
      </c>
      <c r="BV53" s="89" t="s">
        <v>68</v>
      </c>
      <c r="BW53" s="89" t="s">
        <v>74</v>
      </c>
      <c r="BX53" s="89" t="s">
        <v>7</v>
      </c>
      <c r="CL53" s="89" t="s">
        <v>5</v>
      </c>
      <c r="CM53" s="89" t="s">
        <v>75</v>
      </c>
    </row>
    <row r="54" spans="1:91" s="5" customFormat="1" ht="37.5" customHeight="1">
      <c r="A54" s="80" t="s">
        <v>70</v>
      </c>
      <c r="B54" s="81"/>
      <c r="C54" s="82"/>
      <c r="D54" s="440" t="s">
        <v>76</v>
      </c>
      <c r="E54" s="440"/>
      <c r="F54" s="440"/>
      <c r="G54" s="440"/>
      <c r="H54" s="440"/>
      <c r="I54" s="83"/>
      <c r="J54" s="440" t="s">
        <v>77</v>
      </c>
      <c r="K54" s="440"/>
      <c r="L54" s="440"/>
      <c r="M54" s="440"/>
      <c r="N54" s="440"/>
      <c r="O54" s="440"/>
      <c r="P54" s="440"/>
      <c r="Q54" s="440"/>
      <c r="R54" s="440"/>
      <c r="S54" s="440"/>
      <c r="T54" s="440"/>
      <c r="U54" s="440"/>
      <c r="V54" s="440"/>
      <c r="W54" s="440"/>
      <c r="X54" s="440"/>
      <c r="Y54" s="440"/>
      <c r="Z54" s="440"/>
      <c r="AA54" s="440"/>
      <c r="AB54" s="440"/>
      <c r="AC54" s="440"/>
      <c r="AD54" s="440"/>
      <c r="AE54" s="440"/>
      <c r="AF54" s="440"/>
      <c r="AG54" s="441">
        <f>'SL40017019 - SO3- Veřejné...'!J27</f>
        <v>0</v>
      </c>
      <c r="AH54" s="442"/>
      <c r="AI54" s="442"/>
      <c r="AJ54" s="442"/>
      <c r="AK54" s="442"/>
      <c r="AL54" s="442"/>
      <c r="AM54" s="442"/>
      <c r="AN54" s="441">
        <f>SUM(AG54,AT54)</f>
        <v>0</v>
      </c>
      <c r="AO54" s="442"/>
      <c r="AP54" s="442"/>
      <c r="AQ54" s="84" t="s">
        <v>72</v>
      </c>
      <c r="AR54" s="81"/>
      <c r="AS54" s="90">
        <v>0</v>
      </c>
      <c r="AT54" s="91">
        <f>ROUND(SUM(AV54:AW54),2)</f>
        <v>0</v>
      </c>
      <c r="AU54" s="92">
        <f>'SL40017019 - SO3- Veřejné...'!P84</f>
        <v>0</v>
      </c>
      <c r="AV54" s="91">
        <f>'SL40017019 - SO3- Veřejné...'!J30</f>
        <v>0</v>
      </c>
      <c r="AW54" s="91">
        <f>'SL40017019 - SO3- Veřejné...'!J31</f>
        <v>0</v>
      </c>
      <c r="AX54" s="91">
        <f>'SL40017019 - SO3- Veřejné...'!J32</f>
        <v>0</v>
      </c>
      <c r="AY54" s="91">
        <f>'SL40017019 - SO3- Veřejné...'!J33</f>
        <v>0</v>
      </c>
      <c r="AZ54" s="91">
        <f>'SL40017019 - SO3- Veřejné...'!F30</f>
        <v>0</v>
      </c>
      <c r="BA54" s="91">
        <f>'SL40017019 - SO3- Veřejné...'!F31</f>
        <v>0</v>
      </c>
      <c r="BB54" s="91">
        <f>'SL40017019 - SO3- Veřejné...'!F32</f>
        <v>0</v>
      </c>
      <c r="BC54" s="91">
        <f>'SL40017019 - SO3- Veřejné...'!F33</f>
        <v>0</v>
      </c>
      <c r="BD54" s="93">
        <f>'SL40017019 - SO3- Veřejné...'!F34</f>
        <v>0</v>
      </c>
      <c r="BT54" s="89" t="s">
        <v>73</v>
      </c>
      <c r="BV54" s="89" t="s">
        <v>68</v>
      </c>
      <c r="BW54" s="89" t="s">
        <v>78</v>
      </c>
      <c r="BX54" s="89" t="s">
        <v>7</v>
      </c>
      <c r="CL54" s="89" t="s">
        <v>5</v>
      </c>
      <c r="CM54" s="89" t="s">
        <v>75</v>
      </c>
    </row>
    <row r="55" spans="1:91" s="1" customFormat="1" ht="30" customHeight="1">
      <c r="B55" s="36"/>
      <c r="AR55" s="36"/>
    </row>
    <row r="56" spans="1:91" s="1" customFormat="1" ht="6.95" customHeight="1">
      <c r="B56" s="51"/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2"/>
      <c r="W56" s="52"/>
      <c r="X56" s="52"/>
      <c r="Y56" s="52"/>
      <c r="Z56" s="52"/>
      <c r="AA56" s="52"/>
      <c r="AB56" s="52"/>
      <c r="AC56" s="52"/>
      <c r="AD56" s="52"/>
      <c r="AE56" s="52"/>
      <c r="AF56" s="52"/>
      <c r="AG56" s="52"/>
      <c r="AH56" s="52"/>
      <c r="AI56" s="52"/>
      <c r="AJ56" s="52"/>
      <c r="AK56" s="52"/>
      <c r="AL56" s="52"/>
      <c r="AM56" s="52"/>
      <c r="AN56" s="52"/>
      <c r="AO56" s="52"/>
      <c r="AP56" s="52"/>
      <c r="AQ56" s="52"/>
      <c r="AR56" s="36"/>
    </row>
  </sheetData>
  <mergeCells count="50">
    <mergeCell ref="AR2:BE2"/>
    <mergeCell ref="AN53:AP53"/>
    <mergeCell ref="AG53:AM53"/>
    <mergeCell ref="L42:AO42"/>
    <mergeCell ref="AM44:AN44"/>
    <mergeCell ref="AM46:AP46"/>
    <mergeCell ref="AS46:AT48"/>
    <mergeCell ref="W28:AE28"/>
    <mergeCell ref="AK28:AO28"/>
    <mergeCell ref="L29:O29"/>
    <mergeCell ref="W29:AE29"/>
    <mergeCell ref="AK29:AO29"/>
    <mergeCell ref="BE5:BE32"/>
    <mergeCell ref="K5:AO5"/>
    <mergeCell ref="K6:AO6"/>
    <mergeCell ref="E14:AJ14"/>
    <mergeCell ref="D53:H53"/>
    <mergeCell ref="J53:AF53"/>
    <mergeCell ref="AN54:AP54"/>
    <mergeCell ref="AG54:AM54"/>
    <mergeCell ref="D54:H54"/>
    <mergeCell ref="J54:AF54"/>
    <mergeCell ref="I8:M8"/>
    <mergeCell ref="L26:O26"/>
    <mergeCell ref="W26:AE26"/>
    <mergeCell ref="AK26:AO26"/>
    <mergeCell ref="L27:O27"/>
    <mergeCell ref="W27:AE27"/>
    <mergeCell ref="AK27:AO27"/>
    <mergeCell ref="E20:AN20"/>
    <mergeCell ref="AK23:AO23"/>
    <mergeCell ref="L25:O25"/>
    <mergeCell ref="W25:AE25"/>
    <mergeCell ref="AK25:AO25"/>
    <mergeCell ref="L28:O28"/>
    <mergeCell ref="D52:H52"/>
    <mergeCell ref="J52:AF52"/>
    <mergeCell ref="AG52:AM52"/>
    <mergeCell ref="AN52:AP52"/>
    <mergeCell ref="C49:G49"/>
    <mergeCell ref="I49:AF49"/>
    <mergeCell ref="AG49:AM49"/>
    <mergeCell ref="AN49:AP49"/>
    <mergeCell ref="L30:O30"/>
    <mergeCell ref="W30:AE30"/>
    <mergeCell ref="AK30:AO30"/>
    <mergeCell ref="X32:AB32"/>
    <mergeCell ref="AK32:AO32"/>
    <mergeCell ref="AG51:AM51"/>
    <mergeCell ref="AN51:AP51"/>
  </mergeCells>
  <hyperlinks>
    <hyperlink ref="K1:S1" location="C2" display="1) Rekapitulace stavby"/>
    <hyperlink ref="W1:AI1" location="C51" display="2) Rekapitulace objektů stavby a soupisů prací"/>
    <hyperlink ref="A53" location="'SL40017XXX - SO2- Komunikace'!C2" display="/"/>
    <hyperlink ref="A54" location="'SL40017019 - SO3- Veřejné...'!C2" display="/"/>
  </hyperlinks>
  <pageMargins left="0.58333330000000005" right="0.58333330000000005" top="0.58333330000000005" bottom="0.58333330000000005" header="0" footer="0"/>
  <pageSetup paperSize="9" scale="68" fitToHeight="0" orientation="portrait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R234"/>
  <sheetViews>
    <sheetView showGridLines="0" zoomScaleNormal="100" workbookViewId="0">
      <pane ySplit="1" topLeftCell="A167" activePane="bottomLeft" state="frozen"/>
      <selection activeCell="XFD20" sqref="XFD20"/>
      <selection pane="bottomLeft" activeCell="XFD20" sqref="XFD20"/>
    </sheetView>
  </sheetViews>
  <sheetFormatPr defaultRowHeight="13.5"/>
  <cols>
    <col min="1" max="1" width="8.33203125" style="348" customWidth="1"/>
    <col min="2" max="2" width="1.6640625" style="348" customWidth="1"/>
    <col min="3" max="3" width="4.1640625" style="348" customWidth="1"/>
    <col min="4" max="4" width="4.33203125" style="348" customWidth="1"/>
    <col min="5" max="5" width="17.1640625" style="348" customWidth="1"/>
    <col min="6" max="6" width="75" style="348" customWidth="1"/>
    <col min="7" max="7" width="8.6640625" style="348" customWidth="1"/>
    <col min="8" max="8" width="11.1640625" style="348" customWidth="1"/>
    <col min="9" max="10" width="23.5" style="94" customWidth="1"/>
    <col min="11" max="11" width="23.5" style="348" customWidth="1"/>
    <col min="12" max="12" width="15.5" style="348" customWidth="1"/>
    <col min="13" max="18" width="9.33203125" style="348"/>
    <col min="19" max="19" width="8.1640625" style="348" customWidth="1"/>
    <col min="20" max="20" width="29.6640625" style="348" customWidth="1"/>
    <col min="21" max="21" width="16.33203125" style="348" customWidth="1"/>
    <col min="22" max="24" width="20" style="348" customWidth="1"/>
    <col min="25" max="25" width="12.33203125" style="348" customWidth="1"/>
    <col min="26" max="26" width="16.33203125" style="348" customWidth="1"/>
    <col min="27" max="27" width="12.33203125" style="348" customWidth="1"/>
    <col min="28" max="28" width="15" style="348" customWidth="1"/>
    <col min="29" max="29" width="11" style="348" customWidth="1"/>
    <col min="30" max="30" width="15" style="348" customWidth="1"/>
    <col min="31" max="31" width="16.33203125" style="348" customWidth="1"/>
    <col min="32" max="16384" width="9.33203125" style="348"/>
  </cols>
  <sheetData>
    <row r="1" spans="1:70" ht="21.75" customHeight="1">
      <c r="A1" s="18"/>
      <c r="B1" s="95"/>
      <c r="C1" s="95"/>
      <c r="D1" s="96" t="s">
        <v>1</v>
      </c>
      <c r="E1" s="95"/>
      <c r="F1" s="352" t="s">
        <v>79</v>
      </c>
      <c r="G1" s="476" t="s">
        <v>80</v>
      </c>
      <c r="H1" s="476"/>
      <c r="I1" s="98"/>
      <c r="J1" s="293" t="s">
        <v>81</v>
      </c>
      <c r="K1" s="96" t="s">
        <v>82</v>
      </c>
      <c r="L1" s="352" t="s">
        <v>83</v>
      </c>
      <c r="M1" s="352"/>
      <c r="N1" s="352"/>
      <c r="O1" s="352"/>
      <c r="P1" s="352"/>
      <c r="Q1" s="352"/>
      <c r="R1" s="352"/>
      <c r="S1" s="352"/>
      <c r="T1" s="352"/>
      <c r="U1" s="17"/>
      <c r="V1" s="17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  <c r="BO1" s="18"/>
      <c r="BP1" s="18"/>
      <c r="BQ1" s="18"/>
      <c r="BR1" s="18"/>
    </row>
    <row r="2" spans="1:70" ht="36.950000000000003" customHeight="1">
      <c r="M2" s="460"/>
      <c r="N2" s="460"/>
      <c r="O2" s="460"/>
      <c r="P2" s="460"/>
      <c r="Q2" s="460"/>
      <c r="R2" s="460"/>
      <c r="S2" s="460"/>
      <c r="T2" s="460"/>
      <c r="U2" s="460"/>
      <c r="V2" s="460"/>
      <c r="W2" s="460"/>
      <c r="X2" s="460"/>
      <c r="Y2" s="460"/>
      <c r="Z2" s="460"/>
      <c r="AT2" s="21" t="s">
        <v>588</v>
      </c>
    </row>
    <row r="3" spans="1:70" ht="6.95" customHeight="1">
      <c r="B3" s="22"/>
      <c r="C3" s="23"/>
      <c r="D3" s="23"/>
      <c r="E3" s="23"/>
      <c r="F3" s="23"/>
      <c r="G3" s="23"/>
      <c r="H3" s="23"/>
      <c r="I3" s="99"/>
      <c r="J3" s="99"/>
      <c r="K3" s="23"/>
      <c r="L3" s="24"/>
      <c r="AT3" s="21" t="s">
        <v>75</v>
      </c>
    </row>
    <row r="4" spans="1:70" ht="36.950000000000003" customHeight="1">
      <c r="B4" s="25"/>
      <c r="C4" s="294"/>
      <c r="D4" s="295" t="s">
        <v>84</v>
      </c>
      <c r="E4" s="294"/>
      <c r="F4" s="294"/>
      <c r="G4" s="294"/>
      <c r="H4" s="294"/>
      <c r="I4" s="296"/>
      <c r="J4" s="296"/>
      <c r="K4" s="294"/>
      <c r="L4" s="28"/>
      <c r="N4" s="29" t="s">
        <v>13</v>
      </c>
      <c r="AT4" s="21" t="s">
        <v>6</v>
      </c>
    </row>
    <row r="5" spans="1:70" ht="6.95" customHeight="1">
      <c r="B5" s="25"/>
      <c r="C5" s="294"/>
      <c r="D5" s="294"/>
      <c r="E5" s="294"/>
      <c r="F5" s="294"/>
      <c r="G5" s="294"/>
      <c r="H5" s="294"/>
      <c r="I5" s="296"/>
      <c r="J5" s="296"/>
      <c r="K5" s="294"/>
      <c r="L5" s="28"/>
    </row>
    <row r="6" spans="1:70" s="354" customFormat="1" ht="15">
      <c r="B6" s="36"/>
      <c r="C6" s="297"/>
      <c r="D6" s="355" t="s">
        <v>18</v>
      </c>
      <c r="E6" s="349"/>
      <c r="F6" s="349"/>
      <c r="G6" s="349"/>
      <c r="H6" s="349"/>
      <c r="I6" s="299"/>
      <c r="J6" s="299"/>
      <c r="K6" s="297"/>
      <c r="L6" s="40"/>
    </row>
    <row r="7" spans="1:70" s="354" customFormat="1" ht="21.75" customHeight="1">
      <c r="B7" s="36"/>
      <c r="C7" s="297"/>
      <c r="D7" s="349"/>
      <c r="E7" s="478" t="str">
        <f>'Rekapitulace stavby'!K6</f>
        <v>Kolín, ul. Kouřimská – rekonstrukce kanalizace, komunikace a veřejného osvětlení</v>
      </c>
      <c r="F7" s="479"/>
      <c r="G7" s="479"/>
      <c r="H7" s="479"/>
      <c r="I7" s="299"/>
      <c r="J7" s="299"/>
      <c r="K7" s="297"/>
      <c r="L7" s="40"/>
    </row>
    <row r="8" spans="1:70" s="354" customFormat="1" ht="15">
      <c r="B8" s="36"/>
      <c r="C8" s="297"/>
      <c r="D8" s="355" t="s">
        <v>85</v>
      </c>
      <c r="E8" s="350"/>
      <c r="F8" s="350"/>
      <c r="G8" s="350"/>
      <c r="H8" s="350"/>
      <c r="I8" s="299"/>
      <c r="J8" s="299"/>
      <c r="K8" s="297"/>
      <c r="L8" s="40"/>
    </row>
    <row r="9" spans="1:70" s="354" customFormat="1" ht="35.25" customHeight="1">
      <c r="B9" s="36"/>
      <c r="C9" s="297"/>
      <c r="D9" s="350"/>
      <c r="E9" s="480" t="s">
        <v>900</v>
      </c>
      <c r="F9" s="481"/>
      <c r="G9" s="481"/>
      <c r="H9" s="481"/>
      <c r="I9" s="301" t="s">
        <v>21</v>
      </c>
      <c r="J9" s="302" t="s">
        <v>5</v>
      </c>
      <c r="K9" s="297"/>
      <c r="L9" s="40"/>
    </row>
    <row r="10" spans="1:70" s="354" customFormat="1" ht="14.45" customHeight="1">
      <c r="B10" s="36"/>
      <c r="C10" s="297"/>
      <c r="D10" s="298" t="s">
        <v>22</v>
      </c>
      <c r="E10" s="297"/>
      <c r="F10" s="300" t="s">
        <v>915</v>
      </c>
      <c r="G10" s="297"/>
      <c r="H10" s="297"/>
      <c r="I10" s="301" t="s">
        <v>23</v>
      </c>
      <c r="J10" s="303">
        <v>43019</v>
      </c>
      <c r="K10" s="297"/>
      <c r="L10" s="40"/>
    </row>
    <row r="11" spans="1:70" s="354" customFormat="1" ht="10.9" customHeight="1">
      <c r="B11" s="36"/>
      <c r="C11" s="297"/>
      <c r="D11" s="297"/>
      <c r="E11" s="297"/>
      <c r="F11" s="297"/>
      <c r="G11" s="297"/>
      <c r="H11" s="297"/>
      <c r="I11" s="299"/>
      <c r="J11" s="299"/>
      <c r="K11" s="297"/>
      <c r="L11" s="40"/>
    </row>
    <row r="12" spans="1:70" s="354" customFormat="1" ht="14.45" customHeight="1">
      <c r="B12" s="36"/>
      <c r="C12" s="297"/>
      <c r="D12" s="298" t="s">
        <v>24</v>
      </c>
      <c r="E12" s="297"/>
      <c r="F12" s="297"/>
      <c r="G12" s="297"/>
      <c r="H12" s="297"/>
      <c r="I12" s="301" t="s">
        <v>25</v>
      </c>
      <c r="J12" s="302" t="s">
        <v>916</v>
      </c>
      <c r="K12" s="297"/>
      <c r="L12" s="40"/>
    </row>
    <row r="13" spans="1:70" s="354" customFormat="1" ht="18" customHeight="1">
      <c r="B13" s="36"/>
      <c r="C13" s="297"/>
      <c r="D13" s="297"/>
      <c r="E13" s="300" t="s">
        <v>589</v>
      </c>
      <c r="F13" s="297"/>
      <c r="G13" s="297"/>
      <c r="H13" s="297"/>
      <c r="I13" s="301" t="s">
        <v>26</v>
      </c>
      <c r="J13" s="302" t="s">
        <v>590</v>
      </c>
      <c r="K13" s="297"/>
      <c r="L13" s="40"/>
    </row>
    <row r="14" spans="1:70" s="354" customFormat="1" ht="6.95" customHeight="1">
      <c r="B14" s="36"/>
      <c r="C14" s="297"/>
      <c r="D14" s="297"/>
      <c r="E14" s="297"/>
      <c r="F14" s="297"/>
      <c r="G14" s="297"/>
      <c r="H14" s="297"/>
      <c r="I14" s="299"/>
      <c r="J14" s="299"/>
      <c r="K14" s="297"/>
      <c r="L14" s="40"/>
    </row>
    <row r="15" spans="1:70" s="354" customFormat="1" ht="14.45" customHeight="1">
      <c r="B15" s="36"/>
      <c r="C15" s="297"/>
      <c r="D15" s="298" t="s">
        <v>27</v>
      </c>
      <c r="E15" s="297"/>
      <c r="F15" s="297"/>
      <c r="G15" s="297"/>
      <c r="H15" s="297"/>
      <c r="I15" s="301" t="s">
        <v>25</v>
      </c>
      <c r="J15" s="302" t="s">
        <v>5</v>
      </c>
      <c r="K15" s="297"/>
      <c r="L15" s="40"/>
    </row>
    <row r="16" spans="1:70" s="354" customFormat="1" ht="18" customHeight="1">
      <c r="B16" s="36"/>
      <c r="C16" s="297"/>
      <c r="D16" s="297"/>
      <c r="E16" s="300" t="s">
        <v>5</v>
      </c>
      <c r="F16" s="297"/>
      <c r="G16" s="297"/>
      <c r="H16" s="297"/>
      <c r="I16" s="301" t="s">
        <v>26</v>
      </c>
      <c r="J16" s="302" t="s">
        <v>5</v>
      </c>
      <c r="K16" s="297"/>
      <c r="L16" s="40"/>
    </row>
    <row r="17" spans="2:12" s="354" customFormat="1" ht="6.95" customHeight="1">
      <c r="B17" s="36"/>
      <c r="C17" s="297"/>
      <c r="D17" s="297"/>
      <c r="E17" s="297"/>
      <c r="F17" s="297"/>
      <c r="G17" s="297"/>
      <c r="H17" s="297"/>
      <c r="I17" s="299"/>
      <c r="J17" s="299"/>
      <c r="K17" s="297"/>
      <c r="L17" s="40"/>
    </row>
    <row r="18" spans="2:12" s="354" customFormat="1" ht="14.45" customHeight="1">
      <c r="B18" s="36"/>
      <c r="C18" s="297"/>
      <c r="D18" s="298" t="s">
        <v>28</v>
      </c>
      <c r="E18" s="297"/>
      <c r="F18" s="297"/>
      <c r="G18" s="297"/>
      <c r="H18" s="297"/>
      <c r="I18" s="301" t="s">
        <v>25</v>
      </c>
      <c r="J18" s="302" t="s">
        <v>591</v>
      </c>
      <c r="K18" s="297"/>
      <c r="L18" s="40"/>
    </row>
    <row r="19" spans="2:12" s="354" customFormat="1" ht="18" customHeight="1">
      <c r="B19" s="36"/>
      <c r="C19" s="297"/>
      <c r="D19" s="297"/>
      <c r="E19" s="300" t="s">
        <v>592</v>
      </c>
      <c r="F19" s="297"/>
      <c r="G19" s="297"/>
      <c r="H19" s="297"/>
      <c r="I19" s="301" t="s">
        <v>26</v>
      </c>
      <c r="J19" s="302" t="s">
        <v>593</v>
      </c>
      <c r="K19" s="297"/>
      <c r="L19" s="40"/>
    </row>
    <row r="20" spans="2:12" s="354" customFormat="1" ht="6.95" customHeight="1">
      <c r="B20" s="36"/>
      <c r="C20" s="297"/>
      <c r="D20" s="297"/>
      <c r="E20" s="297"/>
      <c r="F20" s="297"/>
      <c r="G20" s="297"/>
      <c r="H20" s="297"/>
      <c r="I20" s="299"/>
      <c r="J20" s="299"/>
      <c r="K20" s="297"/>
      <c r="L20" s="40"/>
    </row>
    <row r="21" spans="2:12" s="354" customFormat="1" ht="14.45" customHeight="1">
      <c r="B21" s="36"/>
      <c r="C21" s="297"/>
      <c r="D21" s="298" t="s">
        <v>30</v>
      </c>
      <c r="E21" s="297"/>
      <c r="F21" s="297"/>
      <c r="G21" s="297"/>
      <c r="H21" s="297"/>
      <c r="I21" s="299"/>
      <c r="J21" s="299"/>
      <c r="K21" s="297"/>
      <c r="L21" s="40"/>
    </row>
    <row r="22" spans="2:12" s="6" customFormat="1" ht="22.5" customHeight="1">
      <c r="B22" s="104"/>
      <c r="C22" s="304"/>
      <c r="D22" s="304"/>
      <c r="E22" s="482" t="s">
        <v>5</v>
      </c>
      <c r="F22" s="482"/>
      <c r="G22" s="482"/>
      <c r="H22" s="482"/>
      <c r="I22" s="305"/>
      <c r="J22" s="305"/>
      <c r="K22" s="304"/>
      <c r="L22" s="107"/>
    </row>
    <row r="23" spans="2:12" s="354" customFormat="1" ht="6.95" customHeight="1">
      <c r="B23" s="36"/>
      <c r="C23" s="297"/>
      <c r="D23" s="297"/>
      <c r="E23" s="297"/>
      <c r="F23" s="297"/>
      <c r="G23" s="297"/>
      <c r="H23" s="297"/>
      <c r="I23" s="299"/>
      <c r="J23" s="299"/>
      <c r="K23" s="297"/>
      <c r="L23" s="40"/>
    </row>
    <row r="24" spans="2:12" s="354" customFormat="1" ht="6.95" customHeight="1">
      <c r="B24" s="36"/>
      <c r="C24" s="297"/>
      <c r="D24" s="351"/>
      <c r="E24" s="351"/>
      <c r="F24" s="351"/>
      <c r="G24" s="351"/>
      <c r="H24" s="351"/>
      <c r="I24" s="108"/>
      <c r="J24" s="108"/>
      <c r="K24" s="351"/>
      <c r="L24" s="109"/>
    </row>
    <row r="25" spans="2:12" s="354" customFormat="1" ht="15">
      <c r="B25" s="36"/>
      <c r="C25" s="297"/>
      <c r="D25" s="297"/>
      <c r="E25" s="298" t="s">
        <v>594</v>
      </c>
      <c r="F25" s="297"/>
      <c r="G25" s="297"/>
      <c r="H25" s="297"/>
      <c r="I25" s="299"/>
      <c r="J25" s="299"/>
      <c r="K25" s="306">
        <f>I54</f>
        <v>0</v>
      </c>
      <c r="L25" s="40"/>
    </row>
    <row r="26" spans="2:12" s="354" customFormat="1" ht="15">
      <c r="B26" s="36"/>
      <c r="C26" s="297"/>
      <c r="D26" s="297"/>
      <c r="E26" s="298" t="s">
        <v>595</v>
      </c>
      <c r="F26" s="297"/>
      <c r="G26" s="297"/>
      <c r="H26" s="297"/>
      <c r="I26" s="299"/>
      <c r="J26" s="299"/>
      <c r="K26" s="306">
        <f>J54</f>
        <v>0</v>
      </c>
      <c r="L26" s="40"/>
    </row>
    <row r="27" spans="2:12" s="354" customFormat="1" ht="25.35" customHeight="1">
      <c r="B27" s="36"/>
      <c r="C27" s="297"/>
      <c r="D27" s="307" t="s">
        <v>32</v>
      </c>
      <c r="E27" s="297"/>
      <c r="F27" s="297"/>
      <c r="G27" s="297"/>
      <c r="H27" s="297"/>
      <c r="I27" s="299"/>
      <c r="J27" s="299"/>
      <c r="K27" s="308">
        <f>ROUND(K86,2)</f>
        <v>0</v>
      </c>
      <c r="L27" s="40"/>
    </row>
    <row r="28" spans="2:12" s="354" customFormat="1" ht="6.95" customHeight="1">
      <c r="B28" s="36"/>
      <c r="C28" s="297"/>
      <c r="D28" s="351"/>
      <c r="E28" s="351"/>
      <c r="F28" s="351"/>
      <c r="G28" s="351"/>
      <c r="H28" s="351"/>
      <c r="I28" s="108"/>
      <c r="J28" s="108"/>
      <c r="K28" s="351"/>
      <c r="L28" s="109"/>
    </row>
    <row r="29" spans="2:12" s="354" customFormat="1" ht="14.45" customHeight="1">
      <c r="B29" s="36"/>
      <c r="C29" s="297"/>
      <c r="D29" s="297"/>
      <c r="E29" s="297"/>
      <c r="F29" s="309" t="s">
        <v>34</v>
      </c>
      <c r="G29" s="297"/>
      <c r="H29" s="297"/>
      <c r="I29" s="310" t="s">
        <v>33</v>
      </c>
      <c r="J29" s="299"/>
      <c r="K29" s="309" t="s">
        <v>35</v>
      </c>
      <c r="L29" s="40"/>
    </row>
    <row r="30" spans="2:12" s="354" customFormat="1" ht="14.45" customHeight="1">
      <c r="B30" s="36"/>
      <c r="C30" s="297"/>
      <c r="D30" s="311" t="s">
        <v>36</v>
      </c>
      <c r="E30" s="311" t="s">
        <v>37</v>
      </c>
      <c r="F30" s="312">
        <f>ROUND(SUM(BE86:BE233), 2)</f>
        <v>0</v>
      </c>
      <c r="G30" s="297"/>
      <c r="H30" s="297"/>
      <c r="I30" s="313">
        <v>0.21</v>
      </c>
      <c r="J30" s="299"/>
      <c r="K30" s="312">
        <f>ROUND(ROUND((SUM(BE86:BE233)), 2)*I30, 2)</f>
        <v>0</v>
      </c>
      <c r="L30" s="40"/>
    </row>
    <row r="31" spans="2:12" s="354" customFormat="1" ht="14.45" customHeight="1">
      <c r="B31" s="36"/>
      <c r="C31" s="297"/>
      <c r="D31" s="297"/>
      <c r="E31" s="311" t="s">
        <v>38</v>
      </c>
      <c r="F31" s="312">
        <f>ROUND(SUM(BF86:BF233), 2)</f>
        <v>0</v>
      </c>
      <c r="G31" s="297"/>
      <c r="H31" s="297"/>
      <c r="I31" s="313">
        <v>0.15</v>
      </c>
      <c r="J31" s="299"/>
      <c r="K31" s="312">
        <f>ROUND(ROUND((SUM(BF86:BF233)), 2)*I31, 2)</f>
        <v>0</v>
      </c>
      <c r="L31" s="40"/>
    </row>
    <row r="32" spans="2:12" s="354" customFormat="1" ht="14.45" hidden="1" customHeight="1">
      <c r="B32" s="36"/>
      <c r="C32" s="297"/>
      <c r="D32" s="297"/>
      <c r="E32" s="311" t="s">
        <v>39</v>
      </c>
      <c r="F32" s="312">
        <f>ROUND(SUM(BG86:BG233), 2)</f>
        <v>0</v>
      </c>
      <c r="G32" s="297"/>
      <c r="H32" s="297"/>
      <c r="I32" s="313">
        <v>0.21</v>
      </c>
      <c r="J32" s="299"/>
      <c r="K32" s="312">
        <v>0</v>
      </c>
      <c r="L32" s="40"/>
    </row>
    <row r="33" spans="2:12" s="354" customFormat="1" ht="14.45" hidden="1" customHeight="1">
      <c r="B33" s="36"/>
      <c r="C33" s="297"/>
      <c r="D33" s="297"/>
      <c r="E33" s="311" t="s">
        <v>40</v>
      </c>
      <c r="F33" s="312">
        <f>ROUND(SUM(BH86:BH233), 2)</f>
        <v>0</v>
      </c>
      <c r="G33" s="297"/>
      <c r="H33" s="297"/>
      <c r="I33" s="313">
        <v>0.15</v>
      </c>
      <c r="J33" s="299"/>
      <c r="K33" s="312">
        <v>0</v>
      </c>
      <c r="L33" s="40"/>
    </row>
    <row r="34" spans="2:12" s="354" customFormat="1" ht="14.45" hidden="1" customHeight="1">
      <c r="B34" s="36"/>
      <c r="C34" s="297"/>
      <c r="D34" s="297"/>
      <c r="E34" s="311" t="s">
        <v>41</v>
      </c>
      <c r="F34" s="312">
        <f>ROUND(SUM(BI86:BI233), 2)</f>
        <v>0</v>
      </c>
      <c r="G34" s="297"/>
      <c r="H34" s="297"/>
      <c r="I34" s="313">
        <v>0</v>
      </c>
      <c r="J34" s="299"/>
      <c r="K34" s="312">
        <v>0</v>
      </c>
      <c r="L34" s="40"/>
    </row>
    <row r="35" spans="2:12" s="354" customFormat="1" ht="6.95" customHeight="1">
      <c r="B35" s="36"/>
      <c r="C35" s="297"/>
      <c r="D35" s="297"/>
      <c r="E35" s="297"/>
      <c r="F35" s="297"/>
      <c r="G35" s="297"/>
      <c r="H35" s="297"/>
      <c r="I35" s="299"/>
      <c r="J35" s="299"/>
      <c r="K35" s="297"/>
      <c r="L35" s="40"/>
    </row>
    <row r="36" spans="2:12" s="354" customFormat="1" ht="25.35" customHeight="1">
      <c r="B36" s="36"/>
      <c r="C36" s="314"/>
      <c r="D36" s="116" t="s">
        <v>42</v>
      </c>
      <c r="E36" s="66"/>
      <c r="F36" s="66"/>
      <c r="G36" s="117" t="s">
        <v>43</v>
      </c>
      <c r="H36" s="118" t="s">
        <v>44</v>
      </c>
      <c r="I36" s="119"/>
      <c r="J36" s="119"/>
      <c r="K36" s="120">
        <f>SUM(K27:K34)</f>
        <v>0</v>
      </c>
      <c r="L36" s="121"/>
    </row>
    <row r="37" spans="2:12" s="354" customFormat="1" ht="14.45" customHeight="1">
      <c r="B37" s="51"/>
      <c r="C37" s="52"/>
      <c r="D37" s="52"/>
      <c r="E37" s="52"/>
      <c r="F37" s="52"/>
      <c r="G37" s="52"/>
      <c r="H37" s="52"/>
      <c r="I37" s="122"/>
      <c r="J37" s="122"/>
      <c r="K37" s="52"/>
      <c r="L37" s="53"/>
    </row>
    <row r="41" spans="2:12" s="354" customFormat="1" ht="6.95" customHeight="1">
      <c r="B41" s="54"/>
      <c r="C41" s="55"/>
      <c r="D41" s="55"/>
      <c r="E41" s="55"/>
      <c r="F41" s="55"/>
      <c r="G41" s="55"/>
      <c r="H41" s="55"/>
      <c r="I41" s="123"/>
      <c r="J41" s="123"/>
      <c r="K41" s="55"/>
      <c r="L41" s="124"/>
    </row>
    <row r="42" spans="2:12" s="354" customFormat="1" ht="36.950000000000003" customHeight="1">
      <c r="B42" s="36"/>
      <c r="C42" s="295" t="s">
        <v>86</v>
      </c>
      <c r="D42" s="297"/>
      <c r="E42" s="297"/>
      <c r="F42" s="297"/>
      <c r="G42" s="297"/>
      <c r="H42" s="297"/>
      <c r="I42" s="299"/>
      <c r="J42" s="299"/>
      <c r="K42" s="297"/>
      <c r="L42" s="40"/>
    </row>
    <row r="43" spans="2:12" s="354" customFormat="1" ht="6.95" customHeight="1">
      <c r="B43" s="36"/>
      <c r="C43" s="297"/>
      <c r="D43" s="297"/>
      <c r="E43" s="297"/>
      <c r="F43" s="297"/>
      <c r="G43" s="297"/>
      <c r="H43" s="297"/>
      <c r="I43" s="299"/>
      <c r="J43" s="299"/>
      <c r="K43" s="297"/>
      <c r="L43" s="40"/>
    </row>
    <row r="44" spans="2:12" s="354" customFormat="1" ht="14.45" customHeight="1">
      <c r="B44" s="36"/>
      <c r="C44" s="298" t="s">
        <v>18</v>
      </c>
      <c r="D44" s="297"/>
      <c r="E44" s="297"/>
      <c r="F44" s="297"/>
      <c r="G44" s="297"/>
      <c r="H44" s="297"/>
      <c r="I44" s="299"/>
      <c r="J44" s="299"/>
      <c r="K44" s="297"/>
      <c r="L44" s="40"/>
    </row>
    <row r="45" spans="2:12" s="354" customFormat="1" ht="23.25" customHeight="1">
      <c r="B45" s="36"/>
      <c r="C45" s="297"/>
      <c r="D45" s="297"/>
      <c r="E45" s="483" t="str">
        <f>E7</f>
        <v>Kolín, ul. Kouřimská – rekonstrukce kanalizace, komunikace a veřejného osvětlení</v>
      </c>
      <c r="F45" s="484"/>
      <c r="G45" s="484"/>
      <c r="H45" s="484"/>
      <c r="I45" s="299"/>
      <c r="J45" s="299"/>
      <c r="K45" s="297"/>
      <c r="L45" s="40"/>
    </row>
    <row r="46" spans="2:12" s="354" customFormat="1" ht="6.95" customHeight="1">
      <c r="B46" s="36"/>
      <c r="C46" s="297"/>
      <c r="D46" s="297"/>
      <c r="E46" s="297"/>
      <c r="F46" s="297"/>
      <c r="G46" s="297"/>
      <c r="H46" s="297"/>
      <c r="I46" s="299"/>
      <c r="J46" s="299"/>
      <c r="K46" s="297"/>
      <c r="L46" s="40"/>
    </row>
    <row r="47" spans="2:12" s="354" customFormat="1" ht="18" customHeight="1">
      <c r="B47" s="36"/>
      <c r="C47" s="298" t="s">
        <v>22</v>
      </c>
      <c r="D47" s="297"/>
      <c r="E47" s="297"/>
      <c r="F47" s="300" t="str">
        <f>F10</f>
        <v xml:space="preserve">Kouřimská </v>
      </c>
      <c r="G47" s="297"/>
      <c r="H47" s="297"/>
      <c r="I47" s="301" t="s">
        <v>23</v>
      </c>
      <c r="J47" s="303">
        <f>IF(J10="","",J10)</f>
        <v>43019</v>
      </c>
      <c r="K47" s="297"/>
      <c r="L47" s="40"/>
    </row>
    <row r="48" spans="2:12" s="354" customFormat="1" ht="6.95" customHeight="1">
      <c r="B48" s="36"/>
      <c r="C48" s="297"/>
      <c r="D48" s="297"/>
      <c r="E48" s="297"/>
      <c r="F48" s="297"/>
      <c r="G48" s="297"/>
      <c r="H48" s="297"/>
      <c r="I48" s="299"/>
      <c r="J48" s="299"/>
      <c r="K48" s="297"/>
      <c r="L48" s="40"/>
    </row>
    <row r="49" spans="2:47" s="354" customFormat="1" ht="15">
      <c r="B49" s="36"/>
      <c r="C49" s="298" t="s">
        <v>24</v>
      </c>
      <c r="D49" s="297"/>
      <c r="E49" s="297"/>
      <c r="F49" s="300" t="str">
        <f>E13</f>
        <v xml:space="preserve">Město Kolín </v>
      </c>
      <c r="G49" s="297"/>
      <c r="H49" s="297"/>
      <c r="I49" s="301" t="s">
        <v>28</v>
      </c>
      <c r="J49" s="302" t="str">
        <f>E19</f>
        <v>Ing. Lubomír Macek, CSc., MBA.</v>
      </c>
      <c r="K49" s="297"/>
      <c r="L49" s="40"/>
    </row>
    <row r="50" spans="2:47" s="354" customFormat="1" ht="14.45" customHeight="1">
      <c r="B50" s="36"/>
      <c r="C50" s="298" t="s">
        <v>27</v>
      </c>
      <c r="D50" s="297"/>
      <c r="E50" s="297"/>
      <c r="F50" s="300" t="str">
        <f>IF(E16="","",E16)</f>
        <v/>
      </c>
      <c r="G50" s="297"/>
      <c r="H50" s="297"/>
      <c r="I50" s="299"/>
      <c r="J50" s="299"/>
      <c r="K50" s="297"/>
      <c r="L50" s="40"/>
    </row>
    <row r="51" spans="2:47" s="354" customFormat="1" ht="10.35" customHeight="1">
      <c r="B51" s="36"/>
      <c r="C51" s="297"/>
      <c r="D51" s="297"/>
      <c r="E51" s="297"/>
      <c r="F51" s="297"/>
      <c r="G51" s="297"/>
      <c r="H51" s="297"/>
      <c r="I51" s="299"/>
      <c r="J51" s="299"/>
      <c r="K51" s="297"/>
      <c r="L51" s="40"/>
    </row>
    <row r="52" spans="2:47" s="354" customFormat="1" ht="29.25" customHeight="1">
      <c r="B52" s="36"/>
      <c r="C52" s="315" t="s">
        <v>87</v>
      </c>
      <c r="D52" s="314"/>
      <c r="E52" s="314"/>
      <c r="F52" s="314"/>
      <c r="G52" s="314"/>
      <c r="H52" s="314"/>
      <c r="I52" s="316" t="s">
        <v>596</v>
      </c>
      <c r="J52" s="316" t="s">
        <v>597</v>
      </c>
      <c r="K52" s="317" t="s">
        <v>88</v>
      </c>
      <c r="L52" s="128"/>
    </row>
    <row r="53" spans="2:47" s="354" customFormat="1" ht="10.35" customHeight="1">
      <c r="B53" s="36"/>
      <c r="C53" s="297"/>
      <c r="D53" s="297"/>
      <c r="E53" s="297"/>
      <c r="F53" s="297"/>
      <c r="G53" s="297"/>
      <c r="H53" s="297"/>
      <c r="I53" s="299"/>
      <c r="J53" s="299"/>
      <c r="K53" s="297"/>
      <c r="L53" s="40"/>
    </row>
    <row r="54" spans="2:47" s="354" customFormat="1" ht="29.25" customHeight="1">
      <c r="B54" s="36"/>
      <c r="C54" s="318" t="s">
        <v>89</v>
      </c>
      <c r="D54" s="297"/>
      <c r="E54" s="297"/>
      <c r="F54" s="297"/>
      <c r="G54" s="297"/>
      <c r="H54" s="297"/>
      <c r="I54" s="357">
        <f t="shared" ref="I54:J56" si="0">Q86</f>
        <v>0</v>
      </c>
      <c r="J54" s="357">
        <f t="shared" si="0"/>
        <v>0</v>
      </c>
      <c r="K54" s="308">
        <f>K86</f>
        <v>0</v>
      </c>
      <c r="L54" s="40"/>
      <c r="AU54" s="21" t="s">
        <v>90</v>
      </c>
    </row>
    <row r="55" spans="2:47" s="7" customFormat="1" ht="24.95" customHeight="1">
      <c r="B55" s="130"/>
      <c r="C55" s="319"/>
      <c r="D55" s="132" t="s">
        <v>91</v>
      </c>
      <c r="E55" s="133"/>
      <c r="F55" s="133"/>
      <c r="G55" s="133"/>
      <c r="H55" s="133"/>
      <c r="I55" s="320">
        <f t="shared" si="0"/>
        <v>0</v>
      </c>
      <c r="J55" s="320">
        <f t="shared" si="0"/>
        <v>0</v>
      </c>
      <c r="K55" s="135">
        <f>K87</f>
        <v>0</v>
      </c>
      <c r="L55" s="136"/>
    </row>
    <row r="56" spans="2:47" s="8" customFormat="1" ht="19.899999999999999" customHeight="1">
      <c r="B56" s="137"/>
      <c r="C56" s="321"/>
      <c r="D56" s="139" t="s">
        <v>92</v>
      </c>
      <c r="E56" s="140"/>
      <c r="F56" s="140"/>
      <c r="G56" s="140"/>
      <c r="H56" s="140"/>
      <c r="I56" s="322">
        <f t="shared" si="0"/>
        <v>0</v>
      </c>
      <c r="J56" s="322">
        <f t="shared" si="0"/>
        <v>0</v>
      </c>
      <c r="K56" s="142">
        <f>K88</f>
        <v>0</v>
      </c>
      <c r="L56" s="143"/>
    </row>
    <row r="57" spans="2:47" s="8" customFormat="1" ht="19.899999999999999" customHeight="1">
      <c r="B57" s="137"/>
      <c r="C57" s="321"/>
      <c r="D57" s="139" t="s">
        <v>93</v>
      </c>
      <c r="E57" s="140"/>
      <c r="F57" s="140"/>
      <c r="G57" s="140"/>
      <c r="H57" s="140"/>
      <c r="I57" s="322">
        <f>Q117</f>
        <v>0</v>
      </c>
      <c r="J57" s="322">
        <f>R117</f>
        <v>0</v>
      </c>
      <c r="K57" s="142">
        <f>K117</f>
        <v>0</v>
      </c>
      <c r="L57" s="143"/>
    </row>
    <row r="58" spans="2:47" s="8" customFormat="1" ht="19.899999999999999" customHeight="1">
      <c r="B58" s="137"/>
      <c r="C58" s="321"/>
      <c r="D58" s="139" t="s">
        <v>598</v>
      </c>
      <c r="E58" s="140"/>
      <c r="F58" s="140"/>
      <c r="G58" s="140"/>
      <c r="H58" s="140"/>
      <c r="I58" s="322">
        <f>Q119</f>
        <v>0</v>
      </c>
      <c r="J58" s="322">
        <f>R119</f>
        <v>0</v>
      </c>
      <c r="K58" s="142">
        <f>K119</f>
        <v>0</v>
      </c>
      <c r="L58" s="143"/>
    </row>
    <row r="59" spans="2:47" s="8" customFormat="1" ht="19.899999999999999" customHeight="1">
      <c r="B59" s="137"/>
      <c r="C59" s="321"/>
      <c r="D59" s="139" t="s">
        <v>304</v>
      </c>
      <c r="E59" s="140"/>
      <c r="F59" s="140"/>
      <c r="G59" s="140"/>
      <c r="H59" s="140"/>
      <c r="I59" s="322">
        <f>Q125</f>
        <v>0</v>
      </c>
      <c r="J59" s="322">
        <f>R125</f>
        <v>0</v>
      </c>
      <c r="K59" s="142">
        <f>K125</f>
        <v>0</v>
      </c>
      <c r="L59" s="143"/>
    </row>
    <row r="60" spans="2:47" s="8" customFormat="1" ht="19.899999999999999" customHeight="1">
      <c r="B60" s="137"/>
      <c r="C60" s="321"/>
      <c r="D60" s="139" t="s">
        <v>95</v>
      </c>
      <c r="E60" s="140"/>
      <c r="F60" s="140"/>
      <c r="G60" s="140"/>
      <c r="H60" s="140"/>
      <c r="I60" s="322">
        <f>Q130</f>
        <v>0</v>
      </c>
      <c r="J60" s="322">
        <f>R130</f>
        <v>0</v>
      </c>
      <c r="K60" s="142">
        <f>K130</f>
        <v>0</v>
      </c>
      <c r="L60" s="143"/>
    </row>
    <row r="61" spans="2:47" s="8" customFormat="1" ht="19.899999999999999" customHeight="1">
      <c r="B61" s="137"/>
      <c r="C61" s="321"/>
      <c r="D61" s="139" t="s">
        <v>97</v>
      </c>
      <c r="E61" s="140"/>
      <c r="F61" s="140"/>
      <c r="G61" s="140"/>
      <c r="H61" s="140"/>
      <c r="I61" s="322">
        <f>Q204</f>
        <v>0</v>
      </c>
      <c r="J61" s="322">
        <f>R204</f>
        <v>0</v>
      </c>
      <c r="K61" s="142">
        <f>K204</f>
        <v>0</v>
      </c>
      <c r="L61" s="143"/>
    </row>
    <row r="62" spans="2:47" s="8" customFormat="1" ht="19.899999999999999" customHeight="1">
      <c r="B62" s="137"/>
      <c r="C62" s="321"/>
      <c r="D62" s="139" t="s">
        <v>98</v>
      </c>
      <c r="E62" s="140"/>
      <c r="F62" s="140"/>
      <c r="G62" s="140"/>
      <c r="H62" s="140"/>
      <c r="I62" s="322">
        <f>Q208</f>
        <v>0</v>
      </c>
      <c r="J62" s="322">
        <f>R208</f>
        <v>0</v>
      </c>
      <c r="K62" s="142">
        <f>K208</f>
        <v>0</v>
      </c>
      <c r="L62" s="143"/>
    </row>
    <row r="63" spans="2:47" s="7" customFormat="1" ht="24.95" customHeight="1">
      <c r="B63" s="130"/>
      <c r="C63" s="319"/>
      <c r="D63" s="132" t="s">
        <v>599</v>
      </c>
      <c r="E63" s="133"/>
      <c r="F63" s="133"/>
      <c r="G63" s="133"/>
      <c r="H63" s="133"/>
      <c r="I63" s="320">
        <f>Q210</f>
        <v>0</v>
      </c>
      <c r="J63" s="320">
        <f>R210</f>
        <v>0</v>
      </c>
      <c r="K63" s="135">
        <f>K210</f>
        <v>0</v>
      </c>
      <c r="L63" s="136"/>
    </row>
    <row r="64" spans="2:47" s="7" customFormat="1" ht="24.95" customHeight="1">
      <c r="B64" s="130"/>
      <c r="C64" s="319"/>
      <c r="D64" s="132" t="s">
        <v>917</v>
      </c>
      <c r="E64" s="133"/>
      <c r="F64" s="133"/>
      <c r="G64" s="133"/>
      <c r="H64" s="133"/>
      <c r="I64" s="320">
        <f>Q212</f>
        <v>0</v>
      </c>
      <c r="J64" s="320">
        <f>R212</f>
        <v>0</v>
      </c>
      <c r="K64" s="135">
        <f>K212</f>
        <v>0</v>
      </c>
      <c r="L64" s="136"/>
    </row>
    <row r="65" spans="2:13" s="8" customFormat="1" ht="19.899999999999999" customHeight="1">
      <c r="B65" s="137"/>
      <c r="C65" s="321"/>
      <c r="D65" s="139" t="s">
        <v>918</v>
      </c>
      <c r="E65" s="140"/>
      <c r="F65" s="140"/>
      <c r="G65" s="140"/>
      <c r="H65" s="140"/>
      <c r="I65" s="322">
        <f>Q213</f>
        <v>0</v>
      </c>
      <c r="J65" s="322">
        <f>R213</f>
        <v>0</v>
      </c>
      <c r="K65" s="142">
        <f>K213</f>
        <v>0</v>
      </c>
      <c r="L65" s="143"/>
    </row>
    <row r="66" spans="2:13" s="8" customFormat="1" ht="19.899999999999999" customHeight="1">
      <c r="B66" s="137"/>
      <c r="C66" s="321"/>
      <c r="D66" s="139" t="s">
        <v>919</v>
      </c>
      <c r="E66" s="140"/>
      <c r="F66" s="140"/>
      <c r="G66" s="140"/>
      <c r="H66" s="140"/>
      <c r="I66" s="322">
        <f>Q225</f>
        <v>0</v>
      </c>
      <c r="J66" s="322">
        <f>R225</f>
        <v>0</v>
      </c>
      <c r="K66" s="142">
        <f>K225</f>
        <v>0</v>
      </c>
      <c r="L66" s="143"/>
    </row>
    <row r="67" spans="2:13" s="8" customFormat="1" ht="19.899999999999999" customHeight="1">
      <c r="B67" s="137"/>
      <c r="C67" s="321"/>
      <c r="D67" s="139" t="s">
        <v>920</v>
      </c>
      <c r="E67" s="140"/>
      <c r="F67" s="140"/>
      <c r="G67" s="140"/>
      <c r="H67" s="140"/>
      <c r="I67" s="322">
        <f>Q228</f>
        <v>0</v>
      </c>
      <c r="J67" s="322">
        <f>R228</f>
        <v>0</v>
      </c>
      <c r="K67" s="142">
        <f>K228</f>
        <v>0</v>
      </c>
      <c r="L67" s="143"/>
    </row>
    <row r="68" spans="2:13" s="8" customFormat="1" ht="19.899999999999999" customHeight="1">
      <c r="B68" s="137"/>
      <c r="C68" s="321"/>
      <c r="D68" s="139" t="s">
        <v>921</v>
      </c>
      <c r="E68" s="140"/>
      <c r="F68" s="140"/>
      <c r="G68" s="140"/>
      <c r="H68" s="140"/>
      <c r="I68" s="322">
        <f>Q231</f>
        <v>0</v>
      </c>
      <c r="J68" s="322">
        <f>R231</f>
        <v>0</v>
      </c>
      <c r="K68" s="142">
        <f>K231</f>
        <v>0</v>
      </c>
      <c r="L68" s="143"/>
    </row>
    <row r="69" spans="2:13" s="354" customFormat="1" ht="21.75" customHeight="1">
      <c r="B69" s="36"/>
      <c r="C69" s="297"/>
      <c r="D69" s="297"/>
      <c r="E69" s="297"/>
      <c r="F69" s="297"/>
      <c r="G69" s="297"/>
      <c r="H69" s="297"/>
      <c r="I69" s="299"/>
      <c r="J69" s="299"/>
      <c r="K69" s="297"/>
      <c r="L69" s="40"/>
    </row>
    <row r="70" spans="2:13" s="354" customFormat="1" ht="6.95" customHeight="1">
      <c r="B70" s="51"/>
      <c r="C70" s="52"/>
      <c r="D70" s="52"/>
      <c r="E70" s="52"/>
      <c r="F70" s="52"/>
      <c r="G70" s="52"/>
      <c r="H70" s="52"/>
      <c r="I70" s="122"/>
      <c r="J70" s="122"/>
      <c r="K70" s="52"/>
      <c r="L70" s="53"/>
    </row>
    <row r="74" spans="2:13" s="354" customFormat="1" ht="6.95" customHeight="1">
      <c r="B74" s="54"/>
      <c r="C74" s="55"/>
      <c r="D74" s="55"/>
      <c r="E74" s="55"/>
      <c r="F74" s="55"/>
      <c r="G74" s="55"/>
      <c r="H74" s="55"/>
      <c r="I74" s="123"/>
      <c r="J74" s="123"/>
      <c r="K74" s="55"/>
      <c r="L74" s="55"/>
      <c r="M74" s="36"/>
    </row>
    <row r="75" spans="2:13" s="354" customFormat="1" ht="36.950000000000003" customHeight="1">
      <c r="B75" s="36"/>
      <c r="C75" s="56" t="s">
        <v>99</v>
      </c>
      <c r="M75" s="36"/>
    </row>
    <row r="76" spans="2:13" s="354" customFormat="1" ht="6.95" customHeight="1">
      <c r="B76" s="36"/>
      <c r="M76" s="36"/>
    </row>
    <row r="77" spans="2:13" s="354" customFormat="1" ht="14.45" customHeight="1">
      <c r="B77" s="36"/>
      <c r="C77" s="353" t="s">
        <v>18</v>
      </c>
      <c r="M77" s="36"/>
    </row>
    <row r="78" spans="2:13" s="354" customFormat="1" ht="23.25" customHeight="1">
      <c r="B78" s="36"/>
      <c r="E78" s="461" t="str">
        <f>E7</f>
        <v>Kolín, ul. Kouřimská – rekonstrukce kanalizace, komunikace a veřejného osvětlení</v>
      </c>
      <c r="F78" s="477"/>
      <c r="G78" s="477"/>
      <c r="H78" s="477"/>
      <c r="M78" s="36"/>
    </row>
    <row r="79" spans="2:13" s="354" customFormat="1" ht="6.95" customHeight="1">
      <c r="B79" s="36"/>
      <c r="M79" s="36"/>
    </row>
    <row r="80" spans="2:13" s="354" customFormat="1" ht="18" customHeight="1">
      <c r="B80" s="36"/>
      <c r="C80" s="353" t="s">
        <v>22</v>
      </c>
      <c r="F80" s="144" t="str">
        <f>F10</f>
        <v xml:space="preserve">Kouřimská </v>
      </c>
      <c r="I80" s="145" t="s">
        <v>23</v>
      </c>
      <c r="J80" s="323">
        <f>IF(J10="","",J10)</f>
        <v>43019</v>
      </c>
      <c r="M80" s="36"/>
    </row>
    <row r="81" spans="2:65" s="354" customFormat="1" ht="6.95" customHeight="1">
      <c r="B81" s="36"/>
      <c r="M81" s="36"/>
    </row>
    <row r="82" spans="2:65" s="354" customFormat="1" ht="15">
      <c r="B82" s="36"/>
      <c r="C82" s="353" t="s">
        <v>24</v>
      </c>
      <c r="F82" s="144" t="str">
        <f>E13</f>
        <v xml:space="preserve">Město Kolín </v>
      </c>
      <c r="I82" s="145" t="s">
        <v>28</v>
      </c>
      <c r="J82" s="324" t="str">
        <f>E19</f>
        <v>Ing. Lubomír Macek, CSc., MBA.</v>
      </c>
      <c r="M82" s="36"/>
    </row>
    <row r="83" spans="2:65" s="354" customFormat="1" ht="14.45" customHeight="1">
      <c r="B83" s="36"/>
      <c r="C83" s="353" t="s">
        <v>27</v>
      </c>
      <c r="F83" s="144" t="str">
        <f>IF(E16="","",E16)</f>
        <v/>
      </c>
      <c r="M83" s="36"/>
    </row>
    <row r="84" spans="2:65" s="354" customFormat="1" ht="10.35" customHeight="1">
      <c r="B84" s="36"/>
      <c r="M84" s="36"/>
    </row>
    <row r="85" spans="2:65" s="9" customFormat="1" ht="29.25" customHeight="1">
      <c r="B85" s="146"/>
      <c r="C85" s="147" t="s">
        <v>100</v>
      </c>
      <c r="D85" s="148" t="s">
        <v>51</v>
      </c>
      <c r="E85" s="148" t="s">
        <v>47</v>
      </c>
      <c r="F85" s="148" t="s">
        <v>101</v>
      </c>
      <c r="G85" s="148" t="s">
        <v>102</v>
      </c>
      <c r="H85" s="148" t="s">
        <v>103</v>
      </c>
      <c r="I85" s="325" t="s">
        <v>600</v>
      </c>
      <c r="J85" s="325" t="s">
        <v>601</v>
      </c>
      <c r="K85" s="148" t="s">
        <v>88</v>
      </c>
      <c r="L85" s="150" t="s">
        <v>105</v>
      </c>
      <c r="M85" s="146"/>
      <c r="N85" s="68" t="s">
        <v>106</v>
      </c>
      <c r="O85" s="69" t="s">
        <v>36</v>
      </c>
      <c r="P85" s="69" t="s">
        <v>104</v>
      </c>
      <c r="Q85" s="69" t="s">
        <v>602</v>
      </c>
      <c r="R85" s="69" t="s">
        <v>603</v>
      </c>
      <c r="S85" s="69" t="s">
        <v>107</v>
      </c>
      <c r="T85" s="69" t="s">
        <v>108</v>
      </c>
      <c r="U85" s="69" t="s">
        <v>109</v>
      </c>
      <c r="V85" s="69" t="s">
        <v>110</v>
      </c>
      <c r="W85" s="69" t="s">
        <v>111</v>
      </c>
      <c r="X85" s="70" t="s">
        <v>112</v>
      </c>
    </row>
    <row r="86" spans="2:65" s="354" customFormat="1" ht="29.25" customHeight="1">
      <c r="B86" s="36"/>
      <c r="C86" s="72" t="s">
        <v>89</v>
      </c>
      <c r="K86" s="151">
        <f>BK86</f>
        <v>0</v>
      </c>
      <c r="M86" s="36"/>
      <c r="N86" s="71"/>
      <c r="O86" s="351"/>
      <c r="P86" s="351"/>
      <c r="Q86" s="326">
        <f>Q87+Q210+Q212</f>
        <v>0</v>
      </c>
      <c r="R86" s="326">
        <f>R87+R210+R212</f>
        <v>0</v>
      </c>
      <c r="S86" s="351"/>
      <c r="T86" s="152">
        <f>T87+T210+T212</f>
        <v>0</v>
      </c>
      <c r="U86" s="351"/>
      <c r="V86" s="152">
        <f>V87+V210+V212</f>
        <v>363.43752834999998</v>
      </c>
      <c r="W86" s="351"/>
      <c r="X86" s="153">
        <f>X87+X210+X212</f>
        <v>275.738</v>
      </c>
      <c r="AT86" s="21" t="s">
        <v>65</v>
      </c>
      <c r="AU86" s="21" t="s">
        <v>90</v>
      </c>
      <c r="BK86" s="154">
        <f>BK87+BK210+BK212</f>
        <v>0</v>
      </c>
    </row>
    <row r="87" spans="2:65" s="10" customFormat="1" ht="37.35" customHeight="1">
      <c r="B87" s="155"/>
      <c r="D87" s="156" t="s">
        <v>65</v>
      </c>
      <c r="E87" s="157" t="s">
        <v>113</v>
      </c>
      <c r="F87" s="157" t="s">
        <v>114</v>
      </c>
      <c r="I87" s="158"/>
      <c r="J87" s="158"/>
      <c r="K87" s="159">
        <f>BK87</f>
        <v>0</v>
      </c>
      <c r="M87" s="155"/>
      <c r="N87" s="160"/>
      <c r="O87" s="327"/>
      <c r="P87" s="327"/>
      <c r="Q87" s="328">
        <f>Q88+Q117+Q119+Q125+Q130+Q204+Q208</f>
        <v>0</v>
      </c>
      <c r="R87" s="328">
        <f>R88+R117+R119+R125+R130+R204+R208</f>
        <v>0</v>
      </c>
      <c r="S87" s="327"/>
      <c r="T87" s="329">
        <f>T88+T117+T119+T125+T130+T204+T208</f>
        <v>0</v>
      </c>
      <c r="U87" s="327"/>
      <c r="V87" s="329">
        <f>V88+V117+V119+V125+V130+V204+V208</f>
        <v>363.43752834999998</v>
      </c>
      <c r="W87" s="327"/>
      <c r="X87" s="163">
        <f>X88+X117+X119+X125+X130+X204+X208</f>
        <v>275.738</v>
      </c>
      <c r="AR87" s="156" t="s">
        <v>73</v>
      </c>
      <c r="AT87" s="164" t="s">
        <v>65</v>
      </c>
      <c r="AU87" s="164" t="s">
        <v>66</v>
      </c>
      <c r="AY87" s="156" t="s">
        <v>115</v>
      </c>
      <c r="BK87" s="165">
        <f>BK88+BK117+BK119+BK125+BK130+BK204+BK208</f>
        <v>0</v>
      </c>
    </row>
    <row r="88" spans="2:65" s="10" customFormat="1" ht="19.899999999999999" customHeight="1">
      <c r="B88" s="155"/>
      <c r="D88" s="330" t="s">
        <v>65</v>
      </c>
      <c r="E88" s="331" t="s">
        <v>73</v>
      </c>
      <c r="F88" s="331" t="s">
        <v>116</v>
      </c>
      <c r="I88" s="158"/>
      <c r="J88" s="158"/>
      <c r="K88" s="332">
        <f>BK88</f>
        <v>0</v>
      </c>
      <c r="M88" s="155"/>
      <c r="N88" s="160"/>
      <c r="O88" s="327"/>
      <c r="P88" s="327"/>
      <c r="Q88" s="328">
        <f>SUM(Q89:Q116)</f>
        <v>0</v>
      </c>
      <c r="R88" s="328">
        <f>SUM(R89:R116)</f>
        <v>0</v>
      </c>
      <c r="S88" s="327"/>
      <c r="T88" s="329">
        <f>SUM(T89:T116)</f>
        <v>0</v>
      </c>
      <c r="U88" s="327"/>
      <c r="V88" s="329">
        <f>SUM(V89:V116)</f>
        <v>264.40414375</v>
      </c>
      <c r="W88" s="327"/>
      <c r="X88" s="163">
        <f>SUM(X89:X116)</f>
        <v>0</v>
      </c>
      <c r="AR88" s="156" t="s">
        <v>73</v>
      </c>
      <c r="AT88" s="164" t="s">
        <v>65</v>
      </c>
      <c r="AU88" s="164" t="s">
        <v>73</v>
      </c>
      <c r="AY88" s="156" t="s">
        <v>115</v>
      </c>
      <c r="BK88" s="165">
        <f>SUM(BK89:BK116)</f>
        <v>0</v>
      </c>
    </row>
    <row r="89" spans="2:65" s="354" customFormat="1" ht="57" customHeight="1">
      <c r="B89" s="169"/>
      <c r="C89" s="170" t="s">
        <v>175</v>
      </c>
      <c r="D89" s="170" t="s">
        <v>118</v>
      </c>
      <c r="E89" s="171" t="s">
        <v>604</v>
      </c>
      <c r="F89" s="172" t="s">
        <v>605</v>
      </c>
      <c r="G89" s="173" t="s">
        <v>138</v>
      </c>
      <c r="H89" s="174">
        <v>26.9</v>
      </c>
      <c r="I89" s="175"/>
      <c r="J89" s="175"/>
      <c r="K89" s="176">
        <f>ROUND(P89*H89,2)</f>
        <v>0</v>
      </c>
      <c r="L89" s="172" t="s">
        <v>122</v>
      </c>
      <c r="M89" s="36"/>
      <c r="N89" s="177" t="s">
        <v>5</v>
      </c>
      <c r="O89" s="333" t="s">
        <v>37</v>
      </c>
      <c r="P89" s="312">
        <f>I89+J89</f>
        <v>0</v>
      </c>
      <c r="Q89" s="312">
        <f>ROUND(I89*H89,2)</f>
        <v>0</v>
      </c>
      <c r="R89" s="312">
        <f>ROUND(J89*H89,2)</f>
        <v>0</v>
      </c>
      <c r="S89" s="297"/>
      <c r="T89" s="334">
        <f>S89*H89</f>
        <v>0</v>
      </c>
      <c r="U89" s="334">
        <v>8.6800000000000002E-3</v>
      </c>
      <c r="V89" s="334">
        <f>U89*H89</f>
        <v>0.23349200000000001</v>
      </c>
      <c r="W89" s="334">
        <v>0</v>
      </c>
      <c r="X89" s="180">
        <f>W89*H89</f>
        <v>0</v>
      </c>
      <c r="AR89" s="21" t="s">
        <v>123</v>
      </c>
      <c r="AT89" s="21" t="s">
        <v>118</v>
      </c>
      <c r="AU89" s="21" t="s">
        <v>75</v>
      </c>
      <c r="AY89" s="21" t="s">
        <v>115</v>
      </c>
      <c r="BE89" s="181">
        <f>IF(O89="základní",K89,0)</f>
        <v>0</v>
      </c>
      <c r="BF89" s="181">
        <f>IF(O89="snížená",K89,0)</f>
        <v>0</v>
      </c>
      <c r="BG89" s="181">
        <f>IF(O89="zákl. přenesená",K89,0)</f>
        <v>0</v>
      </c>
      <c r="BH89" s="181">
        <f>IF(O89="sníž. přenesená",K89,0)</f>
        <v>0</v>
      </c>
      <c r="BI89" s="181">
        <f>IF(O89="nulová",K89,0)</f>
        <v>0</v>
      </c>
      <c r="BJ89" s="21" t="s">
        <v>73</v>
      </c>
      <c r="BK89" s="181">
        <f>ROUND(P89*H89,2)</f>
        <v>0</v>
      </c>
      <c r="BL89" s="21" t="s">
        <v>123</v>
      </c>
      <c r="BM89" s="21" t="s">
        <v>606</v>
      </c>
    </row>
    <row r="90" spans="2:65" s="354" customFormat="1" ht="69.75" customHeight="1">
      <c r="B90" s="169"/>
      <c r="C90" s="170" t="s">
        <v>10</v>
      </c>
      <c r="D90" s="170" t="s">
        <v>118</v>
      </c>
      <c r="E90" s="171" t="s">
        <v>607</v>
      </c>
      <c r="F90" s="172" t="s">
        <v>608</v>
      </c>
      <c r="G90" s="173" t="s">
        <v>138</v>
      </c>
      <c r="H90" s="174">
        <v>20</v>
      </c>
      <c r="I90" s="175"/>
      <c r="J90" s="175"/>
      <c r="K90" s="176">
        <f>ROUND(P90*H90,2)</f>
        <v>0</v>
      </c>
      <c r="L90" s="172" t="s">
        <v>122</v>
      </c>
      <c r="M90" s="36"/>
      <c r="N90" s="177" t="s">
        <v>5</v>
      </c>
      <c r="O90" s="333" t="s">
        <v>37</v>
      </c>
      <c r="P90" s="312">
        <f>I90+J90</f>
        <v>0</v>
      </c>
      <c r="Q90" s="312">
        <f>ROUND(I90*H90,2)</f>
        <v>0</v>
      </c>
      <c r="R90" s="312">
        <f>ROUND(J90*H90,2)</f>
        <v>0</v>
      </c>
      <c r="S90" s="297"/>
      <c r="T90" s="334">
        <f>S90*H90</f>
        <v>0</v>
      </c>
      <c r="U90" s="334">
        <v>1.269E-2</v>
      </c>
      <c r="V90" s="334">
        <f>U90*H90</f>
        <v>0.25380000000000003</v>
      </c>
      <c r="W90" s="334">
        <v>0</v>
      </c>
      <c r="X90" s="180">
        <f>W90*H90</f>
        <v>0</v>
      </c>
      <c r="AR90" s="21" t="s">
        <v>123</v>
      </c>
      <c r="AT90" s="21" t="s">
        <v>118</v>
      </c>
      <c r="AU90" s="21" t="s">
        <v>75</v>
      </c>
      <c r="AY90" s="21" t="s">
        <v>115</v>
      </c>
      <c r="BE90" s="181">
        <f>IF(O90="základní",K90,0)</f>
        <v>0</v>
      </c>
      <c r="BF90" s="181">
        <f>IF(O90="snížená",K90,0)</f>
        <v>0</v>
      </c>
      <c r="BG90" s="181">
        <f>IF(O90="zákl. přenesená",K90,0)</f>
        <v>0</v>
      </c>
      <c r="BH90" s="181">
        <f>IF(O90="sníž. přenesená",K90,0)</f>
        <v>0</v>
      </c>
      <c r="BI90" s="181">
        <f>IF(O90="nulová",K90,0)</f>
        <v>0</v>
      </c>
      <c r="BJ90" s="21" t="s">
        <v>73</v>
      </c>
      <c r="BK90" s="181">
        <f>ROUND(P90*H90,2)</f>
        <v>0</v>
      </c>
      <c r="BL90" s="21" t="s">
        <v>123</v>
      </c>
      <c r="BM90" s="21" t="s">
        <v>609</v>
      </c>
    </row>
    <row r="91" spans="2:65" s="354" customFormat="1" ht="57" customHeight="1">
      <c r="B91" s="169"/>
      <c r="C91" s="170" t="s">
        <v>73</v>
      </c>
      <c r="D91" s="170" t="s">
        <v>118</v>
      </c>
      <c r="E91" s="171" t="s">
        <v>610</v>
      </c>
      <c r="F91" s="172" t="s">
        <v>611</v>
      </c>
      <c r="G91" s="173" t="s">
        <v>138</v>
      </c>
      <c r="H91" s="174">
        <v>32</v>
      </c>
      <c r="I91" s="175"/>
      <c r="J91" s="175"/>
      <c r="K91" s="176">
        <f>ROUND(P91*H91,2)</f>
        <v>0</v>
      </c>
      <c r="L91" s="172" t="s">
        <v>122</v>
      </c>
      <c r="M91" s="36"/>
      <c r="N91" s="177" t="s">
        <v>5</v>
      </c>
      <c r="O91" s="333" t="s">
        <v>37</v>
      </c>
      <c r="P91" s="312">
        <f>I91+J91</f>
        <v>0</v>
      </c>
      <c r="Q91" s="312">
        <f>ROUND(I91*H91,2)</f>
        <v>0</v>
      </c>
      <c r="R91" s="312">
        <f>ROUND(J91*H91,2)</f>
        <v>0</v>
      </c>
      <c r="S91" s="297"/>
      <c r="T91" s="334">
        <f>S91*H91</f>
        <v>0</v>
      </c>
      <c r="U91" s="334">
        <v>0.10775</v>
      </c>
      <c r="V91" s="334">
        <f>U91*H91</f>
        <v>3.448</v>
      </c>
      <c r="W91" s="334">
        <v>0</v>
      </c>
      <c r="X91" s="180">
        <f>W91*H91</f>
        <v>0</v>
      </c>
      <c r="AR91" s="21" t="s">
        <v>123</v>
      </c>
      <c r="AT91" s="21" t="s">
        <v>118</v>
      </c>
      <c r="AU91" s="21" t="s">
        <v>75</v>
      </c>
      <c r="AY91" s="21" t="s">
        <v>115</v>
      </c>
      <c r="BE91" s="181">
        <f>IF(O91="základní",K91,0)</f>
        <v>0</v>
      </c>
      <c r="BF91" s="181">
        <f>IF(O91="snížená",K91,0)</f>
        <v>0</v>
      </c>
      <c r="BG91" s="181">
        <f>IF(O91="zákl. přenesená",K91,0)</f>
        <v>0</v>
      </c>
      <c r="BH91" s="181">
        <f>IF(O91="sníž. přenesená",K91,0)</f>
        <v>0</v>
      </c>
      <c r="BI91" s="181">
        <f>IF(O91="nulová",K91,0)</f>
        <v>0</v>
      </c>
      <c r="BJ91" s="21" t="s">
        <v>73</v>
      </c>
      <c r="BK91" s="181">
        <f>ROUND(P91*H91,2)</f>
        <v>0</v>
      </c>
      <c r="BL91" s="21" t="s">
        <v>123</v>
      </c>
      <c r="BM91" s="21" t="s">
        <v>612</v>
      </c>
    </row>
    <row r="92" spans="2:65" s="354" customFormat="1" ht="31.5" customHeight="1">
      <c r="B92" s="169"/>
      <c r="C92" s="170" t="s">
        <v>123</v>
      </c>
      <c r="D92" s="170" t="s">
        <v>118</v>
      </c>
      <c r="E92" s="171" t="s">
        <v>613</v>
      </c>
      <c r="F92" s="172" t="s">
        <v>614</v>
      </c>
      <c r="G92" s="173" t="s">
        <v>312</v>
      </c>
      <c r="H92" s="174">
        <v>141.43</v>
      </c>
      <c r="I92" s="175"/>
      <c r="J92" s="175"/>
      <c r="K92" s="176">
        <f>ROUND(P92*H92,2)</f>
        <v>0</v>
      </c>
      <c r="L92" s="172" t="s">
        <v>122</v>
      </c>
      <c r="M92" s="36"/>
      <c r="N92" s="177" t="s">
        <v>5</v>
      </c>
      <c r="O92" s="333" t="s">
        <v>37</v>
      </c>
      <c r="P92" s="312">
        <f>I92+J92</f>
        <v>0</v>
      </c>
      <c r="Q92" s="312">
        <f>ROUND(I92*H92,2)</f>
        <v>0</v>
      </c>
      <c r="R92" s="312">
        <f>ROUND(J92*H92,2)</f>
        <v>0</v>
      </c>
      <c r="S92" s="297"/>
      <c r="T92" s="334">
        <f>S92*H92</f>
        <v>0</v>
      </c>
      <c r="U92" s="334">
        <v>0</v>
      </c>
      <c r="V92" s="334">
        <f>U92*H92</f>
        <v>0</v>
      </c>
      <c r="W92" s="334">
        <v>0</v>
      </c>
      <c r="X92" s="180">
        <f>W92*H92</f>
        <v>0</v>
      </c>
      <c r="AR92" s="21" t="s">
        <v>123</v>
      </c>
      <c r="AT92" s="21" t="s">
        <v>118</v>
      </c>
      <c r="AU92" s="21" t="s">
        <v>75</v>
      </c>
      <c r="AY92" s="21" t="s">
        <v>115</v>
      </c>
      <c r="BE92" s="181">
        <f>IF(O92="základní",K92,0)</f>
        <v>0</v>
      </c>
      <c r="BF92" s="181">
        <f>IF(O92="snížená",K92,0)</f>
        <v>0</v>
      </c>
      <c r="BG92" s="181">
        <f>IF(O92="zákl. přenesená",K92,0)</f>
        <v>0</v>
      </c>
      <c r="BH92" s="181">
        <f>IF(O92="sníž. přenesená",K92,0)</f>
        <v>0</v>
      </c>
      <c r="BI92" s="181">
        <f>IF(O92="nulová",K92,0)</f>
        <v>0</v>
      </c>
      <c r="BJ92" s="21" t="s">
        <v>73</v>
      </c>
      <c r="BK92" s="181">
        <f>ROUND(P92*H92,2)</f>
        <v>0</v>
      </c>
      <c r="BL92" s="21" t="s">
        <v>123</v>
      </c>
      <c r="BM92" s="21" t="s">
        <v>615</v>
      </c>
    </row>
    <row r="93" spans="2:65" s="354" customFormat="1" ht="27">
      <c r="B93" s="36"/>
      <c r="C93" s="362"/>
      <c r="D93" s="335" t="s">
        <v>125</v>
      </c>
      <c r="F93" s="336" t="s">
        <v>616</v>
      </c>
      <c r="I93" s="184"/>
      <c r="J93" s="184"/>
      <c r="M93" s="36"/>
      <c r="N93" s="185"/>
      <c r="O93" s="297"/>
      <c r="P93" s="297"/>
      <c r="Q93" s="297"/>
      <c r="R93" s="297"/>
      <c r="S93" s="297"/>
      <c r="T93" s="297"/>
      <c r="U93" s="297"/>
      <c r="V93" s="297"/>
      <c r="W93" s="297"/>
      <c r="X93" s="65"/>
      <c r="AT93" s="21" t="s">
        <v>125</v>
      </c>
      <c r="AU93" s="21" t="s">
        <v>75</v>
      </c>
    </row>
    <row r="94" spans="2:65" s="354" customFormat="1" ht="31.5" customHeight="1">
      <c r="B94" s="169"/>
      <c r="C94" s="170" t="s">
        <v>75</v>
      </c>
      <c r="D94" s="170" t="s">
        <v>118</v>
      </c>
      <c r="E94" s="171" t="s">
        <v>617</v>
      </c>
      <c r="F94" s="172" t="s">
        <v>618</v>
      </c>
      <c r="G94" s="173" t="s">
        <v>312</v>
      </c>
      <c r="H94" s="174">
        <v>565.76</v>
      </c>
      <c r="I94" s="175"/>
      <c r="J94" s="175"/>
      <c r="K94" s="176">
        <f>ROUND(P94*H94,2)</f>
        <v>0</v>
      </c>
      <c r="L94" s="172" t="s">
        <v>122</v>
      </c>
      <c r="M94" s="36"/>
      <c r="N94" s="177" t="s">
        <v>5</v>
      </c>
      <c r="O94" s="333" t="s">
        <v>37</v>
      </c>
      <c r="P94" s="312">
        <f>I94+J94</f>
        <v>0</v>
      </c>
      <c r="Q94" s="312">
        <f>ROUND(I94*H94,2)</f>
        <v>0</v>
      </c>
      <c r="R94" s="312">
        <f>ROUND(J94*H94,2)</f>
        <v>0</v>
      </c>
      <c r="S94" s="297"/>
      <c r="T94" s="334">
        <f>S94*H94</f>
        <v>0</v>
      </c>
      <c r="U94" s="334">
        <v>0</v>
      </c>
      <c r="V94" s="334">
        <f>U94*H94</f>
        <v>0</v>
      </c>
      <c r="W94" s="334">
        <v>0</v>
      </c>
      <c r="X94" s="180">
        <f>W94*H94</f>
        <v>0</v>
      </c>
      <c r="AR94" s="21" t="s">
        <v>123</v>
      </c>
      <c r="AT94" s="21" t="s">
        <v>118</v>
      </c>
      <c r="AU94" s="21" t="s">
        <v>75</v>
      </c>
      <c r="AY94" s="21" t="s">
        <v>115</v>
      </c>
      <c r="BE94" s="181">
        <f>IF(O94="základní",K94,0)</f>
        <v>0</v>
      </c>
      <c r="BF94" s="181">
        <f>IF(O94="snížená",K94,0)</f>
        <v>0</v>
      </c>
      <c r="BG94" s="181">
        <f>IF(O94="zákl. přenesená",K94,0)</f>
        <v>0</v>
      </c>
      <c r="BH94" s="181">
        <f>IF(O94="sníž. přenesená",K94,0)</f>
        <v>0</v>
      </c>
      <c r="BI94" s="181">
        <f>IF(O94="nulová",K94,0)</f>
        <v>0</v>
      </c>
      <c r="BJ94" s="21" t="s">
        <v>73</v>
      </c>
      <c r="BK94" s="181">
        <f>ROUND(P94*H94,2)</f>
        <v>0</v>
      </c>
      <c r="BL94" s="21" t="s">
        <v>123</v>
      </c>
      <c r="BM94" s="21" t="s">
        <v>619</v>
      </c>
    </row>
    <row r="95" spans="2:65" s="354" customFormat="1" ht="27">
      <c r="B95" s="36"/>
      <c r="C95" s="362"/>
      <c r="D95" s="335" t="s">
        <v>125</v>
      </c>
      <c r="F95" s="336" t="s">
        <v>620</v>
      </c>
      <c r="I95" s="184"/>
      <c r="J95" s="184"/>
      <c r="M95" s="36"/>
      <c r="N95" s="185"/>
      <c r="O95" s="297"/>
      <c r="P95" s="297"/>
      <c r="Q95" s="297"/>
      <c r="R95" s="297"/>
      <c r="S95" s="297"/>
      <c r="T95" s="297"/>
      <c r="U95" s="297"/>
      <c r="V95" s="297"/>
      <c r="W95" s="297"/>
      <c r="X95" s="65"/>
      <c r="AT95" s="21" t="s">
        <v>125</v>
      </c>
      <c r="AU95" s="21" t="s">
        <v>75</v>
      </c>
    </row>
    <row r="96" spans="2:65" s="354" customFormat="1" ht="31.5" customHeight="1">
      <c r="B96" s="169"/>
      <c r="C96" s="170" t="s">
        <v>238</v>
      </c>
      <c r="D96" s="170" t="s">
        <v>118</v>
      </c>
      <c r="E96" s="171" t="s">
        <v>621</v>
      </c>
      <c r="F96" s="172" t="s">
        <v>622</v>
      </c>
      <c r="G96" s="173" t="s">
        <v>312</v>
      </c>
      <c r="H96" s="174">
        <v>226.3</v>
      </c>
      <c r="I96" s="175"/>
      <c r="J96" s="175"/>
      <c r="K96" s="176">
        <f>ROUND(P96*H96,2)</f>
        <v>0</v>
      </c>
      <c r="L96" s="172" t="s">
        <v>122</v>
      </c>
      <c r="M96" s="36"/>
      <c r="N96" s="177" t="s">
        <v>5</v>
      </c>
      <c r="O96" s="333" t="s">
        <v>37</v>
      </c>
      <c r="P96" s="312">
        <f>I96+J96</f>
        <v>0</v>
      </c>
      <c r="Q96" s="312">
        <f>ROUND(I96*H96,2)</f>
        <v>0</v>
      </c>
      <c r="R96" s="312">
        <f>ROUND(J96*H96,2)</f>
        <v>0</v>
      </c>
      <c r="S96" s="297"/>
      <c r="T96" s="334">
        <f>S96*H96</f>
        <v>0</v>
      </c>
      <c r="U96" s="334">
        <v>0</v>
      </c>
      <c r="V96" s="334">
        <f>U96*H96</f>
        <v>0</v>
      </c>
      <c r="W96" s="334">
        <v>0</v>
      </c>
      <c r="X96" s="180">
        <f>W96*H96</f>
        <v>0</v>
      </c>
      <c r="AR96" s="21" t="s">
        <v>123</v>
      </c>
      <c r="AT96" s="21" t="s">
        <v>118</v>
      </c>
      <c r="AU96" s="21" t="s">
        <v>75</v>
      </c>
      <c r="AY96" s="21" t="s">
        <v>115</v>
      </c>
      <c r="BE96" s="181">
        <f>IF(O96="základní",K96,0)</f>
        <v>0</v>
      </c>
      <c r="BF96" s="181">
        <f>IF(O96="snížená",K96,0)</f>
        <v>0</v>
      </c>
      <c r="BG96" s="181">
        <f>IF(O96="zákl. přenesená",K96,0)</f>
        <v>0</v>
      </c>
      <c r="BH96" s="181">
        <f>IF(O96="sníž. přenesená",K96,0)</f>
        <v>0</v>
      </c>
      <c r="BI96" s="181">
        <f>IF(O96="nulová",K96,0)</f>
        <v>0</v>
      </c>
      <c r="BJ96" s="21" t="s">
        <v>73</v>
      </c>
      <c r="BK96" s="181">
        <f>ROUND(P96*H96,2)</f>
        <v>0</v>
      </c>
      <c r="BL96" s="21" t="s">
        <v>123</v>
      </c>
      <c r="BM96" s="21" t="s">
        <v>623</v>
      </c>
    </row>
    <row r="97" spans="2:65" s="354" customFormat="1" ht="27">
      <c r="B97" s="36"/>
      <c r="C97" s="362"/>
      <c r="D97" s="335" t="s">
        <v>125</v>
      </c>
      <c r="F97" s="336" t="s">
        <v>624</v>
      </c>
      <c r="I97" s="184"/>
      <c r="J97" s="184"/>
      <c r="M97" s="36"/>
      <c r="N97" s="185"/>
      <c r="O97" s="297"/>
      <c r="P97" s="297"/>
      <c r="Q97" s="297"/>
      <c r="R97" s="297"/>
      <c r="S97" s="297"/>
      <c r="T97" s="297"/>
      <c r="U97" s="297"/>
      <c r="V97" s="297"/>
      <c r="W97" s="297"/>
      <c r="X97" s="65"/>
      <c r="AT97" s="21" t="s">
        <v>125</v>
      </c>
      <c r="AU97" s="21" t="s">
        <v>75</v>
      </c>
    </row>
    <row r="98" spans="2:65" s="354" customFormat="1" ht="31.5" customHeight="1">
      <c r="B98" s="169"/>
      <c r="C98" s="170" t="s">
        <v>169</v>
      </c>
      <c r="D98" s="170" t="s">
        <v>118</v>
      </c>
      <c r="E98" s="171" t="s">
        <v>625</v>
      </c>
      <c r="F98" s="172" t="s">
        <v>626</v>
      </c>
      <c r="G98" s="173" t="s">
        <v>121</v>
      </c>
      <c r="H98" s="174">
        <v>1423.355</v>
      </c>
      <c r="I98" s="175"/>
      <c r="J98" s="175"/>
      <c r="K98" s="176">
        <f>ROUND(P98*H98,2)</f>
        <v>0</v>
      </c>
      <c r="L98" s="172" t="s">
        <v>122</v>
      </c>
      <c r="M98" s="36"/>
      <c r="N98" s="177" t="s">
        <v>5</v>
      </c>
      <c r="O98" s="333" t="s">
        <v>37</v>
      </c>
      <c r="P98" s="312">
        <f>I98+J98</f>
        <v>0</v>
      </c>
      <c r="Q98" s="312">
        <f>ROUND(I98*H98,2)</f>
        <v>0</v>
      </c>
      <c r="R98" s="312">
        <f>ROUND(J98*H98,2)</f>
        <v>0</v>
      </c>
      <c r="S98" s="297"/>
      <c r="T98" s="334">
        <f>S98*H98</f>
        <v>0</v>
      </c>
      <c r="U98" s="334">
        <v>8.4999999999999995E-4</v>
      </c>
      <c r="V98" s="334">
        <f>U98*H98</f>
        <v>1.2098517499999999</v>
      </c>
      <c r="W98" s="334">
        <v>0</v>
      </c>
      <c r="X98" s="180">
        <f>W98*H98</f>
        <v>0</v>
      </c>
      <c r="AR98" s="21" t="s">
        <v>123</v>
      </c>
      <c r="AT98" s="21" t="s">
        <v>118</v>
      </c>
      <c r="AU98" s="21" t="s">
        <v>75</v>
      </c>
      <c r="AY98" s="21" t="s">
        <v>115</v>
      </c>
      <c r="BE98" s="181">
        <f>IF(O98="základní",K98,0)</f>
        <v>0</v>
      </c>
      <c r="BF98" s="181">
        <f>IF(O98="snížená",K98,0)</f>
        <v>0</v>
      </c>
      <c r="BG98" s="181">
        <f>IF(O98="zákl. přenesená",K98,0)</f>
        <v>0</v>
      </c>
      <c r="BH98" s="181">
        <f>IF(O98="sníž. přenesená",K98,0)</f>
        <v>0</v>
      </c>
      <c r="BI98" s="181">
        <f>IF(O98="nulová",K98,0)</f>
        <v>0</v>
      </c>
      <c r="BJ98" s="21" t="s">
        <v>73</v>
      </c>
      <c r="BK98" s="181">
        <f>ROUND(P98*H98,2)</f>
        <v>0</v>
      </c>
      <c r="BL98" s="21" t="s">
        <v>123</v>
      </c>
      <c r="BM98" s="21" t="s">
        <v>627</v>
      </c>
    </row>
    <row r="99" spans="2:65" s="354" customFormat="1" ht="27">
      <c r="B99" s="36"/>
      <c r="C99" s="362"/>
      <c r="D99" s="335" t="s">
        <v>125</v>
      </c>
      <c r="F99" s="336" t="s">
        <v>628</v>
      </c>
      <c r="I99" s="184"/>
      <c r="J99" s="184"/>
      <c r="M99" s="36"/>
      <c r="N99" s="185"/>
      <c r="O99" s="297"/>
      <c r="P99" s="297"/>
      <c r="Q99" s="297"/>
      <c r="R99" s="297"/>
      <c r="S99" s="297"/>
      <c r="T99" s="297"/>
      <c r="U99" s="297"/>
      <c r="V99" s="297"/>
      <c r="W99" s="297"/>
      <c r="X99" s="65"/>
      <c r="AT99" s="21" t="s">
        <v>125</v>
      </c>
      <c r="AU99" s="21" t="s">
        <v>75</v>
      </c>
    </row>
    <row r="100" spans="2:65" s="354" customFormat="1" ht="31.5" customHeight="1">
      <c r="B100" s="169"/>
      <c r="C100" s="170" t="s">
        <v>368</v>
      </c>
      <c r="D100" s="170" t="s">
        <v>118</v>
      </c>
      <c r="E100" s="171" t="s">
        <v>629</v>
      </c>
      <c r="F100" s="172" t="s">
        <v>630</v>
      </c>
      <c r="G100" s="173" t="s">
        <v>121</v>
      </c>
      <c r="H100" s="174">
        <v>1423.355</v>
      </c>
      <c r="I100" s="175"/>
      <c r="J100" s="175"/>
      <c r="K100" s="176">
        <f>ROUND(P100*H100,2)</f>
        <v>0</v>
      </c>
      <c r="L100" s="172" t="s">
        <v>122</v>
      </c>
      <c r="M100" s="36"/>
      <c r="N100" s="177" t="s">
        <v>5</v>
      </c>
      <c r="O100" s="333" t="s">
        <v>37</v>
      </c>
      <c r="P100" s="312">
        <f>I100+J100</f>
        <v>0</v>
      </c>
      <c r="Q100" s="312">
        <f>ROUND(I100*H100,2)</f>
        <v>0</v>
      </c>
      <c r="R100" s="312">
        <f>ROUND(J100*H100,2)</f>
        <v>0</v>
      </c>
      <c r="S100" s="297"/>
      <c r="T100" s="334">
        <f>S100*H100</f>
        <v>0</v>
      </c>
      <c r="U100" s="334">
        <v>0</v>
      </c>
      <c r="V100" s="334">
        <f>U100*H100</f>
        <v>0</v>
      </c>
      <c r="W100" s="334">
        <v>0</v>
      </c>
      <c r="X100" s="180">
        <f>W100*H100</f>
        <v>0</v>
      </c>
      <c r="AR100" s="21" t="s">
        <v>123</v>
      </c>
      <c r="AT100" s="21" t="s">
        <v>118</v>
      </c>
      <c r="AU100" s="21" t="s">
        <v>75</v>
      </c>
      <c r="AY100" s="21" t="s">
        <v>115</v>
      </c>
      <c r="BE100" s="181">
        <f>IF(O100="základní",K100,0)</f>
        <v>0</v>
      </c>
      <c r="BF100" s="181">
        <f>IF(O100="snížená",K100,0)</f>
        <v>0</v>
      </c>
      <c r="BG100" s="181">
        <f>IF(O100="zákl. přenesená",K100,0)</f>
        <v>0</v>
      </c>
      <c r="BH100" s="181">
        <f>IF(O100="sníž. přenesená",K100,0)</f>
        <v>0</v>
      </c>
      <c r="BI100" s="181">
        <f>IF(O100="nulová",K100,0)</f>
        <v>0</v>
      </c>
      <c r="BJ100" s="21" t="s">
        <v>73</v>
      </c>
      <c r="BK100" s="181">
        <f>ROUND(P100*H100,2)</f>
        <v>0</v>
      </c>
      <c r="BL100" s="21" t="s">
        <v>123</v>
      </c>
      <c r="BM100" s="21" t="s">
        <v>631</v>
      </c>
    </row>
    <row r="101" spans="2:65" s="354" customFormat="1" ht="44.25" customHeight="1">
      <c r="B101" s="169"/>
      <c r="C101" s="170" t="s">
        <v>336</v>
      </c>
      <c r="D101" s="170" t="s">
        <v>118</v>
      </c>
      <c r="E101" s="171" t="s">
        <v>632</v>
      </c>
      <c r="F101" s="172" t="s">
        <v>633</v>
      </c>
      <c r="G101" s="173" t="s">
        <v>312</v>
      </c>
      <c r="H101" s="174">
        <v>565.75900000000001</v>
      </c>
      <c r="I101" s="175"/>
      <c r="J101" s="175"/>
      <c r="K101" s="176">
        <f>ROUND(P101*H101,2)</f>
        <v>0</v>
      </c>
      <c r="L101" s="172" t="s">
        <v>122</v>
      </c>
      <c r="M101" s="36"/>
      <c r="N101" s="177" t="s">
        <v>5</v>
      </c>
      <c r="O101" s="333" t="s">
        <v>37</v>
      </c>
      <c r="P101" s="312">
        <f>I101+J101</f>
        <v>0</v>
      </c>
      <c r="Q101" s="312">
        <f>ROUND(I101*H101,2)</f>
        <v>0</v>
      </c>
      <c r="R101" s="312">
        <f>ROUND(J101*H101,2)</f>
        <v>0</v>
      </c>
      <c r="S101" s="297"/>
      <c r="T101" s="334">
        <f>S101*H101</f>
        <v>0</v>
      </c>
      <c r="U101" s="334">
        <v>0</v>
      </c>
      <c r="V101" s="334">
        <f>U101*H101</f>
        <v>0</v>
      </c>
      <c r="W101" s="334">
        <v>0</v>
      </c>
      <c r="X101" s="180">
        <f>W101*H101</f>
        <v>0</v>
      </c>
      <c r="AR101" s="21" t="s">
        <v>123</v>
      </c>
      <c r="AT101" s="21" t="s">
        <v>118</v>
      </c>
      <c r="AU101" s="21" t="s">
        <v>75</v>
      </c>
      <c r="AY101" s="21" t="s">
        <v>115</v>
      </c>
      <c r="BE101" s="181">
        <f>IF(O101="základní",K101,0)</f>
        <v>0</v>
      </c>
      <c r="BF101" s="181">
        <f>IF(O101="snížená",K101,0)</f>
        <v>0</v>
      </c>
      <c r="BG101" s="181">
        <f>IF(O101="zákl. přenesená",K101,0)</f>
        <v>0</v>
      </c>
      <c r="BH101" s="181">
        <f>IF(O101="sníž. přenesená",K101,0)</f>
        <v>0</v>
      </c>
      <c r="BI101" s="181">
        <f>IF(O101="nulová",K101,0)</f>
        <v>0</v>
      </c>
      <c r="BJ101" s="21" t="s">
        <v>73</v>
      </c>
      <c r="BK101" s="181">
        <f>ROUND(P101*H101,2)</f>
        <v>0</v>
      </c>
      <c r="BL101" s="21" t="s">
        <v>123</v>
      </c>
      <c r="BM101" s="21" t="s">
        <v>634</v>
      </c>
    </row>
    <row r="102" spans="2:65" s="354" customFormat="1" ht="27">
      <c r="B102" s="36"/>
      <c r="C102" s="362"/>
      <c r="D102" s="335" t="s">
        <v>125</v>
      </c>
      <c r="F102" s="336" t="s">
        <v>635</v>
      </c>
      <c r="I102" s="184"/>
      <c r="J102" s="184"/>
      <c r="M102" s="36"/>
      <c r="N102" s="185"/>
      <c r="O102" s="297"/>
      <c r="P102" s="297"/>
      <c r="Q102" s="297"/>
      <c r="R102" s="297"/>
      <c r="S102" s="297"/>
      <c r="T102" s="297"/>
      <c r="U102" s="297"/>
      <c r="V102" s="297"/>
      <c r="W102" s="297"/>
      <c r="X102" s="65"/>
      <c r="AT102" s="21" t="s">
        <v>125</v>
      </c>
      <c r="AU102" s="21" t="s">
        <v>75</v>
      </c>
    </row>
    <row r="103" spans="2:65" s="354" customFormat="1" ht="44.25" customHeight="1">
      <c r="B103" s="169"/>
      <c r="C103" s="170" t="s">
        <v>340</v>
      </c>
      <c r="D103" s="170" t="s">
        <v>118</v>
      </c>
      <c r="E103" s="171" t="s">
        <v>318</v>
      </c>
      <c r="F103" s="172" t="s">
        <v>319</v>
      </c>
      <c r="G103" s="173" t="s">
        <v>312</v>
      </c>
      <c r="H103" s="174">
        <v>187.95400000000001</v>
      </c>
      <c r="I103" s="175"/>
      <c r="J103" s="175"/>
      <c r="K103" s="176">
        <f>ROUND(P103*H103,2)</f>
        <v>0</v>
      </c>
      <c r="L103" s="172" t="s">
        <v>122</v>
      </c>
      <c r="M103" s="36"/>
      <c r="N103" s="177" t="s">
        <v>5</v>
      </c>
      <c r="O103" s="333" t="s">
        <v>37</v>
      </c>
      <c r="P103" s="312">
        <f>I103+J103</f>
        <v>0</v>
      </c>
      <c r="Q103" s="312">
        <f>ROUND(I103*H103,2)</f>
        <v>0</v>
      </c>
      <c r="R103" s="312">
        <f>ROUND(J103*H103,2)</f>
        <v>0</v>
      </c>
      <c r="S103" s="297"/>
      <c r="T103" s="334">
        <f>S103*H103</f>
        <v>0</v>
      </c>
      <c r="U103" s="334">
        <v>0</v>
      </c>
      <c r="V103" s="334">
        <f>U103*H103</f>
        <v>0</v>
      </c>
      <c r="W103" s="334">
        <v>0</v>
      </c>
      <c r="X103" s="180">
        <f>W103*H103</f>
        <v>0</v>
      </c>
      <c r="AR103" s="21" t="s">
        <v>123</v>
      </c>
      <c r="AT103" s="21" t="s">
        <v>118</v>
      </c>
      <c r="AU103" s="21" t="s">
        <v>75</v>
      </c>
      <c r="AY103" s="21" t="s">
        <v>115</v>
      </c>
      <c r="BE103" s="181">
        <f>IF(O103="základní",K103,0)</f>
        <v>0</v>
      </c>
      <c r="BF103" s="181">
        <f>IF(O103="snížená",K103,0)</f>
        <v>0</v>
      </c>
      <c r="BG103" s="181">
        <f>IF(O103="zákl. přenesená",K103,0)</f>
        <v>0</v>
      </c>
      <c r="BH103" s="181">
        <f>IF(O103="sníž. přenesená",K103,0)</f>
        <v>0</v>
      </c>
      <c r="BI103" s="181">
        <f>IF(O103="nulová",K103,0)</f>
        <v>0</v>
      </c>
      <c r="BJ103" s="21" t="s">
        <v>73</v>
      </c>
      <c r="BK103" s="181">
        <f>ROUND(P103*H103,2)</f>
        <v>0</v>
      </c>
      <c r="BL103" s="21" t="s">
        <v>123</v>
      </c>
      <c r="BM103" s="21" t="s">
        <v>636</v>
      </c>
    </row>
    <row r="104" spans="2:65" s="354" customFormat="1" ht="27">
      <c r="B104" s="36"/>
      <c r="C104" s="362"/>
      <c r="D104" s="335" t="s">
        <v>125</v>
      </c>
      <c r="F104" s="336" t="s">
        <v>637</v>
      </c>
      <c r="I104" s="184"/>
      <c r="J104" s="184"/>
      <c r="M104" s="36"/>
      <c r="N104" s="185"/>
      <c r="O104" s="297"/>
      <c r="P104" s="297"/>
      <c r="Q104" s="297"/>
      <c r="R104" s="297"/>
      <c r="S104" s="297"/>
      <c r="T104" s="297"/>
      <c r="U104" s="297"/>
      <c r="V104" s="297"/>
      <c r="W104" s="297"/>
      <c r="X104" s="65"/>
      <c r="AT104" s="21" t="s">
        <v>125</v>
      </c>
      <c r="AU104" s="21" t="s">
        <v>75</v>
      </c>
    </row>
    <row r="105" spans="2:65" s="354" customFormat="1" ht="44.25" customHeight="1">
      <c r="B105" s="169"/>
      <c r="C105" s="170" t="s">
        <v>292</v>
      </c>
      <c r="D105" s="170" t="s">
        <v>118</v>
      </c>
      <c r="E105" s="171" t="s">
        <v>638</v>
      </c>
      <c r="F105" s="172" t="s">
        <v>639</v>
      </c>
      <c r="G105" s="173" t="s">
        <v>312</v>
      </c>
      <c r="H105" s="174">
        <v>1071.33</v>
      </c>
      <c r="I105" s="175"/>
      <c r="J105" s="175"/>
      <c r="K105" s="176">
        <f>ROUND(P105*H105,2)</f>
        <v>0</v>
      </c>
      <c r="L105" s="172" t="s">
        <v>122</v>
      </c>
      <c r="M105" s="36"/>
      <c r="N105" s="177" t="s">
        <v>5</v>
      </c>
      <c r="O105" s="333" t="s">
        <v>37</v>
      </c>
      <c r="P105" s="312">
        <f>I105+J105</f>
        <v>0</v>
      </c>
      <c r="Q105" s="312">
        <f>ROUND(I105*H105,2)</f>
        <v>0</v>
      </c>
      <c r="R105" s="312">
        <f>ROUND(J105*H105,2)</f>
        <v>0</v>
      </c>
      <c r="S105" s="297"/>
      <c r="T105" s="334">
        <f>S105*H105</f>
        <v>0</v>
      </c>
      <c r="U105" s="334">
        <v>0</v>
      </c>
      <c r="V105" s="334">
        <f>U105*H105</f>
        <v>0</v>
      </c>
      <c r="W105" s="334">
        <v>0</v>
      </c>
      <c r="X105" s="180">
        <f>W105*H105</f>
        <v>0</v>
      </c>
      <c r="AR105" s="21" t="s">
        <v>123</v>
      </c>
      <c r="AT105" s="21" t="s">
        <v>118</v>
      </c>
      <c r="AU105" s="21" t="s">
        <v>75</v>
      </c>
      <c r="AY105" s="21" t="s">
        <v>115</v>
      </c>
      <c r="BE105" s="181">
        <f>IF(O105="základní",K105,0)</f>
        <v>0</v>
      </c>
      <c r="BF105" s="181">
        <f>IF(O105="snížená",K105,0)</f>
        <v>0</v>
      </c>
      <c r="BG105" s="181">
        <f>IF(O105="zákl. přenesená",K105,0)</f>
        <v>0</v>
      </c>
      <c r="BH105" s="181">
        <f>IF(O105="sníž. přenesená",K105,0)</f>
        <v>0</v>
      </c>
      <c r="BI105" s="181">
        <f>IF(O105="nulová",K105,0)</f>
        <v>0</v>
      </c>
      <c r="BJ105" s="21" t="s">
        <v>73</v>
      </c>
      <c r="BK105" s="181">
        <f>ROUND(P105*H105,2)</f>
        <v>0</v>
      </c>
      <c r="BL105" s="21" t="s">
        <v>123</v>
      </c>
      <c r="BM105" s="21" t="s">
        <v>640</v>
      </c>
    </row>
    <row r="106" spans="2:65" s="354" customFormat="1" ht="31.5" customHeight="1">
      <c r="B106" s="169"/>
      <c r="C106" s="170" t="s">
        <v>287</v>
      </c>
      <c r="D106" s="170" t="s">
        <v>118</v>
      </c>
      <c r="E106" s="171" t="s">
        <v>641</v>
      </c>
      <c r="F106" s="172" t="s">
        <v>642</v>
      </c>
      <c r="G106" s="173" t="s">
        <v>312</v>
      </c>
      <c r="H106" s="174">
        <v>187.95400000000001</v>
      </c>
      <c r="I106" s="175"/>
      <c r="J106" s="175"/>
      <c r="K106" s="176">
        <f>ROUND(P106*H106,2)</f>
        <v>0</v>
      </c>
      <c r="L106" s="172" t="s">
        <v>122</v>
      </c>
      <c r="M106" s="36"/>
      <c r="N106" s="177" t="s">
        <v>5</v>
      </c>
      <c r="O106" s="333" t="s">
        <v>37</v>
      </c>
      <c r="P106" s="312">
        <f>I106+J106</f>
        <v>0</v>
      </c>
      <c r="Q106" s="312">
        <f>ROUND(I106*H106,2)</f>
        <v>0</v>
      </c>
      <c r="R106" s="312">
        <f>ROUND(J106*H106,2)</f>
        <v>0</v>
      </c>
      <c r="S106" s="297"/>
      <c r="T106" s="334">
        <f>S106*H106</f>
        <v>0</v>
      </c>
      <c r="U106" s="334">
        <v>0</v>
      </c>
      <c r="V106" s="334">
        <f>U106*H106</f>
        <v>0</v>
      </c>
      <c r="W106" s="334">
        <v>0</v>
      </c>
      <c r="X106" s="180">
        <f>W106*H106</f>
        <v>0</v>
      </c>
      <c r="AR106" s="21" t="s">
        <v>123</v>
      </c>
      <c r="AT106" s="21" t="s">
        <v>118</v>
      </c>
      <c r="AU106" s="21" t="s">
        <v>75</v>
      </c>
      <c r="AY106" s="21" t="s">
        <v>115</v>
      </c>
      <c r="BE106" s="181">
        <f>IF(O106="základní",K106,0)</f>
        <v>0</v>
      </c>
      <c r="BF106" s="181">
        <f>IF(O106="snížená",K106,0)</f>
        <v>0</v>
      </c>
      <c r="BG106" s="181">
        <f>IF(O106="zákl. přenesená",K106,0)</f>
        <v>0</v>
      </c>
      <c r="BH106" s="181">
        <f>IF(O106="sníž. přenesená",K106,0)</f>
        <v>0</v>
      </c>
      <c r="BI106" s="181">
        <f>IF(O106="nulová",K106,0)</f>
        <v>0</v>
      </c>
      <c r="BJ106" s="21" t="s">
        <v>73</v>
      </c>
      <c r="BK106" s="181">
        <f>ROUND(P106*H106,2)</f>
        <v>0</v>
      </c>
      <c r="BL106" s="21" t="s">
        <v>123</v>
      </c>
      <c r="BM106" s="21" t="s">
        <v>643</v>
      </c>
    </row>
    <row r="107" spans="2:65" s="354" customFormat="1" ht="27">
      <c r="B107" s="36"/>
      <c r="C107" s="362"/>
      <c r="D107" s="335" t="s">
        <v>125</v>
      </c>
      <c r="F107" s="336" t="s">
        <v>644</v>
      </c>
      <c r="I107" s="184"/>
      <c r="J107" s="184"/>
      <c r="M107" s="36"/>
      <c r="N107" s="185"/>
      <c r="O107" s="297"/>
      <c r="P107" s="297"/>
      <c r="Q107" s="297"/>
      <c r="R107" s="297"/>
      <c r="S107" s="297"/>
      <c r="T107" s="297"/>
      <c r="U107" s="297"/>
      <c r="V107" s="297"/>
      <c r="W107" s="297"/>
      <c r="X107" s="65"/>
      <c r="AT107" s="21" t="s">
        <v>125</v>
      </c>
      <c r="AU107" s="21" t="s">
        <v>75</v>
      </c>
    </row>
    <row r="108" spans="2:65" s="354" customFormat="1" ht="31.5" customHeight="1">
      <c r="B108" s="169"/>
      <c r="C108" s="170" t="s">
        <v>242</v>
      </c>
      <c r="D108" s="170" t="s">
        <v>118</v>
      </c>
      <c r="E108" s="171" t="s">
        <v>641</v>
      </c>
      <c r="F108" s="172" t="s">
        <v>642</v>
      </c>
      <c r="G108" s="173" t="s">
        <v>312</v>
      </c>
      <c r="H108" s="174">
        <v>187.95400000000001</v>
      </c>
      <c r="I108" s="175"/>
      <c r="J108" s="175"/>
      <c r="K108" s="176">
        <f>ROUND(P108*H108,2)</f>
        <v>0</v>
      </c>
      <c r="L108" s="172" t="s">
        <v>122</v>
      </c>
      <c r="M108" s="36"/>
      <c r="N108" s="177" t="s">
        <v>5</v>
      </c>
      <c r="O108" s="333" t="s">
        <v>37</v>
      </c>
      <c r="P108" s="312">
        <f>I108+J108</f>
        <v>0</v>
      </c>
      <c r="Q108" s="312">
        <f>ROUND(I108*H108,2)</f>
        <v>0</v>
      </c>
      <c r="R108" s="312">
        <f>ROUND(J108*H108,2)</f>
        <v>0</v>
      </c>
      <c r="S108" s="297"/>
      <c r="T108" s="334">
        <f>S108*H108</f>
        <v>0</v>
      </c>
      <c r="U108" s="334">
        <v>0</v>
      </c>
      <c r="V108" s="334">
        <f>U108*H108</f>
        <v>0</v>
      </c>
      <c r="W108" s="334">
        <v>0</v>
      </c>
      <c r="X108" s="180">
        <f>W108*H108</f>
        <v>0</v>
      </c>
      <c r="AR108" s="21" t="s">
        <v>123</v>
      </c>
      <c r="AT108" s="21" t="s">
        <v>118</v>
      </c>
      <c r="AU108" s="21" t="s">
        <v>75</v>
      </c>
      <c r="AY108" s="21" t="s">
        <v>115</v>
      </c>
      <c r="BE108" s="181">
        <f>IF(O108="základní",K108,0)</f>
        <v>0</v>
      </c>
      <c r="BF108" s="181">
        <f>IF(O108="snížená",K108,0)</f>
        <v>0</v>
      </c>
      <c r="BG108" s="181">
        <f>IF(O108="zákl. přenesená",K108,0)</f>
        <v>0</v>
      </c>
      <c r="BH108" s="181">
        <f>IF(O108="sníž. přenesená",K108,0)</f>
        <v>0</v>
      </c>
      <c r="BI108" s="181">
        <f>IF(O108="nulová",K108,0)</f>
        <v>0</v>
      </c>
      <c r="BJ108" s="21" t="s">
        <v>73</v>
      </c>
      <c r="BK108" s="181">
        <f>ROUND(P108*H108,2)</f>
        <v>0</v>
      </c>
      <c r="BL108" s="21" t="s">
        <v>123</v>
      </c>
      <c r="BM108" s="21" t="s">
        <v>645</v>
      </c>
    </row>
    <row r="109" spans="2:65" s="354" customFormat="1" ht="27">
      <c r="B109" s="36"/>
      <c r="C109" s="362"/>
      <c r="D109" s="335" t="s">
        <v>125</v>
      </c>
      <c r="F109" s="336" t="s">
        <v>646</v>
      </c>
      <c r="I109" s="184"/>
      <c r="J109" s="184"/>
      <c r="M109" s="36"/>
      <c r="N109" s="185"/>
      <c r="O109" s="297"/>
      <c r="P109" s="297"/>
      <c r="Q109" s="297"/>
      <c r="R109" s="297"/>
      <c r="S109" s="297"/>
      <c r="T109" s="297"/>
      <c r="U109" s="297"/>
      <c r="V109" s="297"/>
      <c r="W109" s="297"/>
      <c r="X109" s="65"/>
      <c r="AT109" s="21" t="s">
        <v>125</v>
      </c>
      <c r="AU109" s="21" t="s">
        <v>75</v>
      </c>
    </row>
    <row r="110" spans="2:65" s="354" customFormat="1" ht="22.5" customHeight="1">
      <c r="B110" s="169"/>
      <c r="C110" s="170" t="s">
        <v>328</v>
      </c>
      <c r="D110" s="170" t="s">
        <v>118</v>
      </c>
      <c r="E110" s="171" t="s">
        <v>337</v>
      </c>
      <c r="F110" s="172" t="s">
        <v>338</v>
      </c>
      <c r="G110" s="173" t="s">
        <v>312</v>
      </c>
      <c r="H110" s="174">
        <v>187.95400000000001</v>
      </c>
      <c r="I110" s="175"/>
      <c r="J110" s="175"/>
      <c r="K110" s="176">
        <f>ROUND(P110*H110,2)</f>
        <v>0</v>
      </c>
      <c r="L110" s="172" t="s">
        <v>122</v>
      </c>
      <c r="M110" s="36"/>
      <c r="N110" s="177" t="s">
        <v>5</v>
      </c>
      <c r="O110" s="333" t="s">
        <v>37</v>
      </c>
      <c r="P110" s="312">
        <f>I110+J110</f>
        <v>0</v>
      </c>
      <c r="Q110" s="312">
        <f>ROUND(I110*H110,2)</f>
        <v>0</v>
      </c>
      <c r="R110" s="312">
        <f>ROUND(J110*H110,2)</f>
        <v>0</v>
      </c>
      <c r="S110" s="297"/>
      <c r="T110" s="334">
        <f>S110*H110</f>
        <v>0</v>
      </c>
      <c r="U110" s="334">
        <v>0</v>
      </c>
      <c r="V110" s="334">
        <f>U110*H110</f>
        <v>0</v>
      </c>
      <c r="W110" s="334">
        <v>0</v>
      </c>
      <c r="X110" s="180">
        <f>W110*H110</f>
        <v>0</v>
      </c>
      <c r="AR110" s="21" t="s">
        <v>123</v>
      </c>
      <c r="AT110" s="21" t="s">
        <v>118</v>
      </c>
      <c r="AU110" s="21" t="s">
        <v>75</v>
      </c>
      <c r="AY110" s="21" t="s">
        <v>115</v>
      </c>
      <c r="BE110" s="181">
        <f>IF(O110="základní",K110,0)</f>
        <v>0</v>
      </c>
      <c r="BF110" s="181">
        <f>IF(O110="snížená",K110,0)</f>
        <v>0</v>
      </c>
      <c r="BG110" s="181">
        <f>IF(O110="zákl. přenesená",K110,0)</f>
        <v>0</v>
      </c>
      <c r="BH110" s="181">
        <f>IF(O110="sníž. přenesená",K110,0)</f>
        <v>0</v>
      </c>
      <c r="BI110" s="181">
        <f>IF(O110="nulová",K110,0)</f>
        <v>0</v>
      </c>
      <c r="BJ110" s="21" t="s">
        <v>73</v>
      </c>
      <c r="BK110" s="181">
        <f>ROUND(P110*H110,2)</f>
        <v>0</v>
      </c>
      <c r="BL110" s="21" t="s">
        <v>123</v>
      </c>
      <c r="BM110" s="21" t="s">
        <v>647</v>
      </c>
    </row>
    <row r="111" spans="2:65" s="354" customFormat="1" ht="22.5" customHeight="1">
      <c r="B111" s="169"/>
      <c r="C111" s="170" t="s">
        <v>282</v>
      </c>
      <c r="D111" s="170" t="s">
        <v>118</v>
      </c>
      <c r="E111" s="171" t="s">
        <v>341</v>
      </c>
      <c r="F111" s="172" t="s">
        <v>342</v>
      </c>
      <c r="G111" s="173" t="s">
        <v>267</v>
      </c>
      <c r="H111" s="174">
        <v>338.17200000000003</v>
      </c>
      <c r="I111" s="175"/>
      <c r="J111" s="175"/>
      <c r="K111" s="176">
        <f>ROUND(P111*H111,2)</f>
        <v>0</v>
      </c>
      <c r="L111" s="172" t="s">
        <v>122</v>
      </c>
      <c r="M111" s="36"/>
      <c r="N111" s="177" t="s">
        <v>5</v>
      </c>
      <c r="O111" s="333" t="s">
        <v>37</v>
      </c>
      <c r="P111" s="312">
        <f>I111+J111</f>
        <v>0</v>
      </c>
      <c r="Q111" s="312">
        <f>ROUND(I111*H111,2)</f>
        <v>0</v>
      </c>
      <c r="R111" s="312">
        <f>ROUND(J111*H111,2)</f>
        <v>0</v>
      </c>
      <c r="S111" s="297"/>
      <c r="T111" s="334">
        <f>S111*H111</f>
        <v>0</v>
      </c>
      <c r="U111" s="334">
        <v>0</v>
      </c>
      <c r="V111" s="334">
        <f>U111*H111</f>
        <v>0</v>
      </c>
      <c r="W111" s="334">
        <v>0</v>
      </c>
      <c r="X111" s="180">
        <f>W111*H111</f>
        <v>0</v>
      </c>
      <c r="AR111" s="21" t="s">
        <v>123</v>
      </c>
      <c r="AT111" s="21" t="s">
        <v>118</v>
      </c>
      <c r="AU111" s="21" t="s">
        <v>75</v>
      </c>
      <c r="AY111" s="21" t="s">
        <v>115</v>
      </c>
      <c r="BE111" s="181">
        <f>IF(O111="základní",K111,0)</f>
        <v>0</v>
      </c>
      <c r="BF111" s="181">
        <f>IF(O111="snížená",K111,0)</f>
        <v>0</v>
      </c>
      <c r="BG111" s="181">
        <f>IF(O111="zákl. přenesená",K111,0)</f>
        <v>0</v>
      </c>
      <c r="BH111" s="181">
        <f>IF(O111="sníž. přenesená",K111,0)</f>
        <v>0</v>
      </c>
      <c r="BI111" s="181">
        <f>IF(O111="nulová",K111,0)</f>
        <v>0</v>
      </c>
      <c r="BJ111" s="21" t="s">
        <v>73</v>
      </c>
      <c r="BK111" s="181">
        <f>ROUND(P111*H111,2)</f>
        <v>0</v>
      </c>
      <c r="BL111" s="21" t="s">
        <v>123</v>
      </c>
      <c r="BM111" s="21" t="s">
        <v>648</v>
      </c>
    </row>
    <row r="112" spans="2:65" s="354" customFormat="1" ht="27">
      <c r="B112" s="36"/>
      <c r="C112" s="362"/>
      <c r="D112" s="335" t="s">
        <v>125</v>
      </c>
      <c r="F112" s="336" t="s">
        <v>649</v>
      </c>
      <c r="I112" s="184"/>
      <c r="J112" s="184"/>
      <c r="M112" s="36"/>
      <c r="N112" s="185"/>
      <c r="O112" s="297"/>
      <c r="P112" s="297"/>
      <c r="Q112" s="297"/>
      <c r="R112" s="297"/>
      <c r="S112" s="297"/>
      <c r="T112" s="297"/>
      <c r="U112" s="297"/>
      <c r="V112" s="297"/>
      <c r="W112" s="297"/>
      <c r="X112" s="65"/>
      <c r="AT112" s="21" t="s">
        <v>125</v>
      </c>
      <c r="AU112" s="21" t="s">
        <v>75</v>
      </c>
    </row>
    <row r="113" spans="2:65" s="354" customFormat="1" ht="31.5" customHeight="1">
      <c r="B113" s="169"/>
      <c r="C113" s="170" t="s">
        <v>274</v>
      </c>
      <c r="D113" s="170" t="s">
        <v>118</v>
      </c>
      <c r="E113" s="171" t="s">
        <v>650</v>
      </c>
      <c r="F113" s="172" t="s">
        <v>651</v>
      </c>
      <c r="G113" s="173" t="s">
        <v>312</v>
      </c>
      <c r="H113" s="174">
        <v>377.80500000000001</v>
      </c>
      <c r="I113" s="175"/>
      <c r="J113" s="175"/>
      <c r="K113" s="176">
        <f>ROUND(P113*H113,2)</f>
        <v>0</v>
      </c>
      <c r="L113" s="172" t="s">
        <v>122</v>
      </c>
      <c r="M113" s="36"/>
      <c r="N113" s="177" t="s">
        <v>5</v>
      </c>
      <c r="O113" s="333" t="s">
        <v>37</v>
      </c>
      <c r="P113" s="312">
        <f>I113+J113</f>
        <v>0</v>
      </c>
      <c r="Q113" s="312">
        <f>ROUND(I113*H113,2)</f>
        <v>0</v>
      </c>
      <c r="R113" s="312">
        <f>ROUND(J113*H113,2)</f>
        <v>0</v>
      </c>
      <c r="S113" s="297"/>
      <c r="T113" s="334">
        <f>S113*H113</f>
        <v>0</v>
      </c>
      <c r="U113" s="334">
        <v>0</v>
      </c>
      <c r="V113" s="334">
        <f>U113*H113</f>
        <v>0</v>
      </c>
      <c r="W113" s="334">
        <v>0</v>
      </c>
      <c r="X113" s="180">
        <f>W113*H113</f>
        <v>0</v>
      </c>
      <c r="AR113" s="21" t="s">
        <v>123</v>
      </c>
      <c r="AT113" s="21" t="s">
        <v>118</v>
      </c>
      <c r="AU113" s="21" t="s">
        <v>75</v>
      </c>
      <c r="AY113" s="21" t="s">
        <v>115</v>
      </c>
      <c r="BE113" s="181">
        <f>IF(O113="základní",K113,0)</f>
        <v>0</v>
      </c>
      <c r="BF113" s="181">
        <f>IF(O113="snížená",K113,0)</f>
        <v>0</v>
      </c>
      <c r="BG113" s="181">
        <f>IF(O113="zákl. přenesená",K113,0)</f>
        <v>0</v>
      </c>
      <c r="BH113" s="181">
        <f>IF(O113="sníž. přenesená",K113,0)</f>
        <v>0</v>
      </c>
      <c r="BI113" s="181">
        <f>IF(O113="nulová",K113,0)</f>
        <v>0</v>
      </c>
      <c r="BJ113" s="21" t="s">
        <v>73</v>
      </c>
      <c r="BK113" s="181">
        <f>ROUND(P113*H113,2)</f>
        <v>0</v>
      </c>
      <c r="BL113" s="21" t="s">
        <v>123</v>
      </c>
      <c r="BM113" s="21" t="s">
        <v>652</v>
      </c>
    </row>
    <row r="114" spans="2:65" s="354" customFormat="1" ht="27">
      <c r="B114" s="36"/>
      <c r="C114" s="362"/>
      <c r="D114" s="335" t="s">
        <v>125</v>
      </c>
      <c r="F114" s="336" t="s">
        <v>653</v>
      </c>
      <c r="I114" s="184"/>
      <c r="J114" s="184"/>
      <c r="M114" s="36"/>
      <c r="N114" s="185"/>
      <c r="O114" s="297"/>
      <c r="P114" s="297"/>
      <c r="Q114" s="297"/>
      <c r="R114" s="297"/>
      <c r="S114" s="297"/>
      <c r="T114" s="297"/>
      <c r="U114" s="297"/>
      <c r="V114" s="297"/>
      <c r="W114" s="297"/>
      <c r="X114" s="65"/>
      <c r="AT114" s="21" t="s">
        <v>125</v>
      </c>
      <c r="AU114" s="21" t="s">
        <v>75</v>
      </c>
    </row>
    <row r="115" spans="2:65" s="354" customFormat="1" ht="44.25" customHeight="1">
      <c r="B115" s="169"/>
      <c r="C115" s="170" t="s">
        <v>264</v>
      </c>
      <c r="D115" s="170" t="s">
        <v>118</v>
      </c>
      <c r="E115" s="171" t="s">
        <v>654</v>
      </c>
      <c r="F115" s="172" t="s">
        <v>655</v>
      </c>
      <c r="G115" s="173" t="s">
        <v>312</v>
      </c>
      <c r="H115" s="174">
        <v>144.03299999999999</v>
      </c>
      <c r="I115" s="175"/>
      <c r="J115" s="175"/>
      <c r="K115" s="176">
        <f>ROUND(P115*H115,2)</f>
        <v>0</v>
      </c>
      <c r="L115" s="172" t="s">
        <v>122</v>
      </c>
      <c r="M115" s="36"/>
      <c r="N115" s="177" t="s">
        <v>5</v>
      </c>
      <c r="O115" s="333" t="s">
        <v>37</v>
      </c>
      <c r="P115" s="312">
        <f>I115+J115</f>
        <v>0</v>
      </c>
      <c r="Q115" s="312">
        <f>ROUND(I115*H115,2)</f>
        <v>0</v>
      </c>
      <c r="R115" s="312">
        <f>ROUND(J115*H115,2)</f>
        <v>0</v>
      </c>
      <c r="S115" s="297"/>
      <c r="T115" s="334">
        <f>S115*H115</f>
        <v>0</v>
      </c>
      <c r="U115" s="334">
        <v>0</v>
      </c>
      <c r="V115" s="334">
        <f>U115*H115</f>
        <v>0</v>
      </c>
      <c r="W115" s="334">
        <v>0</v>
      </c>
      <c r="X115" s="180">
        <f>W115*H115</f>
        <v>0</v>
      </c>
      <c r="AR115" s="21" t="s">
        <v>123</v>
      </c>
      <c r="AT115" s="21" t="s">
        <v>118</v>
      </c>
      <c r="AU115" s="21" t="s">
        <v>75</v>
      </c>
      <c r="AY115" s="21" t="s">
        <v>115</v>
      </c>
      <c r="BE115" s="181">
        <f>IF(O115="základní",K115,0)</f>
        <v>0</v>
      </c>
      <c r="BF115" s="181">
        <f>IF(O115="snížená",K115,0)</f>
        <v>0</v>
      </c>
      <c r="BG115" s="181">
        <f>IF(O115="zákl. přenesená",K115,0)</f>
        <v>0</v>
      </c>
      <c r="BH115" s="181">
        <f>IF(O115="sníž. přenesená",K115,0)</f>
        <v>0</v>
      </c>
      <c r="BI115" s="181">
        <f>IF(O115="nulová",K115,0)</f>
        <v>0</v>
      </c>
      <c r="BJ115" s="21" t="s">
        <v>73</v>
      </c>
      <c r="BK115" s="181">
        <f>ROUND(P115*H115,2)</f>
        <v>0</v>
      </c>
      <c r="BL115" s="21" t="s">
        <v>123</v>
      </c>
      <c r="BM115" s="21" t="s">
        <v>656</v>
      </c>
    </row>
    <row r="116" spans="2:65" s="354" customFormat="1" ht="31.5" customHeight="1">
      <c r="B116" s="169"/>
      <c r="C116" s="409" t="s">
        <v>269</v>
      </c>
      <c r="D116" s="188" t="s">
        <v>152</v>
      </c>
      <c r="E116" s="189" t="s">
        <v>657</v>
      </c>
      <c r="F116" s="190" t="s">
        <v>658</v>
      </c>
      <c r="G116" s="191" t="s">
        <v>267</v>
      </c>
      <c r="H116" s="192">
        <v>259.25900000000001</v>
      </c>
      <c r="I116" s="193"/>
      <c r="J116" s="337"/>
      <c r="K116" s="194">
        <f>ROUND(P116*H116,2)</f>
        <v>0</v>
      </c>
      <c r="L116" s="190" t="s">
        <v>5</v>
      </c>
      <c r="M116" s="195"/>
      <c r="N116" s="196" t="s">
        <v>5</v>
      </c>
      <c r="O116" s="333" t="s">
        <v>37</v>
      </c>
      <c r="P116" s="312">
        <f>I116+J116</f>
        <v>0</v>
      </c>
      <c r="Q116" s="312">
        <f>ROUND(I116*H116,2)</f>
        <v>0</v>
      </c>
      <c r="R116" s="312">
        <f>ROUND(J116*H116,2)</f>
        <v>0</v>
      </c>
      <c r="S116" s="297"/>
      <c r="T116" s="334">
        <f>S116*H116</f>
        <v>0</v>
      </c>
      <c r="U116" s="334">
        <v>1</v>
      </c>
      <c r="V116" s="334">
        <f>U116*H116</f>
        <v>259.25900000000001</v>
      </c>
      <c r="W116" s="334">
        <v>0</v>
      </c>
      <c r="X116" s="180">
        <f>W116*H116</f>
        <v>0</v>
      </c>
      <c r="AR116" s="21" t="s">
        <v>155</v>
      </c>
      <c r="AT116" s="21" t="s">
        <v>152</v>
      </c>
      <c r="AU116" s="21" t="s">
        <v>75</v>
      </c>
      <c r="AY116" s="21" t="s">
        <v>115</v>
      </c>
      <c r="BE116" s="181">
        <f>IF(O116="základní",K116,0)</f>
        <v>0</v>
      </c>
      <c r="BF116" s="181">
        <f>IF(O116="snížená",K116,0)</f>
        <v>0</v>
      </c>
      <c r="BG116" s="181">
        <f>IF(O116="zákl. přenesená",K116,0)</f>
        <v>0</v>
      </c>
      <c r="BH116" s="181">
        <f>IF(O116="sníž. přenesená",K116,0)</f>
        <v>0</v>
      </c>
      <c r="BI116" s="181">
        <f>IF(O116="nulová",K116,0)</f>
        <v>0</v>
      </c>
      <c r="BJ116" s="21" t="s">
        <v>73</v>
      </c>
      <c r="BK116" s="181">
        <f>ROUND(P116*H116,2)</f>
        <v>0</v>
      </c>
      <c r="BL116" s="21" t="s">
        <v>123</v>
      </c>
      <c r="BM116" s="21" t="s">
        <v>659</v>
      </c>
    </row>
    <row r="117" spans="2:65" s="10" customFormat="1" ht="29.85" customHeight="1">
      <c r="B117" s="155"/>
      <c r="C117" s="410"/>
      <c r="D117" s="330" t="s">
        <v>65</v>
      </c>
      <c r="E117" s="331" t="s">
        <v>75</v>
      </c>
      <c r="F117" s="331" t="s">
        <v>146</v>
      </c>
      <c r="I117" s="158"/>
      <c r="J117" s="158"/>
      <c r="K117" s="332">
        <f>BK117</f>
        <v>0</v>
      </c>
      <c r="M117" s="155"/>
      <c r="N117" s="160"/>
      <c r="O117" s="327"/>
      <c r="P117" s="327"/>
      <c r="Q117" s="328">
        <f>Q118</f>
        <v>0</v>
      </c>
      <c r="R117" s="328">
        <f>R118</f>
        <v>0</v>
      </c>
      <c r="S117" s="327"/>
      <c r="T117" s="329">
        <f>T118</f>
        <v>0</v>
      </c>
      <c r="U117" s="327"/>
      <c r="V117" s="329">
        <f>V118</f>
        <v>22.657</v>
      </c>
      <c r="W117" s="327"/>
      <c r="X117" s="163">
        <f>X118</f>
        <v>0</v>
      </c>
      <c r="AR117" s="156" t="s">
        <v>73</v>
      </c>
      <c r="AT117" s="164" t="s">
        <v>65</v>
      </c>
      <c r="AU117" s="164" t="s">
        <v>73</v>
      </c>
      <c r="AY117" s="156" t="s">
        <v>115</v>
      </c>
      <c r="BK117" s="165">
        <f>BK118</f>
        <v>0</v>
      </c>
    </row>
    <row r="118" spans="2:65" s="354" customFormat="1" ht="44.25" customHeight="1">
      <c r="B118" s="169"/>
      <c r="C118" s="170" t="s">
        <v>372</v>
      </c>
      <c r="D118" s="170" t="s">
        <v>118</v>
      </c>
      <c r="E118" s="171" t="s">
        <v>148</v>
      </c>
      <c r="F118" s="172" t="s">
        <v>149</v>
      </c>
      <c r="G118" s="173" t="s">
        <v>138</v>
      </c>
      <c r="H118" s="174">
        <v>100</v>
      </c>
      <c r="I118" s="175"/>
      <c r="J118" s="175"/>
      <c r="K118" s="176">
        <f>ROUND(P118*H118,2)</f>
        <v>0</v>
      </c>
      <c r="L118" s="172" t="s">
        <v>122</v>
      </c>
      <c r="M118" s="36"/>
      <c r="N118" s="177" t="s">
        <v>5</v>
      </c>
      <c r="O118" s="333" t="s">
        <v>37</v>
      </c>
      <c r="P118" s="312">
        <f>I118+J118</f>
        <v>0</v>
      </c>
      <c r="Q118" s="312">
        <f>ROUND(I118*H118,2)</f>
        <v>0</v>
      </c>
      <c r="R118" s="312">
        <f>ROUND(J118*H118,2)</f>
        <v>0</v>
      </c>
      <c r="S118" s="297"/>
      <c r="T118" s="334">
        <f>S118*H118</f>
        <v>0</v>
      </c>
      <c r="U118" s="334">
        <v>0.22656999999999999</v>
      </c>
      <c r="V118" s="334">
        <f>U118*H118</f>
        <v>22.657</v>
      </c>
      <c r="W118" s="334">
        <v>0</v>
      </c>
      <c r="X118" s="180">
        <f>W118*H118</f>
        <v>0</v>
      </c>
      <c r="AR118" s="21" t="s">
        <v>123</v>
      </c>
      <c r="AT118" s="21" t="s">
        <v>118</v>
      </c>
      <c r="AU118" s="21" t="s">
        <v>75</v>
      </c>
      <c r="AY118" s="21" t="s">
        <v>115</v>
      </c>
      <c r="BE118" s="181">
        <f>IF(O118="základní",K118,0)</f>
        <v>0</v>
      </c>
      <c r="BF118" s="181">
        <f>IF(O118="snížená",K118,0)</f>
        <v>0</v>
      </c>
      <c r="BG118" s="181">
        <f>IF(O118="zákl. přenesená",K118,0)</f>
        <v>0</v>
      </c>
      <c r="BH118" s="181">
        <f>IF(O118="sníž. přenesená",K118,0)</f>
        <v>0</v>
      </c>
      <c r="BI118" s="181">
        <f>IF(O118="nulová",K118,0)</f>
        <v>0</v>
      </c>
      <c r="BJ118" s="21" t="s">
        <v>73</v>
      </c>
      <c r="BK118" s="181">
        <f>ROUND(P118*H118,2)</f>
        <v>0</v>
      </c>
      <c r="BL118" s="21" t="s">
        <v>123</v>
      </c>
      <c r="BM118" s="21" t="s">
        <v>660</v>
      </c>
    </row>
    <row r="119" spans="2:65" s="10" customFormat="1" ht="29.85" customHeight="1">
      <c r="B119" s="155"/>
      <c r="C119" s="410"/>
      <c r="D119" s="330" t="s">
        <v>65</v>
      </c>
      <c r="E119" s="331" t="s">
        <v>117</v>
      </c>
      <c r="F119" s="331" t="s">
        <v>661</v>
      </c>
      <c r="I119" s="158"/>
      <c r="J119" s="158"/>
      <c r="K119" s="332">
        <f>BK119</f>
        <v>0</v>
      </c>
      <c r="M119" s="155"/>
      <c r="N119" s="160"/>
      <c r="O119" s="327"/>
      <c r="P119" s="327"/>
      <c r="Q119" s="328">
        <f>SUM(Q120:Q124)</f>
        <v>0</v>
      </c>
      <c r="R119" s="328">
        <f>SUM(R120:R124)</f>
        <v>0</v>
      </c>
      <c r="S119" s="327"/>
      <c r="T119" s="329">
        <f>SUM(T120:T124)</f>
        <v>0</v>
      </c>
      <c r="U119" s="327"/>
      <c r="V119" s="329">
        <f>SUM(V120:V124)</f>
        <v>0</v>
      </c>
      <c r="W119" s="327"/>
      <c r="X119" s="163">
        <f>SUM(X120:X124)</f>
        <v>274.738</v>
      </c>
      <c r="AR119" s="156" t="s">
        <v>73</v>
      </c>
      <c r="AT119" s="164" t="s">
        <v>65</v>
      </c>
      <c r="AU119" s="164" t="s">
        <v>73</v>
      </c>
      <c r="AY119" s="156" t="s">
        <v>115</v>
      </c>
      <c r="BK119" s="165">
        <f>SUM(BK120:BK124)</f>
        <v>0</v>
      </c>
    </row>
    <row r="120" spans="2:65" s="354" customFormat="1" ht="31.5" customHeight="1">
      <c r="B120" s="169"/>
      <c r="C120" s="170" t="s">
        <v>977</v>
      </c>
      <c r="D120" s="170" t="s">
        <v>118</v>
      </c>
      <c r="E120" s="171" t="s">
        <v>662</v>
      </c>
      <c r="F120" s="172" t="s">
        <v>663</v>
      </c>
      <c r="G120" s="173" t="s">
        <v>312</v>
      </c>
      <c r="H120" s="174">
        <v>96</v>
      </c>
      <c r="I120" s="175"/>
      <c r="J120" s="175"/>
      <c r="K120" s="176">
        <f>ROUND(P120*H120,2)</f>
        <v>0</v>
      </c>
      <c r="L120" s="172" t="s">
        <v>122</v>
      </c>
      <c r="M120" s="36"/>
      <c r="N120" s="177" t="s">
        <v>5</v>
      </c>
      <c r="O120" s="333" t="s">
        <v>37</v>
      </c>
      <c r="P120" s="312">
        <f>I120+J120</f>
        <v>0</v>
      </c>
      <c r="Q120" s="312">
        <f>ROUND(I120*H120,2)</f>
        <v>0</v>
      </c>
      <c r="R120" s="312">
        <f>ROUND(J120*H120,2)</f>
        <v>0</v>
      </c>
      <c r="S120" s="297"/>
      <c r="T120" s="334">
        <f>S120*H120</f>
        <v>0</v>
      </c>
      <c r="U120" s="334">
        <v>0</v>
      </c>
      <c r="V120" s="334">
        <f>U120*H120</f>
        <v>0</v>
      </c>
      <c r="W120" s="334">
        <v>2.5</v>
      </c>
      <c r="X120" s="180">
        <f>W120*H120</f>
        <v>240</v>
      </c>
      <c r="AR120" s="21" t="s">
        <v>123</v>
      </c>
      <c r="AT120" s="21" t="s">
        <v>118</v>
      </c>
      <c r="AU120" s="21" t="s">
        <v>75</v>
      </c>
      <c r="AY120" s="21" t="s">
        <v>115</v>
      </c>
      <c r="BE120" s="181">
        <f>IF(O120="základní",K120,0)</f>
        <v>0</v>
      </c>
      <c r="BF120" s="181">
        <f>IF(O120="snížená",K120,0)</f>
        <v>0</v>
      </c>
      <c r="BG120" s="181">
        <f>IF(O120="zákl. přenesená",K120,0)</f>
        <v>0</v>
      </c>
      <c r="BH120" s="181">
        <f>IF(O120="sníž. přenesená",K120,0)</f>
        <v>0</v>
      </c>
      <c r="BI120" s="181">
        <f>IF(O120="nulová",K120,0)</f>
        <v>0</v>
      </c>
      <c r="BJ120" s="21" t="s">
        <v>73</v>
      </c>
      <c r="BK120" s="181">
        <f>ROUND(P120*H120,2)</f>
        <v>0</v>
      </c>
      <c r="BL120" s="21" t="s">
        <v>123</v>
      </c>
      <c r="BM120" s="21" t="s">
        <v>664</v>
      </c>
    </row>
    <row r="121" spans="2:65" s="354" customFormat="1" ht="27">
      <c r="B121" s="36"/>
      <c r="C121" s="362"/>
      <c r="D121" s="335" t="s">
        <v>125</v>
      </c>
      <c r="F121" s="336" t="s">
        <v>665</v>
      </c>
      <c r="I121" s="184"/>
      <c r="J121" s="184"/>
      <c r="M121" s="36"/>
      <c r="N121" s="185"/>
      <c r="O121" s="297"/>
      <c r="P121" s="297"/>
      <c r="Q121" s="297"/>
      <c r="R121" s="297"/>
      <c r="S121" s="297"/>
      <c r="T121" s="297"/>
      <c r="U121" s="297"/>
      <c r="V121" s="297"/>
      <c r="W121" s="297"/>
      <c r="X121" s="65"/>
      <c r="AT121" s="21" t="s">
        <v>125</v>
      </c>
      <c r="AU121" s="21" t="s">
        <v>75</v>
      </c>
    </row>
    <row r="122" spans="2:65" s="354" customFormat="1" ht="31.5" customHeight="1">
      <c r="B122" s="169"/>
      <c r="C122" s="170" t="s">
        <v>277</v>
      </c>
      <c r="D122" s="170" t="s">
        <v>118</v>
      </c>
      <c r="E122" s="171" t="s">
        <v>666</v>
      </c>
      <c r="F122" s="172" t="s">
        <v>667</v>
      </c>
      <c r="G122" s="173" t="s">
        <v>312</v>
      </c>
      <c r="H122" s="174">
        <v>15.79</v>
      </c>
      <c r="I122" s="175"/>
      <c r="J122" s="175"/>
      <c r="K122" s="176">
        <f>ROUND(P122*H122,2)</f>
        <v>0</v>
      </c>
      <c r="L122" s="172" t="s">
        <v>122</v>
      </c>
      <c r="M122" s="36"/>
      <c r="N122" s="177" t="s">
        <v>5</v>
      </c>
      <c r="O122" s="333" t="s">
        <v>37</v>
      </c>
      <c r="P122" s="312">
        <f>I122+J122</f>
        <v>0</v>
      </c>
      <c r="Q122" s="312">
        <f>ROUND(I122*H122,2)</f>
        <v>0</v>
      </c>
      <c r="R122" s="312">
        <f>ROUND(J122*H122,2)</f>
        <v>0</v>
      </c>
      <c r="S122" s="297"/>
      <c r="T122" s="334">
        <f>S122*H122</f>
        <v>0</v>
      </c>
      <c r="U122" s="334">
        <v>0</v>
      </c>
      <c r="V122" s="334">
        <f>U122*H122</f>
        <v>0</v>
      </c>
      <c r="W122" s="334">
        <v>2.2000000000000002</v>
      </c>
      <c r="X122" s="180">
        <f>W122*H122</f>
        <v>34.738</v>
      </c>
      <c r="AR122" s="21" t="s">
        <v>123</v>
      </c>
      <c r="AT122" s="21" t="s">
        <v>118</v>
      </c>
      <c r="AU122" s="21" t="s">
        <v>75</v>
      </c>
      <c r="AY122" s="21" t="s">
        <v>115</v>
      </c>
      <c r="BE122" s="181">
        <f>IF(O122="základní",K122,0)</f>
        <v>0</v>
      </c>
      <c r="BF122" s="181">
        <f>IF(O122="snížená",K122,0)</f>
        <v>0</v>
      </c>
      <c r="BG122" s="181">
        <f>IF(O122="zákl. přenesená",K122,0)</f>
        <v>0</v>
      </c>
      <c r="BH122" s="181">
        <f>IF(O122="sníž. přenesená",K122,0)</f>
        <v>0</v>
      </c>
      <c r="BI122" s="181">
        <f>IF(O122="nulová",K122,0)</f>
        <v>0</v>
      </c>
      <c r="BJ122" s="21" t="s">
        <v>73</v>
      </c>
      <c r="BK122" s="181">
        <f>ROUND(P122*H122,2)</f>
        <v>0</v>
      </c>
      <c r="BL122" s="21" t="s">
        <v>123</v>
      </c>
      <c r="BM122" s="21" t="s">
        <v>668</v>
      </c>
    </row>
    <row r="123" spans="2:65" s="354" customFormat="1" ht="40.5">
      <c r="B123" s="36"/>
      <c r="C123" s="362"/>
      <c r="D123" s="335" t="s">
        <v>125</v>
      </c>
      <c r="F123" s="336" t="s">
        <v>669</v>
      </c>
      <c r="I123" s="184"/>
      <c r="J123" s="184"/>
      <c r="M123" s="36"/>
      <c r="N123" s="185"/>
      <c r="O123" s="297"/>
      <c r="P123" s="297"/>
      <c r="Q123" s="297"/>
      <c r="R123" s="297"/>
      <c r="S123" s="297"/>
      <c r="T123" s="297"/>
      <c r="U123" s="297"/>
      <c r="V123" s="297"/>
      <c r="W123" s="297"/>
      <c r="X123" s="65"/>
      <c r="AT123" s="21" t="s">
        <v>125</v>
      </c>
      <c r="AU123" s="21" t="s">
        <v>75</v>
      </c>
    </row>
    <row r="124" spans="2:65" s="354" customFormat="1" ht="22.5" customHeight="1">
      <c r="B124" s="169"/>
      <c r="C124" s="170" t="s">
        <v>252</v>
      </c>
      <c r="D124" s="170" t="s">
        <v>118</v>
      </c>
      <c r="E124" s="171" t="s">
        <v>670</v>
      </c>
      <c r="F124" s="172" t="s">
        <v>671</v>
      </c>
      <c r="G124" s="173" t="s">
        <v>138</v>
      </c>
      <c r="H124" s="174">
        <v>100</v>
      </c>
      <c r="I124" s="175"/>
      <c r="J124" s="175"/>
      <c r="K124" s="176">
        <f>ROUND(P124*H124,2)</f>
        <v>0</v>
      </c>
      <c r="L124" s="172" t="s">
        <v>122</v>
      </c>
      <c r="M124" s="36"/>
      <c r="N124" s="177" t="s">
        <v>5</v>
      </c>
      <c r="O124" s="333" t="s">
        <v>37</v>
      </c>
      <c r="P124" s="312">
        <f>I124+J124</f>
        <v>0</v>
      </c>
      <c r="Q124" s="312">
        <f>ROUND(I124*H124,2)</f>
        <v>0</v>
      </c>
      <c r="R124" s="312">
        <f>ROUND(J124*H124,2)</f>
        <v>0</v>
      </c>
      <c r="S124" s="297"/>
      <c r="T124" s="334">
        <f>S124*H124</f>
        <v>0</v>
      </c>
      <c r="U124" s="334">
        <v>0</v>
      </c>
      <c r="V124" s="334">
        <f>U124*H124</f>
        <v>0</v>
      </c>
      <c r="W124" s="334">
        <v>0</v>
      </c>
      <c r="X124" s="180">
        <f>W124*H124</f>
        <v>0</v>
      </c>
      <c r="AR124" s="21" t="s">
        <v>123</v>
      </c>
      <c r="AT124" s="21" t="s">
        <v>118</v>
      </c>
      <c r="AU124" s="21" t="s">
        <v>75</v>
      </c>
      <c r="AY124" s="21" t="s">
        <v>115</v>
      </c>
      <c r="BE124" s="181">
        <f>IF(O124="základní",K124,0)</f>
        <v>0</v>
      </c>
      <c r="BF124" s="181">
        <f>IF(O124="snížená",K124,0)</f>
        <v>0</v>
      </c>
      <c r="BG124" s="181">
        <f>IF(O124="zákl. přenesená",K124,0)</f>
        <v>0</v>
      </c>
      <c r="BH124" s="181">
        <f>IF(O124="sníž. přenesená",K124,0)</f>
        <v>0</v>
      </c>
      <c r="BI124" s="181">
        <f>IF(O124="nulová",K124,0)</f>
        <v>0</v>
      </c>
      <c r="BJ124" s="21" t="s">
        <v>73</v>
      </c>
      <c r="BK124" s="181">
        <f>ROUND(P124*H124,2)</f>
        <v>0</v>
      </c>
      <c r="BL124" s="21" t="s">
        <v>123</v>
      </c>
      <c r="BM124" s="21" t="s">
        <v>672</v>
      </c>
    </row>
    <row r="125" spans="2:65" s="10" customFormat="1" ht="29.85" customHeight="1">
      <c r="B125" s="155"/>
      <c r="C125" s="410"/>
      <c r="D125" s="330" t="s">
        <v>65</v>
      </c>
      <c r="E125" s="331" t="s">
        <v>123</v>
      </c>
      <c r="F125" s="331" t="s">
        <v>322</v>
      </c>
      <c r="I125" s="158"/>
      <c r="J125" s="158"/>
      <c r="K125" s="332">
        <f>BK125</f>
        <v>0</v>
      </c>
      <c r="M125" s="155"/>
      <c r="N125" s="160"/>
      <c r="O125" s="327"/>
      <c r="P125" s="327"/>
      <c r="Q125" s="328">
        <f>SUM(Q126:Q129)</f>
        <v>0</v>
      </c>
      <c r="R125" s="328">
        <f>SUM(R126:R129)</f>
        <v>0</v>
      </c>
      <c r="S125" s="327"/>
      <c r="T125" s="329">
        <f>SUM(T126:T129)</f>
        <v>0</v>
      </c>
      <c r="U125" s="327"/>
      <c r="V125" s="329">
        <f>SUM(V126:V129)</f>
        <v>53.694000000000003</v>
      </c>
      <c r="W125" s="327"/>
      <c r="X125" s="163">
        <f>SUM(X126:X129)</f>
        <v>0</v>
      </c>
      <c r="AR125" s="156" t="s">
        <v>73</v>
      </c>
      <c r="AT125" s="164" t="s">
        <v>65</v>
      </c>
      <c r="AU125" s="164" t="s">
        <v>73</v>
      </c>
      <c r="AY125" s="156" t="s">
        <v>115</v>
      </c>
      <c r="BK125" s="165">
        <f>SUM(BK126:BK129)</f>
        <v>0</v>
      </c>
    </row>
    <row r="126" spans="2:65" s="354" customFormat="1" ht="31.5" customHeight="1">
      <c r="B126" s="169"/>
      <c r="C126" s="170" t="s">
        <v>298</v>
      </c>
      <c r="D126" s="170" t="s">
        <v>118</v>
      </c>
      <c r="E126" s="171" t="s">
        <v>323</v>
      </c>
      <c r="F126" s="172" t="s">
        <v>324</v>
      </c>
      <c r="G126" s="173" t="s">
        <v>312</v>
      </c>
      <c r="H126" s="174">
        <v>29.83</v>
      </c>
      <c r="I126" s="175"/>
      <c r="J126" s="175"/>
      <c r="K126" s="176">
        <f>ROUND(P126*H126,2)</f>
        <v>0</v>
      </c>
      <c r="L126" s="172" t="s">
        <v>122</v>
      </c>
      <c r="M126" s="36"/>
      <c r="N126" s="177" t="s">
        <v>5</v>
      </c>
      <c r="O126" s="333" t="s">
        <v>37</v>
      </c>
      <c r="P126" s="312">
        <f>I126+J126</f>
        <v>0</v>
      </c>
      <c r="Q126" s="312">
        <f>ROUND(I126*H126,2)</f>
        <v>0</v>
      </c>
      <c r="R126" s="312">
        <f>ROUND(J126*H126,2)</f>
        <v>0</v>
      </c>
      <c r="S126" s="297"/>
      <c r="T126" s="334">
        <f>S126*H126</f>
        <v>0</v>
      </c>
      <c r="U126" s="334">
        <v>0</v>
      </c>
      <c r="V126" s="334">
        <f>U126*H126</f>
        <v>0</v>
      </c>
      <c r="W126" s="334">
        <v>0</v>
      </c>
      <c r="X126" s="180">
        <f>W126*H126</f>
        <v>0</v>
      </c>
      <c r="AR126" s="21" t="s">
        <v>123</v>
      </c>
      <c r="AT126" s="21" t="s">
        <v>118</v>
      </c>
      <c r="AU126" s="21" t="s">
        <v>75</v>
      </c>
      <c r="AY126" s="21" t="s">
        <v>115</v>
      </c>
      <c r="BE126" s="181">
        <f>IF(O126="základní",K126,0)</f>
        <v>0</v>
      </c>
      <c r="BF126" s="181">
        <f>IF(O126="snížená",K126,0)</f>
        <v>0</v>
      </c>
      <c r="BG126" s="181">
        <f>IF(O126="zákl. přenesená",K126,0)</f>
        <v>0</v>
      </c>
      <c r="BH126" s="181">
        <f>IF(O126="sníž. přenesená",K126,0)</f>
        <v>0</v>
      </c>
      <c r="BI126" s="181">
        <f>IF(O126="nulová",K126,0)</f>
        <v>0</v>
      </c>
      <c r="BJ126" s="21" t="s">
        <v>73</v>
      </c>
      <c r="BK126" s="181">
        <f>ROUND(P126*H126,2)</f>
        <v>0</v>
      </c>
      <c r="BL126" s="21" t="s">
        <v>123</v>
      </c>
      <c r="BM126" s="21" t="s">
        <v>673</v>
      </c>
    </row>
    <row r="127" spans="2:65" s="354" customFormat="1" ht="31.5" customHeight="1">
      <c r="B127" s="169"/>
      <c r="C127" s="409" t="s">
        <v>347</v>
      </c>
      <c r="D127" s="188" t="s">
        <v>152</v>
      </c>
      <c r="E127" s="189" t="s">
        <v>213</v>
      </c>
      <c r="F127" s="190" t="s">
        <v>658</v>
      </c>
      <c r="G127" s="191" t="s">
        <v>267</v>
      </c>
      <c r="H127" s="192">
        <v>53.694000000000003</v>
      </c>
      <c r="I127" s="193"/>
      <c r="J127" s="337"/>
      <c r="K127" s="194">
        <f>ROUND(P127*H127,2)</f>
        <v>0</v>
      </c>
      <c r="L127" s="190" t="s">
        <v>5</v>
      </c>
      <c r="M127" s="195"/>
      <c r="N127" s="196" t="s">
        <v>5</v>
      </c>
      <c r="O127" s="333" t="s">
        <v>37</v>
      </c>
      <c r="P127" s="312">
        <f>I127+J127</f>
        <v>0</v>
      </c>
      <c r="Q127" s="312">
        <f>ROUND(I127*H127,2)</f>
        <v>0</v>
      </c>
      <c r="R127" s="312">
        <f>ROUND(J127*H127,2)</f>
        <v>0</v>
      </c>
      <c r="S127" s="297"/>
      <c r="T127" s="334">
        <f>S127*H127</f>
        <v>0</v>
      </c>
      <c r="U127" s="334">
        <v>1</v>
      </c>
      <c r="V127" s="334">
        <f>U127*H127</f>
        <v>53.694000000000003</v>
      </c>
      <c r="W127" s="334">
        <v>0</v>
      </c>
      <c r="X127" s="180">
        <f>W127*H127</f>
        <v>0</v>
      </c>
      <c r="AR127" s="21" t="s">
        <v>155</v>
      </c>
      <c r="AT127" s="21" t="s">
        <v>152</v>
      </c>
      <c r="AU127" s="21" t="s">
        <v>75</v>
      </c>
      <c r="AY127" s="21" t="s">
        <v>115</v>
      </c>
      <c r="BE127" s="181">
        <f>IF(O127="základní",K127,0)</f>
        <v>0</v>
      </c>
      <c r="BF127" s="181">
        <f>IF(O127="snížená",K127,0)</f>
        <v>0</v>
      </c>
      <c r="BG127" s="181">
        <f>IF(O127="zákl. přenesená",K127,0)</f>
        <v>0</v>
      </c>
      <c r="BH127" s="181">
        <f>IF(O127="sníž. přenesená",K127,0)</f>
        <v>0</v>
      </c>
      <c r="BI127" s="181">
        <f>IF(O127="nulová",K127,0)</f>
        <v>0</v>
      </c>
      <c r="BJ127" s="21" t="s">
        <v>73</v>
      </c>
      <c r="BK127" s="181">
        <f>ROUND(P127*H127,2)</f>
        <v>0</v>
      </c>
      <c r="BL127" s="21" t="s">
        <v>123</v>
      </c>
      <c r="BM127" s="21" t="s">
        <v>674</v>
      </c>
    </row>
    <row r="128" spans="2:65" s="354" customFormat="1" ht="31.5" customHeight="1">
      <c r="B128" s="169"/>
      <c r="C128" s="170" t="s">
        <v>233</v>
      </c>
      <c r="D128" s="170" t="s">
        <v>118</v>
      </c>
      <c r="E128" s="171" t="s">
        <v>675</v>
      </c>
      <c r="F128" s="172" t="s">
        <v>676</v>
      </c>
      <c r="G128" s="173" t="s">
        <v>312</v>
      </c>
      <c r="H128" s="174">
        <v>4.0999999999999996</v>
      </c>
      <c r="I128" s="175"/>
      <c r="J128" s="175"/>
      <c r="K128" s="176">
        <f>ROUND(P128*H128,2)</f>
        <v>0</v>
      </c>
      <c r="L128" s="172" t="s">
        <v>122</v>
      </c>
      <c r="M128" s="36"/>
      <c r="N128" s="177" t="s">
        <v>5</v>
      </c>
      <c r="O128" s="333" t="s">
        <v>37</v>
      </c>
      <c r="P128" s="312">
        <f>I128+J128</f>
        <v>0</v>
      </c>
      <c r="Q128" s="312">
        <f>ROUND(I128*H128,2)</f>
        <v>0</v>
      </c>
      <c r="R128" s="312">
        <f>ROUND(J128*H128,2)</f>
        <v>0</v>
      </c>
      <c r="S128" s="297"/>
      <c r="T128" s="334">
        <f>S128*H128</f>
        <v>0</v>
      </c>
      <c r="U128" s="334">
        <v>0</v>
      </c>
      <c r="V128" s="334">
        <f>U128*H128</f>
        <v>0</v>
      </c>
      <c r="W128" s="334">
        <v>0</v>
      </c>
      <c r="X128" s="180">
        <f>W128*H128</f>
        <v>0</v>
      </c>
      <c r="AR128" s="21" t="s">
        <v>123</v>
      </c>
      <c r="AT128" s="21" t="s">
        <v>118</v>
      </c>
      <c r="AU128" s="21" t="s">
        <v>75</v>
      </c>
      <c r="AY128" s="21" t="s">
        <v>115</v>
      </c>
      <c r="BE128" s="181">
        <f>IF(O128="základní",K128,0)</f>
        <v>0</v>
      </c>
      <c r="BF128" s="181">
        <f>IF(O128="snížená",K128,0)</f>
        <v>0</v>
      </c>
      <c r="BG128" s="181">
        <f>IF(O128="zákl. přenesená",K128,0)</f>
        <v>0</v>
      </c>
      <c r="BH128" s="181">
        <f>IF(O128="sníž. přenesená",K128,0)</f>
        <v>0</v>
      </c>
      <c r="BI128" s="181">
        <f>IF(O128="nulová",K128,0)</f>
        <v>0</v>
      </c>
      <c r="BJ128" s="21" t="s">
        <v>73</v>
      </c>
      <c r="BK128" s="181">
        <f>ROUND(P128*H128,2)</f>
        <v>0</v>
      </c>
      <c r="BL128" s="21" t="s">
        <v>123</v>
      </c>
      <c r="BM128" s="21" t="s">
        <v>677</v>
      </c>
    </row>
    <row r="129" spans="2:65" s="354" customFormat="1" ht="40.5">
      <c r="B129" s="36"/>
      <c r="C129" s="362"/>
      <c r="D129" s="186" t="s">
        <v>125</v>
      </c>
      <c r="F129" s="187" t="s">
        <v>678</v>
      </c>
      <c r="I129" s="184"/>
      <c r="J129" s="184"/>
      <c r="M129" s="36"/>
      <c r="N129" s="185"/>
      <c r="O129" s="297"/>
      <c r="P129" s="297"/>
      <c r="Q129" s="297"/>
      <c r="R129" s="297"/>
      <c r="S129" s="297"/>
      <c r="T129" s="297"/>
      <c r="U129" s="297"/>
      <c r="V129" s="297"/>
      <c r="W129" s="297"/>
      <c r="X129" s="65"/>
      <c r="AT129" s="21" t="s">
        <v>125</v>
      </c>
      <c r="AU129" s="21" t="s">
        <v>75</v>
      </c>
    </row>
    <row r="130" spans="2:65" s="10" customFormat="1" ht="29.85" customHeight="1">
      <c r="B130" s="155"/>
      <c r="C130" s="410"/>
      <c r="D130" s="330" t="s">
        <v>65</v>
      </c>
      <c r="E130" s="331" t="s">
        <v>155</v>
      </c>
      <c r="F130" s="331" t="s">
        <v>190</v>
      </c>
      <c r="I130" s="158"/>
      <c r="J130" s="158"/>
      <c r="K130" s="332">
        <f>BK130</f>
        <v>0</v>
      </c>
      <c r="M130" s="155"/>
      <c r="N130" s="160"/>
      <c r="O130" s="327"/>
      <c r="P130" s="327"/>
      <c r="Q130" s="328">
        <f>SUM(Q131:Q203)</f>
        <v>0</v>
      </c>
      <c r="R130" s="328">
        <f>SUM(R131:R203)</f>
        <v>0</v>
      </c>
      <c r="S130" s="327"/>
      <c r="T130" s="329">
        <f>SUM(T131:T203)</f>
        <v>0</v>
      </c>
      <c r="U130" s="327"/>
      <c r="V130" s="329">
        <f>SUM(V131:V203)</f>
        <v>22.682384599999999</v>
      </c>
      <c r="W130" s="327"/>
      <c r="X130" s="163">
        <f>SUM(X131:X203)</f>
        <v>1</v>
      </c>
      <c r="AR130" s="156" t="s">
        <v>73</v>
      </c>
      <c r="AT130" s="164" t="s">
        <v>65</v>
      </c>
      <c r="AU130" s="164" t="s">
        <v>73</v>
      </c>
      <c r="AY130" s="156" t="s">
        <v>115</v>
      </c>
      <c r="BK130" s="165">
        <f>SUM(BK131:BK203)</f>
        <v>0</v>
      </c>
    </row>
    <row r="131" spans="2:65" s="354" customFormat="1" ht="31.5" customHeight="1">
      <c r="B131" s="169"/>
      <c r="C131" s="170" t="s">
        <v>158</v>
      </c>
      <c r="D131" s="170" t="s">
        <v>118</v>
      </c>
      <c r="E131" s="171" t="s">
        <v>679</v>
      </c>
      <c r="F131" s="172" t="s">
        <v>680</v>
      </c>
      <c r="G131" s="173" t="s">
        <v>138</v>
      </c>
      <c r="H131" s="174">
        <v>56</v>
      </c>
      <c r="I131" s="175"/>
      <c r="J131" s="175"/>
      <c r="K131" s="176">
        <f>ROUND(P131*H131,2)</f>
        <v>0</v>
      </c>
      <c r="L131" s="172" t="s">
        <v>122</v>
      </c>
      <c r="M131" s="36"/>
      <c r="N131" s="177" t="s">
        <v>5</v>
      </c>
      <c r="O131" s="333" t="s">
        <v>37</v>
      </c>
      <c r="P131" s="312">
        <f>I131+J131</f>
        <v>0</v>
      </c>
      <c r="Q131" s="312">
        <f>ROUND(I131*H131,2)</f>
        <v>0</v>
      </c>
      <c r="R131" s="312">
        <f>ROUND(J131*H131,2)</f>
        <v>0</v>
      </c>
      <c r="S131" s="297"/>
      <c r="T131" s="334">
        <f>S131*H131</f>
        <v>0</v>
      </c>
      <c r="U131" s="334">
        <v>1.0000000000000001E-5</v>
      </c>
      <c r="V131" s="334">
        <f>U131*H131</f>
        <v>5.6000000000000006E-4</v>
      </c>
      <c r="W131" s="334">
        <v>0</v>
      </c>
      <c r="X131" s="180">
        <f>W131*H131</f>
        <v>0</v>
      </c>
      <c r="AR131" s="21" t="s">
        <v>123</v>
      </c>
      <c r="AT131" s="21" t="s">
        <v>118</v>
      </c>
      <c r="AU131" s="21" t="s">
        <v>75</v>
      </c>
      <c r="AY131" s="21" t="s">
        <v>115</v>
      </c>
      <c r="BE131" s="181">
        <f>IF(O131="základní",K131,0)</f>
        <v>0</v>
      </c>
      <c r="BF131" s="181">
        <f>IF(O131="snížená",K131,0)</f>
        <v>0</v>
      </c>
      <c r="BG131" s="181">
        <f>IF(O131="zákl. přenesená",K131,0)</f>
        <v>0</v>
      </c>
      <c r="BH131" s="181">
        <f>IF(O131="sníž. přenesená",K131,0)</f>
        <v>0</v>
      </c>
      <c r="BI131" s="181">
        <f>IF(O131="nulová",K131,0)</f>
        <v>0</v>
      </c>
      <c r="BJ131" s="21" t="s">
        <v>73</v>
      </c>
      <c r="BK131" s="181">
        <f>ROUND(P131*H131,2)</f>
        <v>0</v>
      </c>
      <c r="BL131" s="21" t="s">
        <v>123</v>
      </c>
      <c r="BM131" s="21" t="s">
        <v>681</v>
      </c>
    </row>
    <row r="132" spans="2:65" s="354" customFormat="1" ht="27">
      <c r="B132" s="36"/>
      <c r="C132" s="362"/>
      <c r="D132" s="335" t="s">
        <v>125</v>
      </c>
      <c r="F132" s="336" t="s">
        <v>682</v>
      </c>
      <c r="I132" s="184"/>
      <c r="J132" s="184"/>
      <c r="M132" s="36"/>
      <c r="N132" s="185"/>
      <c r="O132" s="297"/>
      <c r="P132" s="297"/>
      <c r="Q132" s="297"/>
      <c r="R132" s="297"/>
      <c r="S132" s="297"/>
      <c r="T132" s="297"/>
      <c r="U132" s="297"/>
      <c r="V132" s="297"/>
      <c r="W132" s="297"/>
      <c r="X132" s="65"/>
      <c r="AT132" s="21" t="s">
        <v>125</v>
      </c>
      <c r="AU132" s="21" t="s">
        <v>75</v>
      </c>
    </row>
    <row r="133" spans="2:65" s="354" customFormat="1" ht="22.5" customHeight="1">
      <c r="B133" s="169"/>
      <c r="C133" s="409" t="s">
        <v>162</v>
      </c>
      <c r="D133" s="188" t="s">
        <v>152</v>
      </c>
      <c r="E133" s="189" t="s">
        <v>683</v>
      </c>
      <c r="F133" s="190" t="s">
        <v>684</v>
      </c>
      <c r="G133" s="191" t="s">
        <v>332</v>
      </c>
      <c r="H133" s="192">
        <v>30</v>
      </c>
      <c r="I133" s="193"/>
      <c r="J133" s="337"/>
      <c r="K133" s="194">
        <f>ROUND(P133*H133,2)</f>
        <v>0</v>
      </c>
      <c r="L133" s="190" t="s">
        <v>5</v>
      </c>
      <c r="M133" s="195"/>
      <c r="N133" s="196" t="s">
        <v>5</v>
      </c>
      <c r="O133" s="333" t="s">
        <v>37</v>
      </c>
      <c r="P133" s="312">
        <f>I133+J133</f>
        <v>0</v>
      </c>
      <c r="Q133" s="312">
        <f>ROUND(I133*H133,2)</f>
        <v>0</v>
      </c>
      <c r="R133" s="312">
        <f>ROUND(J133*H133,2)</f>
        <v>0</v>
      </c>
      <c r="S133" s="297"/>
      <c r="T133" s="334">
        <f>S133*H133</f>
        <v>0</v>
      </c>
      <c r="U133" s="334">
        <v>4.4200000000000003E-3</v>
      </c>
      <c r="V133" s="334">
        <f>U133*H133</f>
        <v>0.1326</v>
      </c>
      <c r="W133" s="334">
        <v>0</v>
      </c>
      <c r="X133" s="180">
        <f>W133*H133</f>
        <v>0</v>
      </c>
      <c r="AR133" s="21" t="s">
        <v>155</v>
      </c>
      <c r="AT133" s="21" t="s">
        <v>152</v>
      </c>
      <c r="AU133" s="21" t="s">
        <v>75</v>
      </c>
      <c r="AY133" s="21" t="s">
        <v>115</v>
      </c>
      <c r="BE133" s="181">
        <f>IF(O133="základní",K133,0)</f>
        <v>0</v>
      </c>
      <c r="BF133" s="181">
        <f>IF(O133="snížená",K133,0)</f>
        <v>0</v>
      </c>
      <c r="BG133" s="181">
        <f>IF(O133="zákl. přenesená",K133,0)</f>
        <v>0</v>
      </c>
      <c r="BH133" s="181">
        <f>IF(O133="sníž. přenesená",K133,0)</f>
        <v>0</v>
      </c>
      <c r="BI133" s="181">
        <f>IF(O133="nulová",K133,0)</f>
        <v>0</v>
      </c>
      <c r="BJ133" s="21" t="s">
        <v>73</v>
      </c>
      <c r="BK133" s="181">
        <f>ROUND(P133*H133,2)</f>
        <v>0</v>
      </c>
      <c r="BL133" s="21" t="s">
        <v>123</v>
      </c>
      <c r="BM133" s="21" t="s">
        <v>685</v>
      </c>
    </row>
    <row r="134" spans="2:65" s="354" customFormat="1" ht="40.5">
      <c r="B134" s="36"/>
      <c r="C134" s="362"/>
      <c r="D134" s="335" t="s">
        <v>125</v>
      </c>
      <c r="F134" s="336" t="s">
        <v>686</v>
      </c>
      <c r="I134" s="184"/>
      <c r="J134" s="184"/>
      <c r="M134" s="36"/>
      <c r="N134" s="185"/>
      <c r="O134" s="297"/>
      <c r="P134" s="297"/>
      <c r="Q134" s="297"/>
      <c r="R134" s="297"/>
      <c r="S134" s="297"/>
      <c r="T134" s="297"/>
      <c r="U134" s="297"/>
      <c r="V134" s="297"/>
      <c r="W134" s="297"/>
      <c r="X134" s="65"/>
      <c r="AT134" s="21" t="s">
        <v>125</v>
      </c>
      <c r="AU134" s="21" t="s">
        <v>75</v>
      </c>
    </row>
    <row r="135" spans="2:65" s="354" customFormat="1" ht="22.5" customHeight="1">
      <c r="B135" s="169"/>
      <c r="C135" s="170" t="s">
        <v>141</v>
      </c>
      <c r="D135" s="170" t="s">
        <v>118</v>
      </c>
      <c r="E135" s="171" t="s">
        <v>687</v>
      </c>
      <c r="F135" s="172" t="s">
        <v>688</v>
      </c>
      <c r="G135" s="173" t="s">
        <v>138</v>
      </c>
      <c r="H135" s="174">
        <v>118.2</v>
      </c>
      <c r="I135" s="175"/>
      <c r="J135" s="175"/>
      <c r="K135" s="176">
        <f>ROUND(P135*H135,2)</f>
        <v>0</v>
      </c>
      <c r="L135" s="172" t="s">
        <v>122</v>
      </c>
      <c r="M135" s="36"/>
      <c r="N135" s="177" t="s">
        <v>5</v>
      </c>
      <c r="O135" s="333" t="s">
        <v>37</v>
      </c>
      <c r="P135" s="312">
        <f>I135+J135</f>
        <v>0</v>
      </c>
      <c r="Q135" s="312">
        <f>ROUND(I135*H135,2)</f>
        <v>0</v>
      </c>
      <c r="R135" s="312">
        <f>ROUND(J135*H135,2)</f>
        <v>0</v>
      </c>
      <c r="S135" s="297"/>
      <c r="T135" s="334">
        <f>S135*H135</f>
        <v>0</v>
      </c>
      <c r="U135" s="334">
        <v>1.0000000000000001E-5</v>
      </c>
      <c r="V135" s="334">
        <f>U135*H135</f>
        <v>1.1820000000000001E-3</v>
      </c>
      <c r="W135" s="334">
        <v>0</v>
      </c>
      <c r="X135" s="180">
        <f>W135*H135</f>
        <v>0</v>
      </c>
      <c r="AR135" s="21" t="s">
        <v>123</v>
      </c>
      <c r="AT135" s="21" t="s">
        <v>118</v>
      </c>
      <c r="AU135" s="21" t="s">
        <v>75</v>
      </c>
      <c r="AY135" s="21" t="s">
        <v>115</v>
      </c>
      <c r="BE135" s="181">
        <f>IF(O135="základní",K135,0)</f>
        <v>0</v>
      </c>
      <c r="BF135" s="181">
        <f>IF(O135="snížená",K135,0)</f>
        <v>0</v>
      </c>
      <c r="BG135" s="181">
        <f>IF(O135="zákl. přenesená",K135,0)</f>
        <v>0</v>
      </c>
      <c r="BH135" s="181">
        <f>IF(O135="sníž. přenesená",K135,0)</f>
        <v>0</v>
      </c>
      <c r="BI135" s="181">
        <f>IF(O135="nulová",K135,0)</f>
        <v>0</v>
      </c>
      <c r="BJ135" s="21" t="s">
        <v>73</v>
      </c>
      <c r="BK135" s="181">
        <f>ROUND(P135*H135,2)</f>
        <v>0</v>
      </c>
      <c r="BL135" s="21" t="s">
        <v>123</v>
      </c>
      <c r="BM135" s="21" t="s">
        <v>689</v>
      </c>
    </row>
    <row r="136" spans="2:65" s="354" customFormat="1" ht="22.5" customHeight="1">
      <c r="B136" s="169"/>
      <c r="C136" s="409" t="s">
        <v>147</v>
      </c>
      <c r="D136" s="188" t="s">
        <v>152</v>
      </c>
      <c r="E136" s="189" t="s">
        <v>690</v>
      </c>
      <c r="F136" s="190" t="s">
        <v>691</v>
      </c>
      <c r="G136" s="191" t="s">
        <v>194</v>
      </c>
      <c r="H136" s="192">
        <v>62</v>
      </c>
      <c r="I136" s="193"/>
      <c r="J136" s="337"/>
      <c r="K136" s="194">
        <f>ROUND(P136*H136,2)</f>
        <v>0</v>
      </c>
      <c r="L136" s="190" t="s">
        <v>122</v>
      </c>
      <c r="M136" s="195"/>
      <c r="N136" s="196" t="s">
        <v>5</v>
      </c>
      <c r="O136" s="333" t="s">
        <v>37</v>
      </c>
      <c r="P136" s="312">
        <f>I136+J136</f>
        <v>0</v>
      </c>
      <c r="Q136" s="312">
        <f>ROUND(I136*H136,2)</f>
        <v>0</v>
      </c>
      <c r="R136" s="312">
        <f>ROUND(J136*H136,2)</f>
        <v>0</v>
      </c>
      <c r="S136" s="297"/>
      <c r="T136" s="334">
        <f>S136*H136</f>
        <v>0</v>
      </c>
      <c r="U136" s="334">
        <v>6.8999999999999999E-3</v>
      </c>
      <c r="V136" s="334">
        <f>U136*H136</f>
        <v>0.42780000000000001</v>
      </c>
      <c r="W136" s="334">
        <v>0</v>
      </c>
      <c r="X136" s="180">
        <f>W136*H136</f>
        <v>0</v>
      </c>
      <c r="AR136" s="21" t="s">
        <v>155</v>
      </c>
      <c r="AT136" s="21" t="s">
        <v>152</v>
      </c>
      <c r="AU136" s="21" t="s">
        <v>75</v>
      </c>
      <c r="AY136" s="21" t="s">
        <v>115</v>
      </c>
      <c r="BE136" s="181">
        <f>IF(O136="základní",K136,0)</f>
        <v>0</v>
      </c>
      <c r="BF136" s="181">
        <f>IF(O136="snížená",K136,0)</f>
        <v>0</v>
      </c>
      <c r="BG136" s="181">
        <f>IF(O136="zákl. přenesená",K136,0)</f>
        <v>0</v>
      </c>
      <c r="BH136" s="181">
        <f>IF(O136="sníž. přenesená",K136,0)</f>
        <v>0</v>
      </c>
      <c r="BI136" s="181">
        <f>IF(O136="nulová",K136,0)</f>
        <v>0</v>
      </c>
      <c r="BJ136" s="21" t="s">
        <v>73</v>
      </c>
      <c r="BK136" s="181">
        <f>ROUND(P136*H136,2)</f>
        <v>0</v>
      </c>
      <c r="BL136" s="21" t="s">
        <v>123</v>
      </c>
      <c r="BM136" s="21" t="s">
        <v>692</v>
      </c>
    </row>
    <row r="137" spans="2:65" s="354" customFormat="1" ht="27">
      <c r="B137" s="36"/>
      <c r="C137" s="362"/>
      <c r="D137" s="335" t="s">
        <v>125</v>
      </c>
      <c r="F137" s="336" t="s">
        <v>693</v>
      </c>
      <c r="I137" s="184"/>
      <c r="J137" s="184"/>
      <c r="M137" s="36"/>
      <c r="N137" s="185"/>
      <c r="O137" s="297"/>
      <c r="P137" s="297"/>
      <c r="Q137" s="297"/>
      <c r="R137" s="297"/>
      <c r="S137" s="297"/>
      <c r="T137" s="297"/>
      <c r="U137" s="297"/>
      <c r="V137" s="297"/>
      <c r="W137" s="297"/>
      <c r="X137" s="65"/>
      <c r="AT137" s="21" t="s">
        <v>125</v>
      </c>
      <c r="AU137" s="21" t="s">
        <v>75</v>
      </c>
    </row>
    <row r="138" spans="2:65" s="354" customFormat="1" ht="22.5" customHeight="1">
      <c r="B138" s="169"/>
      <c r="C138" s="170" t="s">
        <v>11</v>
      </c>
      <c r="D138" s="170" t="s">
        <v>118</v>
      </c>
      <c r="E138" s="171" t="s">
        <v>694</v>
      </c>
      <c r="F138" s="172" t="s">
        <v>695</v>
      </c>
      <c r="G138" s="173" t="s">
        <v>138</v>
      </c>
      <c r="H138" s="174">
        <v>100</v>
      </c>
      <c r="I138" s="175"/>
      <c r="J138" s="175"/>
      <c r="K138" s="176">
        <f>ROUND(P138*H138,2)</f>
        <v>0</v>
      </c>
      <c r="L138" s="172" t="s">
        <v>122</v>
      </c>
      <c r="M138" s="36"/>
      <c r="N138" s="177" t="s">
        <v>5</v>
      </c>
      <c r="O138" s="333" t="s">
        <v>37</v>
      </c>
      <c r="P138" s="312">
        <f>I138+J138</f>
        <v>0</v>
      </c>
      <c r="Q138" s="312">
        <f>ROUND(I138*H138,2)</f>
        <v>0</v>
      </c>
      <c r="R138" s="312">
        <f>ROUND(J138*H138,2)</f>
        <v>0</v>
      </c>
      <c r="S138" s="297"/>
      <c r="T138" s="334">
        <f>S138*H138</f>
        <v>0</v>
      </c>
      <c r="U138" s="334">
        <v>3.0000000000000001E-5</v>
      </c>
      <c r="V138" s="334">
        <f>U138*H138</f>
        <v>3.0000000000000001E-3</v>
      </c>
      <c r="W138" s="334">
        <v>0</v>
      </c>
      <c r="X138" s="180">
        <f>W138*H138</f>
        <v>0</v>
      </c>
      <c r="AR138" s="21" t="s">
        <v>123</v>
      </c>
      <c r="AT138" s="21" t="s">
        <v>118</v>
      </c>
      <c r="AU138" s="21" t="s">
        <v>75</v>
      </c>
      <c r="AY138" s="21" t="s">
        <v>115</v>
      </c>
      <c r="BE138" s="181">
        <f>IF(O138="základní",K138,0)</f>
        <v>0</v>
      </c>
      <c r="BF138" s="181">
        <f>IF(O138="snížená",K138,0)</f>
        <v>0</v>
      </c>
      <c r="BG138" s="181">
        <f>IF(O138="zákl. přenesená",K138,0)</f>
        <v>0</v>
      </c>
      <c r="BH138" s="181">
        <f>IF(O138="sníž. přenesená",K138,0)</f>
        <v>0</v>
      </c>
      <c r="BI138" s="181">
        <f>IF(O138="nulová",K138,0)</f>
        <v>0</v>
      </c>
      <c r="BJ138" s="21" t="s">
        <v>73</v>
      </c>
      <c r="BK138" s="181">
        <f>ROUND(P138*H138,2)</f>
        <v>0</v>
      </c>
      <c r="BL138" s="21" t="s">
        <v>123</v>
      </c>
      <c r="BM138" s="21" t="s">
        <v>696</v>
      </c>
    </row>
    <row r="139" spans="2:65" s="354" customFormat="1" ht="22.5" customHeight="1">
      <c r="B139" s="169"/>
      <c r="C139" s="409" t="s">
        <v>399</v>
      </c>
      <c r="D139" s="188" t="s">
        <v>152</v>
      </c>
      <c r="E139" s="189" t="s">
        <v>697</v>
      </c>
      <c r="F139" s="190" t="s">
        <v>698</v>
      </c>
      <c r="G139" s="191" t="s">
        <v>194</v>
      </c>
      <c r="H139" s="192">
        <v>20</v>
      </c>
      <c r="I139" s="193"/>
      <c r="J139" s="337"/>
      <c r="K139" s="194">
        <f>ROUND(P139*H139,2)</f>
        <v>0</v>
      </c>
      <c r="L139" s="190" t="s">
        <v>122</v>
      </c>
      <c r="M139" s="195"/>
      <c r="N139" s="196" t="s">
        <v>5</v>
      </c>
      <c r="O139" s="333" t="s">
        <v>37</v>
      </c>
      <c r="P139" s="312">
        <f>I139+J139</f>
        <v>0</v>
      </c>
      <c r="Q139" s="312">
        <f>ROUND(I139*H139,2)</f>
        <v>0</v>
      </c>
      <c r="R139" s="312">
        <f>ROUND(J139*H139,2)</f>
        <v>0</v>
      </c>
      <c r="S139" s="297"/>
      <c r="T139" s="334">
        <f>S139*H139</f>
        <v>0</v>
      </c>
      <c r="U139" s="334">
        <v>6.3799999999999996E-2</v>
      </c>
      <c r="V139" s="334">
        <f>U139*H139</f>
        <v>1.2759999999999998</v>
      </c>
      <c r="W139" s="334">
        <v>0</v>
      </c>
      <c r="X139" s="180">
        <f>W139*H139</f>
        <v>0</v>
      </c>
      <c r="AR139" s="21" t="s">
        <v>155</v>
      </c>
      <c r="AT139" s="21" t="s">
        <v>152</v>
      </c>
      <c r="AU139" s="21" t="s">
        <v>75</v>
      </c>
      <c r="AY139" s="21" t="s">
        <v>115</v>
      </c>
      <c r="BE139" s="181">
        <f>IF(O139="základní",K139,0)</f>
        <v>0</v>
      </c>
      <c r="BF139" s="181">
        <f>IF(O139="snížená",K139,0)</f>
        <v>0</v>
      </c>
      <c r="BG139" s="181">
        <f>IF(O139="zákl. přenesená",K139,0)</f>
        <v>0</v>
      </c>
      <c r="BH139" s="181">
        <f>IF(O139="sníž. přenesená",K139,0)</f>
        <v>0</v>
      </c>
      <c r="BI139" s="181">
        <f>IF(O139="nulová",K139,0)</f>
        <v>0</v>
      </c>
      <c r="BJ139" s="21" t="s">
        <v>73</v>
      </c>
      <c r="BK139" s="181">
        <f>ROUND(P139*H139,2)</f>
        <v>0</v>
      </c>
      <c r="BL139" s="21" t="s">
        <v>123</v>
      </c>
      <c r="BM139" s="21" t="s">
        <v>699</v>
      </c>
    </row>
    <row r="140" spans="2:65" s="354" customFormat="1" ht="22.5" customHeight="1">
      <c r="B140" s="169"/>
      <c r="C140" s="409" t="s">
        <v>191</v>
      </c>
      <c r="D140" s="188" t="s">
        <v>152</v>
      </c>
      <c r="E140" s="189" t="s">
        <v>700</v>
      </c>
      <c r="F140" s="190" t="s">
        <v>701</v>
      </c>
      <c r="G140" s="191" t="s">
        <v>194</v>
      </c>
      <c r="H140" s="192">
        <v>2</v>
      </c>
      <c r="I140" s="193"/>
      <c r="J140" s="337"/>
      <c r="K140" s="194">
        <f>ROUND(P140*H140,2)</f>
        <v>0</v>
      </c>
      <c r="L140" s="190" t="s">
        <v>122</v>
      </c>
      <c r="M140" s="195"/>
      <c r="N140" s="196" t="s">
        <v>5</v>
      </c>
      <c r="O140" s="333" t="s">
        <v>37</v>
      </c>
      <c r="P140" s="312">
        <f>I140+J140</f>
        <v>0</v>
      </c>
      <c r="Q140" s="312">
        <f>ROUND(I140*H140,2)</f>
        <v>0</v>
      </c>
      <c r="R140" s="312">
        <f>ROUND(J140*H140,2)</f>
        <v>0</v>
      </c>
      <c r="S140" s="297"/>
      <c r="T140" s="334">
        <f>S140*H140</f>
        <v>0</v>
      </c>
      <c r="U140" s="334">
        <v>2.6599999999999999E-2</v>
      </c>
      <c r="V140" s="334">
        <f>U140*H140</f>
        <v>5.3199999999999997E-2</v>
      </c>
      <c r="W140" s="334">
        <v>0</v>
      </c>
      <c r="X140" s="180">
        <f>W140*H140</f>
        <v>0</v>
      </c>
      <c r="AR140" s="21" t="s">
        <v>155</v>
      </c>
      <c r="AT140" s="21" t="s">
        <v>152</v>
      </c>
      <c r="AU140" s="21" t="s">
        <v>75</v>
      </c>
      <c r="AY140" s="21" t="s">
        <v>115</v>
      </c>
      <c r="BE140" s="181">
        <f>IF(O140="základní",K140,0)</f>
        <v>0</v>
      </c>
      <c r="BF140" s="181">
        <f>IF(O140="snížená",K140,0)</f>
        <v>0</v>
      </c>
      <c r="BG140" s="181">
        <f>IF(O140="zákl. přenesená",K140,0)</f>
        <v>0</v>
      </c>
      <c r="BH140" s="181">
        <f>IF(O140="sníž. přenesená",K140,0)</f>
        <v>0</v>
      </c>
      <c r="BI140" s="181">
        <f>IF(O140="nulová",K140,0)</f>
        <v>0</v>
      </c>
      <c r="BJ140" s="21" t="s">
        <v>73</v>
      </c>
      <c r="BK140" s="181">
        <f>ROUND(P140*H140,2)</f>
        <v>0</v>
      </c>
      <c r="BL140" s="21" t="s">
        <v>123</v>
      </c>
      <c r="BM140" s="21" t="s">
        <v>702</v>
      </c>
    </row>
    <row r="141" spans="2:65" s="354" customFormat="1" ht="27">
      <c r="B141" s="36"/>
      <c r="C141" s="362"/>
      <c r="D141" s="335" t="s">
        <v>125</v>
      </c>
      <c r="F141" s="336" t="s">
        <v>703</v>
      </c>
      <c r="I141" s="184"/>
      <c r="J141" s="184"/>
      <c r="M141" s="36"/>
      <c r="N141" s="185"/>
      <c r="O141" s="297"/>
      <c r="P141" s="297"/>
      <c r="Q141" s="297"/>
      <c r="R141" s="297"/>
      <c r="S141" s="297"/>
      <c r="T141" s="297"/>
      <c r="U141" s="297"/>
      <c r="V141" s="297"/>
      <c r="W141" s="297"/>
      <c r="X141" s="65"/>
      <c r="AT141" s="21" t="s">
        <v>125</v>
      </c>
      <c r="AU141" s="21" t="s">
        <v>75</v>
      </c>
    </row>
    <row r="142" spans="2:65" s="354" customFormat="1" ht="31.5" customHeight="1">
      <c r="B142" s="169"/>
      <c r="C142" s="170" t="s">
        <v>704</v>
      </c>
      <c r="D142" s="170" t="s">
        <v>118</v>
      </c>
      <c r="E142" s="171" t="s">
        <v>705</v>
      </c>
      <c r="F142" s="172" t="s">
        <v>706</v>
      </c>
      <c r="G142" s="173" t="s">
        <v>194</v>
      </c>
      <c r="H142" s="174">
        <v>7</v>
      </c>
      <c r="I142" s="175"/>
      <c r="J142" s="175"/>
      <c r="K142" s="176">
        <f>ROUND(P142*H142,2)</f>
        <v>0</v>
      </c>
      <c r="L142" s="172" t="s">
        <v>122</v>
      </c>
      <c r="M142" s="36"/>
      <c r="N142" s="177" t="s">
        <v>5</v>
      </c>
      <c r="O142" s="333" t="s">
        <v>37</v>
      </c>
      <c r="P142" s="312">
        <f>I142+J142</f>
        <v>0</v>
      </c>
      <c r="Q142" s="312">
        <f>ROUND(I142*H142,2)</f>
        <v>0</v>
      </c>
      <c r="R142" s="312">
        <f>ROUND(J142*H142,2)</f>
        <v>0</v>
      </c>
      <c r="S142" s="297"/>
      <c r="T142" s="334">
        <f>S142*H142</f>
        <v>0</v>
      </c>
      <c r="U142" s="334">
        <v>8.0000000000000007E-5</v>
      </c>
      <c r="V142" s="334">
        <f>U142*H142</f>
        <v>5.6000000000000006E-4</v>
      </c>
      <c r="W142" s="334">
        <v>0</v>
      </c>
      <c r="X142" s="180">
        <f>W142*H142</f>
        <v>0</v>
      </c>
      <c r="AR142" s="21" t="s">
        <v>123</v>
      </c>
      <c r="AT142" s="21" t="s">
        <v>118</v>
      </c>
      <c r="AU142" s="21" t="s">
        <v>75</v>
      </c>
      <c r="AY142" s="21" t="s">
        <v>115</v>
      </c>
      <c r="BE142" s="181">
        <f>IF(O142="základní",K142,0)</f>
        <v>0</v>
      </c>
      <c r="BF142" s="181">
        <f>IF(O142="snížená",K142,0)</f>
        <v>0</v>
      </c>
      <c r="BG142" s="181">
        <f>IF(O142="zákl. přenesená",K142,0)</f>
        <v>0</v>
      </c>
      <c r="BH142" s="181">
        <f>IF(O142="sníž. přenesená",K142,0)</f>
        <v>0</v>
      </c>
      <c r="BI142" s="181">
        <f>IF(O142="nulová",K142,0)</f>
        <v>0</v>
      </c>
      <c r="BJ142" s="21" t="s">
        <v>73</v>
      </c>
      <c r="BK142" s="181">
        <f>ROUND(P142*H142,2)</f>
        <v>0</v>
      </c>
      <c r="BL142" s="21" t="s">
        <v>123</v>
      </c>
      <c r="BM142" s="21" t="s">
        <v>707</v>
      </c>
    </row>
    <row r="143" spans="2:65" s="354" customFormat="1" ht="22.5" customHeight="1">
      <c r="B143" s="169"/>
      <c r="C143" s="437" t="s">
        <v>708</v>
      </c>
      <c r="D143" s="421" t="s">
        <v>152</v>
      </c>
      <c r="E143" s="422" t="s">
        <v>922</v>
      </c>
      <c r="F143" s="423" t="s">
        <v>923</v>
      </c>
      <c r="G143" s="191" t="s">
        <v>194</v>
      </c>
      <c r="H143" s="192">
        <v>7</v>
      </c>
      <c r="I143" s="193"/>
      <c r="J143" s="337"/>
      <c r="K143" s="194">
        <f>ROUND(P143*H143,2)</f>
        <v>0</v>
      </c>
      <c r="L143" s="190" t="s">
        <v>122</v>
      </c>
      <c r="M143" s="195"/>
      <c r="N143" s="196" t="s">
        <v>5</v>
      </c>
      <c r="O143" s="333" t="s">
        <v>37</v>
      </c>
      <c r="P143" s="312">
        <f>I143+J143</f>
        <v>0</v>
      </c>
      <c r="Q143" s="312">
        <f>ROUND(I143*H143,2)</f>
        <v>0</v>
      </c>
      <c r="R143" s="312">
        <f>ROUND(J143*H143,2)</f>
        <v>0</v>
      </c>
      <c r="S143" s="297"/>
      <c r="T143" s="334">
        <f>S143*H143</f>
        <v>0</v>
      </c>
      <c r="U143" s="334">
        <v>8.0000000000000004E-4</v>
      </c>
      <c r="V143" s="334">
        <f>U143*H143</f>
        <v>5.5999999999999999E-3</v>
      </c>
      <c r="W143" s="334">
        <v>0</v>
      </c>
      <c r="X143" s="180">
        <f>W143*H143</f>
        <v>0</v>
      </c>
      <c r="AR143" s="21" t="s">
        <v>155</v>
      </c>
      <c r="AT143" s="21" t="s">
        <v>152</v>
      </c>
      <c r="AU143" s="21" t="s">
        <v>75</v>
      </c>
      <c r="AY143" s="21" t="s">
        <v>115</v>
      </c>
      <c r="BE143" s="181">
        <f>IF(O143="základní",K143,0)</f>
        <v>0</v>
      </c>
      <c r="BF143" s="181">
        <f>IF(O143="snížená",K143,0)</f>
        <v>0</v>
      </c>
      <c r="BG143" s="181">
        <f>IF(O143="zákl. přenesená",K143,0)</f>
        <v>0</v>
      </c>
      <c r="BH143" s="181">
        <f>IF(O143="sníž. přenesená",K143,0)</f>
        <v>0</v>
      </c>
      <c r="BI143" s="181">
        <f>IF(O143="nulová",K143,0)</f>
        <v>0</v>
      </c>
      <c r="BJ143" s="21" t="s">
        <v>73</v>
      </c>
      <c r="BK143" s="181">
        <f>ROUND(P143*H143,2)</f>
        <v>0</v>
      </c>
      <c r="BL143" s="21" t="s">
        <v>123</v>
      </c>
      <c r="BM143" s="21" t="s">
        <v>924</v>
      </c>
    </row>
    <row r="144" spans="2:65" s="354" customFormat="1" ht="31.5" customHeight="1">
      <c r="B144" s="169"/>
      <c r="C144" s="170" t="s">
        <v>711</v>
      </c>
      <c r="D144" s="170" t="s">
        <v>118</v>
      </c>
      <c r="E144" s="171" t="s">
        <v>712</v>
      </c>
      <c r="F144" s="172" t="s">
        <v>713</v>
      </c>
      <c r="G144" s="173" t="s">
        <v>194</v>
      </c>
      <c r="H144" s="174">
        <v>19</v>
      </c>
      <c r="I144" s="175"/>
      <c r="J144" s="175"/>
      <c r="K144" s="176">
        <f>ROUND(P144*H144,2)</f>
        <v>0</v>
      </c>
      <c r="L144" s="172" t="s">
        <v>122</v>
      </c>
      <c r="M144" s="36"/>
      <c r="N144" s="177" t="s">
        <v>5</v>
      </c>
      <c r="O144" s="333" t="s">
        <v>37</v>
      </c>
      <c r="P144" s="312">
        <f>I144+J144</f>
        <v>0</v>
      </c>
      <c r="Q144" s="312">
        <f>ROUND(I144*H144,2)</f>
        <v>0</v>
      </c>
      <c r="R144" s="312">
        <f>ROUND(J144*H144,2)</f>
        <v>0</v>
      </c>
      <c r="S144" s="297"/>
      <c r="T144" s="334">
        <f>S144*H144</f>
        <v>0</v>
      </c>
      <c r="U144" s="334">
        <v>1E-4</v>
      </c>
      <c r="V144" s="334">
        <f>U144*H144</f>
        <v>1.9E-3</v>
      </c>
      <c r="W144" s="334">
        <v>0</v>
      </c>
      <c r="X144" s="180">
        <f>W144*H144</f>
        <v>0</v>
      </c>
      <c r="AR144" s="21" t="s">
        <v>123</v>
      </c>
      <c r="AT144" s="21" t="s">
        <v>118</v>
      </c>
      <c r="AU144" s="21" t="s">
        <v>75</v>
      </c>
      <c r="AY144" s="21" t="s">
        <v>115</v>
      </c>
      <c r="BE144" s="181">
        <f>IF(O144="základní",K144,0)</f>
        <v>0</v>
      </c>
      <c r="BF144" s="181">
        <f>IF(O144="snížená",K144,0)</f>
        <v>0</v>
      </c>
      <c r="BG144" s="181">
        <f>IF(O144="zákl. přenesená",K144,0)</f>
        <v>0</v>
      </c>
      <c r="BH144" s="181">
        <f>IF(O144="sníž. přenesená",K144,0)</f>
        <v>0</v>
      </c>
      <c r="BI144" s="181">
        <f>IF(O144="nulová",K144,0)</f>
        <v>0</v>
      </c>
      <c r="BJ144" s="21" t="s">
        <v>73</v>
      </c>
      <c r="BK144" s="181">
        <f>ROUND(P144*H144,2)</f>
        <v>0</v>
      </c>
      <c r="BL144" s="21" t="s">
        <v>123</v>
      </c>
      <c r="BM144" s="21" t="s">
        <v>714</v>
      </c>
    </row>
    <row r="145" spans="2:65" s="354" customFormat="1" ht="22.5" customHeight="1">
      <c r="B145" s="169"/>
      <c r="C145" s="437" t="s">
        <v>715</v>
      </c>
      <c r="D145" s="421" t="s">
        <v>152</v>
      </c>
      <c r="E145" s="422" t="s">
        <v>716</v>
      </c>
      <c r="F145" s="423" t="s">
        <v>717</v>
      </c>
      <c r="G145" s="424" t="s">
        <v>194</v>
      </c>
      <c r="H145" s="425">
        <v>19</v>
      </c>
      <c r="I145" s="193"/>
      <c r="J145" s="337"/>
      <c r="K145" s="194">
        <f>ROUND(P145*H145,2)</f>
        <v>0</v>
      </c>
      <c r="L145" s="190" t="s">
        <v>122</v>
      </c>
      <c r="M145" s="195"/>
      <c r="N145" s="196" t="s">
        <v>5</v>
      </c>
      <c r="O145" s="333" t="s">
        <v>37</v>
      </c>
      <c r="P145" s="312">
        <f>I145+J145</f>
        <v>0</v>
      </c>
      <c r="Q145" s="312">
        <f>ROUND(I145*H145,2)</f>
        <v>0</v>
      </c>
      <c r="R145" s="312">
        <f>ROUND(J145*H145,2)</f>
        <v>0</v>
      </c>
      <c r="S145" s="297"/>
      <c r="T145" s="334">
        <f>S145*H145</f>
        <v>0</v>
      </c>
      <c r="U145" s="334">
        <v>1.1999999999999999E-3</v>
      </c>
      <c r="V145" s="334">
        <f>U145*H145</f>
        <v>2.2799999999999997E-2</v>
      </c>
      <c r="W145" s="334">
        <v>0</v>
      </c>
      <c r="X145" s="180">
        <f>W145*H145</f>
        <v>0</v>
      </c>
      <c r="AR145" s="21" t="s">
        <v>155</v>
      </c>
      <c r="AT145" s="21" t="s">
        <v>152</v>
      </c>
      <c r="AU145" s="21" t="s">
        <v>75</v>
      </c>
      <c r="AY145" s="21" t="s">
        <v>115</v>
      </c>
      <c r="BE145" s="181">
        <f>IF(O145="základní",K145,0)</f>
        <v>0</v>
      </c>
      <c r="BF145" s="181">
        <f>IF(O145="snížená",K145,0)</f>
        <v>0</v>
      </c>
      <c r="BG145" s="181">
        <f>IF(O145="zákl. přenesená",K145,0)</f>
        <v>0</v>
      </c>
      <c r="BH145" s="181">
        <f>IF(O145="sníž. přenesená",K145,0)</f>
        <v>0</v>
      </c>
      <c r="BI145" s="181">
        <f>IF(O145="nulová",K145,0)</f>
        <v>0</v>
      </c>
      <c r="BJ145" s="21" t="s">
        <v>73</v>
      </c>
      <c r="BK145" s="181">
        <f>ROUND(P145*H145,2)</f>
        <v>0</v>
      </c>
      <c r="BL145" s="21" t="s">
        <v>123</v>
      </c>
      <c r="BM145" s="21" t="s">
        <v>718</v>
      </c>
    </row>
    <row r="146" spans="2:65" s="354" customFormat="1" ht="22.5" customHeight="1">
      <c r="B146" s="169"/>
      <c r="C146" s="437" t="s">
        <v>719</v>
      </c>
      <c r="D146" s="421" t="s">
        <v>152</v>
      </c>
      <c r="E146" s="422" t="s">
        <v>720</v>
      </c>
      <c r="F146" s="423" t="s">
        <v>721</v>
      </c>
      <c r="G146" s="424" t="s">
        <v>194</v>
      </c>
      <c r="H146" s="425">
        <v>19</v>
      </c>
      <c r="I146" s="193"/>
      <c r="J146" s="337"/>
      <c r="K146" s="194">
        <f>ROUND(P146*H146,2)</f>
        <v>0</v>
      </c>
      <c r="L146" s="190" t="s">
        <v>122</v>
      </c>
      <c r="M146" s="195"/>
      <c r="N146" s="196" t="s">
        <v>5</v>
      </c>
      <c r="O146" s="333" t="s">
        <v>37</v>
      </c>
      <c r="P146" s="312">
        <f>I146+J146</f>
        <v>0</v>
      </c>
      <c r="Q146" s="312">
        <f>ROUND(I146*H146,2)</f>
        <v>0</v>
      </c>
      <c r="R146" s="312">
        <f>ROUND(J146*H146,2)</f>
        <v>0</v>
      </c>
      <c r="S146" s="297"/>
      <c r="T146" s="334">
        <f>S146*H146</f>
        <v>0</v>
      </c>
      <c r="U146" s="334">
        <v>8.4000000000000003E-4</v>
      </c>
      <c r="V146" s="334">
        <f>U146*H146</f>
        <v>1.5960000000000002E-2</v>
      </c>
      <c r="W146" s="334">
        <v>0</v>
      </c>
      <c r="X146" s="180">
        <f>W146*H146</f>
        <v>0</v>
      </c>
      <c r="AR146" s="21" t="s">
        <v>155</v>
      </c>
      <c r="AT146" s="21" t="s">
        <v>152</v>
      </c>
      <c r="AU146" s="21" t="s">
        <v>75</v>
      </c>
      <c r="AY146" s="21" t="s">
        <v>115</v>
      </c>
      <c r="BE146" s="181">
        <f>IF(O146="základní",K146,0)</f>
        <v>0</v>
      </c>
      <c r="BF146" s="181">
        <f>IF(O146="snížená",K146,0)</f>
        <v>0</v>
      </c>
      <c r="BG146" s="181">
        <f>IF(O146="zákl. přenesená",K146,0)</f>
        <v>0</v>
      </c>
      <c r="BH146" s="181">
        <f>IF(O146="sníž. přenesená",K146,0)</f>
        <v>0</v>
      </c>
      <c r="BI146" s="181">
        <f>IF(O146="nulová",K146,0)</f>
        <v>0</v>
      </c>
      <c r="BJ146" s="21" t="s">
        <v>73</v>
      </c>
      <c r="BK146" s="181">
        <f>ROUND(P146*H146,2)</f>
        <v>0</v>
      </c>
      <c r="BL146" s="21" t="s">
        <v>123</v>
      </c>
      <c r="BM146" s="21" t="s">
        <v>722</v>
      </c>
    </row>
    <row r="147" spans="2:65" s="354" customFormat="1" ht="27">
      <c r="B147" s="36"/>
      <c r="C147" s="362"/>
      <c r="D147" s="335" t="s">
        <v>125</v>
      </c>
      <c r="F147" s="336" t="s">
        <v>723</v>
      </c>
      <c r="I147" s="184"/>
      <c r="J147" s="184"/>
      <c r="M147" s="36"/>
      <c r="N147" s="185"/>
      <c r="O147" s="297"/>
      <c r="P147" s="297"/>
      <c r="Q147" s="297"/>
      <c r="R147" s="297"/>
      <c r="S147" s="297"/>
      <c r="T147" s="297"/>
      <c r="U147" s="297"/>
      <c r="V147" s="297"/>
      <c r="W147" s="297"/>
      <c r="X147" s="65"/>
      <c r="AT147" s="21" t="s">
        <v>125</v>
      </c>
      <c r="AU147" s="21" t="s">
        <v>75</v>
      </c>
    </row>
    <row r="148" spans="2:65" s="354" customFormat="1" ht="22.5" customHeight="1">
      <c r="B148" s="169"/>
      <c r="C148" s="409" t="s">
        <v>724</v>
      </c>
      <c r="D148" s="188" t="s">
        <v>152</v>
      </c>
      <c r="E148" s="189" t="s">
        <v>725</v>
      </c>
      <c r="F148" s="190" t="s">
        <v>726</v>
      </c>
      <c r="G148" s="191" t="s">
        <v>194</v>
      </c>
      <c r="H148" s="192">
        <v>7</v>
      </c>
      <c r="I148" s="193"/>
      <c r="J148" s="337"/>
      <c r="K148" s="194">
        <f>ROUND(P148*H148,2)</f>
        <v>0</v>
      </c>
      <c r="L148" s="190" t="s">
        <v>122</v>
      </c>
      <c r="M148" s="195"/>
      <c r="N148" s="196" t="s">
        <v>5</v>
      </c>
      <c r="O148" s="333" t="s">
        <v>37</v>
      </c>
      <c r="P148" s="312">
        <f>I148+J148</f>
        <v>0</v>
      </c>
      <c r="Q148" s="312">
        <f>ROUND(I148*H148,2)</f>
        <v>0</v>
      </c>
      <c r="R148" s="312">
        <f>ROUND(J148*H148,2)</f>
        <v>0</v>
      </c>
      <c r="S148" s="297"/>
      <c r="T148" s="334">
        <f>S148*H148</f>
        <v>0</v>
      </c>
      <c r="U148" s="334">
        <v>4.6999999999999999E-4</v>
      </c>
      <c r="V148" s="334">
        <f>U148*H148</f>
        <v>3.29E-3</v>
      </c>
      <c r="W148" s="334">
        <v>0</v>
      </c>
      <c r="X148" s="180">
        <f>W148*H148</f>
        <v>0</v>
      </c>
      <c r="AR148" s="21" t="s">
        <v>155</v>
      </c>
      <c r="AT148" s="21" t="s">
        <v>152</v>
      </c>
      <c r="AU148" s="21" t="s">
        <v>75</v>
      </c>
      <c r="AY148" s="21" t="s">
        <v>115</v>
      </c>
      <c r="BE148" s="181">
        <f>IF(O148="základní",K148,0)</f>
        <v>0</v>
      </c>
      <c r="BF148" s="181">
        <f>IF(O148="snížená",K148,0)</f>
        <v>0</v>
      </c>
      <c r="BG148" s="181">
        <f>IF(O148="zákl. přenesená",K148,0)</f>
        <v>0</v>
      </c>
      <c r="BH148" s="181">
        <f>IF(O148="sníž. přenesená",K148,0)</f>
        <v>0</v>
      </c>
      <c r="BI148" s="181">
        <f>IF(O148="nulová",K148,0)</f>
        <v>0</v>
      </c>
      <c r="BJ148" s="21" t="s">
        <v>73</v>
      </c>
      <c r="BK148" s="181">
        <f>ROUND(P148*H148,2)</f>
        <v>0</v>
      </c>
      <c r="BL148" s="21" t="s">
        <v>123</v>
      </c>
      <c r="BM148" s="21" t="s">
        <v>727</v>
      </c>
    </row>
    <row r="149" spans="2:65" s="354" customFormat="1" ht="27">
      <c r="B149" s="36"/>
      <c r="C149" s="362"/>
      <c r="D149" s="335" t="s">
        <v>125</v>
      </c>
      <c r="F149" s="336" t="s">
        <v>728</v>
      </c>
      <c r="I149" s="184"/>
      <c r="J149" s="184"/>
      <c r="M149" s="36"/>
      <c r="N149" s="185"/>
      <c r="O149" s="297"/>
      <c r="P149" s="297"/>
      <c r="Q149" s="297"/>
      <c r="R149" s="297"/>
      <c r="S149" s="297"/>
      <c r="T149" s="297"/>
      <c r="U149" s="297"/>
      <c r="V149" s="297"/>
      <c r="W149" s="297"/>
      <c r="X149" s="65"/>
      <c r="AT149" s="21" t="s">
        <v>125</v>
      </c>
      <c r="AU149" s="21" t="s">
        <v>75</v>
      </c>
    </row>
    <row r="150" spans="2:65" s="354" customFormat="1" ht="31.5" customHeight="1">
      <c r="B150" s="169"/>
      <c r="C150" s="170" t="s">
        <v>729</v>
      </c>
      <c r="D150" s="170" t="s">
        <v>118</v>
      </c>
      <c r="E150" s="171" t="s">
        <v>730</v>
      </c>
      <c r="F150" s="172" t="s">
        <v>731</v>
      </c>
      <c r="G150" s="173" t="s">
        <v>194</v>
      </c>
      <c r="H150" s="174">
        <v>26</v>
      </c>
      <c r="I150" s="175"/>
      <c r="J150" s="175"/>
      <c r="K150" s="176">
        <f t="shared" ref="K150:K158" si="1">ROUND(P150*H150,2)</f>
        <v>0</v>
      </c>
      <c r="L150" s="172" t="s">
        <v>122</v>
      </c>
      <c r="M150" s="36"/>
      <c r="N150" s="177" t="s">
        <v>5</v>
      </c>
      <c r="O150" s="333" t="s">
        <v>37</v>
      </c>
      <c r="P150" s="312">
        <f t="shared" ref="P150:P158" si="2">I150+J150</f>
        <v>0</v>
      </c>
      <c r="Q150" s="312">
        <f t="shared" ref="Q150:Q158" si="3">ROUND(I150*H150,2)</f>
        <v>0</v>
      </c>
      <c r="R150" s="312">
        <f t="shared" ref="R150:R158" si="4">ROUND(J150*H150,2)</f>
        <v>0</v>
      </c>
      <c r="S150" s="297"/>
      <c r="T150" s="334">
        <f t="shared" ref="T150:T158" si="5">S150*H150</f>
        <v>0</v>
      </c>
      <c r="U150" s="334">
        <v>1E-4</v>
      </c>
      <c r="V150" s="334">
        <f t="shared" ref="V150:V158" si="6">U150*H150</f>
        <v>2.6000000000000003E-3</v>
      </c>
      <c r="W150" s="334">
        <v>0</v>
      </c>
      <c r="X150" s="180">
        <f t="shared" ref="X150:X158" si="7">W150*H150</f>
        <v>0</v>
      </c>
      <c r="AR150" s="21" t="s">
        <v>123</v>
      </c>
      <c r="AT150" s="21" t="s">
        <v>118</v>
      </c>
      <c r="AU150" s="21" t="s">
        <v>75</v>
      </c>
      <c r="AY150" s="21" t="s">
        <v>115</v>
      </c>
      <c r="BE150" s="181">
        <f t="shared" ref="BE150:BE158" si="8">IF(O150="základní",K150,0)</f>
        <v>0</v>
      </c>
      <c r="BF150" s="181">
        <f t="shared" ref="BF150:BF158" si="9">IF(O150="snížená",K150,0)</f>
        <v>0</v>
      </c>
      <c r="BG150" s="181">
        <f t="shared" ref="BG150:BG158" si="10">IF(O150="zákl. přenesená",K150,0)</f>
        <v>0</v>
      </c>
      <c r="BH150" s="181">
        <f t="shared" ref="BH150:BH158" si="11">IF(O150="sníž. přenesená",K150,0)</f>
        <v>0</v>
      </c>
      <c r="BI150" s="181">
        <f t="shared" ref="BI150:BI158" si="12">IF(O150="nulová",K150,0)</f>
        <v>0</v>
      </c>
      <c r="BJ150" s="21" t="s">
        <v>73</v>
      </c>
      <c r="BK150" s="181">
        <f t="shared" ref="BK150:BK158" si="13">ROUND(P150*H150,2)</f>
        <v>0</v>
      </c>
      <c r="BL150" s="21" t="s">
        <v>123</v>
      </c>
      <c r="BM150" s="21" t="s">
        <v>732</v>
      </c>
    </row>
    <row r="151" spans="2:65" s="354" customFormat="1" ht="22.5" customHeight="1">
      <c r="B151" s="169"/>
      <c r="C151" s="409" t="s">
        <v>257</v>
      </c>
      <c r="D151" s="188" t="s">
        <v>152</v>
      </c>
      <c r="E151" s="189" t="s">
        <v>733</v>
      </c>
      <c r="F151" s="190" t="s">
        <v>734</v>
      </c>
      <c r="G151" s="191" t="s">
        <v>194</v>
      </c>
      <c r="H151" s="192">
        <v>19</v>
      </c>
      <c r="I151" s="193"/>
      <c r="J151" s="337"/>
      <c r="K151" s="194">
        <f t="shared" si="1"/>
        <v>0</v>
      </c>
      <c r="L151" s="190" t="s">
        <v>122</v>
      </c>
      <c r="M151" s="195"/>
      <c r="N151" s="196" t="s">
        <v>5</v>
      </c>
      <c r="O151" s="333" t="s">
        <v>37</v>
      </c>
      <c r="P151" s="312">
        <f t="shared" si="2"/>
        <v>0</v>
      </c>
      <c r="Q151" s="312">
        <f t="shared" si="3"/>
        <v>0</v>
      </c>
      <c r="R151" s="312">
        <f t="shared" si="4"/>
        <v>0</v>
      </c>
      <c r="S151" s="297"/>
      <c r="T151" s="334">
        <f t="shared" si="5"/>
        <v>0</v>
      </c>
      <c r="U151" s="334">
        <v>1.7100000000000001E-2</v>
      </c>
      <c r="V151" s="334">
        <f t="shared" si="6"/>
        <v>0.32490000000000002</v>
      </c>
      <c r="W151" s="334">
        <v>0</v>
      </c>
      <c r="X151" s="180">
        <f t="shared" si="7"/>
        <v>0</v>
      </c>
      <c r="AR151" s="21" t="s">
        <v>155</v>
      </c>
      <c r="AT151" s="21" t="s">
        <v>152</v>
      </c>
      <c r="AU151" s="21" t="s">
        <v>75</v>
      </c>
      <c r="AY151" s="21" t="s">
        <v>115</v>
      </c>
      <c r="BE151" s="181">
        <f t="shared" si="8"/>
        <v>0</v>
      </c>
      <c r="BF151" s="181">
        <f t="shared" si="9"/>
        <v>0</v>
      </c>
      <c r="BG151" s="181">
        <f t="shared" si="10"/>
        <v>0</v>
      </c>
      <c r="BH151" s="181">
        <f t="shared" si="11"/>
        <v>0</v>
      </c>
      <c r="BI151" s="181">
        <f t="shared" si="12"/>
        <v>0</v>
      </c>
      <c r="BJ151" s="21" t="s">
        <v>73</v>
      </c>
      <c r="BK151" s="181">
        <f t="shared" si="13"/>
        <v>0</v>
      </c>
      <c r="BL151" s="21" t="s">
        <v>123</v>
      </c>
      <c r="BM151" s="21" t="s">
        <v>735</v>
      </c>
    </row>
    <row r="152" spans="2:65" s="354" customFormat="1" ht="22.5" customHeight="1">
      <c r="B152" s="169"/>
      <c r="C152" s="409" t="s">
        <v>736</v>
      </c>
      <c r="D152" s="188" t="s">
        <v>152</v>
      </c>
      <c r="E152" s="189" t="s">
        <v>709</v>
      </c>
      <c r="F152" s="190" t="s">
        <v>710</v>
      </c>
      <c r="G152" s="191" t="s">
        <v>194</v>
      </c>
      <c r="H152" s="192">
        <v>7</v>
      </c>
      <c r="I152" s="193"/>
      <c r="J152" s="337"/>
      <c r="K152" s="194">
        <f t="shared" si="1"/>
        <v>0</v>
      </c>
      <c r="L152" s="190" t="s">
        <v>122</v>
      </c>
      <c r="M152" s="195"/>
      <c r="N152" s="196" t="s">
        <v>5</v>
      </c>
      <c r="O152" s="333" t="s">
        <v>37</v>
      </c>
      <c r="P152" s="312">
        <f t="shared" si="2"/>
        <v>0</v>
      </c>
      <c r="Q152" s="312">
        <f t="shared" si="3"/>
        <v>0</v>
      </c>
      <c r="R152" s="312">
        <f t="shared" si="4"/>
        <v>0</v>
      </c>
      <c r="S152" s="297"/>
      <c r="T152" s="334">
        <f t="shared" si="5"/>
        <v>0</v>
      </c>
      <c r="U152" s="334">
        <v>1.67E-2</v>
      </c>
      <c r="V152" s="334">
        <f t="shared" si="6"/>
        <v>0.1169</v>
      </c>
      <c r="W152" s="334">
        <v>0</v>
      </c>
      <c r="X152" s="180">
        <f t="shared" si="7"/>
        <v>0</v>
      </c>
      <c r="AR152" s="21" t="s">
        <v>155</v>
      </c>
      <c r="AT152" s="21" t="s">
        <v>152</v>
      </c>
      <c r="AU152" s="21" t="s">
        <v>75</v>
      </c>
      <c r="AY152" s="21" t="s">
        <v>115</v>
      </c>
      <c r="BE152" s="181">
        <f t="shared" si="8"/>
        <v>0</v>
      </c>
      <c r="BF152" s="181">
        <f t="shared" si="9"/>
        <v>0</v>
      </c>
      <c r="BG152" s="181">
        <f t="shared" si="10"/>
        <v>0</v>
      </c>
      <c r="BH152" s="181">
        <f t="shared" si="11"/>
        <v>0</v>
      </c>
      <c r="BI152" s="181">
        <f t="shared" si="12"/>
        <v>0</v>
      </c>
      <c r="BJ152" s="21" t="s">
        <v>73</v>
      </c>
      <c r="BK152" s="181">
        <f t="shared" si="13"/>
        <v>0</v>
      </c>
      <c r="BL152" s="21" t="s">
        <v>123</v>
      </c>
      <c r="BM152" s="21" t="s">
        <v>737</v>
      </c>
    </row>
    <row r="153" spans="2:65" s="354" customFormat="1" ht="31.5" customHeight="1">
      <c r="B153" s="169"/>
      <c r="C153" s="170" t="s">
        <v>738</v>
      </c>
      <c r="D153" s="170" t="s">
        <v>118</v>
      </c>
      <c r="E153" s="171" t="s">
        <v>739</v>
      </c>
      <c r="F153" s="172" t="s">
        <v>740</v>
      </c>
      <c r="G153" s="173" t="s">
        <v>194</v>
      </c>
      <c r="H153" s="174">
        <v>4</v>
      </c>
      <c r="I153" s="175"/>
      <c r="J153" s="175"/>
      <c r="K153" s="176">
        <f t="shared" si="1"/>
        <v>0</v>
      </c>
      <c r="L153" s="172" t="s">
        <v>122</v>
      </c>
      <c r="M153" s="36"/>
      <c r="N153" s="177" t="s">
        <v>5</v>
      </c>
      <c r="O153" s="333" t="s">
        <v>37</v>
      </c>
      <c r="P153" s="312">
        <f t="shared" si="2"/>
        <v>0</v>
      </c>
      <c r="Q153" s="312">
        <f t="shared" si="3"/>
        <v>0</v>
      </c>
      <c r="R153" s="312">
        <f t="shared" si="4"/>
        <v>0</v>
      </c>
      <c r="S153" s="297"/>
      <c r="T153" s="334">
        <f t="shared" si="5"/>
        <v>0</v>
      </c>
      <c r="U153" s="334">
        <v>1E-4</v>
      </c>
      <c r="V153" s="334">
        <f t="shared" si="6"/>
        <v>4.0000000000000002E-4</v>
      </c>
      <c r="W153" s="334">
        <v>0</v>
      </c>
      <c r="X153" s="180">
        <f t="shared" si="7"/>
        <v>0</v>
      </c>
      <c r="AR153" s="21" t="s">
        <v>123</v>
      </c>
      <c r="AT153" s="21" t="s">
        <v>118</v>
      </c>
      <c r="AU153" s="21" t="s">
        <v>75</v>
      </c>
      <c r="AY153" s="21" t="s">
        <v>115</v>
      </c>
      <c r="BE153" s="181">
        <f t="shared" si="8"/>
        <v>0</v>
      </c>
      <c r="BF153" s="181">
        <f t="shared" si="9"/>
        <v>0</v>
      </c>
      <c r="BG153" s="181">
        <f t="shared" si="10"/>
        <v>0</v>
      </c>
      <c r="BH153" s="181">
        <f t="shared" si="11"/>
        <v>0</v>
      </c>
      <c r="BI153" s="181">
        <f t="shared" si="12"/>
        <v>0</v>
      </c>
      <c r="BJ153" s="21" t="s">
        <v>73</v>
      </c>
      <c r="BK153" s="181">
        <f t="shared" si="13"/>
        <v>0</v>
      </c>
      <c r="BL153" s="21" t="s">
        <v>123</v>
      </c>
      <c r="BM153" s="21" t="s">
        <v>741</v>
      </c>
    </row>
    <row r="154" spans="2:65" s="354" customFormat="1" ht="22.5" customHeight="1">
      <c r="B154" s="169"/>
      <c r="C154" s="409" t="s">
        <v>742</v>
      </c>
      <c r="D154" s="188" t="s">
        <v>152</v>
      </c>
      <c r="E154" s="189" t="s">
        <v>354</v>
      </c>
      <c r="F154" s="190" t="s">
        <v>743</v>
      </c>
      <c r="G154" s="191" t="s">
        <v>194</v>
      </c>
      <c r="H154" s="192">
        <v>3</v>
      </c>
      <c r="I154" s="193"/>
      <c r="J154" s="337"/>
      <c r="K154" s="194">
        <f t="shared" si="1"/>
        <v>0</v>
      </c>
      <c r="L154" s="190" t="s">
        <v>5</v>
      </c>
      <c r="M154" s="195"/>
      <c r="N154" s="196" t="s">
        <v>5</v>
      </c>
      <c r="O154" s="333" t="s">
        <v>37</v>
      </c>
      <c r="P154" s="312">
        <f t="shared" si="2"/>
        <v>0</v>
      </c>
      <c r="Q154" s="312">
        <f t="shared" si="3"/>
        <v>0</v>
      </c>
      <c r="R154" s="312">
        <f t="shared" si="4"/>
        <v>0</v>
      </c>
      <c r="S154" s="297"/>
      <c r="T154" s="334">
        <f t="shared" si="5"/>
        <v>0</v>
      </c>
      <c r="U154" s="334">
        <v>0</v>
      </c>
      <c r="V154" s="334">
        <f t="shared" si="6"/>
        <v>0</v>
      </c>
      <c r="W154" s="334">
        <v>0</v>
      </c>
      <c r="X154" s="180">
        <f t="shared" si="7"/>
        <v>0</v>
      </c>
      <c r="AR154" s="21" t="s">
        <v>155</v>
      </c>
      <c r="AT154" s="21" t="s">
        <v>152</v>
      </c>
      <c r="AU154" s="21" t="s">
        <v>75</v>
      </c>
      <c r="AY154" s="21" t="s">
        <v>115</v>
      </c>
      <c r="BE154" s="181">
        <f t="shared" si="8"/>
        <v>0</v>
      </c>
      <c r="BF154" s="181">
        <f t="shared" si="9"/>
        <v>0</v>
      </c>
      <c r="BG154" s="181">
        <f t="shared" si="10"/>
        <v>0</v>
      </c>
      <c r="BH154" s="181">
        <f t="shared" si="11"/>
        <v>0</v>
      </c>
      <c r="BI154" s="181">
        <f t="shared" si="12"/>
        <v>0</v>
      </c>
      <c r="BJ154" s="21" t="s">
        <v>73</v>
      </c>
      <c r="BK154" s="181">
        <f t="shared" si="13"/>
        <v>0</v>
      </c>
      <c r="BL154" s="21" t="s">
        <v>123</v>
      </c>
      <c r="BM154" s="21" t="s">
        <v>744</v>
      </c>
    </row>
    <row r="155" spans="2:65" s="354" customFormat="1" ht="31.5" customHeight="1">
      <c r="B155" s="169"/>
      <c r="C155" s="170" t="s">
        <v>745</v>
      </c>
      <c r="D155" s="170" t="s">
        <v>118</v>
      </c>
      <c r="E155" s="171" t="s">
        <v>746</v>
      </c>
      <c r="F155" s="172" t="s">
        <v>747</v>
      </c>
      <c r="G155" s="173" t="s">
        <v>194</v>
      </c>
      <c r="H155" s="174">
        <v>26</v>
      </c>
      <c r="I155" s="175"/>
      <c r="J155" s="175"/>
      <c r="K155" s="176">
        <f t="shared" si="1"/>
        <v>0</v>
      </c>
      <c r="L155" s="172" t="s">
        <v>122</v>
      </c>
      <c r="M155" s="36"/>
      <c r="N155" s="177" t="s">
        <v>5</v>
      </c>
      <c r="O155" s="333" t="s">
        <v>37</v>
      </c>
      <c r="P155" s="312">
        <f t="shared" si="2"/>
        <v>0</v>
      </c>
      <c r="Q155" s="312">
        <f t="shared" si="3"/>
        <v>0</v>
      </c>
      <c r="R155" s="312">
        <f t="shared" si="4"/>
        <v>0</v>
      </c>
      <c r="S155" s="297"/>
      <c r="T155" s="334">
        <f t="shared" si="5"/>
        <v>0</v>
      </c>
      <c r="U155" s="334">
        <v>2.0000000000000002E-5</v>
      </c>
      <c r="V155" s="334">
        <f t="shared" si="6"/>
        <v>5.2000000000000006E-4</v>
      </c>
      <c r="W155" s="334">
        <v>0</v>
      </c>
      <c r="X155" s="180">
        <f t="shared" si="7"/>
        <v>0</v>
      </c>
      <c r="AR155" s="21" t="s">
        <v>123</v>
      </c>
      <c r="AT155" s="21" t="s">
        <v>118</v>
      </c>
      <c r="AU155" s="21" t="s">
        <v>75</v>
      </c>
      <c r="AY155" s="21" t="s">
        <v>115</v>
      </c>
      <c r="BE155" s="181">
        <f t="shared" si="8"/>
        <v>0</v>
      </c>
      <c r="BF155" s="181">
        <f t="shared" si="9"/>
        <v>0</v>
      </c>
      <c r="BG155" s="181">
        <f t="shared" si="10"/>
        <v>0</v>
      </c>
      <c r="BH155" s="181">
        <f t="shared" si="11"/>
        <v>0</v>
      </c>
      <c r="BI155" s="181">
        <f t="shared" si="12"/>
        <v>0</v>
      </c>
      <c r="BJ155" s="21" t="s">
        <v>73</v>
      </c>
      <c r="BK155" s="181">
        <f t="shared" si="13"/>
        <v>0</v>
      </c>
      <c r="BL155" s="21" t="s">
        <v>123</v>
      </c>
      <c r="BM155" s="21" t="s">
        <v>748</v>
      </c>
    </row>
    <row r="156" spans="2:65" s="354" customFormat="1" ht="22.5" customHeight="1">
      <c r="B156" s="169"/>
      <c r="C156" s="409" t="s">
        <v>749</v>
      </c>
      <c r="D156" s="188" t="s">
        <v>152</v>
      </c>
      <c r="E156" s="189" t="s">
        <v>750</v>
      </c>
      <c r="F156" s="190" t="s">
        <v>751</v>
      </c>
      <c r="G156" s="191" t="s">
        <v>194</v>
      </c>
      <c r="H156" s="192">
        <v>26</v>
      </c>
      <c r="I156" s="193"/>
      <c r="J156" s="337"/>
      <c r="K156" s="194">
        <f t="shared" si="1"/>
        <v>0</v>
      </c>
      <c r="L156" s="190" t="s">
        <v>122</v>
      </c>
      <c r="M156" s="195"/>
      <c r="N156" s="196" t="s">
        <v>5</v>
      </c>
      <c r="O156" s="333" t="s">
        <v>37</v>
      </c>
      <c r="P156" s="312">
        <f t="shared" si="2"/>
        <v>0</v>
      </c>
      <c r="Q156" s="312">
        <f t="shared" si="3"/>
        <v>0</v>
      </c>
      <c r="R156" s="312">
        <f t="shared" si="4"/>
        <v>0</v>
      </c>
      <c r="S156" s="297"/>
      <c r="T156" s="334">
        <f t="shared" si="5"/>
        <v>0</v>
      </c>
      <c r="U156" s="334">
        <v>5.2199999999999998E-3</v>
      </c>
      <c r="V156" s="334">
        <f t="shared" si="6"/>
        <v>0.13572000000000001</v>
      </c>
      <c r="W156" s="334">
        <v>0</v>
      </c>
      <c r="X156" s="180">
        <f t="shared" si="7"/>
        <v>0</v>
      </c>
      <c r="AR156" s="21" t="s">
        <v>155</v>
      </c>
      <c r="AT156" s="21" t="s">
        <v>152</v>
      </c>
      <c r="AU156" s="21" t="s">
        <v>75</v>
      </c>
      <c r="AY156" s="21" t="s">
        <v>115</v>
      </c>
      <c r="BE156" s="181">
        <f t="shared" si="8"/>
        <v>0</v>
      </c>
      <c r="BF156" s="181">
        <f t="shared" si="9"/>
        <v>0</v>
      </c>
      <c r="BG156" s="181">
        <f t="shared" si="10"/>
        <v>0</v>
      </c>
      <c r="BH156" s="181">
        <f t="shared" si="11"/>
        <v>0</v>
      </c>
      <c r="BI156" s="181">
        <f t="shared" si="12"/>
        <v>0</v>
      </c>
      <c r="BJ156" s="21" t="s">
        <v>73</v>
      </c>
      <c r="BK156" s="181">
        <f t="shared" si="13"/>
        <v>0</v>
      </c>
      <c r="BL156" s="21" t="s">
        <v>123</v>
      </c>
      <c r="BM156" s="21" t="s">
        <v>752</v>
      </c>
    </row>
    <row r="157" spans="2:65" s="354" customFormat="1" ht="22.5" customHeight="1">
      <c r="B157" s="169"/>
      <c r="C157" s="354">
        <v>95</v>
      </c>
      <c r="D157" s="411" t="s">
        <v>118</v>
      </c>
      <c r="E157" s="412" t="s">
        <v>925</v>
      </c>
      <c r="F157" s="413" t="s">
        <v>926</v>
      </c>
      <c r="G157" s="173" t="s">
        <v>138</v>
      </c>
      <c r="H157" s="174">
        <v>100</v>
      </c>
      <c r="I157" s="175"/>
      <c r="J157" s="175"/>
      <c r="K157" s="176">
        <f t="shared" si="1"/>
        <v>0</v>
      </c>
      <c r="L157" s="172" t="s">
        <v>122</v>
      </c>
      <c r="M157" s="36"/>
      <c r="N157" s="177" t="s">
        <v>5</v>
      </c>
      <c r="O157" s="333" t="s">
        <v>37</v>
      </c>
      <c r="P157" s="312">
        <f t="shared" si="2"/>
        <v>0</v>
      </c>
      <c r="Q157" s="312">
        <f t="shared" si="3"/>
        <v>0</v>
      </c>
      <c r="R157" s="312">
        <f t="shared" si="4"/>
        <v>0</v>
      </c>
      <c r="S157" s="297"/>
      <c r="T157" s="334">
        <f t="shared" si="5"/>
        <v>0</v>
      </c>
      <c r="U157" s="334">
        <v>0</v>
      </c>
      <c r="V157" s="334">
        <f t="shared" si="6"/>
        <v>0</v>
      </c>
      <c r="W157" s="334">
        <v>0</v>
      </c>
      <c r="X157" s="180">
        <f t="shared" si="7"/>
        <v>0</v>
      </c>
      <c r="AR157" s="21" t="s">
        <v>123</v>
      </c>
      <c r="AT157" s="21" t="s">
        <v>118</v>
      </c>
      <c r="AU157" s="21" t="s">
        <v>75</v>
      </c>
      <c r="AY157" s="21" t="s">
        <v>115</v>
      </c>
      <c r="BE157" s="181">
        <f t="shared" si="8"/>
        <v>0</v>
      </c>
      <c r="BF157" s="181">
        <f t="shared" si="9"/>
        <v>0</v>
      </c>
      <c r="BG157" s="181">
        <f t="shared" si="10"/>
        <v>0</v>
      </c>
      <c r="BH157" s="181">
        <f t="shared" si="11"/>
        <v>0</v>
      </c>
      <c r="BI157" s="181">
        <f t="shared" si="12"/>
        <v>0</v>
      </c>
      <c r="BJ157" s="21" t="s">
        <v>73</v>
      </c>
      <c r="BK157" s="181">
        <f t="shared" si="13"/>
        <v>0</v>
      </c>
      <c r="BL157" s="21" t="s">
        <v>123</v>
      </c>
      <c r="BM157" s="21" t="s">
        <v>927</v>
      </c>
    </row>
    <row r="158" spans="2:65" s="354" customFormat="1" ht="31.5" customHeight="1">
      <c r="B158" s="169"/>
      <c r="C158" s="411" t="s">
        <v>753</v>
      </c>
      <c r="D158" s="170" t="s">
        <v>118</v>
      </c>
      <c r="E158" s="171" t="s">
        <v>754</v>
      </c>
      <c r="F158" s="172" t="s">
        <v>755</v>
      </c>
      <c r="G158" s="173" t="s">
        <v>194</v>
      </c>
      <c r="H158" s="174">
        <v>2</v>
      </c>
      <c r="I158" s="175"/>
      <c r="J158" s="175"/>
      <c r="K158" s="176">
        <f t="shared" si="1"/>
        <v>0</v>
      </c>
      <c r="L158" s="172" t="s">
        <v>122</v>
      </c>
      <c r="M158" s="36"/>
      <c r="N158" s="177" t="s">
        <v>5</v>
      </c>
      <c r="O158" s="333" t="s">
        <v>37</v>
      </c>
      <c r="P158" s="312">
        <f t="shared" si="2"/>
        <v>0</v>
      </c>
      <c r="Q158" s="312">
        <f t="shared" si="3"/>
        <v>0</v>
      </c>
      <c r="R158" s="312">
        <f t="shared" si="4"/>
        <v>0</v>
      </c>
      <c r="S158" s="297"/>
      <c r="T158" s="334">
        <f t="shared" si="5"/>
        <v>0</v>
      </c>
      <c r="U158" s="334">
        <v>2.2568899999999998</v>
      </c>
      <c r="V158" s="334">
        <f t="shared" si="6"/>
        <v>4.5137799999999997</v>
      </c>
      <c r="W158" s="334">
        <v>0</v>
      </c>
      <c r="X158" s="180">
        <f t="shared" si="7"/>
        <v>0</v>
      </c>
      <c r="AR158" s="21" t="s">
        <v>123</v>
      </c>
      <c r="AT158" s="21" t="s">
        <v>118</v>
      </c>
      <c r="AU158" s="21" t="s">
        <v>75</v>
      </c>
      <c r="AY158" s="21" t="s">
        <v>115</v>
      </c>
      <c r="BE158" s="181">
        <f t="shared" si="8"/>
        <v>0</v>
      </c>
      <c r="BF158" s="181">
        <f t="shared" si="9"/>
        <v>0</v>
      </c>
      <c r="BG158" s="181">
        <f t="shared" si="10"/>
        <v>0</v>
      </c>
      <c r="BH158" s="181">
        <f t="shared" si="11"/>
        <v>0</v>
      </c>
      <c r="BI158" s="181">
        <f t="shared" si="12"/>
        <v>0</v>
      </c>
      <c r="BJ158" s="21" t="s">
        <v>73</v>
      </c>
      <c r="BK158" s="181">
        <f t="shared" si="13"/>
        <v>0</v>
      </c>
      <c r="BL158" s="21" t="s">
        <v>123</v>
      </c>
      <c r="BM158" s="21" t="s">
        <v>756</v>
      </c>
    </row>
    <row r="159" spans="2:65" s="354" customFormat="1" ht="27">
      <c r="B159" s="36"/>
      <c r="C159" s="362"/>
      <c r="D159" s="335" t="s">
        <v>125</v>
      </c>
      <c r="F159" s="336" t="s">
        <v>757</v>
      </c>
      <c r="I159" s="184"/>
      <c r="J159" s="184"/>
      <c r="M159" s="36"/>
      <c r="N159" s="185"/>
      <c r="O159" s="297"/>
      <c r="P159" s="297"/>
      <c r="Q159" s="297"/>
      <c r="R159" s="297"/>
      <c r="S159" s="297"/>
      <c r="T159" s="297"/>
      <c r="U159" s="297"/>
      <c r="V159" s="297"/>
      <c r="W159" s="297"/>
      <c r="X159" s="65"/>
      <c r="AT159" s="21" t="s">
        <v>125</v>
      </c>
      <c r="AU159" s="21" t="s">
        <v>75</v>
      </c>
    </row>
    <row r="160" spans="2:65" s="354" customFormat="1" ht="22.5" customHeight="1">
      <c r="B160" s="169"/>
      <c r="C160" s="170" t="s">
        <v>758</v>
      </c>
      <c r="D160" s="170" t="s">
        <v>118</v>
      </c>
      <c r="E160" s="171" t="s">
        <v>759</v>
      </c>
      <c r="F160" s="172" t="s">
        <v>760</v>
      </c>
      <c r="G160" s="173" t="s">
        <v>194</v>
      </c>
      <c r="H160" s="174">
        <v>3</v>
      </c>
      <c r="I160" s="175"/>
      <c r="J160" s="175"/>
      <c r="K160" s="176">
        <f t="shared" ref="K160:K170" si="14">ROUND(P160*H160,2)</f>
        <v>0</v>
      </c>
      <c r="L160" s="172" t="s">
        <v>122</v>
      </c>
      <c r="M160" s="36"/>
      <c r="N160" s="177" t="s">
        <v>5</v>
      </c>
      <c r="O160" s="333" t="s">
        <v>37</v>
      </c>
      <c r="P160" s="312">
        <f t="shared" ref="P160:P170" si="15">I160+J160</f>
        <v>0</v>
      </c>
      <c r="Q160" s="312">
        <f t="shared" ref="Q160:Q170" si="16">ROUND(I160*H160,2)</f>
        <v>0</v>
      </c>
      <c r="R160" s="312">
        <f t="shared" ref="R160:R170" si="17">ROUND(J160*H160,2)</f>
        <v>0</v>
      </c>
      <c r="S160" s="297"/>
      <c r="T160" s="334">
        <f t="shared" ref="T160:T170" si="18">S160*H160</f>
        <v>0</v>
      </c>
      <c r="U160" s="334">
        <v>3.5729999999999998E-2</v>
      </c>
      <c r="V160" s="334">
        <f t="shared" ref="V160:V170" si="19">U160*H160</f>
        <v>0.10718999999999999</v>
      </c>
      <c r="W160" s="334">
        <v>0</v>
      </c>
      <c r="X160" s="180">
        <f t="shared" ref="X160:X170" si="20">W160*H160</f>
        <v>0</v>
      </c>
      <c r="AR160" s="21" t="s">
        <v>123</v>
      </c>
      <c r="AT160" s="21" t="s">
        <v>118</v>
      </c>
      <c r="AU160" s="21" t="s">
        <v>75</v>
      </c>
      <c r="AY160" s="21" t="s">
        <v>115</v>
      </c>
      <c r="BE160" s="181">
        <f t="shared" ref="BE160:BE170" si="21">IF(O160="základní",K160,0)</f>
        <v>0</v>
      </c>
      <c r="BF160" s="181">
        <f t="shared" ref="BF160:BF170" si="22">IF(O160="snížená",K160,0)</f>
        <v>0</v>
      </c>
      <c r="BG160" s="181">
        <f t="shared" ref="BG160:BG170" si="23">IF(O160="zákl. přenesená",K160,0)</f>
        <v>0</v>
      </c>
      <c r="BH160" s="181">
        <f t="shared" ref="BH160:BH170" si="24">IF(O160="sníž. přenesená",K160,0)</f>
        <v>0</v>
      </c>
      <c r="BI160" s="181">
        <f t="shared" ref="BI160:BI170" si="25">IF(O160="nulová",K160,0)</f>
        <v>0</v>
      </c>
      <c r="BJ160" s="21" t="s">
        <v>73</v>
      </c>
      <c r="BK160" s="181">
        <f t="shared" ref="BK160:BK170" si="26">ROUND(P160*H160,2)</f>
        <v>0</v>
      </c>
      <c r="BL160" s="21" t="s">
        <v>123</v>
      </c>
      <c r="BM160" s="21" t="s">
        <v>761</v>
      </c>
    </row>
    <row r="161" spans="2:65" s="354" customFormat="1" ht="22.5" customHeight="1">
      <c r="B161" s="169"/>
      <c r="C161" s="409" t="s">
        <v>762</v>
      </c>
      <c r="D161" s="188" t="s">
        <v>152</v>
      </c>
      <c r="E161" s="189" t="s">
        <v>357</v>
      </c>
      <c r="F161" s="190" t="s">
        <v>763</v>
      </c>
      <c r="G161" s="191" t="s">
        <v>194</v>
      </c>
      <c r="H161" s="192">
        <v>2</v>
      </c>
      <c r="I161" s="193"/>
      <c r="J161" s="337"/>
      <c r="K161" s="194">
        <f t="shared" si="14"/>
        <v>0</v>
      </c>
      <c r="L161" s="190" t="s">
        <v>5</v>
      </c>
      <c r="M161" s="195"/>
      <c r="N161" s="196" t="s">
        <v>5</v>
      </c>
      <c r="O161" s="333" t="s">
        <v>37</v>
      </c>
      <c r="P161" s="312">
        <f t="shared" si="15"/>
        <v>0</v>
      </c>
      <c r="Q161" s="312">
        <f t="shared" si="16"/>
        <v>0</v>
      </c>
      <c r="R161" s="312">
        <f t="shared" si="17"/>
        <v>0</v>
      </c>
      <c r="S161" s="297"/>
      <c r="T161" s="334">
        <f t="shared" si="18"/>
        <v>0</v>
      </c>
      <c r="U161" s="334">
        <v>0</v>
      </c>
      <c r="V161" s="334">
        <f t="shared" si="19"/>
        <v>0</v>
      </c>
      <c r="W161" s="334">
        <v>0</v>
      </c>
      <c r="X161" s="180">
        <f t="shared" si="20"/>
        <v>0</v>
      </c>
      <c r="AR161" s="21" t="s">
        <v>155</v>
      </c>
      <c r="AT161" s="21" t="s">
        <v>152</v>
      </c>
      <c r="AU161" s="21" t="s">
        <v>75</v>
      </c>
      <c r="AY161" s="21" t="s">
        <v>115</v>
      </c>
      <c r="BE161" s="181">
        <f t="shared" si="21"/>
        <v>0</v>
      </c>
      <c r="BF161" s="181">
        <f t="shared" si="22"/>
        <v>0</v>
      </c>
      <c r="BG161" s="181">
        <f t="shared" si="23"/>
        <v>0</v>
      </c>
      <c r="BH161" s="181">
        <f t="shared" si="24"/>
        <v>0</v>
      </c>
      <c r="BI161" s="181">
        <f t="shared" si="25"/>
        <v>0</v>
      </c>
      <c r="BJ161" s="21" t="s">
        <v>73</v>
      </c>
      <c r="BK161" s="181">
        <f t="shared" si="26"/>
        <v>0</v>
      </c>
      <c r="BL161" s="21" t="s">
        <v>123</v>
      </c>
      <c r="BM161" s="21" t="s">
        <v>764</v>
      </c>
    </row>
    <row r="162" spans="2:65" s="354" customFormat="1" ht="22.5" customHeight="1">
      <c r="B162" s="169"/>
      <c r="C162" s="409" t="s">
        <v>765</v>
      </c>
      <c r="D162" s="188" t="s">
        <v>152</v>
      </c>
      <c r="E162" s="189" t="s">
        <v>359</v>
      </c>
      <c r="F162" s="190" t="s">
        <v>766</v>
      </c>
      <c r="G162" s="191" t="s">
        <v>194</v>
      </c>
      <c r="H162" s="192">
        <v>2</v>
      </c>
      <c r="I162" s="193"/>
      <c r="J162" s="337"/>
      <c r="K162" s="194">
        <f t="shared" si="14"/>
        <v>0</v>
      </c>
      <c r="L162" s="190" t="s">
        <v>5</v>
      </c>
      <c r="M162" s="195"/>
      <c r="N162" s="196" t="s">
        <v>5</v>
      </c>
      <c r="O162" s="333" t="s">
        <v>37</v>
      </c>
      <c r="P162" s="312">
        <f t="shared" si="15"/>
        <v>0</v>
      </c>
      <c r="Q162" s="312">
        <f t="shared" si="16"/>
        <v>0</v>
      </c>
      <c r="R162" s="312">
        <f t="shared" si="17"/>
        <v>0</v>
      </c>
      <c r="S162" s="297"/>
      <c r="T162" s="334">
        <f t="shared" si="18"/>
        <v>0</v>
      </c>
      <c r="U162" s="334">
        <v>0</v>
      </c>
      <c r="V162" s="334">
        <f t="shared" si="19"/>
        <v>0</v>
      </c>
      <c r="W162" s="334">
        <v>0</v>
      </c>
      <c r="X162" s="180">
        <f t="shared" si="20"/>
        <v>0</v>
      </c>
      <c r="AR162" s="21" t="s">
        <v>155</v>
      </c>
      <c r="AT162" s="21" t="s">
        <v>152</v>
      </c>
      <c r="AU162" s="21" t="s">
        <v>75</v>
      </c>
      <c r="AY162" s="21" t="s">
        <v>115</v>
      </c>
      <c r="BE162" s="181">
        <f t="shared" si="21"/>
        <v>0</v>
      </c>
      <c r="BF162" s="181">
        <f t="shared" si="22"/>
        <v>0</v>
      </c>
      <c r="BG162" s="181">
        <f t="shared" si="23"/>
        <v>0</v>
      </c>
      <c r="BH162" s="181">
        <f t="shared" si="24"/>
        <v>0</v>
      </c>
      <c r="BI162" s="181">
        <f t="shared" si="25"/>
        <v>0</v>
      </c>
      <c r="BJ162" s="21" t="s">
        <v>73</v>
      </c>
      <c r="BK162" s="181">
        <f t="shared" si="26"/>
        <v>0</v>
      </c>
      <c r="BL162" s="21" t="s">
        <v>123</v>
      </c>
      <c r="BM162" s="21" t="s">
        <v>767</v>
      </c>
    </row>
    <row r="163" spans="2:65" s="354" customFormat="1" ht="22.5" customHeight="1">
      <c r="B163" s="169"/>
      <c r="C163" s="409" t="s">
        <v>768</v>
      </c>
      <c r="D163" s="188" t="s">
        <v>152</v>
      </c>
      <c r="E163" s="189" t="s">
        <v>362</v>
      </c>
      <c r="F163" s="190" t="s">
        <v>769</v>
      </c>
      <c r="G163" s="191" t="s">
        <v>194</v>
      </c>
      <c r="H163" s="192">
        <v>2</v>
      </c>
      <c r="I163" s="193"/>
      <c r="J163" s="337"/>
      <c r="K163" s="194">
        <f t="shared" si="14"/>
        <v>0</v>
      </c>
      <c r="L163" s="190" t="s">
        <v>5</v>
      </c>
      <c r="M163" s="195"/>
      <c r="N163" s="196" t="s">
        <v>5</v>
      </c>
      <c r="O163" s="333" t="s">
        <v>37</v>
      </c>
      <c r="P163" s="312">
        <f t="shared" si="15"/>
        <v>0</v>
      </c>
      <c r="Q163" s="312">
        <f t="shared" si="16"/>
        <v>0</v>
      </c>
      <c r="R163" s="312">
        <f t="shared" si="17"/>
        <v>0</v>
      </c>
      <c r="S163" s="297"/>
      <c r="T163" s="334">
        <f t="shared" si="18"/>
        <v>0</v>
      </c>
      <c r="U163" s="334">
        <v>0</v>
      </c>
      <c r="V163" s="334">
        <f t="shared" si="19"/>
        <v>0</v>
      </c>
      <c r="W163" s="334">
        <v>0</v>
      </c>
      <c r="X163" s="180">
        <f t="shared" si="20"/>
        <v>0</v>
      </c>
      <c r="AR163" s="21" t="s">
        <v>155</v>
      </c>
      <c r="AT163" s="21" t="s">
        <v>152</v>
      </c>
      <c r="AU163" s="21" t="s">
        <v>75</v>
      </c>
      <c r="AY163" s="21" t="s">
        <v>115</v>
      </c>
      <c r="BE163" s="181">
        <f t="shared" si="21"/>
        <v>0</v>
      </c>
      <c r="BF163" s="181">
        <f t="shared" si="22"/>
        <v>0</v>
      </c>
      <c r="BG163" s="181">
        <f t="shared" si="23"/>
        <v>0</v>
      </c>
      <c r="BH163" s="181">
        <f t="shared" si="24"/>
        <v>0</v>
      </c>
      <c r="BI163" s="181">
        <f t="shared" si="25"/>
        <v>0</v>
      </c>
      <c r="BJ163" s="21" t="s">
        <v>73</v>
      </c>
      <c r="BK163" s="181">
        <f t="shared" si="26"/>
        <v>0</v>
      </c>
      <c r="BL163" s="21" t="s">
        <v>123</v>
      </c>
      <c r="BM163" s="21" t="s">
        <v>770</v>
      </c>
    </row>
    <row r="164" spans="2:65" s="354" customFormat="1" ht="22.5" customHeight="1">
      <c r="B164" s="169"/>
      <c r="C164" s="409" t="s">
        <v>771</v>
      </c>
      <c r="D164" s="188" t="s">
        <v>152</v>
      </c>
      <c r="E164" s="189" t="s">
        <v>365</v>
      </c>
      <c r="F164" s="190" t="s">
        <v>772</v>
      </c>
      <c r="G164" s="191" t="s">
        <v>194</v>
      </c>
      <c r="H164" s="192">
        <v>2</v>
      </c>
      <c r="I164" s="193"/>
      <c r="J164" s="337"/>
      <c r="K164" s="194">
        <f t="shared" si="14"/>
        <v>0</v>
      </c>
      <c r="L164" s="190" t="s">
        <v>5</v>
      </c>
      <c r="M164" s="195"/>
      <c r="N164" s="196" t="s">
        <v>5</v>
      </c>
      <c r="O164" s="333" t="s">
        <v>37</v>
      </c>
      <c r="P164" s="312">
        <f t="shared" si="15"/>
        <v>0</v>
      </c>
      <c r="Q164" s="312">
        <f t="shared" si="16"/>
        <v>0</v>
      </c>
      <c r="R164" s="312">
        <f t="shared" si="17"/>
        <v>0</v>
      </c>
      <c r="S164" s="297"/>
      <c r="T164" s="334">
        <f t="shared" si="18"/>
        <v>0</v>
      </c>
      <c r="U164" s="334">
        <v>0</v>
      </c>
      <c r="V164" s="334">
        <f t="shared" si="19"/>
        <v>0</v>
      </c>
      <c r="W164" s="334">
        <v>0</v>
      </c>
      <c r="X164" s="180">
        <f t="shared" si="20"/>
        <v>0</v>
      </c>
      <c r="AR164" s="21" t="s">
        <v>155</v>
      </c>
      <c r="AT164" s="21" t="s">
        <v>152</v>
      </c>
      <c r="AU164" s="21" t="s">
        <v>75</v>
      </c>
      <c r="AY164" s="21" t="s">
        <v>115</v>
      </c>
      <c r="BE164" s="181">
        <f t="shared" si="21"/>
        <v>0</v>
      </c>
      <c r="BF164" s="181">
        <f t="shared" si="22"/>
        <v>0</v>
      </c>
      <c r="BG164" s="181">
        <f t="shared" si="23"/>
        <v>0</v>
      </c>
      <c r="BH164" s="181">
        <f t="shared" si="24"/>
        <v>0</v>
      </c>
      <c r="BI164" s="181">
        <f t="shared" si="25"/>
        <v>0</v>
      </c>
      <c r="BJ164" s="21" t="s">
        <v>73</v>
      </c>
      <c r="BK164" s="181">
        <f t="shared" si="26"/>
        <v>0</v>
      </c>
      <c r="BL164" s="21" t="s">
        <v>123</v>
      </c>
      <c r="BM164" s="21" t="s">
        <v>773</v>
      </c>
    </row>
    <row r="165" spans="2:65" s="354" customFormat="1" ht="22.5" customHeight="1">
      <c r="B165" s="169"/>
      <c r="C165" s="409" t="s">
        <v>774</v>
      </c>
      <c r="D165" s="188" t="s">
        <v>152</v>
      </c>
      <c r="E165" s="189" t="s">
        <v>369</v>
      </c>
      <c r="F165" s="190" t="s">
        <v>775</v>
      </c>
      <c r="G165" s="191" t="s">
        <v>194</v>
      </c>
      <c r="H165" s="192">
        <v>1</v>
      </c>
      <c r="I165" s="193"/>
      <c r="J165" s="337"/>
      <c r="K165" s="194">
        <f t="shared" si="14"/>
        <v>0</v>
      </c>
      <c r="L165" s="190" t="s">
        <v>5</v>
      </c>
      <c r="M165" s="195"/>
      <c r="N165" s="196" t="s">
        <v>5</v>
      </c>
      <c r="O165" s="333" t="s">
        <v>37</v>
      </c>
      <c r="P165" s="312">
        <f t="shared" si="15"/>
        <v>0</v>
      </c>
      <c r="Q165" s="312">
        <f t="shared" si="16"/>
        <v>0</v>
      </c>
      <c r="R165" s="312">
        <f t="shared" si="17"/>
        <v>0</v>
      </c>
      <c r="S165" s="297"/>
      <c r="T165" s="334">
        <f t="shared" si="18"/>
        <v>0</v>
      </c>
      <c r="U165" s="334">
        <v>0</v>
      </c>
      <c r="V165" s="334">
        <f t="shared" si="19"/>
        <v>0</v>
      </c>
      <c r="W165" s="334">
        <v>0</v>
      </c>
      <c r="X165" s="180">
        <f t="shared" si="20"/>
        <v>0</v>
      </c>
      <c r="AR165" s="21" t="s">
        <v>155</v>
      </c>
      <c r="AT165" s="21" t="s">
        <v>152</v>
      </c>
      <c r="AU165" s="21" t="s">
        <v>75</v>
      </c>
      <c r="AY165" s="21" t="s">
        <v>115</v>
      </c>
      <c r="BE165" s="181">
        <f t="shared" si="21"/>
        <v>0</v>
      </c>
      <c r="BF165" s="181">
        <f t="shared" si="22"/>
        <v>0</v>
      </c>
      <c r="BG165" s="181">
        <f t="shared" si="23"/>
        <v>0</v>
      </c>
      <c r="BH165" s="181">
        <f t="shared" si="24"/>
        <v>0</v>
      </c>
      <c r="BI165" s="181">
        <f t="shared" si="25"/>
        <v>0</v>
      </c>
      <c r="BJ165" s="21" t="s">
        <v>73</v>
      </c>
      <c r="BK165" s="181">
        <f t="shared" si="26"/>
        <v>0</v>
      </c>
      <c r="BL165" s="21" t="s">
        <v>123</v>
      </c>
      <c r="BM165" s="21" t="s">
        <v>776</v>
      </c>
    </row>
    <row r="166" spans="2:65" s="354" customFormat="1" ht="22.5" customHeight="1">
      <c r="B166" s="169"/>
      <c r="C166" s="409" t="s">
        <v>777</v>
      </c>
      <c r="D166" s="188" t="s">
        <v>152</v>
      </c>
      <c r="E166" s="189" t="s">
        <v>778</v>
      </c>
      <c r="F166" s="190" t="s">
        <v>779</v>
      </c>
      <c r="G166" s="191" t="s">
        <v>194</v>
      </c>
      <c r="H166" s="192">
        <v>1</v>
      </c>
      <c r="I166" s="193"/>
      <c r="J166" s="337"/>
      <c r="K166" s="194">
        <f t="shared" si="14"/>
        <v>0</v>
      </c>
      <c r="L166" s="190" t="s">
        <v>5</v>
      </c>
      <c r="M166" s="195"/>
      <c r="N166" s="196" t="s">
        <v>5</v>
      </c>
      <c r="O166" s="333" t="s">
        <v>37</v>
      </c>
      <c r="P166" s="312">
        <f t="shared" si="15"/>
        <v>0</v>
      </c>
      <c r="Q166" s="312">
        <f t="shared" si="16"/>
        <v>0</v>
      </c>
      <c r="R166" s="312">
        <f t="shared" si="17"/>
        <v>0</v>
      </c>
      <c r="S166" s="297"/>
      <c r="T166" s="334">
        <f t="shared" si="18"/>
        <v>0</v>
      </c>
      <c r="U166" s="334">
        <v>0</v>
      </c>
      <c r="V166" s="334">
        <f t="shared" si="19"/>
        <v>0</v>
      </c>
      <c r="W166" s="334">
        <v>0</v>
      </c>
      <c r="X166" s="180">
        <f t="shared" si="20"/>
        <v>0</v>
      </c>
      <c r="AR166" s="21" t="s">
        <v>155</v>
      </c>
      <c r="AT166" s="21" t="s">
        <v>152</v>
      </c>
      <c r="AU166" s="21" t="s">
        <v>75</v>
      </c>
      <c r="AY166" s="21" t="s">
        <v>115</v>
      </c>
      <c r="BE166" s="181">
        <f t="shared" si="21"/>
        <v>0</v>
      </c>
      <c r="BF166" s="181">
        <f t="shared" si="22"/>
        <v>0</v>
      </c>
      <c r="BG166" s="181">
        <f t="shared" si="23"/>
        <v>0</v>
      </c>
      <c r="BH166" s="181">
        <f t="shared" si="24"/>
        <v>0</v>
      </c>
      <c r="BI166" s="181">
        <f t="shared" si="25"/>
        <v>0</v>
      </c>
      <c r="BJ166" s="21" t="s">
        <v>73</v>
      </c>
      <c r="BK166" s="181">
        <f t="shared" si="26"/>
        <v>0</v>
      </c>
      <c r="BL166" s="21" t="s">
        <v>123</v>
      </c>
      <c r="BM166" s="21" t="s">
        <v>780</v>
      </c>
    </row>
    <row r="167" spans="2:65" s="354" customFormat="1" ht="31.5" customHeight="1">
      <c r="B167" s="169"/>
      <c r="C167" s="409" t="s">
        <v>781</v>
      </c>
      <c r="D167" s="188" t="s">
        <v>152</v>
      </c>
      <c r="E167" s="189" t="s">
        <v>375</v>
      </c>
      <c r="F167" s="190" t="s">
        <v>782</v>
      </c>
      <c r="G167" s="191" t="s">
        <v>194</v>
      </c>
      <c r="H167" s="192">
        <v>1</v>
      </c>
      <c r="I167" s="193"/>
      <c r="J167" s="337"/>
      <c r="K167" s="194">
        <f t="shared" si="14"/>
        <v>0</v>
      </c>
      <c r="L167" s="190" t="s">
        <v>5</v>
      </c>
      <c r="M167" s="195"/>
      <c r="N167" s="196" t="s">
        <v>5</v>
      </c>
      <c r="O167" s="333" t="s">
        <v>37</v>
      </c>
      <c r="P167" s="312">
        <f t="shared" si="15"/>
        <v>0</v>
      </c>
      <c r="Q167" s="312">
        <f t="shared" si="16"/>
        <v>0</v>
      </c>
      <c r="R167" s="312">
        <f t="shared" si="17"/>
        <v>0</v>
      </c>
      <c r="S167" s="297"/>
      <c r="T167" s="334">
        <f t="shared" si="18"/>
        <v>0</v>
      </c>
      <c r="U167" s="334">
        <v>0</v>
      </c>
      <c r="V167" s="334">
        <f t="shared" si="19"/>
        <v>0</v>
      </c>
      <c r="W167" s="334">
        <v>0</v>
      </c>
      <c r="X167" s="180">
        <f t="shared" si="20"/>
        <v>0</v>
      </c>
      <c r="AR167" s="21" t="s">
        <v>155</v>
      </c>
      <c r="AT167" s="21" t="s">
        <v>152</v>
      </c>
      <c r="AU167" s="21" t="s">
        <v>75</v>
      </c>
      <c r="AY167" s="21" t="s">
        <v>115</v>
      </c>
      <c r="BE167" s="181">
        <f t="shared" si="21"/>
        <v>0</v>
      </c>
      <c r="BF167" s="181">
        <f t="shared" si="22"/>
        <v>0</v>
      </c>
      <c r="BG167" s="181">
        <f t="shared" si="23"/>
        <v>0</v>
      </c>
      <c r="BH167" s="181">
        <f t="shared" si="24"/>
        <v>0</v>
      </c>
      <c r="BI167" s="181">
        <f t="shared" si="25"/>
        <v>0</v>
      </c>
      <c r="BJ167" s="21" t="s">
        <v>73</v>
      </c>
      <c r="BK167" s="181">
        <f t="shared" si="26"/>
        <v>0</v>
      </c>
      <c r="BL167" s="21" t="s">
        <v>123</v>
      </c>
      <c r="BM167" s="21" t="s">
        <v>783</v>
      </c>
    </row>
    <row r="168" spans="2:65" s="354" customFormat="1" ht="22.5" customHeight="1">
      <c r="B168" s="169"/>
      <c r="C168" s="409" t="s">
        <v>784</v>
      </c>
      <c r="D168" s="188" t="s">
        <v>152</v>
      </c>
      <c r="E168" s="189" t="s">
        <v>379</v>
      </c>
      <c r="F168" s="190" t="s">
        <v>785</v>
      </c>
      <c r="G168" s="191" t="s">
        <v>194</v>
      </c>
      <c r="H168" s="192">
        <v>2</v>
      </c>
      <c r="I168" s="193"/>
      <c r="J168" s="337"/>
      <c r="K168" s="194">
        <f t="shared" si="14"/>
        <v>0</v>
      </c>
      <c r="L168" s="190" t="s">
        <v>5</v>
      </c>
      <c r="M168" s="195"/>
      <c r="N168" s="196" t="s">
        <v>5</v>
      </c>
      <c r="O168" s="333" t="s">
        <v>37</v>
      </c>
      <c r="P168" s="312">
        <f t="shared" si="15"/>
        <v>0</v>
      </c>
      <c r="Q168" s="312">
        <f t="shared" si="16"/>
        <v>0</v>
      </c>
      <c r="R168" s="312">
        <f t="shared" si="17"/>
        <v>0</v>
      </c>
      <c r="S168" s="297"/>
      <c r="T168" s="334">
        <f t="shared" si="18"/>
        <v>0</v>
      </c>
      <c r="U168" s="334">
        <v>0</v>
      </c>
      <c r="V168" s="334">
        <f t="shared" si="19"/>
        <v>0</v>
      </c>
      <c r="W168" s="334">
        <v>0</v>
      </c>
      <c r="X168" s="180">
        <f t="shared" si="20"/>
        <v>0</v>
      </c>
      <c r="AR168" s="21" t="s">
        <v>155</v>
      </c>
      <c r="AT168" s="21" t="s">
        <v>152</v>
      </c>
      <c r="AU168" s="21" t="s">
        <v>75</v>
      </c>
      <c r="AY168" s="21" t="s">
        <v>115</v>
      </c>
      <c r="BE168" s="181">
        <f t="shared" si="21"/>
        <v>0</v>
      </c>
      <c r="BF168" s="181">
        <f t="shared" si="22"/>
        <v>0</v>
      </c>
      <c r="BG168" s="181">
        <f t="shared" si="23"/>
        <v>0</v>
      </c>
      <c r="BH168" s="181">
        <f t="shared" si="24"/>
        <v>0</v>
      </c>
      <c r="BI168" s="181">
        <f t="shared" si="25"/>
        <v>0</v>
      </c>
      <c r="BJ168" s="21" t="s">
        <v>73</v>
      </c>
      <c r="BK168" s="181">
        <f t="shared" si="26"/>
        <v>0</v>
      </c>
      <c r="BL168" s="21" t="s">
        <v>123</v>
      </c>
      <c r="BM168" s="21" t="s">
        <v>786</v>
      </c>
    </row>
    <row r="169" spans="2:65" s="354" customFormat="1" ht="22.5" customHeight="1">
      <c r="B169" s="169"/>
      <c r="C169" s="409" t="s">
        <v>787</v>
      </c>
      <c r="D169" s="188" t="s">
        <v>152</v>
      </c>
      <c r="E169" s="189" t="s">
        <v>382</v>
      </c>
      <c r="F169" s="190" t="s">
        <v>788</v>
      </c>
      <c r="G169" s="191" t="s">
        <v>194</v>
      </c>
      <c r="H169" s="192">
        <v>5</v>
      </c>
      <c r="I169" s="193"/>
      <c r="J169" s="337"/>
      <c r="K169" s="194">
        <f t="shared" si="14"/>
        <v>0</v>
      </c>
      <c r="L169" s="190" t="s">
        <v>5</v>
      </c>
      <c r="M169" s="195"/>
      <c r="N169" s="196" t="s">
        <v>5</v>
      </c>
      <c r="O169" s="333" t="s">
        <v>37</v>
      </c>
      <c r="P169" s="312">
        <f t="shared" si="15"/>
        <v>0</v>
      </c>
      <c r="Q169" s="312">
        <f t="shared" si="16"/>
        <v>0</v>
      </c>
      <c r="R169" s="312">
        <f t="shared" si="17"/>
        <v>0</v>
      </c>
      <c r="S169" s="297"/>
      <c r="T169" s="334">
        <f t="shared" si="18"/>
        <v>0</v>
      </c>
      <c r="U169" s="334">
        <v>0</v>
      </c>
      <c r="V169" s="334">
        <f t="shared" si="19"/>
        <v>0</v>
      </c>
      <c r="W169" s="334">
        <v>0</v>
      </c>
      <c r="X169" s="180">
        <f t="shared" si="20"/>
        <v>0</v>
      </c>
      <c r="AR169" s="21" t="s">
        <v>155</v>
      </c>
      <c r="AT169" s="21" t="s">
        <v>152</v>
      </c>
      <c r="AU169" s="21" t="s">
        <v>75</v>
      </c>
      <c r="AY169" s="21" t="s">
        <v>115</v>
      </c>
      <c r="BE169" s="181">
        <f t="shared" si="21"/>
        <v>0</v>
      </c>
      <c r="BF169" s="181">
        <f t="shared" si="22"/>
        <v>0</v>
      </c>
      <c r="BG169" s="181">
        <f t="shared" si="23"/>
        <v>0</v>
      </c>
      <c r="BH169" s="181">
        <f t="shared" si="24"/>
        <v>0</v>
      </c>
      <c r="BI169" s="181">
        <f t="shared" si="25"/>
        <v>0</v>
      </c>
      <c r="BJ169" s="21" t="s">
        <v>73</v>
      </c>
      <c r="BK169" s="181">
        <f t="shared" si="26"/>
        <v>0</v>
      </c>
      <c r="BL169" s="21" t="s">
        <v>123</v>
      </c>
      <c r="BM169" s="21" t="s">
        <v>789</v>
      </c>
    </row>
    <row r="170" spans="2:65" s="354" customFormat="1" ht="44.25" customHeight="1">
      <c r="B170" s="169"/>
      <c r="C170" s="409" t="s">
        <v>790</v>
      </c>
      <c r="D170" s="188" t="s">
        <v>152</v>
      </c>
      <c r="E170" s="189" t="s">
        <v>385</v>
      </c>
      <c r="F170" s="190" t="s">
        <v>791</v>
      </c>
      <c r="G170" s="191" t="s">
        <v>792</v>
      </c>
      <c r="H170" s="192">
        <v>1</v>
      </c>
      <c r="I170" s="193"/>
      <c r="J170" s="337"/>
      <c r="K170" s="194">
        <f t="shared" si="14"/>
        <v>0</v>
      </c>
      <c r="L170" s="190" t="s">
        <v>5</v>
      </c>
      <c r="M170" s="195"/>
      <c r="N170" s="196" t="s">
        <v>5</v>
      </c>
      <c r="O170" s="333" t="s">
        <v>37</v>
      </c>
      <c r="P170" s="312">
        <f t="shared" si="15"/>
        <v>0</v>
      </c>
      <c r="Q170" s="312">
        <f t="shared" si="16"/>
        <v>0</v>
      </c>
      <c r="R170" s="312">
        <f t="shared" si="17"/>
        <v>0</v>
      </c>
      <c r="S170" s="297"/>
      <c r="T170" s="334">
        <f t="shared" si="18"/>
        <v>0</v>
      </c>
      <c r="U170" s="334">
        <v>0</v>
      </c>
      <c r="V170" s="334">
        <f t="shared" si="19"/>
        <v>0</v>
      </c>
      <c r="W170" s="334">
        <v>0</v>
      </c>
      <c r="X170" s="180">
        <f t="shared" si="20"/>
        <v>0</v>
      </c>
      <c r="AR170" s="21" t="s">
        <v>155</v>
      </c>
      <c r="AT170" s="21" t="s">
        <v>152</v>
      </c>
      <c r="AU170" s="21" t="s">
        <v>75</v>
      </c>
      <c r="AY170" s="21" t="s">
        <v>115</v>
      </c>
      <c r="BE170" s="181">
        <f t="shared" si="21"/>
        <v>0</v>
      </c>
      <c r="BF170" s="181">
        <f t="shared" si="22"/>
        <v>0</v>
      </c>
      <c r="BG170" s="181">
        <f t="shared" si="23"/>
        <v>0</v>
      </c>
      <c r="BH170" s="181">
        <f t="shared" si="24"/>
        <v>0</v>
      </c>
      <c r="BI170" s="181">
        <f t="shared" si="25"/>
        <v>0</v>
      </c>
      <c r="BJ170" s="21" t="s">
        <v>73</v>
      </c>
      <c r="BK170" s="181">
        <f t="shared" si="26"/>
        <v>0</v>
      </c>
      <c r="BL170" s="21" t="s">
        <v>123</v>
      </c>
      <c r="BM170" s="21" t="s">
        <v>793</v>
      </c>
    </row>
    <row r="171" spans="2:65" s="354" customFormat="1" ht="40.5">
      <c r="B171" s="36"/>
      <c r="C171" s="362"/>
      <c r="D171" s="335" t="s">
        <v>125</v>
      </c>
      <c r="F171" s="336" t="s">
        <v>794</v>
      </c>
      <c r="I171" s="184"/>
      <c r="J171" s="184"/>
      <c r="M171" s="36"/>
      <c r="N171" s="185"/>
      <c r="O171" s="297"/>
      <c r="P171" s="297"/>
      <c r="Q171" s="297"/>
      <c r="R171" s="297"/>
      <c r="S171" s="297"/>
      <c r="T171" s="297"/>
      <c r="U171" s="297"/>
      <c r="V171" s="297"/>
      <c r="W171" s="297"/>
      <c r="X171" s="65"/>
      <c r="AT171" s="21" t="s">
        <v>125</v>
      </c>
      <c r="AU171" s="21" t="s">
        <v>75</v>
      </c>
    </row>
    <row r="172" spans="2:65" s="354" customFormat="1" ht="31.5" customHeight="1">
      <c r="B172" s="169"/>
      <c r="C172" s="170" t="s">
        <v>207</v>
      </c>
      <c r="D172" s="170" t="s">
        <v>118</v>
      </c>
      <c r="E172" s="171" t="s">
        <v>795</v>
      </c>
      <c r="F172" s="172" t="s">
        <v>796</v>
      </c>
      <c r="G172" s="173" t="s">
        <v>194</v>
      </c>
      <c r="H172" s="174">
        <v>11</v>
      </c>
      <c r="I172" s="175"/>
      <c r="J172" s="175"/>
      <c r="K172" s="176">
        <f>ROUND(P172*H172,2)</f>
        <v>0</v>
      </c>
      <c r="L172" s="172" t="s">
        <v>122</v>
      </c>
      <c r="M172" s="36"/>
      <c r="N172" s="177" t="s">
        <v>5</v>
      </c>
      <c r="O172" s="333" t="s">
        <v>37</v>
      </c>
      <c r="P172" s="312">
        <f>I172+J172</f>
        <v>0</v>
      </c>
      <c r="Q172" s="312">
        <f>ROUND(I172*H172,2)</f>
        <v>0</v>
      </c>
      <c r="R172" s="312">
        <f>ROUND(J172*H172,2)</f>
        <v>0</v>
      </c>
      <c r="S172" s="297"/>
      <c r="T172" s="334">
        <f>S172*H172</f>
        <v>0</v>
      </c>
      <c r="U172" s="334">
        <v>0.10661</v>
      </c>
      <c r="V172" s="334">
        <f>U172*H172</f>
        <v>1.1727099999999999</v>
      </c>
      <c r="W172" s="334">
        <v>0</v>
      </c>
      <c r="X172" s="180">
        <f>W172*H172</f>
        <v>0</v>
      </c>
      <c r="AR172" s="21" t="s">
        <v>123</v>
      </c>
      <c r="AT172" s="21" t="s">
        <v>118</v>
      </c>
      <c r="AU172" s="21" t="s">
        <v>75</v>
      </c>
      <c r="AY172" s="21" t="s">
        <v>115</v>
      </c>
      <c r="BE172" s="181">
        <f>IF(O172="základní",K172,0)</f>
        <v>0</v>
      </c>
      <c r="BF172" s="181">
        <f>IF(O172="snížená",K172,0)</f>
        <v>0</v>
      </c>
      <c r="BG172" s="181">
        <f>IF(O172="zákl. přenesená",K172,0)</f>
        <v>0</v>
      </c>
      <c r="BH172" s="181">
        <f>IF(O172="sníž. přenesená",K172,0)</f>
        <v>0</v>
      </c>
      <c r="BI172" s="181">
        <f>IF(O172="nulová",K172,0)</f>
        <v>0</v>
      </c>
      <c r="BJ172" s="21" t="s">
        <v>73</v>
      </c>
      <c r="BK172" s="181">
        <f>ROUND(P172*H172,2)</f>
        <v>0</v>
      </c>
      <c r="BL172" s="21" t="s">
        <v>123</v>
      </c>
      <c r="BM172" s="21" t="s">
        <v>797</v>
      </c>
    </row>
    <row r="173" spans="2:65" s="354" customFormat="1" ht="22.5" customHeight="1">
      <c r="B173" s="169"/>
      <c r="C173" s="409" t="s">
        <v>798</v>
      </c>
      <c r="D173" s="188" t="s">
        <v>152</v>
      </c>
      <c r="E173" s="189" t="s">
        <v>799</v>
      </c>
      <c r="F173" s="190" t="s">
        <v>800</v>
      </c>
      <c r="G173" s="191" t="s">
        <v>194</v>
      </c>
      <c r="H173" s="192">
        <v>11</v>
      </c>
      <c r="I173" s="193"/>
      <c r="J173" s="337"/>
      <c r="K173" s="194">
        <f>ROUND(P173*H173,2)</f>
        <v>0</v>
      </c>
      <c r="L173" s="190" t="s">
        <v>122</v>
      </c>
      <c r="M173" s="195"/>
      <c r="N173" s="196" t="s">
        <v>5</v>
      </c>
      <c r="O173" s="333" t="s">
        <v>37</v>
      </c>
      <c r="P173" s="312">
        <f>I173+J173</f>
        <v>0</v>
      </c>
      <c r="Q173" s="312">
        <f>ROUND(I173*H173,2)</f>
        <v>0</v>
      </c>
      <c r="R173" s="312">
        <f>ROUND(J173*H173,2)</f>
        <v>0</v>
      </c>
      <c r="S173" s="297"/>
      <c r="T173" s="334">
        <f>S173*H173</f>
        <v>0</v>
      </c>
      <c r="U173" s="334">
        <v>1.5E-3</v>
      </c>
      <c r="V173" s="334">
        <f>U173*H173</f>
        <v>1.6500000000000001E-2</v>
      </c>
      <c r="W173" s="334">
        <v>0</v>
      </c>
      <c r="X173" s="180">
        <f>W173*H173</f>
        <v>0</v>
      </c>
      <c r="AR173" s="21" t="s">
        <v>155</v>
      </c>
      <c r="AT173" s="21" t="s">
        <v>152</v>
      </c>
      <c r="AU173" s="21" t="s">
        <v>75</v>
      </c>
      <c r="AY173" s="21" t="s">
        <v>115</v>
      </c>
      <c r="BE173" s="181">
        <f>IF(O173="základní",K173,0)</f>
        <v>0</v>
      </c>
      <c r="BF173" s="181">
        <f>IF(O173="snížená",K173,0)</f>
        <v>0</v>
      </c>
      <c r="BG173" s="181">
        <f>IF(O173="zákl. přenesená",K173,0)</f>
        <v>0</v>
      </c>
      <c r="BH173" s="181">
        <f>IF(O173="sníž. přenesená",K173,0)</f>
        <v>0</v>
      </c>
      <c r="BI173" s="181">
        <f>IF(O173="nulová",K173,0)</f>
        <v>0</v>
      </c>
      <c r="BJ173" s="21" t="s">
        <v>73</v>
      </c>
      <c r="BK173" s="181">
        <f>ROUND(P173*H173,2)</f>
        <v>0</v>
      </c>
      <c r="BL173" s="21" t="s">
        <v>123</v>
      </c>
      <c r="BM173" s="21" t="s">
        <v>801</v>
      </c>
    </row>
    <row r="174" spans="2:65" s="354" customFormat="1" ht="27">
      <c r="B174" s="36"/>
      <c r="C174" s="362"/>
      <c r="D174" s="335" t="s">
        <v>125</v>
      </c>
      <c r="F174" s="336" t="s">
        <v>802</v>
      </c>
      <c r="I174" s="184"/>
      <c r="J174" s="184"/>
      <c r="M174" s="36"/>
      <c r="N174" s="185"/>
      <c r="O174" s="297"/>
      <c r="P174" s="297"/>
      <c r="Q174" s="297"/>
      <c r="R174" s="297"/>
      <c r="S174" s="297"/>
      <c r="T174" s="297"/>
      <c r="U174" s="297"/>
      <c r="V174" s="297"/>
      <c r="W174" s="297"/>
      <c r="X174" s="65"/>
      <c r="AT174" s="21" t="s">
        <v>125</v>
      </c>
      <c r="AU174" s="21" t="s">
        <v>75</v>
      </c>
    </row>
    <row r="175" spans="2:65" s="354" customFormat="1" ht="22.5" customHeight="1">
      <c r="B175" s="169"/>
      <c r="C175" s="409" t="s">
        <v>803</v>
      </c>
      <c r="D175" s="188" t="s">
        <v>152</v>
      </c>
      <c r="E175" s="189" t="s">
        <v>388</v>
      </c>
      <c r="F175" s="190" t="s">
        <v>804</v>
      </c>
      <c r="G175" s="191" t="s">
        <v>194</v>
      </c>
      <c r="H175" s="192">
        <v>11</v>
      </c>
      <c r="I175" s="193"/>
      <c r="J175" s="337"/>
      <c r="K175" s="194">
        <f>ROUND(P175*H175,2)</f>
        <v>0</v>
      </c>
      <c r="L175" s="190" t="s">
        <v>5</v>
      </c>
      <c r="M175" s="195"/>
      <c r="N175" s="196" t="s">
        <v>5</v>
      </c>
      <c r="O175" s="333" t="s">
        <v>37</v>
      </c>
      <c r="P175" s="312">
        <f>I175+J175</f>
        <v>0</v>
      </c>
      <c r="Q175" s="312">
        <f>ROUND(I175*H175,2)</f>
        <v>0</v>
      </c>
      <c r="R175" s="312">
        <f>ROUND(J175*H175,2)</f>
        <v>0</v>
      </c>
      <c r="S175" s="297"/>
      <c r="T175" s="334">
        <f>S175*H175</f>
        <v>0</v>
      </c>
      <c r="U175" s="334">
        <v>0</v>
      </c>
      <c r="V175" s="334">
        <f>U175*H175</f>
        <v>0</v>
      </c>
      <c r="W175" s="334">
        <v>0</v>
      </c>
      <c r="X175" s="180">
        <f>W175*H175</f>
        <v>0</v>
      </c>
      <c r="AR175" s="21" t="s">
        <v>155</v>
      </c>
      <c r="AT175" s="21" t="s">
        <v>152</v>
      </c>
      <c r="AU175" s="21" t="s">
        <v>75</v>
      </c>
      <c r="AY175" s="21" t="s">
        <v>115</v>
      </c>
      <c r="BE175" s="181">
        <f>IF(O175="základní",K175,0)</f>
        <v>0</v>
      </c>
      <c r="BF175" s="181">
        <f>IF(O175="snížená",K175,0)</f>
        <v>0</v>
      </c>
      <c r="BG175" s="181">
        <f>IF(O175="zákl. přenesená",K175,0)</f>
        <v>0</v>
      </c>
      <c r="BH175" s="181">
        <f>IF(O175="sníž. přenesená",K175,0)</f>
        <v>0</v>
      </c>
      <c r="BI175" s="181">
        <f>IF(O175="nulová",K175,0)</f>
        <v>0</v>
      </c>
      <c r="BJ175" s="21" t="s">
        <v>73</v>
      </c>
      <c r="BK175" s="181">
        <f>ROUND(P175*H175,2)</f>
        <v>0</v>
      </c>
      <c r="BL175" s="21" t="s">
        <v>123</v>
      </c>
      <c r="BM175" s="21" t="s">
        <v>805</v>
      </c>
    </row>
    <row r="176" spans="2:65" s="354" customFormat="1" ht="27">
      <c r="B176" s="36"/>
      <c r="C176" s="362"/>
      <c r="D176" s="335" t="s">
        <v>125</v>
      </c>
      <c r="F176" s="336" t="s">
        <v>806</v>
      </c>
      <c r="I176" s="184"/>
      <c r="J176" s="184"/>
      <c r="M176" s="36"/>
      <c r="N176" s="185"/>
      <c r="O176" s="297"/>
      <c r="P176" s="297"/>
      <c r="Q176" s="297"/>
      <c r="R176" s="297"/>
      <c r="S176" s="297"/>
      <c r="T176" s="297"/>
      <c r="U176" s="297"/>
      <c r="V176" s="297"/>
      <c r="W176" s="297"/>
      <c r="X176" s="65"/>
      <c r="AT176" s="21" t="s">
        <v>125</v>
      </c>
      <c r="AU176" s="21" t="s">
        <v>75</v>
      </c>
    </row>
    <row r="177" spans="2:65" s="354" customFormat="1" ht="31.5" customHeight="1">
      <c r="B177" s="169"/>
      <c r="C177" s="170" t="s">
        <v>212</v>
      </c>
      <c r="D177" s="170" t="s">
        <v>118</v>
      </c>
      <c r="E177" s="171" t="s">
        <v>807</v>
      </c>
      <c r="F177" s="172" t="s">
        <v>808</v>
      </c>
      <c r="G177" s="173" t="s">
        <v>194</v>
      </c>
      <c r="H177" s="174">
        <v>11</v>
      </c>
      <c r="I177" s="175"/>
      <c r="J177" s="175"/>
      <c r="K177" s="176">
        <f>ROUND(P177*H177,2)</f>
        <v>0</v>
      </c>
      <c r="L177" s="172" t="s">
        <v>122</v>
      </c>
      <c r="M177" s="36"/>
      <c r="N177" s="177" t="s">
        <v>5</v>
      </c>
      <c r="O177" s="333" t="s">
        <v>37</v>
      </c>
      <c r="P177" s="312">
        <f>I177+J177</f>
        <v>0</v>
      </c>
      <c r="Q177" s="312">
        <f>ROUND(I177*H177,2)</f>
        <v>0</v>
      </c>
      <c r="R177" s="312">
        <f>ROUND(J177*H177,2)</f>
        <v>0</v>
      </c>
      <c r="S177" s="297"/>
      <c r="T177" s="334">
        <f>S177*H177</f>
        <v>0</v>
      </c>
      <c r="U177" s="334">
        <v>2.4240000000000001E-2</v>
      </c>
      <c r="V177" s="334">
        <f>U177*H177</f>
        <v>0.26663999999999999</v>
      </c>
      <c r="W177" s="334">
        <v>0</v>
      </c>
      <c r="X177" s="180">
        <f>W177*H177</f>
        <v>0</v>
      </c>
      <c r="AR177" s="21" t="s">
        <v>123</v>
      </c>
      <c r="AT177" s="21" t="s">
        <v>118</v>
      </c>
      <c r="AU177" s="21" t="s">
        <v>75</v>
      </c>
      <c r="AY177" s="21" t="s">
        <v>115</v>
      </c>
      <c r="BE177" s="181">
        <f>IF(O177="základní",K177,0)</f>
        <v>0</v>
      </c>
      <c r="BF177" s="181">
        <f>IF(O177="snížená",K177,0)</f>
        <v>0</v>
      </c>
      <c r="BG177" s="181">
        <f>IF(O177="zákl. přenesená",K177,0)</f>
        <v>0</v>
      </c>
      <c r="BH177" s="181">
        <f>IF(O177="sníž. přenesená",K177,0)</f>
        <v>0</v>
      </c>
      <c r="BI177" s="181">
        <f>IF(O177="nulová",K177,0)</f>
        <v>0</v>
      </c>
      <c r="BJ177" s="21" t="s">
        <v>73</v>
      </c>
      <c r="BK177" s="181">
        <f>ROUND(P177*H177,2)</f>
        <v>0</v>
      </c>
      <c r="BL177" s="21" t="s">
        <v>123</v>
      </c>
      <c r="BM177" s="21" t="s">
        <v>809</v>
      </c>
    </row>
    <row r="178" spans="2:65" s="354" customFormat="1" ht="31.5" customHeight="1">
      <c r="B178" s="169"/>
      <c r="C178" s="170" t="s">
        <v>216</v>
      </c>
      <c r="D178" s="170" t="s">
        <v>118</v>
      </c>
      <c r="E178" s="171" t="s">
        <v>810</v>
      </c>
      <c r="F178" s="172" t="s">
        <v>811</v>
      </c>
      <c r="G178" s="173" t="s">
        <v>194</v>
      </c>
      <c r="H178" s="174">
        <v>11</v>
      </c>
      <c r="I178" s="175"/>
      <c r="J178" s="175"/>
      <c r="K178" s="176">
        <f>ROUND(P178*H178,2)</f>
        <v>0</v>
      </c>
      <c r="L178" s="172" t="s">
        <v>122</v>
      </c>
      <c r="M178" s="36"/>
      <c r="N178" s="177" t="s">
        <v>5</v>
      </c>
      <c r="O178" s="333" t="s">
        <v>37</v>
      </c>
      <c r="P178" s="312">
        <f>I178+J178</f>
        <v>0</v>
      </c>
      <c r="Q178" s="312">
        <f>ROUND(I178*H178,2)</f>
        <v>0</v>
      </c>
      <c r="R178" s="312">
        <f>ROUND(J178*H178,2)</f>
        <v>0</v>
      </c>
      <c r="S178" s="297"/>
      <c r="T178" s="334">
        <f>S178*H178</f>
        <v>0</v>
      </c>
      <c r="U178" s="334">
        <v>0</v>
      </c>
      <c r="V178" s="334">
        <f>U178*H178</f>
        <v>0</v>
      </c>
      <c r="W178" s="334">
        <v>0</v>
      </c>
      <c r="X178" s="180">
        <f>W178*H178</f>
        <v>0</v>
      </c>
      <c r="AR178" s="21" t="s">
        <v>123</v>
      </c>
      <c r="AT178" s="21" t="s">
        <v>118</v>
      </c>
      <c r="AU178" s="21" t="s">
        <v>75</v>
      </c>
      <c r="AY178" s="21" t="s">
        <v>115</v>
      </c>
      <c r="BE178" s="181">
        <f>IF(O178="základní",K178,0)</f>
        <v>0</v>
      </c>
      <c r="BF178" s="181">
        <f>IF(O178="snížená",K178,0)</f>
        <v>0</v>
      </c>
      <c r="BG178" s="181">
        <f>IF(O178="zákl. přenesená",K178,0)</f>
        <v>0</v>
      </c>
      <c r="BH178" s="181">
        <f>IF(O178="sníž. přenesená",K178,0)</f>
        <v>0</v>
      </c>
      <c r="BI178" s="181">
        <f>IF(O178="nulová",K178,0)</f>
        <v>0</v>
      </c>
      <c r="BJ178" s="21" t="s">
        <v>73</v>
      </c>
      <c r="BK178" s="181">
        <f>ROUND(P178*H178,2)</f>
        <v>0</v>
      </c>
      <c r="BL178" s="21" t="s">
        <v>123</v>
      </c>
      <c r="BM178" s="21" t="s">
        <v>812</v>
      </c>
    </row>
    <row r="179" spans="2:65" s="354" customFormat="1" ht="31.5" customHeight="1">
      <c r="B179" s="169"/>
      <c r="C179" s="170" t="s">
        <v>224</v>
      </c>
      <c r="D179" s="170" t="s">
        <v>118</v>
      </c>
      <c r="E179" s="171" t="s">
        <v>813</v>
      </c>
      <c r="F179" s="172" t="s">
        <v>814</v>
      </c>
      <c r="G179" s="173" t="s">
        <v>194</v>
      </c>
      <c r="H179" s="174">
        <v>11</v>
      </c>
      <c r="I179" s="175"/>
      <c r="J179" s="175"/>
      <c r="K179" s="176">
        <f>ROUND(P179*H179,2)</f>
        <v>0</v>
      </c>
      <c r="L179" s="172" t="s">
        <v>122</v>
      </c>
      <c r="M179" s="36"/>
      <c r="N179" s="177" t="s">
        <v>5</v>
      </c>
      <c r="O179" s="333" t="s">
        <v>37</v>
      </c>
      <c r="P179" s="312">
        <f>I179+J179</f>
        <v>0</v>
      </c>
      <c r="Q179" s="312">
        <f>ROUND(I179*H179,2)</f>
        <v>0</v>
      </c>
      <c r="R179" s="312">
        <f>ROUND(J179*H179,2)</f>
        <v>0</v>
      </c>
      <c r="S179" s="297"/>
      <c r="T179" s="334">
        <f>S179*H179</f>
        <v>0</v>
      </c>
      <c r="U179" s="334">
        <v>0.21007999999999999</v>
      </c>
      <c r="V179" s="334">
        <f>U179*H179</f>
        <v>2.31088</v>
      </c>
      <c r="W179" s="334">
        <v>0</v>
      </c>
      <c r="X179" s="180">
        <f>W179*H179</f>
        <v>0</v>
      </c>
      <c r="AR179" s="21" t="s">
        <v>123</v>
      </c>
      <c r="AT179" s="21" t="s">
        <v>118</v>
      </c>
      <c r="AU179" s="21" t="s">
        <v>75</v>
      </c>
      <c r="AY179" s="21" t="s">
        <v>115</v>
      </c>
      <c r="BE179" s="181">
        <f>IF(O179="základní",K179,0)</f>
        <v>0</v>
      </c>
      <c r="BF179" s="181">
        <f>IF(O179="snížená",K179,0)</f>
        <v>0</v>
      </c>
      <c r="BG179" s="181">
        <f>IF(O179="zákl. přenesená",K179,0)</f>
        <v>0</v>
      </c>
      <c r="BH179" s="181">
        <f>IF(O179="sníž. přenesená",K179,0)</f>
        <v>0</v>
      </c>
      <c r="BI179" s="181">
        <f>IF(O179="nulová",K179,0)</f>
        <v>0</v>
      </c>
      <c r="BJ179" s="21" t="s">
        <v>73</v>
      </c>
      <c r="BK179" s="181">
        <f>ROUND(P179*H179,2)</f>
        <v>0</v>
      </c>
      <c r="BL179" s="21" t="s">
        <v>123</v>
      </c>
      <c r="BM179" s="21" t="s">
        <v>815</v>
      </c>
    </row>
    <row r="180" spans="2:65" s="354" customFormat="1" ht="31.5" customHeight="1">
      <c r="B180" s="169"/>
      <c r="C180" s="170" t="s">
        <v>220</v>
      </c>
      <c r="D180" s="170" t="s">
        <v>118</v>
      </c>
      <c r="E180" s="171" t="s">
        <v>816</v>
      </c>
      <c r="F180" s="172" t="s">
        <v>817</v>
      </c>
      <c r="G180" s="173" t="s">
        <v>194</v>
      </c>
      <c r="H180" s="174">
        <v>11</v>
      </c>
      <c r="I180" s="175"/>
      <c r="J180" s="175"/>
      <c r="K180" s="176">
        <f>ROUND(P180*H180,2)</f>
        <v>0</v>
      </c>
      <c r="L180" s="172" t="s">
        <v>122</v>
      </c>
      <c r="M180" s="36"/>
      <c r="N180" s="177" t="s">
        <v>5</v>
      </c>
      <c r="O180" s="333" t="s">
        <v>37</v>
      </c>
      <c r="P180" s="312">
        <f>I180+J180</f>
        <v>0</v>
      </c>
      <c r="Q180" s="312">
        <f>ROUND(I180*H180,2)</f>
        <v>0</v>
      </c>
      <c r="R180" s="312">
        <f>ROUND(J180*H180,2)</f>
        <v>0</v>
      </c>
      <c r="S180" s="297"/>
      <c r="T180" s="334">
        <f>S180*H180</f>
        <v>0</v>
      </c>
      <c r="U180" s="334">
        <v>0.35248000000000002</v>
      </c>
      <c r="V180" s="334">
        <f>U180*H180</f>
        <v>3.8772800000000003</v>
      </c>
      <c r="W180" s="334">
        <v>0</v>
      </c>
      <c r="X180" s="180">
        <f>W180*H180</f>
        <v>0</v>
      </c>
      <c r="AR180" s="21" t="s">
        <v>123</v>
      </c>
      <c r="AT180" s="21" t="s">
        <v>118</v>
      </c>
      <c r="AU180" s="21" t="s">
        <v>75</v>
      </c>
      <c r="AY180" s="21" t="s">
        <v>115</v>
      </c>
      <c r="BE180" s="181">
        <f>IF(O180="základní",K180,0)</f>
        <v>0</v>
      </c>
      <c r="BF180" s="181">
        <f>IF(O180="snížená",K180,0)</f>
        <v>0</v>
      </c>
      <c r="BG180" s="181">
        <f>IF(O180="zákl. přenesená",K180,0)</f>
        <v>0</v>
      </c>
      <c r="BH180" s="181">
        <f>IF(O180="sníž. přenesená",K180,0)</f>
        <v>0</v>
      </c>
      <c r="BI180" s="181">
        <f>IF(O180="nulová",K180,0)</f>
        <v>0</v>
      </c>
      <c r="BJ180" s="21" t="s">
        <v>73</v>
      </c>
      <c r="BK180" s="181">
        <f>ROUND(P180*H180,2)</f>
        <v>0</v>
      </c>
      <c r="BL180" s="21" t="s">
        <v>123</v>
      </c>
      <c r="BM180" s="21" t="s">
        <v>818</v>
      </c>
    </row>
    <row r="181" spans="2:65" s="354" customFormat="1" ht="22.5" customHeight="1">
      <c r="B181" s="169"/>
      <c r="C181" s="409" t="s">
        <v>224</v>
      </c>
      <c r="D181" s="188" t="s">
        <v>152</v>
      </c>
      <c r="E181" s="189" t="s">
        <v>819</v>
      </c>
      <c r="F181" s="190" t="s">
        <v>820</v>
      </c>
      <c r="G181" s="191" t="s">
        <v>194</v>
      </c>
      <c r="H181" s="192">
        <v>11</v>
      </c>
      <c r="I181" s="193"/>
      <c r="J181" s="337"/>
      <c r="K181" s="194">
        <f>ROUND(P181*H181,2)</f>
        <v>0</v>
      </c>
      <c r="L181" s="190" t="s">
        <v>122</v>
      </c>
      <c r="M181" s="195"/>
      <c r="N181" s="196" t="s">
        <v>5</v>
      </c>
      <c r="O181" s="333" t="s">
        <v>37</v>
      </c>
      <c r="P181" s="312">
        <f>I181+J181</f>
        <v>0</v>
      </c>
      <c r="Q181" s="312">
        <f>ROUND(I181*H181,2)</f>
        <v>0</v>
      </c>
      <c r="R181" s="312">
        <f>ROUND(J181*H181,2)</f>
        <v>0</v>
      </c>
      <c r="S181" s="297"/>
      <c r="T181" s="334">
        <f>S181*H181</f>
        <v>0</v>
      </c>
      <c r="U181" s="334">
        <v>1E-3</v>
      </c>
      <c r="V181" s="334">
        <f>U181*H181</f>
        <v>1.0999999999999999E-2</v>
      </c>
      <c r="W181" s="334">
        <v>0</v>
      </c>
      <c r="X181" s="180">
        <f>W181*H181</f>
        <v>0</v>
      </c>
      <c r="AR181" s="21" t="s">
        <v>155</v>
      </c>
      <c r="AT181" s="21" t="s">
        <v>152</v>
      </c>
      <c r="AU181" s="21" t="s">
        <v>75</v>
      </c>
      <c r="AY181" s="21" t="s">
        <v>115</v>
      </c>
      <c r="BE181" s="181">
        <f>IF(O181="základní",K181,0)</f>
        <v>0</v>
      </c>
      <c r="BF181" s="181">
        <f>IF(O181="snížená",K181,0)</f>
        <v>0</v>
      </c>
      <c r="BG181" s="181">
        <f>IF(O181="zákl. přenesená",K181,0)</f>
        <v>0</v>
      </c>
      <c r="BH181" s="181">
        <f>IF(O181="sníž. přenesená",K181,0)</f>
        <v>0</v>
      </c>
      <c r="BI181" s="181">
        <f>IF(O181="nulová",K181,0)</f>
        <v>0</v>
      </c>
      <c r="BJ181" s="21" t="s">
        <v>73</v>
      </c>
      <c r="BK181" s="181">
        <f>ROUND(P181*H181,2)</f>
        <v>0</v>
      </c>
      <c r="BL181" s="21" t="s">
        <v>123</v>
      </c>
      <c r="BM181" s="21" t="s">
        <v>821</v>
      </c>
    </row>
    <row r="182" spans="2:65" s="354" customFormat="1" ht="27">
      <c r="B182" s="36"/>
      <c r="C182" s="362"/>
      <c r="D182" s="335" t="s">
        <v>125</v>
      </c>
      <c r="F182" s="336" t="s">
        <v>822</v>
      </c>
      <c r="I182" s="184"/>
      <c r="J182" s="184"/>
      <c r="M182" s="36"/>
      <c r="N182" s="185"/>
      <c r="O182" s="297"/>
      <c r="P182" s="297"/>
      <c r="Q182" s="297"/>
      <c r="R182" s="297"/>
      <c r="S182" s="297"/>
      <c r="T182" s="297"/>
      <c r="U182" s="297"/>
      <c r="V182" s="297"/>
      <c r="W182" s="297"/>
      <c r="X182" s="65"/>
      <c r="AT182" s="21" t="s">
        <v>125</v>
      </c>
      <c r="AU182" s="21" t="s">
        <v>75</v>
      </c>
    </row>
    <row r="183" spans="2:65" s="354" customFormat="1" ht="22.5" customHeight="1">
      <c r="B183" s="169"/>
      <c r="C183" s="409" t="s">
        <v>229</v>
      </c>
      <c r="D183" s="188" t="s">
        <v>152</v>
      </c>
      <c r="E183" s="189" t="s">
        <v>823</v>
      </c>
      <c r="F183" s="190" t="s">
        <v>824</v>
      </c>
      <c r="G183" s="191" t="s">
        <v>194</v>
      </c>
      <c r="H183" s="192">
        <v>11</v>
      </c>
      <c r="I183" s="193"/>
      <c r="J183" s="337"/>
      <c r="K183" s="194">
        <f>ROUND(P183*H183,2)</f>
        <v>0</v>
      </c>
      <c r="L183" s="190" t="s">
        <v>122</v>
      </c>
      <c r="M183" s="195"/>
      <c r="N183" s="196" t="s">
        <v>5</v>
      </c>
      <c r="O183" s="333" t="s">
        <v>37</v>
      </c>
      <c r="P183" s="312">
        <f>I183+J183</f>
        <v>0</v>
      </c>
      <c r="Q183" s="312">
        <f>ROUND(I183*H183,2)</f>
        <v>0</v>
      </c>
      <c r="R183" s="312">
        <f>ROUND(J183*H183,2)</f>
        <v>0</v>
      </c>
      <c r="S183" s="297"/>
      <c r="T183" s="334">
        <f>S183*H183</f>
        <v>0</v>
      </c>
      <c r="U183" s="334">
        <v>1.2E-2</v>
      </c>
      <c r="V183" s="334">
        <f>U183*H183</f>
        <v>0.13200000000000001</v>
      </c>
      <c r="W183" s="334">
        <v>0</v>
      </c>
      <c r="X183" s="180">
        <f>W183*H183</f>
        <v>0</v>
      </c>
      <c r="AR183" s="21" t="s">
        <v>155</v>
      </c>
      <c r="AT183" s="21" t="s">
        <v>152</v>
      </c>
      <c r="AU183" s="21" t="s">
        <v>75</v>
      </c>
      <c r="AY183" s="21" t="s">
        <v>115</v>
      </c>
      <c r="BE183" s="181">
        <f>IF(O183="základní",K183,0)</f>
        <v>0</v>
      </c>
      <c r="BF183" s="181">
        <f>IF(O183="snížená",K183,0)</f>
        <v>0</v>
      </c>
      <c r="BG183" s="181">
        <f>IF(O183="zákl. přenesená",K183,0)</f>
        <v>0</v>
      </c>
      <c r="BH183" s="181">
        <f>IF(O183="sníž. přenesená",K183,0)</f>
        <v>0</v>
      </c>
      <c r="BI183" s="181">
        <f>IF(O183="nulová",K183,0)</f>
        <v>0</v>
      </c>
      <c r="BJ183" s="21" t="s">
        <v>73</v>
      </c>
      <c r="BK183" s="181">
        <f>ROUND(P183*H183,2)</f>
        <v>0</v>
      </c>
      <c r="BL183" s="21" t="s">
        <v>123</v>
      </c>
      <c r="BM183" s="21" t="s">
        <v>825</v>
      </c>
    </row>
    <row r="184" spans="2:65" s="354" customFormat="1" ht="27">
      <c r="B184" s="36"/>
      <c r="C184" s="362"/>
      <c r="D184" s="335" t="s">
        <v>125</v>
      </c>
      <c r="F184" s="336" t="s">
        <v>826</v>
      </c>
      <c r="I184" s="184"/>
      <c r="J184" s="184"/>
      <c r="M184" s="36"/>
      <c r="N184" s="185"/>
      <c r="O184" s="297"/>
      <c r="P184" s="297"/>
      <c r="Q184" s="297"/>
      <c r="R184" s="297"/>
      <c r="S184" s="297"/>
      <c r="T184" s="297"/>
      <c r="U184" s="297"/>
      <c r="V184" s="297"/>
      <c r="W184" s="297"/>
      <c r="X184" s="65"/>
      <c r="AT184" s="21" t="s">
        <v>125</v>
      </c>
      <c r="AU184" s="21" t="s">
        <v>75</v>
      </c>
    </row>
    <row r="185" spans="2:65" s="354" customFormat="1" ht="22.5" customHeight="1">
      <c r="B185" s="169"/>
      <c r="C185" s="409" t="s">
        <v>220</v>
      </c>
      <c r="D185" s="188" t="s">
        <v>152</v>
      </c>
      <c r="E185" s="189" t="s">
        <v>827</v>
      </c>
      <c r="F185" s="190" t="s">
        <v>828</v>
      </c>
      <c r="G185" s="191" t="s">
        <v>194</v>
      </c>
      <c r="H185" s="192">
        <v>11</v>
      </c>
      <c r="I185" s="193"/>
      <c r="J185" s="337"/>
      <c r="K185" s="194">
        <f>ROUND(P185*H185,2)</f>
        <v>0</v>
      </c>
      <c r="L185" s="190" t="s">
        <v>122</v>
      </c>
      <c r="M185" s="195"/>
      <c r="N185" s="196" t="s">
        <v>5</v>
      </c>
      <c r="O185" s="333" t="s">
        <v>37</v>
      </c>
      <c r="P185" s="312">
        <f>I185+J185</f>
        <v>0</v>
      </c>
      <c r="Q185" s="312">
        <f>ROUND(I185*H185,2)</f>
        <v>0</v>
      </c>
      <c r="R185" s="312">
        <f>ROUND(J185*H185,2)</f>
        <v>0</v>
      </c>
      <c r="S185" s="297"/>
      <c r="T185" s="334">
        <f>S185*H185</f>
        <v>0</v>
      </c>
      <c r="U185" s="334">
        <v>1E-3</v>
      </c>
      <c r="V185" s="334">
        <f>U185*H185</f>
        <v>1.0999999999999999E-2</v>
      </c>
      <c r="W185" s="334">
        <v>0</v>
      </c>
      <c r="X185" s="180">
        <f>W185*H185</f>
        <v>0</v>
      </c>
      <c r="AR185" s="21" t="s">
        <v>155</v>
      </c>
      <c r="AT185" s="21" t="s">
        <v>152</v>
      </c>
      <c r="AU185" s="21" t="s">
        <v>75</v>
      </c>
      <c r="AY185" s="21" t="s">
        <v>115</v>
      </c>
      <c r="BE185" s="181">
        <f>IF(O185="základní",K185,0)</f>
        <v>0</v>
      </c>
      <c r="BF185" s="181">
        <f>IF(O185="snížená",K185,0)</f>
        <v>0</v>
      </c>
      <c r="BG185" s="181">
        <f>IF(O185="zákl. přenesená",K185,0)</f>
        <v>0</v>
      </c>
      <c r="BH185" s="181">
        <f>IF(O185="sníž. přenesená",K185,0)</f>
        <v>0</v>
      </c>
      <c r="BI185" s="181">
        <f>IF(O185="nulová",K185,0)</f>
        <v>0</v>
      </c>
      <c r="BJ185" s="21" t="s">
        <v>73</v>
      </c>
      <c r="BK185" s="181">
        <f>ROUND(P185*H185,2)</f>
        <v>0</v>
      </c>
      <c r="BL185" s="21" t="s">
        <v>123</v>
      </c>
      <c r="BM185" s="21" t="s">
        <v>829</v>
      </c>
    </row>
    <row r="186" spans="2:65" s="354" customFormat="1" ht="27">
      <c r="B186" s="36"/>
      <c r="C186" s="362"/>
      <c r="D186" s="335" t="s">
        <v>125</v>
      </c>
      <c r="F186" s="336" t="s">
        <v>830</v>
      </c>
      <c r="I186" s="184"/>
      <c r="J186" s="184"/>
      <c r="M186" s="36"/>
      <c r="N186" s="185"/>
      <c r="O186" s="297"/>
      <c r="P186" s="297"/>
      <c r="Q186" s="297"/>
      <c r="R186" s="297"/>
      <c r="S186" s="297"/>
      <c r="T186" s="297"/>
      <c r="U186" s="297"/>
      <c r="V186" s="297"/>
      <c r="W186" s="297"/>
      <c r="X186" s="65"/>
      <c r="AT186" s="21" t="s">
        <v>125</v>
      </c>
      <c r="AU186" s="21" t="s">
        <v>75</v>
      </c>
    </row>
    <row r="187" spans="2:65" s="354" customFormat="1" ht="22.5" customHeight="1">
      <c r="B187" s="169"/>
      <c r="C187" s="409" t="s">
        <v>831</v>
      </c>
      <c r="D187" s="188" t="s">
        <v>152</v>
      </c>
      <c r="E187" s="189" t="s">
        <v>819</v>
      </c>
      <c r="F187" s="190" t="s">
        <v>820</v>
      </c>
      <c r="G187" s="191" t="s">
        <v>194</v>
      </c>
      <c r="H187" s="192">
        <v>11</v>
      </c>
      <c r="I187" s="193"/>
      <c r="J187" s="337"/>
      <c r="K187" s="194">
        <f>ROUND(P187*H187,2)</f>
        <v>0</v>
      </c>
      <c r="L187" s="190" t="s">
        <v>122</v>
      </c>
      <c r="M187" s="195"/>
      <c r="N187" s="196" t="s">
        <v>5</v>
      </c>
      <c r="O187" s="333" t="s">
        <v>37</v>
      </c>
      <c r="P187" s="312">
        <f>I187+J187</f>
        <v>0</v>
      </c>
      <c r="Q187" s="312">
        <f>ROUND(I187*H187,2)</f>
        <v>0</v>
      </c>
      <c r="R187" s="312">
        <f>ROUND(J187*H187,2)</f>
        <v>0</v>
      </c>
      <c r="S187" s="297"/>
      <c r="T187" s="334">
        <f>S187*H187</f>
        <v>0</v>
      </c>
      <c r="U187" s="334">
        <v>1E-3</v>
      </c>
      <c r="V187" s="334">
        <f>U187*H187</f>
        <v>1.0999999999999999E-2</v>
      </c>
      <c r="W187" s="334">
        <v>0</v>
      </c>
      <c r="X187" s="180">
        <f>W187*H187</f>
        <v>0</v>
      </c>
      <c r="AR187" s="21" t="s">
        <v>155</v>
      </c>
      <c r="AT187" s="21" t="s">
        <v>152</v>
      </c>
      <c r="AU187" s="21" t="s">
        <v>75</v>
      </c>
      <c r="AY187" s="21" t="s">
        <v>115</v>
      </c>
      <c r="BE187" s="181">
        <f>IF(O187="základní",K187,0)</f>
        <v>0</v>
      </c>
      <c r="BF187" s="181">
        <f>IF(O187="snížená",K187,0)</f>
        <v>0</v>
      </c>
      <c r="BG187" s="181">
        <f>IF(O187="zákl. přenesená",K187,0)</f>
        <v>0</v>
      </c>
      <c r="BH187" s="181">
        <f>IF(O187="sníž. přenesená",K187,0)</f>
        <v>0</v>
      </c>
      <c r="BI187" s="181">
        <f>IF(O187="nulová",K187,0)</f>
        <v>0</v>
      </c>
      <c r="BJ187" s="21" t="s">
        <v>73</v>
      </c>
      <c r="BK187" s="181">
        <f>ROUND(P187*H187,2)</f>
        <v>0</v>
      </c>
      <c r="BL187" s="21" t="s">
        <v>123</v>
      </c>
      <c r="BM187" s="21" t="s">
        <v>832</v>
      </c>
    </row>
    <row r="188" spans="2:65" s="354" customFormat="1" ht="27">
      <c r="B188" s="36"/>
      <c r="C188" s="362"/>
      <c r="D188" s="335" t="s">
        <v>125</v>
      </c>
      <c r="F188" s="336" t="s">
        <v>822</v>
      </c>
      <c r="I188" s="184"/>
      <c r="J188" s="184"/>
      <c r="M188" s="36"/>
      <c r="N188" s="185"/>
      <c r="O188" s="297"/>
      <c r="P188" s="297"/>
      <c r="Q188" s="297"/>
      <c r="R188" s="297"/>
      <c r="S188" s="297"/>
      <c r="T188" s="297"/>
      <c r="U188" s="297"/>
      <c r="V188" s="297"/>
      <c r="W188" s="297"/>
      <c r="X188" s="65"/>
      <c r="AT188" s="21" t="s">
        <v>125</v>
      </c>
      <c r="AU188" s="21" t="s">
        <v>75</v>
      </c>
    </row>
    <row r="189" spans="2:65" s="354" customFormat="1" ht="22.5" customHeight="1">
      <c r="B189" s="169"/>
      <c r="C189" s="409" t="s">
        <v>229</v>
      </c>
      <c r="D189" s="188" t="s">
        <v>152</v>
      </c>
      <c r="E189" s="189" t="s">
        <v>350</v>
      </c>
      <c r="F189" s="190" t="s">
        <v>833</v>
      </c>
      <c r="G189" s="191" t="s">
        <v>194</v>
      </c>
      <c r="H189" s="192">
        <v>11</v>
      </c>
      <c r="I189" s="193"/>
      <c r="J189" s="337"/>
      <c r="K189" s="194">
        <f>ROUND(P189*H189,2)</f>
        <v>0</v>
      </c>
      <c r="L189" s="190" t="s">
        <v>5</v>
      </c>
      <c r="M189" s="195"/>
      <c r="N189" s="196" t="s">
        <v>5</v>
      </c>
      <c r="O189" s="333" t="s">
        <v>37</v>
      </c>
      <c r="P189" s="312">
        <f>I189+J189</f>
        <v>0</v>
      </c>
      <c r="Q189" s="312">
        <f>ROUND(I189*H189,2)</f>
        <v>0</v>
      </c>
      <c r="R189" s="312">
        <f>ROUND(J189*H189,2)</f>
        <v>0</v>
      </c>
      <c r="S189" s="297"/>
      <c r="T189" s="334">
        <f>S189*H189</f>
        <v>0</v>
      </c>
      <c r="U189" s="334">
        <v>5.2999999999999999E-2</v>
      </c>
      <c r="V189" s="334">
        <f>U189*H189</f>
        <v>0.58299999999999996</v>
      </c>
      <c r="W189" s="334">
        <v>0</v>
      </c>
      <c r="X189" s="180">
        <f>W189*H189</f>
        <v>0</v>
      </c>
      <c r="AR189" s="21" t="s">
        <v>155</v>
      </c>
      <c r="AT189" s="21" t="s">
        <v>152</v>
      </c>
      <c r="AU189" s="21" t="s">
        <v>75</v>
      </c>
      <c r="AY189" s="21" t="s">
        <v>115</v>
      </c>
      <c r="BE189" s="181">
        <f>IF(O189="základní",K189,0)</f>
        <v>0</v>
      </c>
      <c r="BF189" s="181">
        <f>IF(O189="snížená",K189,0)</f>
        <v>0</v>
      </c>
      <c r="BG189" s="181">
        <f>IF(O189="zákl. přenesená",K189,0)</f>
        <v>0</v>
      </c>
      <c r="BH189" s="181">
        <f>IF(O189="sníž. přenesená",K189,0)</f>
        <v>0</v>
      </c>
      <c r="BI189" s="181">
        <f>IF(O189="nulová",K189,0)</f>
        <v>0</v>
      </c>
      <c r="BJ189" s="21" t="s">
        <v>73</v>
      </c>
      <c r="BK189" s="181">
        <f>ROUND(P189*H189,2)</f>
        <v>0</v>
      </c>
      <c r="BL189" s="21" t="s">
        <v>123</v>
      </c>
      <c r="BM189" s="21" t="s">
        <v>834</v>
      </c>
    </row>
    <row r="190" spans="2:65" s="354" customFormat="1" ht="22.5" customHeight="1">
      <c r="B190" s="169"/>
      <c r="C190" s="170" t="s">
        <v>835</v>
      </c>
      <c r="D190" s="170" t="s">
        <v>118</v>
      </c>
      <c r="E190" s="171" t="s">
        <v>836</v>
      </c>
      <c r="F190" s="172" t="s">
        <v>837</v>
      </c>
      <c r="G190" s="173" t="s">
        <v>138</v>
      </c>
      <c r="H190" s="174">
        <v>270.14</v>
      </c>
      <c r="I190" s="175"/>
      <c r="J190" s="175"/>
      <c r="K190" s="176">
        <f>ROUND(P190*H190,2)</f>
        <v>0</v>
      </c>
      <c r="L190" s="172" t="s">
        <v>122</v>
      </c>
      <c r="M190" s="36"/>
      <c r="N190" s="177" t="s">
        <v>5</v>
      </c>
      <c r="O190" s="333" t="s">
        <v>37</v>
      </c>
      <c r="P190" s="312">
        <f>I190+J190</f>
        <v>0</v>
      </c>
      <c r="Q190" s="312">
        <f>ROUND(I190*H190,2)</f>
        <v>0</v>
      </c>
      <c r="R190" s="312">
        <f>ROUND(J190*H190,2)</f>
        <v>0</v>
      </c>
      <c r="S190" s="297"/>
      <c r="T190" s="334">
        <f>S190*H190</f>
        <v>0</v>
      </c>
      <c r="U190" s="334">
        <v>9.0000000000000006E-5</v>
      </c>
      <c r="V190" s="334">
        <f>U190*H190</f>
        <v>2.43126E-2</v>
      </c>
      <c r="W190" s="334">
        <v>0</v>
      </c>
      <c r="X190" s="180">
        <f>W190*H190</f>
        <v>0</v>
      </c>
      <c r="AR190" s="21" t="s">
        <v>123</v>
      </c>
      <c r="AT190" s="21" t="s">
        <v>118</v>
      </c>
      <c r="AU190" s="21" t="s">
        <v>75</v>
      </c>
      <c r="AY190" s="21" t="s">
        <v>115</v>
      </c>
      <c r="BE190" s="181">
        <f>IF(O190="základní",K190,0)</f>
        <v>0</v>
      </c>
      <c r="BF190" s="181">
        <f>IF(O190="snížená",K190,0)</f>
        <v>0</v>
      </c>
      <c r="BG190" s="181">
        <f>IF(O190="zákl. přenesená",K190,0)</f>
        <v>0</v>
      </c>
      <c r="BH190" s="181">
        <f>IF(O190="sníž. přenesená",K190,0)</f>
        <v>0</v>
      </c>
      <c r="BI190" s="181">
        <f>IF(O190="nulová",K190,0)</f>
        <v>0</v>
      </c>
      <c r="BJ190" s="21" t="s">
        <v>73</v>
      </c>
      <c r="BK190" s="181">
        <f>ROUND(P190*H190,2)</f>
        <v>0</v>
      </c>
      <c r="BL190" s="21" t="s">
        <v>123</v>
      </c>
      <c r="BM190" s="21" t="s">
        <v>838</v>
      </c>
    </row>
    <row r="191" spans="2:65" s="354" customFormat="1" ht="22.5" customHeight="1">
      <c r="B191" s="169"/>
      <c r="C191" s="170" t="s">
        <v>199</v>
      </c>
      <c r="D191" s="170" t="s">
        <v>118</v>
      </c>
      <c r="E191" s="171" t="s">
        <v>258</v>
      </c>
      <c r="F191" s="172" t="s">
        <v>839</v>
      </c>
      <c r="G191" s="173" t="s">
        <v>194</v>
      </c>
      <c r="H191" s="174">
        <v>8</v>
      </c>
      <c r="I191" s="175"/>
      <c r="J191" s="175"/>
      <c r="K191" s="176">
        <f>ROUND(P191*H191,2)</f>
        <v>0</v>
      </c>
      <c r="L191" s="172" t="s">
        <v>5</v>
      </c>
      <c r="M191" s="36"/>
      <c r="N191" s="177" t="s">
        <v>5</v>
      </c>
      <c r="O191" s="333" t="s">
        <v>37</v>
      </c>
      <c r="P191" s="312">
        <f>I191+J191</f>
        <v>0</v>
      </c>
      <c r="Q191" s="312">
        <f>ROUND(I191*H191,2)</f>
        <v>0</v>
      </c>
      <c r="R191" s="312">
        <f>ROUND(J191*H191,2)</f>
        <v>0</v>
      </c>
      <c r="S191" s="297"/>
      <c r="T191" s="334">
        <f>S191*H191</f>
        <v>0</v>
      </c>
      <c r="U191" s="334">
        <v>0</v>
      </c>
      <c r="V191" s="334">
        <f>U191*H191</f>
        <v>0</v>
      </c>
      <c r="W191" s="334">
        <v>0</v>
      </c>
      <c r="X191" s="180">
        <f>W191*H191</f>
        <v>0</v>
      </c>
      <c r="AR191" s="21" t="s">
        <v>123</v>
      </c>
      <c r="AT191" s="21" t="s">
        <v>118</v>
      </c>
      <c r="AU191" s="21" t="s">
        <v>75</v>
      </c>
      <c r="AY191" s="21" t="s">
        <v>115</v>
      </c>
      <c r="BE191" s="181">
        <f>IF(O191="základní",K191,0)</f>
        <v>0</v>
      </c>
      <c r="BF191" s="181">
        <f>IF(O191="snížená",K191,0)</f>
        <v>0</v>
      </c>
      <c r="BG191" s="181">
        <f>IF(O191="zákl. přenesená",K191,0)</f>
        <v>0</v>
      </c>
      <c r="BH191" s="181">
        <f>IF(O191="sníž. přenesená",K191,0)</f>
        <v>0</v>
      </c>
      <c r="BI191" s="181">
        <f>IF(O191="nulová",K191,0)</f>
        <v>0</v>
      </c>
      <c r="BJ191" s="21" t="s">
        <v>73</v>
      </c>
      <c r="BK191" s="181">
        <f>ROUND(P191*H191,2)</f>
        <v>0</v>
      </c>
      <c r="BL191" s="21" t="s">
        <v>123</v>
      </c>
      <c r="BM191" s="21" t="s">
        <v>840</v>
      </c>
    </row>
    <row r="192" spans="2:65" s="354" customFormat="1" ht="27">
      <c r="B192" s="36"/>
      <c r="C192" s="362"/>
      <c r="D192" s="335" t="s">
        <v>125</v>
      </c>
      <c r="F192" s="336" t="s">
        <v>841</v>
      </c>
      <c r="I192" s="184"/>
      <c r="J192" s="184"/>
      <c r="M192" s="36"/>
      <c r="N192" s="185"/>
      <c r="O192" s="297"/>
      <c r="P192" s="297"/>
      <c r="Q192" s="297"/>
      <c r="R192" s="297"/>
      <c r="S192" s="297"/>
      <c r="T192" s="297"/>
      <c r="U192" s="297"/>
      <c r="V192" s="297"/>
      <c r="W192" s="297"/>
      <c r="X192" s="65"/>
      <c r="AT192" s="21" t="s">
        <v>125</v>
      </c>
      <c r="AU192" s="21" t="s">
        <v>75</v>
      </c>
    </row>
    <row r="193" spans="2:65" s="354" customFormat="1" ht="22.5" customHeight="1">
      <c r="B193" s="169"/>
      <c r="C193" s="409" t="s">
        <v>180</v>
      </c>
      <c r="D193" s="188" t="s">
        <v>152</v>
      </c>
      <c r="E193" s="189" t="s">
        <v>842</v>
      </c>
      <c r="F193" s="190" t="s">
        <v>843</v>
      </c>
      <c r="G193" s="191" t="s">
        <v>194</v>
      </c>
      <c r="H193" s="192">
        <v>8</v>
      </c>
      <c r="I193" s="193"/>
      <c r="J193" s="337"/>
      <c r="K193" s="194">
        <f t="shared" ref="K193:K203" si="27">ROUND(P193*H193,2)</f>
        <v>0</v>
      </c>
      <c r="L193" s="190" t="s">
        <v>122</v>
      </c>
      <c r="M193" s="195"/>
      <c r="N193" s="196" t="s">
        <v>5</v>
      </c>
      <c r="O193" s="333" t="s">
        <v>37</v>
      </c>
      <c r="P193" s="312">
        <f t="shared" ref="P193:P203" si="28">I193+J193</f>
        <v>0</v>
      </c>
      <c r="Q193" s="312">
        <f t="shared" ref="Q193:Q203" si="29">ROUND(I193*H193,2)</f>
        <v>0</v>
      </c>
      <c r="R193" s="312">
        <f t="shared" ref="R193:R203" si="30">ROUND(J193*H193,2)</f>
        <v>0</v>
      </c>
      <c r="S193" s="297"/>
      <c r="T193" s="334">
        <f t="shared" ref="T193:T203" si="31">S193*H193</f>
        <v>0</v>
      </c>
      <c r="U193" s="334">
        <v>2.9499999999999998E-2</v>
      </c>
      <c r="V193" s="334">
        <f t="shared" ref="V193:V203" si="32">U193*H193</f>
        <v>0.23599999999999999</v>
      </c>
      <c r="W193" s="334">
        <v>0</v>
      </c>
      <c r="X193" s="180">
        <f t="shared" ref="X193:X203" si="33">W193*H193</f>
        <v>0</v>
      </c>
      <c r="AR193" s="21" t="s">
        <v>155</v>
      </c>
      <c r="AT193" s="21" t="s">
        <v>152</v>
      </c>
      <c r="AU193" s="21" t="s">
        <v>75</v>
      </c>
      <c r="AY193" s="21" t="s">
        <v>115</v>
      </c>
      <c r="BE193" s="181">
        <f t="shared" ref="BE193:BE203" si="34">IF(O193="základní",K193,0)</f>
        <v>0</v>
      </c>
      <c r="BF193" s="181">
        <f t="shared" ref="BF193:BF203" si="35">IF(O193="snížená",K193,0)</f>
        <v>0</v>
      </c>
      <c r="BG193" s="181">
        <f t="shared" ref="BG193:BG203" si="36">IF(O193="zákl. přenesená",K193,0)</f>
        <v>0</v>
      </c>
      <c r="BH193" s="181">
        <f t="shared" ref="BH193:BH203" si="37">IF(O193="sníž. přenesená",K193,0)</f>
        <v>0</v>
      </c>
      <c r="BI193" s="181">
        <f t="shared" ref="BI193:BI203" si="38">IF(O193="nulová",K193,0)</f>
        <v>0</v>
      </c>
      <c r="BJ193" s="21" t="s">
        <v>73</v>
      </c>
      <c r="BK193" s="181">
        <f t="shared" ref="BK193:BK203" si="39">ROUND(P193*H193,2)</f>
        <v>0</v>
      </c>
      <c r="BL193" s="21" t="s">
        <v>123</v>
      </c>
      <c r="BM193" s="21" t="s">
        <v>844</v>
      </c>
    </row>
    <row r="194" spans="2:65" s="354" customFormat="1" ht="22.5" customHeight="1">
      <c r="B194" s="169"/>
      <c r="C194" s="409" t="s">
        <v>845</v>
      </c>
      <c r="D194" s="188" t="s">
        <v>152</v>
      </c>
      <c r="E194" s="189" t="s">
        <v>391</v>
      </c>
      <c r="F194" s="190" t="s">
        <v>846</v>
      </c>
      <c r="G194" s="191" t="s">
        <v>194</v>
      </c>
      <c r="H194" s="192">
        <v>10</v>
      </c>
      <c r="I194" s="193"/>
      <c r="J194" s="337"/>
      <c r="K194" s="194">
        <f t="shared" si="27"/>
        <v>0</v>
      </c>
      <c r="L194" s="190" t="s">
        <v>5</v>
      </c>
      <c r="M194" s="195"/>
      <c r="N194" s="196" t="s">
        <v>5</v>
      </c>
      <c r="O194" s="333" t="s">
        <v>37</v>
      </c>
      <c r="P194" s="312">
        <f t="shared" si="28"/>
        <v>0</v>
      </c>
      <c r="Q194" s="312">
        <f t="shared" si="29"/>
        <v>0</v>
      </c>
      <c r="R194" s="312">
        <f t="shared" si="30"/>
        <v>0</v>
      </c>
      <c r="S194" s="297"/>
      <c r="T194" s="334">
        <f t="shared" si="31"/>
        <v>0</v>
      </c>
      <c r="U194" s="334">
        <v>0.34</v>
      </c>
      <c r="V194" s="334">
        <f t="shared" si="32"/>
        <v>3.4000000000000004</v>
      </c>
      <c r="W194" s="334">
        <v>0</v>
      </c>
      <c r="X194" s="180">
        <f t="shared" si="33"/>
        <v>0</v>
      </c>
      <c r="AR194" s="21" t="s">
        <v>155</v>
      </c>
      <c r="AT194" s="21" t="s">
        <v>152</v>
      </c>
      <c r="AU194" s="21" t="s">
        <v>75</v>
      </c>
      <c r="AY194" s="21" t="s">
        <v>115</v>
      </c>
      <c r="BE194" s="181">
        <f t="shared" si="34"/>
        <v>0</v>
      </c>
      <c r="BF194" s="181">
        <f t="shared" si="35"/>
        <v>0</v>
      </c>
      <c r="BG194" s="181">
        <f t="shared" si="36"/>
        <v>0</v>
      </c>
      <c r="BH194" s="181">
        <f t="shared" si="37"/>
        <v>0</v>
      </c>
      <c r="BI194" s="181">
        <f t="shared" si="38"/>
        <v>0</v>
      </c>
      <c r="BJ194" s="21" t="s">
        <v>73</v>
      </c>
      <c r="BK194" s="181">
        <f t="shared" si="39"/>
        <v>0</v>
      </c>
      <c r="BL194" s="21" t="s">
        <v>123</v>
      </c>
      <c r="BM194" s="21" t="s">
        <v>847</v>
      </c>
    </row>
    <row r="195" spans="2:65" s="354" customFormat="1" ht="31.5" customHeight="1">
      <c r="B195" s="169"/>
      <c r="C195" s="409" t="s">
        <v>848</v>
      </c>
      <c r="D195" s="188" t="s">
        <v>152</v>
      </c>
      <c r="E195" s="189" t="s">
        <v>396</v>
      </c>
      <c r="F195" s="190" t="s">
        <v>849</v>
      </c>
      <c r="G195" s="191" t="s">
        <v>194</v>
      </c>
      <c r="H195" s="192">
        <v>10</v>
      </c>
      <c r="I195" s="193"/>
      <c r="J195" s="337"/>
      <c r="K195" s="194">
        <f t="shared" si="27"/>
        <v>0</v>
      </c>
      <c r="L195" s="190" t="s">
        <v>5</v>
      </c>
      <c r="M195" s="195"/>
      <c r="N195" s="196" t="s">
        <v>5</v>
      </c>
      <c r="O195" s="333" t="s">
        <v>37</v>
      </c>
      <c r="P195" s="312">
        <f t="shared" si="28"/>
        <v>0</v>
      </c>
      <c r="Q195" s="312">
        <f t="shared" si="29"/>
        <v>0</v>
      </c>
      <c r="R195" s="312">
        <f t="shared" si="30"/>
        <v>0</v>
      </c>
      <c r="S195" s="297"/>
      <c r="T195" s="334">
        <f t="shared" si="31"/>
        <v>0</v>
      </c>
      <c r="U195" s="334">
        <v>9.7000000000000003E-2</v>
      </c>
      <c r="V195" s="334">
        <f t="shared" si="32"/>
        <v>0.97</v>
      </c>
      <c r="W195" s="334">
        <v>0</v>
      </c>
      <c r="X195" s="180">
        <f t="shared" si="33"/>
        <v>0</v>
      </c>
      <c r="AR195" s="21" t="s">
        <v>155</v>
      </c>
      <c r="AT195" s="21" t="s">
        <v>152</v>
      </c>
      <c r="AU195" s="21" t="s">
        <v>75</v>
      </c>
      <c r="AY195" s="21" t="s">
        <v>115</v>
      </c>
      <c r="BE195" s="181">
        <f t="shared" si="34"/>
        <v>0</v>
      </c>
      <c r="BF195" s="181">
        <f t="shared" si="35"/>
        <v>0</v>
      </c>
      <c r="BG195" s="181">
        <f t="shared" si="36"/>
        <v>0</v>
      </c>
      <c r="BH195" s="181">
        <f t="shared" si="37"/>
        <v>0</v>
      </c>
      <c r="BI195" s="181">
        <f t="shared" si="38"/>
        <v>0</v>
      </c>
      <c r="BJ195" s="21" t="s">
        <v>73</v>
      </c>
      <c r="BK195" s="181">
        <f t="shared" si="39"/>
        <v>0</v>
      </c>
      <c r="BL195" s="21" t="s">
        <v>123</v>
      </c>
      <c r="BM195" s="21" t="s">
        <v>850</v>
      </c>
    </row>
    <row r="196" spans="2:65" s="354" customFormat="1" ht="31.5" customHeight="1">
      <c r="B196" s="169"/>
      <c r="C196" s="409" t="s">
        <v>851</v>
      </c>
      <c r="D196" s="188" t="s">
        <v>152</v>
      </c>
      <c r="E196" s="189" t="s">
        <v>852</v>
      </c>
      <c r="F196" s="190" t="s">
        <v>853</v>
      </c>
      <c r="G196" s="191" t="s">
        <v>194</v>
      </c>
      <c r="H196" s="192">
        <v>1</v>
      </c>
      <c r="I196" s="193"/>
      <c r="J196" s="337"/>
      <c r="K196" s="194">
        <f t="shared" si="27"/>
        <v>0</v>
      </c>
      <c r="L196" s="190" t="s">
        <v>5</v>
      </c>
      <c r="M196" s="195"/>
      <c r="N196" s="196" t="s">
        <v>5</v>
      </c>
      <c r="O196" s="333" t="s">
        <v>37</v>
      </c>
      <c r="P196" s="312">
        <f t="shared" si="28"/>
        <v>0</v>
      </c>
      <c r="Q196" s="312">
        <f t="shared" si="29"/>
        <v>0</v>
      </c>
      <c r="R196" s="312">
        <f t="shared" si="30"/>
        <v>0</v>
      </c>
      <c r="S196" s="297"/>
      <c r="T196" s="334">
        <f t="shared" si="31"/>
        <v>0</v>
      </c>
      <c r="U196" s="334">
        <v>0</v>
      </c>
      <c r="V196" s="334">
        <f t="shared" si="32"/>
        <v>0</v>
      </c>
      <c r="W196" s="334">
        <v>0</v>
      </c>
      <c r="X196" s="180">
        <f t="shared" si="33"/>
        <v>0</v>
      </c>
      <c r="AR196" s="21" t="s">
        <v>155</v>
      </c>
      <c r="AT196" s="21" t="s">
        <v>152</v>
      </c>
      <c r="AU196" s="21" t="s">
        <v>75</v>
      </c>
      <c r="AY196" s="21" t="s">
        <v>115</v>
      </c>
      <c r="BE196" s="181">
        <f t="shared" si="34"/>
        <v>0</v>
      </c>
      <c r="BF196" s="181">
        <f t="shared" si="35"/>
        <v>0</v>
      </c>
      <c r="BG196" s="181">
        <f t="shared" si="36"/>
        <v>0</v>
      </c>
      <c r="BH196" s="181">
        <f t="shared" si="37"/>
        <v>0</v>
      </c>
      <c r="BI196" s="181">
        <f t="shared" si="38"/>
        <v>0</v>
      </c>
      <c r="BJ196" s="21" t="s">
        <v>73</v>
      </c>
      <c r="BK196" s="181">
        <f t="shared" si="39"/>
        <v>0</v>
      </c>
      <c r="BL196" s="21" t="s">
        <v>123</v>
      </c>
      <c r="BM196" s="21" t="s">
        <v>854</v>
      </c>
    </row>
    <row r="197" spans="2:65" s="354" customFormat="1" ht="31.5" customHeight="1">
      <c r="B197" s="169"/>
      <c r="C197" s="409" t="s">
        <v>855</v>
      </c>
      <c r="D197" s="188" t="s">
        <v>152</v>
      </c>
      <c r="E197" s="189" t="s">
        <v>400</v>
      </c>
      <c r="F197" s="190" t="s">
        <v>856</v>
      </c>
      <c r="G197" s="191" t="s">
        <v>194</v>
      </c>
      <c r="H197" s="192">
        <v>9</v>
      </c>
      <c r="I197" s="193"/>
      <c r="J197" s="337"/>
      <c r="K197" s="194">
        <f t="shared" si="27"/>
        <v>0</v>
      </c>
      <c r="L197" s="190" t="s">
        <v>5</v>
      </c>
      <c r="M197" s="195"/>
      <c r="N197" s="196" t="s">
        <v>5</v>
      </c>
      <c r="O197" s="333" t="s">
        <v>37</v>
      </c>
      <c r="P197" s="312">
        <f t="shared" si="28"/>
        <v>0</v>
      </c>
      <c r="Q197" s="312">
        <f t="shared" si="29"/>
        <v>0</v>
      </c>
      <c r="R197" s="312">
        <f t="shared" si="30"/>
        <v>0</v>
      </c>
      <c r="S197" s="297"/>
      <c r="T197" s="334">
        <f t="shared" si="31"/>
        <v>0</v>
      </c>
      <c r="U197" s="334">
        <v>0.08</v>
      </c>
      <c r="V197" s="334">
        <f t="shared" si="32"/>
        <v>0.72</v>
      </c>
      <c r="W197" s="334">
        <v>0</v>
      </c>
      <c r="X197" s="180">
        <f t="shared" si="33"/>
        <v>0</v>
      </c>
      <c r="AR197" s="21" t="s">
        <v>155</v>
      </c>
      <c r="AT197" s="21" t="s">
        <v>152</v>
      </c>
      <c r="AU197" s="21" t="s">
        <v>75</v>
      </c>
      <c r="AY197" s="21" t="s">
        <v>115</v>
      </c>
      <c r="BE197" s="181">
        <f t="shared" si="34"/>
        <v>0</v>
      </c>
      <c r="BF197" s="181">
        <f t="shared" si="35"/>
        <v>0</v>
      </c>
      <c r="BG197" s="181">
        <f t="shared" si="36"/>
        <v>0</v>
      </c>
      <c r="BH197" s="181">
        <f t="shared" si="37"/>
        <v>0</v>
      </c>
      <c r="BI197" s="181">
        <f t="shared" si="38"/>
        <v>0</v>
      </c>
      <c r="BJ197" s="21" t="s">
        <v>73</v>
      </c>
      <c r="BK197" s="181">
        <f t="shared" si="39"/>
        <v>0</v>
      </c>
      <c r="BL197" s="21" t="s">
        <v>123</v>
      </c>
      <c r="BM197" s="21" t="s">
        <v>857</v>
      </c>
    </row>
    <row r="198" spans="2:65" s="354" customFormat="1" ht="31.5" customHeight="1">
      <c r="B198" s="169"/>
      <c r="C198" s="409" t="s">
        <v>858</v>
      </c>
      <c r="D198" s="188" t="s">
        <v>152</v>
      </c>
      <c r="E198" s="189" t="s">
        <v>402</v>
      </c>
      <c r="F198" s="190" t="s">
        <v>859</v>
      </c>
      <c r="G198" s="191" t="s">
        <v>194</v>
      </c>
      <c r="H198" s="192">
        <v>10</v>
      </c>
      <c r="I198" s="193"/>
      <c r="J198" s="337"/>
      <c r="K198" s="194">
        <f t="shared" si="27"/>
        <v>0</v>
      </c>
      <c r="L198" s="190" t="s">
        <v>5</v>
      </c>
      <c r="M198" s="195"/>
      <c r="N198" s="196" t="s">
        <v>5</v>
      </c>
      <c r="O198" s="333" t="s">
        <v>37</v>
      </c>
      <c r="P198" s="312">
        <f t="shared" si="28"/>
        <v>0</v>
      </c>
      <c r="Q198" s="312">
        <f t="shared" si="29"/>
        <v>0</v>
      </c>
      <c r="R198" s="312">
        <f t="shared" si="30"/>
        <v>0</v>
      </c>
      <c r="S198" s="297"/>
      <c r="T198" s="334">
        <f t="shared" si="31"/>
        <v>0</v>
      </c>
      <c r="U198" s="334">
        <v>0.111</v>
      </c>
      <c r="V198" s="334">
        <f t="shared" si="32"/>
        <v>1.1100000000000001</v>
      </c>
      <c r="W198" s="334">
        <v>0</v>
      </c>
      <c r="X198" s="180">
        <f t="shared" si="33"/>
        <v>0</v>
      </c>
      <c r="AR198" s="21" t="s">
        <v>155</v>
      </c>
      <c r="AT198" s="21" t="s">
        <v>152</v>
      </c>
      <c r="AU198" s="21" t="s">
        <v>75</v>
      </c>
      <c r="AY198" s="21" t="s">
        <v>115</v>
      </c>
      <c r="BE198" s="181">
        <f t="shared" si="34"/>
        <v>0</v>
      </c>
      <c r="BF198" s="181">
        <f t="shared" si="35"/>
        <v>0</v>
      </c>
      <c r="BG198" s="181">
        <f t="shared" si="36"/>
        <v>0</v>
      </c>
      <c r="BH198" s="181">
        <f t="shared" si="37"/>
        <v>0</v>
      </c>
      <c r="BI198" s="181">
        <f t="shared" si="38"/>
        <v>0</v>
      </c>
      <c r="BJ198" s="21" t="s">
        <v>73</v>
      </c>
      <c r="BK198" s="181">
        <f t="shared" si="39"/>
        <v>0</v>
      </c>
      <c r="BL198" s="21" t="s">
        <v>123</v>
      </c>
      <c r="BM198" s="21" t="s">
        <v>860</v>
      </c>
    </row>
    <row r="199" spans="2:65" s="354" customFormat="1" ht="22.5" customHeight="1">
      <c r="B199" s="169"/>
      <c r="C199" s="409" t="s">
        <v>861</v>
      </c>
      <c r="D199" s="188" t="s">
        <v>152</v>
      </c>
      <c r="E199" s="189" t="s">
        <v>862</v>
      </c>
      <c r="F199" s="190" t="s">
        <v>863</v>
      </c>
      <c r="G199" s="191" t="s">
        <v>194</v>
      </c>
      <c r="H199" s="192">
        <v>10</v>
      </c>
      <c r="I199" s="193"/>
      <c r="J199" s="337"/>
      <c r="K199" s="194">
        <f t="shared" si="27"/>
        <v>0</v>
      </c>
      <c r="L199" s="190" t="s">
        <v>5</v>
      </c>
      <c r="M199" s="195"/>
      <c r="N199" s="196" t="s">
        <v>5</v>
      </c>
      <c r="O199" s="333" t="s">
        <v>37</v>
      </c>
      <c r="P199" s="312">
        <f t="shared" si="28"/>
        <v>0</v>
      </c>
      <c r="Q199" s="312">
        <f t="shared" si="29"/>
        <v>0</v>
      </c>
      <c r="R199" s="312">
        <f t="shared" si="30"/>
        <v>0</v>
      </c>
      <c r="S199" s="297"/>
      <c r="T199" s="334">
        <f t="shared" si="31"/>
        <v>0</v>
      </c>
      <c r="U199" s="334">
        <v>1E-3</v>
      </c>
      <c r="V199" s="334">
        <f t="shared" si="32"/>
        <v>0.01</v>
      </c>
      <c r="W199" s="334">
        <v>0</v>
      </c>
      <c r="X199" s="180">
        <f t="shared" si="33"/>
        <v>0</v>
      </c>
      <c r="AR199" s="21" t="s">
        <v>155</v>
      </c>
      <c r="AT199" s="21" t="s">
        <v>152</v>
      </c>
      <c r="AU199" s="21" t="s">
        <v>75</v>
      </c>
      <c r="AY199" s="21" t="s">
        <v>115</v>
      </c>
      <c r="BE199" s="181">
        <f t="shared" si="34"/>
        <v>0</v>
      </c>
      <c r="BF199" s="181">
        <f t="shared" si="35"/>
        <v>0</v>
      </c>
      <c r="BG199" s="181">
        <f t="shared" si="36"/>
        <v>0</v>
      </c>
      <c r="BH199" s="181">
        <f t="shared" si="37"/>
        <v>0</v>
      </c>
      <c r="BI199" s="181">
        <f t="shared" si="38"/>
        <v>0</v>
      </c>
      <c r="BJ199" s="21" t="s">
        <v>73</v>
      </c>
      <c r="BK199" s="181">
        <f t="shared" si="39"/>
        <v>0</v>
      </c>
      <c r="BL199" s="21" t="s">
        <v>123</v>
      </c>
      <c r="BM199" s="21" t="s">
        <v>864</v>
      </c>
    </row>
    <row r="200" spans="2:65" s="354" customFormat="1" ht="22.5" customHeight="1">
      <c r="B200" s="169"/>
      <c r="C200" s="409" t="s">
        <v>865</v>
      </c>
      <c r="D200" s="188" t="s">
        <v>152</v>
      </c>
      <c r="E200" s="189" t="s">
        <v>866</v>
      </c>
      <c r="F200" s="190" t="s">
        <v>867</v>
      </c>
      <c r="G200" s="191" t="s">
        <v>194</v>
      </c>
      <c r="H200" s="192">
        <v>10</v>
      </c>
      <c r="I200" s="193"/>
      <c r="J200" s="337"/>
      <c r="K200" s="194">
        <f t="shared" si="27"/>
        <v>0</v>
      </c>
      <c r="L200" s="190" t="s">
        <v>5</v>
      </c>
      <c r="M200" s="195"/>
      <c r="N200" s="196" t="s">
        <v>5</v>
      </c>
      <c r="O200" s="333" t="s">
        <v>37</v>
      </c>
      <c r="P200" s="312">
        <f t="shared" si="28"/>
        <v>0</v>
      </c>
      <c r="Q200" s="312">
        <f t="shared" si="29"/>
        <v>0</v>
      </c>
      <c r="R200" s="312">
        <f t="shared" si="30"/>
        <v>0</v>
      </c>
      <c r="S200" s="297"/>
      <c r="T200" s="334">
        <f t="shared" si="31"/>
        <v>0</v>
      </c>
      <c r="U200" s="334">
        <v>0</v>
      </c>
      <c r="V200" s="334">
        <f t="shared" si="32"/>
        <v>0</v>
      </c>
      <c r="W200" s="334">
        <v>0</v>
      </c>
      <c r="X200" s="180">
        <f t="shared" si="33"/>
        <v>0</v>
      </c>
      <c r="AR200" s="21" t="s">
        <v>155</v>
      </c>
      <c r="AT200" s="21" t="s">
        <v>152</v>
      </c>
      <c r="AU200" s="21" t="s">
        <v>75</v>
      </c>
      <c r="AY200" s="21" t="s">
        <v>115</v>
      </c>
      <c r="BE200" s="181">
        <f t="shared" si="34"/>
        <v>0</v>
      </c>
      <c r="BF200" s="181">
        <f t="shared" si="35"/>
        <v>0</v>
      </c>
      <c r="BG200" s="181">
        <f t="shared" si="36"/>
        <v>0</v>
      </c>
      <c r="BH200" s="181">
        <f t="shared" si="37"/>
        <v>0</v>
      </c>
      <c r="BI200" s="181">
        <f t="shared" si="38"/>
        <v>0</v>
      </c>
      <c r="BJ200" s="21" t="s">
        <v>73</v>
      </c>
      <c r="BK200" s="181">
        <f t="shared" si="39"/>
        <v>0</v>
      </c>
      <c r="BL200" s="21" t="s">
        <v>123</v>
      </c>
      <c r="BM200" s="21" t="s">
        <v>868</v>
      </c>
    </row>
    <row r="201" spans="2:65" s="354" customFormat="1" ht="22.5" customHeight="1">
      <c r="B201" s="169"/>
      <c r="C201" s="170" t="s">
        <v>869</v>
      </c>
      <c r="D201" s="170" t="s">
        <v>118</v>
      </c>
      <c r="E201" s="171" t="s">
        <v>870</v>
      </c>
      <c r="F201" s="172" t="s">
        <v>871</v>
      </c>
      <c r="G201" s="173" t="s">
        <v>194</v>
      </c>
      <c r="H201" s="174">
        <v>10</v>
      </c>
      <c r="I201" s="175"/>
      <c r="J201" s="175"/>
      <c r="K201" s="176">
        <f t="shared" si="27"/>
        <v>0</v>
      </c>
      <c r="L201" s="172" t="s">
        <v>122</v>
      </c>
      <c r="M201" s="36"/>
      <c r="N201" s="177" t="s">
        <v>5</v>
      </c>
      <c r="O201" s="333" t="s">
        <v>37</v>
      </c>
      <c r="P201" s="312">
        <f t="shared" si="28"/>
        <v>0</v>
      </c>
      <c r="Q201" s="312">
        <f t="shared" si="29"/>
        <v>0</v>
      </c>
      <c r="R201" s="312">
        <f t="shared" si="30"/>
        <v>0</v>
      </c>
      <c r="S201" s="297"/>
      <c r="T201" s="334">
        <f t="shared" si="31"/>
        <v>0</v>
      </c>
      <c r="U201" s="334">
        <v>0</v>
      </c>
      <c r="V201" s="334">
        <f t="shared" si="32"/>
        <v>0</v>
      </c>
      <c r="W201" s="334">
        <v>0.1</v>
      </c>
      <c r="X201" s="180">
        <f t="shared" si="33"/>
        <v>1</v>
      </c>
      <c r="AR201" s="21" t="s">
        <v>123</v>
      </c>
      <c r="AT201" s="21" t="s">
        <v>118</v>
      </c>
      <c r="AU201" s="21" t="s">
        <v>75</v>
      </c>
      <c r="AY201" s="21" t="s">
        <v>115</v>
      </c>
      <c r="BE201" s="181">
        <f t="shared" si="34"/>
        <v>0</v>
      </c>
      <c r="BF201" s="181">
        <f t="shared" si="35"/>
        <v>0</v>
      </c>
      <c r="BG201" s="181">
        <f t="shared" si="36"/>
        <v>0</v>
      </c>
      <c r="BH201" s="181">
        <f t="shared" si="37"/>
        <v>0</v>
      </c>
      <c r="BI201" s="181">
        <f t="shared" si="38"/>
        <v>0</v>
      </c>
      <c r="BJ201" s="21" t="s">
        <v>73</v>
      </c>
      <c r="BK201" s="181">
        <f t="shared" si="39"/>
        <v>0</v>
      </c>
      <c r="BL201" s="21" t="s">
        <v>123</v>
      </c>
      <c r="BM201" s="21" t="s">
        <v>872</v>
      </c>
    </row>
    <row r="202" spans="2:65" s="354" customFormat="1" ht="31.5" customHeight="1">
      <c r="B202" s="169"/>
      <c r="C202" s="170" t="s">
        <v>873</v>
      </c>
      <c r="D202" s="170" t="s">
        <v>118</v>
      </c>
      <c r="E202" s="171" t="s">
        <v>874</v>
      </c>
      <c r="F202" s="172" t="s">
        <v>875</v>
      </c>
      <c r="G202" s="173" t="s">
        <v>194</v>
      </c>
      <c r="H202" s="174">
        <v>10</v>
      </c>
      <c r="I202" s="175"/>
      <c r="J202" s="175"/>
      <c r="K202" s="176">
        <f t="shared" si="27"/>
        <v>0</v>
      </c>
      <c r="L202" s="172" t="s">
        <v>122</v>
      </c>
      <c r="M202" s="36"/>
      <c r="N202" s="177" t="s">
        <v>5</v>
      </c>
      <c r="O202" s="333" t="s">
        <v>37</v>
      </c>
      <c r="P202" s="312">
        <f t="shared" si="28"/>
        <v>0</v>
      </c>
      <c r="Q202" s="312">
        <f t="shared" si="29"/>
        <v>0</v>
      </c>
      <c r="R202" s="312">
        <f t="shared" si="30"/>
        <v>0</v>
      </c>
      <c r="S202" s="297"/>
      <c r="T202" s="334">
        <f t="shared" si="31"/>
        <v>0</v>
      </c>
      <c r="U202" s="334">
        <v>9.3600000000000003E-3</v>
      </c>
      <c r="V202" s="334">
        <f t="shared" si="32"/>
        <v>9.3600000000000003E-2</v>
      </c>
      <c r="W202" s="334">
        <v>0</v>
      </c>
      <c r="X202" s="180">
        <f t="shared" si="33"/>
        <v>0</v>
      </c>
      <c r="AR202" s="21" t="s">
        <v>123</v>
      </c>
      <c r="AT202" s="21" t="s">
        <v>118</v>
      </c>
      <c r="AU202" s="21" t="s">
        <v>75</v>
      </c>
      <c r="AY202" s="21" t="s">
        <v>115</v>
      </c>
      <c r="BE202" s="181">
        <f t="shared" si="34"/>
        <v>0</v>
      </c>
      <c r="BF202" s="181">
        <f t="shared" si="35"/>
        <v>0</v>
      </c>
      <c r="BG202" s="181">
        <f t="shared" si="36"/>
        <v>0</v>
      </c>
      <c r="BH202" s="181">
        <f t="shared" si="37"/>
        <v>0</v>
      </c>
      <c r="BI202" s="181">
        <f t="shared" si="38"/>
        <v>0</v>
      </c>
      <c r="BJ202" s="21" t="s">
        <v>73</v>
      </c>
      <c r="BK202" s="181">
        <f t="shared" si="39"/>
        <v>0</v>
      </c>
      <c r="BL202" s="21" t="s">
        <v>123</v>
      </c>
      <c r="BM202" s="21" t="s">
        <v>876</v>
      </c>
    </row>
    <row r="203" spans="2:65" s="354" customFormat="1" ht="22.5" customHeight="1">
      <c r="B203" s="169"/>
      <c r="C203" s="409" t="s">
        <v>877</v>
      </c>
      <c r="D203" s="188" t="s">
        <v>152</v>
      </c>
      <c r="E203" s="189" t="s">
        <v>878</v>
      </c>
      <c r="F203" s="190" t="s">
        <v>879</v>
      </c>
      <c r="G203" s="191" t="s">
        <v>194</v>
      </c>
      <c r="H203" s="192">
        <v>10</v>
      </c>
      <c r="I203" s="193"/>
      <c r="J203" s="337"/>
      <c r="K203" s="194">
        <f t="shared" si="27"/>
        <v>0</v>
      </c>
      <c r="L203" s="190" t="s">
        <v>122</v>
      </c>
      <c r="M203" s="195"/>
      <c r="N203" s="196" t="s">
        <v>5</v>
      </c>
      <c r="O203" s="333" t="s">
        <v>37</v>
      </c>
      <c r="P203" s="312">
        <f t="shared" si="28"/>
        <v>0</v>
      </c>
      <c r="Q203" s="312">
        <f t="shared" si="29"/>
        <v>0</v>
      </c>
      <c r="R203" s="312">
        <f t="shared" si="30"/>
        <v>0</v>
      </c>
      <c r="S203" s="297"/>
      <c r="T203" s="334">
        <f t="shared" si="31"/>
        <v>0</v>
      </c>
      <c r="U203" s="334">
        <v>5.8000000000000003E-2</v>
      </c>
      <c r="V203" s="334">
        <f t="shared" si="32"/>
        <v>0.58000000000000007</v>
      </c>
      <c r="W203" s="334">
        <v>0</v>
      </c>
      <c r="X203" s="180">
        <f t="shared" si="33"/>
        <v>0</v>
      </c>
      <c r="AR203" s="21" t="s">
        <v>155</v>
      </c>
      <c r="AT203" s="21" t="s">
        <v>152</v>
      </c>
      <c r="AU203" s="21" t="s">
        <v>75</v>
      </c>
      <c r="AY203" s="21" t="s">
        <v>115</v>
      </c>
      <c r="BE203" s="181">
        <f t="shared" si="34"/>
        <v>0</v>
      </c>
      <c r="BF203" s="181">
        <f t="shared" si="35"/>
        <v>0</v>
      </c>
      <c r="BG203" s="181">
        <f t="shared" si="36"/>
        <v>0</v>
      </c>
      <c r="BH203" s="181">
        <f t="shared" si="37"/>
        <v>0</v>
      </c>
      <c r="BI203" s="181">
        <f t="shared" si="38"/>
        <v>0</v>
      </c>
      <c r="BJ203" s="21" t="s">
        <v>73</v>
      </c>
      <c r="BK203" s="181">
        <f t="shared" si="39"/>
        <v>0</v>
      </c>
      <c r="BL203" s="21" t="s">
        <v>123</v>
      </c>
      <c r="BM203" s="21" t="s">
        <v>880</v>
      </c>
    </row>
    <row r="204" spans="2:65" s="10" customFormat="1" ht="29.85" customHeight="1">
      <c r="B204" s="155"/>
      <c r="C204" s="410"/>
      <c r="D204" s="330" t="s">
        <v>65</v>
      </c>
      <c r="E204" s="331" t="s">
        <v>262</v>
      </c>
      <c r="F204" s="331" t="s">
        <v>263</v>
      </c>
      <c r="I204" s="158"/>
      <c r="J204" s="158"/>
      <c r="K204" s="332">
        <f>BK204</f>
        <v>0</v>
      </c>
      <c r="M204" s="155"/>
      <c r="N204" s="160"/>
      <c r="O204" s="327"/>
      <c r="P204" s="327"/>
      <c r="Q204" s="328">
        <f>SUM(Q205:Q207)</f>
        <v>0</v>
      </c>
      <c r="R204" s="328">
        <f>SUM(R205:R207)</f>
        <v>0</v>
      </c>
      <c r="S204" s="327"/>
      <c r="T204" s="329">
        <f>SUM(T205:T207)</f>
        <v>0</v>
      </c>
      <c r="U204" s="327"/>
      <c r="V204" s="329">
        <f>SUM(V205:V207)</f>
        <v>0</v>
      </c>
      <c r="W204" s="327"/>
      <c r="X204" s="163">
        <f>SUM(X205:X207)</f>
        <v>0</v>
      </c>
      <c r="AR204" s="156" t="s">
        <v>73</v>
      </c>
      <c r="AT204" s="164" t="s">
        <v>65</v>
      </c>
      <c r="AU204" s="164" t="s">
        <v>73</v>
      </c>
      <c r="AY204" s="156" t="s">
        <v>115</v>
      </c>
      <c r="BK204" s="165">
        <f>SUM(BK205:BK207)</f>
        <v>0</v>
      </c>
    </row>
    <row r="205" spans="2:65" s="354" customFormat="1" ht="31.5" customHeight="1">
      <c r="B205" s="169"/>
      <c r="C205" s="170" t="s">
        <v>881</v>
      </c>
      <c r="D205" s="170" t="s">
        <v>118</v>
      </c>
      <c r="E205" s="171" t="s">
        <v>344</v>
      </c>
      <c r="F205" s="172" t="s">
        <v>345</v>
      </c>
      <c r="G205" s="173" t="s">
        <v>267</v>
      </c>
      <c r="H205" s="174">
        <v>300.25400000000002</v>
      </c>
      <c r="I205" s="175"/>
      <c r="J205" s="175"/>
      <c r="K205" s="176">
        <f>ROUND(P205*H205,2)</f>
        <v>0</v>
      </c>
      <c r="L205" s="172" t="s">
        <v>122</v>
      </c>
      <c r="M205" s="36"/>
      <c r="N205" s="177" t="s">
        <v>5</v>
      </c>
      <c r="O205" s="333" t="s">
        <v>37</v>
      </c>
      <c r="P205" s="312">
        <f>I205+J205</f>
        <v>0</v>
      </c>
      <c r="Q205" s="312">
        <f>ROUND(I205*H205,2)</f>
        <v>0</v>
      </c>
      <c r="R205" s="312">
        <f>ROUND(J205*H205,2)</f>
        <v>0</v>
      </c>
      <c r="S205" s="297"/>
      <c r="T205" s="334">
        <f>S205*H205</f>
        <v>0</v>
      </c>
      <c r="U205" s="334">
        <v>0</v>
      </c>
      <c r="V205" s="334">
        <f>U205*H205</f>
        <v>0</v>
      </c>
      <c r="W205" s="334">
        <v>0</v>
      </c>
      <c r="X205" s="180">
        <f>W205*H205</f>
        <v>0</v>
      </c>
      <c r="AR205" s="21" t="s">
        <v>123</v>
      </c>
      <c r="AT205" s="21" t="s">
        <v>118</v>
      </c>
      <c r="AU205" s="21" t="s">
        <v>75</v>
      </c>
      <c r="AY205" s="21" t="s">
        <v>115</v>
      </c>
      <c r="BE205" s="181">
        <f>IF(O205="základní",K205,0)</f>
        <v>0</v>
      </c>
      <c r="BF205" s="181">
        <f>IF(O205="snížená",K205,0)</f>
        <v>0</v>
      </c>
      <c r="BG205" s="181">
        <f>IF(O205="zákl. přenesená",K205,0)</f>
        <v>0</v>
      </c>
      <c r="BH205" s="181">
        <f>IF(O205="sníž. přenesená",K205,0)</f>
        <v>0</v>
      </c>
      <c r="BI205" s="181">
        <f>IF(O205="nulová",K205,0)</f>
        <v>0</v>
      </c>
      <c r="BJ205" s="21" t="s">
        <v>73</v>
      </c>
      <c r="BK205" s="181">
        <f>ROUND(P205*H205,2)</f>
        <v>0</v>
      </c>
      <c r="BL205" s="21" t="s">
        <v>123</v>
      </c>
      <c r="BM205" s="21" t="s">
        <v>882</v>
      </c>
    </row>
    <row r="206" spans="2:65" s="354" customFormat="1" ht="31.5" customHeight="1">
      <c r="B206" s="169"/>
      <c r="C206" s="170" t="s">
        <v>883</v>
      </c>
      <c r="D206" s="170" t="s">
        <v>118</v>
      </c>
      <c r="E206" s="171" t="s">
        <v>283</v>
      </c>
      <c r="F206" s="172" t="s">
        <v>284</v>
      </c>
      <c r="G206" s="173" t="s">
        <v>267</v>
      </c>
      <c r="H206" s="174">
        <v>4413.7299999999996</v>
      </c>
      <c r="I206" s="175"/>
      <c r="J206" s="175"/>
      <c r="K206" s="176">
        <f>ROUND(P206*H206,2)</f>
        <v>0</v>
      </c>
      <c r="L206" s="172" t="s">
        <v>122</v>
      </c>
      <c r="M206" s="36"/>
      <c r="N206" s="177" t="s">
        <v>5</v>
      </c>
      <c r="O206" s="333" t="s">
        <v>37</v>
      </c>
      <c r="P206" s="312">
        <f>I206+J206</f>
        <v>0</v>
      </c>
      <c r="Q206" s="312">
        <f>ROUND(I206*H206,2)</f>
        <v>0</v>
      </c>
      <c r="R206" s="312">
        <f>ROUND(J206*H206,2)</f>
        <v>0</v>
      </c>
      <c r="S206" s="297"/>
      <c r="T206" s="334">
        <f>S206*H206</f>
        <v>0</v>
      </c>
      <c r="U206" s="334">
        <v>0</v>
      </c>
      <c r="V206" s="334">
        <f>U206*H206</f>
        <v>0</v>
      </c>
      <c r="W206" s="334">
        <v>0</v>
      </c>
      <c r="X206" s="180">
        <f>W206*H206</f>
        <v>0</v>
      </c>
      <c r="AR206" s="21" t="s">
        <v>123</v>
      </c>
      <c r="AT206" s="21" t="s">
        <v>118</v>
      </c>
      <c r="AU206" s="21" t="s">
        <v>75</v>
      </c>
      <c r="AY206" s="21" t="s">
        <v>115</v>
      </c>
      <c r="BE206" s="181">
        <f>IF(O206="základní",K206,0)</f>
        <v>0</v>
      </c>
      <c r="BF206" s="181">
        <f>IF(O206="snížená",K206,0)</f>
        <v>0</v>
      </c>
      <c r="BG206" s="181">
        <f>IF(O206="zákl. přenesená",K206,0)</f>
        <v>0</v>
      </c>
      <c r="BH206" s="181">
        <f>IF(O206="sníž. přenesená",K206,0)</f>
        <v>0</v>
      </c>
      <c r="BI206" s="181">
        <f>IF(O206="nulová",K206,0)</f>
        <v>0</v>
      </c>
      <c r="BJ206" s="21" t="s">
        <v>73</v>
      </c>
      <c r="BK206" s="181">
        <f>ROUND(P206*H206,2)</f>
        <v>0</v>
      </c>
      <c r="BL206" s="21" t="s">
        <v>123</v>
      </c>
      <c r="BM206" s="21" t="s">
        <v>884</v>
      </c>
    </row>
    <row r="207" spans="2:65" s="354" customFormat="1" ht="22.5" customHeight="1">
      <c r="B207" s="169"/>
      <c r="C207" s="170" t="s">
        <v>885</v>
      </c>
      <c r="D207" s="170" t="s">
        <v>118</v>
      </c>
      <c r="E207" s="171" t="s">
        <v>886</v>
      </c>
      <c r="F207" s="172" t="s">
        <v>289</v>
      </c>
      <c r="G207" s="173" t="s">
        <v>267</v>
      </c>
      <c r="H207" s="174">
        <v>300.25400000000002</v>
      </c>
      <c r="I207" s="175"/>
      <c r="J207" s="175"/>
      <c r="K207" s="176">
        <f>ROUND(P207*H207,2)</f>
        <v>0</v>
      </c>
      <c r="L207" s="172" t="s">
        <v>122</v>
      </c>
      <c r="M207" s="36"/>
      <c r="N207" s="177" t="s">
        <v>5</v>
      </c>
      <c r="O207" s="333" t="s">
        <v>37</v>
      </c>
      <c r="P207" s="312">
        <f>I207+J207</f>
        <v>0</v>
      </c>
      <c r="Q207" s="312">
        <f>ROUND(I207*H207,2)</f>
        <v>0</v>
      </c>
      <c r="R207" s="312">
        <f>ROUND(J207*H207,2)</f>
        <v>0</v>
      </c>
      <c r="S207" s="297"/>
      <c r="T207" s="334">
        <f>S207*H207</f>
        <v>0</v>
      </c>
      <c r="U207" s="334">
        <v>0</v>
      </c>
      <c r="V207" s="334">
        <f>U207*H207</f>
        <v>0</v>
      </c>
      <c r="W207" s="334">
        <v>0</v>
      </c>
      <c r="X207" s="180">
        <f>W207*H207</f>
        <v>0</v>
      </c>
      <c r="AR207" s="21" t="s">
        <v>123</v>
      </c>
      <c r="AT207" s="21" t="s">
        <v>118</v>
      </c>
      <c r="AU207" s="21" t="s">
        <v>75</v>
      </c>
      <c r="AY207" s="21" t="s">
        <v>115</v>
      </c>
      <c r="BE207" s="181">
        <f>IF(O207="základní",K207,0)</f>
        <v>0</v>
      </c>
      <c r="BF207" s="181">
        <f>IF(O207="snížená",K207,0)</f>
        <v>0</v>
      </c>
      <c r="BG207" s="181">
        <f>IF(O207="zákl. přenesená",K207,0)</f>
        <v>0</v>
      </c>
      <c r="BH207" s="181">
        <f>IF(O207="sníž. přenesená",K207,0)</f>
        <v>0</v>
      </c>
      <c r="BI207" s="181">
        <f>IF(O207="nulová",K207,0)</f>
        <v>0</v>
      </c>
      <c r="BJ207" s="21" t="s">
        <v>73</v>
      </c>
      <c r="BK207" s="181">
        <f>ROUND(P207*H207,2)</f>
        <v>0</v>
      </c>
      <c r="BL207" s="21" t="s">
        <v>123</v>
      </c>
      <c r="BM207" s="21" t="s">
        <v>887</v>
      </c>
    </row>
    <row r="208" spans="2:65" s="10" customFormat="1" ht="29.85" customHeight="1">
      <c r="B208" s="155"/>
      <c r="C208" s="410"/>
      <c r="D208" s="330" t="s">
        <v>65</v>
      </c>
      <c r="E208" s="331" t="s">
        <v>296</v>
      </c>
      <c r="F208" s="331" t="s">
        <v>297</v>
      </c>
      <c r="I208" s="158"/>
      <c r="J208" s="158"/>
      <c r="K208" s="332">
        <f>BK208</f>
        <v>0</v>
      </c>
      <c r="M208" s="155"/>
      <c r="N208" s="160"/>
      <c r="O208" s="327"/>
      <c r="P208" s="327"/>
      <c r="Q208" s="328">
        <f>Q209</f>
        <v>0</v>
      </c>
      <c r="R208" s="328">
        <f>R209</f>
        <v>0</v>
      </c>
      <c r="S208" s="327"/>
      <c r="T208" s="329">
        <f>T209</f>
        <v>0</v>
      </c>
      <c r="U208" s="327"/>
      <c r="V208" s="329">
        <f>V209</f>
        <v>0</v>
      </c>
      <c r="W208" s="327"/>
      <c r="X208" s="163">
        <f>X209</f>
        <v>0</v>
      </c>
      <c r="AR208" s="156" t="s">
        <v>73</v>
      </c>
      <c r="AT208" s="164" t="s">
        <v>65</v>
      </c>
      <c r="AU208" s="164" t="s">
        <v>73</v>
      </c>
      <c r="AY208" s="156" t="s">
        <v>115</v>
      </c>
      <c r="BK208" s="165">
        <f>BK209</f>
        <v>0</v>
      </c>
    </row>
    <row r="209" spans="2:65" s="354" customFormat="1" ht="44.25" customHeight="1">
      <c r="B209" s="169"/>
      <c r="C209" s="170" t="s">
        <v>203</v>
      </c>
      <c r="D209" s="170" t="s">
        <v>118</v>
      </c>
      <c r="E209" s="171" t="s">
        <v>888</v>
      </c>
      <c r="F209" s="172" t="s">
        <v>889</v>
      </c>
      <c r="G209" s="173" t="s">
        <v>267</v>
      </c>
      <c r="H209" s="174">
        <v>363.43799999999999</v>
      </c>
      <c r="I209" s="175"/>
      <c r="J209" s="175"/>
      <c r="K209" s="176">
        <f>ROUND(P209*H209,2)</f>
        <v>0</v>
      </c>
      <c r="L209" s="172" t="s">
        <v>122</v>
      </c>
      <c r="M209" s="36"/>
      <c r="N209" s="177" t="s">
        <v>5</v>
      </c>
      <c r="O209" s="333" t="s">
        <v>37</v>
      </c>
      <c r="P209" s="312">
        <f>I209+J209</f>
        <v>0</v>
      </c>
      <c r="Q209" s="312">
        <f>ROUND(I209*H209,2)</f>
        <v>0</v>
      </c>
      <c r="R209" s="312">
        <f>ROUND(J209*H209,2)</f>
        <v>0</v>
      </c>
      <c r="S209" s="297"/>
      <c r="T209" s="334">
        <f>S209*H209</f>
        <v>0</v>
      </c>
      <c r="U209" s="334">
        <v>0</v>
      </c>
      <c r="V209" s="334">
        <f>U209*H209</f>
        <v>0</v>
      </c>
      <c r="W209" s="334">
        <v>0</v>
      </c>
      <c r="X209" s="180">
        <f>W209*H209</f>
        <v>0</v>
      </c>
      <c r="AR209" s="21" t="s">
        <v>123</v>
      </c>
      <c r="AT209" s="21" t="s">
        <v>118</v>
      </c>
      <c r="AU209" s="21" t="s">
        <v>75</v>
      </c>
      <c r="AY209" s="21" t="s">
        <v>115</v>
      </c>
      <c r="BE209" s="181">
        <f>IF(O209="základní",K209,0)</f>
        <v>0</v>
      </c>
      <c r="BF209" s="181">
        <f>IF(O209="snížená",K209,0)</f>
        <v>0</v>
      </c>
      <c r="BG209" s="181">
        <f>IF(O209="zákl. přenesená",K209,0)</f>
        <v>0</v>
      </c>
      <c r="BH209" s="181">
        <f>IF(O209="sníž. přenesená",K209,0)</f>
        <v>0</v>
      </c>
      <c r="BI209" s="181">
        <f>IF(O209="nulová",K209,0)</f>
        <v>0</v>
      </c>
      <c r="BJ209" s="21" t="s">
        <v>73</v>
      </c>
      <c r="BK209" s="181">
        <f>ROUND(P209*H209,2)</f>
        <v>0</v>
      </c>
      <c r="BL209" s="21" t="s">
        <v>123</v>
      </c>
      <c r="BM209" s="21" t="s">
        <v>890</v>
      </c>
    </row>
    <row r="210" spans="2:65" s="10" customFormat="1" ht="37.35" customHeight="1">
      <c r="B210" s="155"/>
      <c r="C210" s="410"/>
      <c r="D210" s="330" t="s">
        <v>65</v>
      </c>
      <c r="E210" s="338" t="s">
        <v>422</v>
      </c>
      <c r="F210" s="338" t="s">
        <v>423</v>
      </c>
      <c r="I210" s="158"/>
      <c r="J210" s="158"/>
      <c r="K210" s="339">
        <f>BK210</f>
        <v>0</v>
      </c>
      <c r="M210" s="155"/>
      <c r="N210" s="160"/>
      <c r="O210" s="327"/>
      <c r="P210" s="327"/>
      <c r="Q210" s="328">
        <f>Q211</f>
        <v>0</v>
      </c>
      <c r="R210" s="328">
        <f>R211</f>
        <v>0</v>
      </c>
      <c r="S210" s="327"/>
      <c r="T210" s="329">
        <f>T211</f>
        <v>0</v>
      </c>
      <c r="U210" s="327"/>
      <c r="V210" s="329">
        <f>V211</f>
        <v>0</v>
      </c>
      <c r="W210" s="327"/>
      <c r="X210" s="163">
        <f>X211</f>
        <v>0</v>
      </c>
      <c r="AR210" s="156" t="s">
        <v>123</v>
      </c>
      <c r="AT210" s="164" t="s">
        <v>65</v>
      </c>
      <c r="AU210" s="164" t="s">
        <v>66</v>
      </c>
      <c r="AY210" s="156" t="s">
        <v>115</v>
      </c>
      <c r="BK210" s="165">
        <f>BK211</f>
        <v>0</v>
      </c>
    </row>
    <row r="211" spans="2:65" s="354" customFormat="1" ht="22.5" customHeight="1">
      <c r="B211" s="169"/>
      <c r="C211" s="409" t="s">
        <v>891</v>
      </c>
      <c r="D211" s="188" t="s">
        <v>152</v>
      </c>
      <c r="E211" s="189" t="s">
        <v>892</v>
      </c>
      <c r="F211" s="190" t="s">
        <v>893</v>
      </c>
      <c r="G211" s="191" t="s">
        <v>792</v>
      </c>
      <c r="H211" s="192">
        <v>1</v>
      </c>
      <c r="I211" s="193"/>
      <c r="J211" s="337"/>
      <c r="K211" s="194">
        <f>ROUND(P211*H211,2)</f>
        <v>0</v>
      </c>
      <c r="L211" s="190" t="s">
        <v>5</v>
      </c>
      <c r="M211" s="195"/>
      <c r="N211" s="196" t="s">
        <v>5</v>
      </c>
      <c r="O211" s="333" t="s">
        <v>37</v>
      </c>
      <c r="P211" s="312">
        <f>I211+J211</f>
        <v>0</v>
      </c>
      <c r="Q211" s="312">
        <f>ROUND(I211*H211,2)</f>
        <v>0</v>
      </c>
      <c r="R211" s="312">
        <f>ROUND(J211*H211,2)</f>
        <v>0</v>
      </c>
      <c r="S211" s="297"/>
      <c r="T211" s="334">
        <f>S211*H211</f>
        <v>0</v>
      </c>
      <c r="U211" s="334">
        <v>0</v>
      </c>
      <c r="V211" s="334">
        <f>U211*H211</f>
        <v>0</v>
      </c>
      <c r="W211" s="334">
        <v>0</v>
      </c>
      <c r="X211" s="180">
        <f>W211*H211</f>
        <v>0</v>
      </c>
      <c r="AR211" s="21" t="s">
        <v>894</v>
      </c>
      <c r="AT211" s="21" t="s">
        <v>152</v>
      </c>
      <c r="AU211" s="21" t="s">
        <v>73</v>
      </c>
      <c r="AY211" s="21" t="s">
        <v>115</v>
      </c>
      <c r="BE211" s="181">
        <f>IF(O211="základní",K211,0)</f>
        <v>0</v>
      </c>
      <c r="BF211" s="181">
        <f>IF(O211="snížená",K211,0)</f>
        <v>0</v>
      </c>
      <c r="BG211" s="181">
        <f>IF(O211="zákl. přenesená",K211,0)</f>
        <v>0</v>
      </c>
      <c r="BH211" s="181">
        <f>IF(O211="sníž. přenesená",K211,0)</f>
        <v>0</v>
      </c>
      <c r="BI211" s="181">
        <f>IF(O211="nulová",K211,0)</f>
        <v>0</v>
      </c>
      <c r="BJ211" s="21" t="s">
        <v>73</v>
      </c>
      <c r="BK211" s="181">
        <f>ROUND(P211*H211,2)</f>
        <v>0</v>
      </c>
      <c r="BL211" s="21" t="s">
        <v>894</v>
      </c>
      <c r="BM211" s="21" t="s">
        <v>895</v>
      </c>
    </row>
    <row r="212" spans="2:65" s="10" customFormat="1" ht="37.35" customHeight="1">
      <c r="B212" s="155"/>
      <c r="D212" s="156" t="s">
        <v>65</v>
      </c>
      <c r="E212" s="157" t="s">
        <v>902</v>
      </c>
      <c r="F212" s="157" t="s">
        <v>903</v>
      </c>
      <c r="I212" s="158"/>
      <c r="J212" s="158"/>
      <c r="K212" s="159">
        <f>BK212</f>
        <v>0</v>
      </c>
      <c r="M212" s="155"/>
      <c r="N212" s="160"/>
      <c r="O212" s="327"/>
      <c r="P212" s="327"/>
      <c r="Q212" s="328">
        <f>Q213+Q225+Q228+Q231</f>
        <v>0</v>
      </c>
      <c r="R212" s="328">
        <f>R213+R225+R228+R231</f>
        <v>0</v>
      </c>
      <c r="S212" s="327"/>
      <c r="T212" s="329">
        <f>T213+T225+T228+T231</f>
        <v>0</v>
      </c>
      <c r="U212" s="327"/>
      <c r="V212" s="329">
        <f>V213+V225+V228+V231</f>
        <v>0</v>
      </c>
      <c r="W212" s="327"/>
      <c r="X212" s="163">
        <f>X213+X225+X228+X231</f>
        <v>0</v>
      </c>
      <c r="AR212" s="156" t="s">
        <v>169</v>
      </c>
      <c r="AT212" s="164" t="s">
        <v>65</v>
      </c>
      <c r="AU212" s="164" t="s">
        <v>66</v>
      </c>
      <c r="AY212" s="156" t="s">
        <v>115</v>
      </c>
      <c r="BK212" s="165">
        <f>BK213+BK225+BK228+BK231</f>
        <v>0</v>
      </c>
    </row>
    <row r="213" spans="2:65" s="10" customFormat="1" ht="19.899999999999999" customHeight="1">
      <c r="B213" s="155"/>
      <c r="D213" s="330" t="s">
        <v>65</v>
      </c>
      <c r="E213" s="331" t="s">
        <v>928</v>
      </c>
      <c r="F213" s="331" t="s">
        <v>929</v>
      </c>
      <c r="I213" s="158"/>
      <c r="J213" s="158"/>
      <c r="K213" s="332">
        <f>BK213</f>
        <v>0</v>
      </c>
      <c r="M213" s="155"/>
      <c r="N213" s="160"/>
      <c r="O213" s="327"/>
      <c r="P213" s="327"/>
      <c r="Q213" s="328">
        <f>SUM(Q214:Q224)</f>
        <v>0</v>
      </c>
      <c r="R213" s="328">
        <f>SUM(R214:R224)</f>
        <v>0</v>
      </c>
      <c r="S213" s="327"/>
      <c r="T213" s="329">
        <f>SUM(T214:T224)</f>
        <v>0</v>
      </c>
      <c r="U213" s="327"/>
      <c r="V213" s="329">
        <f>SUM(V214:V224)</f>
        <v>0</v>
      </c>
      <c r="W213" s="327"/>
      <c r="X213" s="163">
        <f>SUM(X214:X224)</f>
        <v>0</v>
      </c>
      <c r="AR213" s="156" t="s">
        <v>169</v>
      </c>
      <c r="AT213" s="164" t="s">
        <v>65</v>
      </c>
      <c r="AU213" s="164" t="s">
        <v>73</v>
      </c>
      <c r="AY213" s="156" t="s">
        <v>115</v>
      </c>
      <c r="BK213" s="165">
        <f>SUM(BK214:BK224)</f>
        <v>0</v>
      </c>
    </row>
    <row r="214" spans="2:65" s="354" customFormat="1" ht="31.5" customHeight="1">
      <c r="B214" s="169"/>
      <c r="C214" s="411" t="s">
        <v>885</v>
      </c>
      <c r="D214" s="411" t="s">
        <v>118</v>
      </c>
      <c r="E214" s="412" t="s">
        <v>930</v>
      </c>
      <c r="F214" s="413" t="s">
        <v>931</v>
      </c>
      <c r="G214" s="414" t="s">
        <v>138</v>
      </c>
      <c r="H214" s="415">
        <v>100</v>
      </c>
      <c r="I214" s="416"/>
      <c r="J214" s="416"/>
      <c r="K214" s="416">
        <f>ROUND(P214*H214,2)</f>
        <v>0</v>
      </c>
      <c r="L214" s="413" t="s">
        <v>122</v>
      </c>
      <c r="M214" s="36"/>
      <c r="N214" s="177" t="s">
        <v>5</v>
      </c>
      <c r="O214" s="333" t="s">
        <v>37</v>
      </c>
      <c r="P214" s="312">
        <f>I214+J214</f>
        <v>0</v>
      </c>
      <c r="Q214" s="312">
        <f>ROUND(I214*H214,2)</f>
        <v>0</v>
      </c>
      <c r="R214" s="312">
        <f>ROUND(J214*H214,2)</f>
        <v>0</v>
      </c>
      <c r="S214" s="297"/>
      <c r="T214" s="334">
        <f>S214*H214</f>
        <v>0</v>
      </c>
      <c r="U214" s="334">
        <v>0</v>
      </c>
      <c r="V214" s="334">
        <f>U214*H214</f>
        <v>0</v>
      </c>
      <c r="W214" s="334">
        <v>0</v>
      </c>
      <c r="X214" s="180">
        <f>W214*H214</f>
        <v>0</v>
      </c>
      <c r="AR214" s="21" t="s">
        <v>932</v>
      </c>
      <c r="AT214" s="21" t="s">
        <v>118</v>
      </c>
      <c r="AU214" s="21" t="s">
        <v>75</v>
      </c>
      <c r="AY214" s="21" t="s">
        <v>115</v>
      </c>
      <c r="BE214" s="181">
        <f>IF(O214="základní",K214,0)</f>
        <v>0</v>
      </c>
      <c r="BF214" s="181">
        <f>IF(O214="snížená",K214,0)</f>
        <v>0</v>
      </c>
      <c r="BG214" s="181">
        <f>IF(O214="zákl. přenesená",K214,0)</f>
        <v>0</v>
      </c>
      <c r="BH214" s="181">
        <f>IF(O214="sníž. přenesená",K214,0)</f>
        <v>0</v>
      </c>
      <c r="BI214" s="181">
        <f>IF(O214="nulová",K214,0)</f>
        <v>0</v>
      </c>
      <c r="BJ214" s="21" t="s">
        <v>73</v>
      </c>
      <c r="BK214" s="181">
        <f>ROUND(P214*H214,2)</f>
        <v>0</v>
      </c>
      <c r="BL214" s="21" t="s">
        <v>932</v>
      </c>
      <c r="BM214" s="21" t="s">
        <v>933</v>
      </c>
    </row>
    <row r="215" spans="2:65" s="354" customFormat="1" ht="27">
      <c r="B215" s="36"/>
      <c r="C215" s="417"/>
      <c r="D215" s="418" t="s">
        <v>125</v>
      </c>
      <c r="E215" s="417"/>
      <c r="F215" s="419" t="s">
        <v>934</v>
      </c>
      <c r="G215" s="417"/>
      <c r="H215" s="417"/>
      <c r="I215" s="420"/>
      <c r="J215" s="420"/>
      <c r="K215" s="417"/>
      <c r="L215" s="417"/>
      <c r="M215" s="36"/>
      <c r="N215" s="185"/>
      <c r="O215" s="297"/>
      <c r="P215" s="297"/>
      <c r="Q215" s="297"/>
      <c r="R215" s="297"/>
      <c r="S215" s="297"/>
      <c r="T215" s="297"/>
      <c r="U215" s="297"/>
      <c r="V215" s="297"/>
      <c r="W215" s="297"/>
      <c r="X215" s="65"/>
      <c r="AT215" s="21" t="s">
        <v>125</v>
      </c>
      <c r="AU215" s="21" t="s">
        <v>75</v>
      </c>
    </row>
    <row r="216" spans="2:65" s="354" customFormat="1" ht="22.5" customHeight="1">
      <c r="B216" s="169"/>
      <c r="C216" s="411" t="s">
        <v>935</v>
      </c>
      <c r="D216" s="411" t="s">
        <v>118</v>
      </c>
      <c r="E216" s="412" t="s">
        <v>936</v>
      </c>
      <c r="F216" s="413" t="s">
        <v>937</v>
      </c>
      <c r="G216" s="414" t="s">
        <v>792</v>
      </c>
      <c r="H216" s="415">
        <v>10</v>
      </c>
      <c r="I216" s="416"/>
      <c r="J216" s="416"/>
      <c r="K216" s="416">
        <f>ROUND(P216*H216,2)</f>
        <v>0</v>
      </c>
      <c r="L216" s="413" t="s">
        <v>122</v>
      </c>
      <c r="M216" s="36"/>
      <c r="N216" s="177" t="s">
        <v>5</v>
      </c>
      <c r="O216" s="333" t="s">
        <v>37</v>
      </c>
      <c r="P216" s="312">
        <f>I216+J216</f>
        <v>0</v>
      </c>
      <c r="Q216" s="312">
        <f>ROUND(I216*H216,2)</f>
        <v>0</v>
      </c>
      <c r="R216" s="312">
        <f>ROUND(J216*H216,2)</f>
        <v>0</v>
      </c>
      <c r="S216" s="297"/>
      <c r="T216" s="334">
        <f>S216*H216</f>
        <v>0</v>
      </c>
      <c r="U216" s="334">
        <v>0</v>
      </c>
      <c r="V216" s="334">
        <f>U216*H216</f>
        <v>0</v>
      </c>
      <c r="W216" s="334">
        <v>0</v>
      </c>
      <c r="X216" s="180">
        <f>W216*H216</f>
        <v>0</v>
      </c>
      <c r="AR216" s="21" t="s">
        <v>932</v>
      </c>
      <c r="AT216" s="21" t="s">
        <v>118</v>
      </c>
      <c r="AU216" s="21" t="s">
        <v>75</v>
      </c>
      <c r="AY216" s="21" t="s">
        <v>115</v>
      </c>
      <c r="BE216" s="181">
        <f>IF(O216="základní",K216,0)</f>
        <v>0</v>
      </c>
      <c r="BF216" s="181">
        <f>IF(O216="snížená",K216,0)</f>
        <v>0</v>
      </c>
      <c r="BG216" s="181">
        <f>IF(O216="zákl. přenesená",K216,0)</f>
        <v>0</v>
      </c>
      <c r="BH216" s="181">
        <f>IF(O216="sníž. přenesená",K216,0)</f>
        <v>0</v>
      </c>
      <c r="BI216" s="181">
        <f>IF(O216="nulová",K216,0)</f>
        <v>0</v>
      </c>
      <c r="BJ216" s="21" t="s">
        <v>73</v>
      </c>
      <c r="BK216" s="181">
        <f>ROUND(P216*H216,2)</f>
        <v>0</v>
      </c>
      <c r="BL216" s="21" t="s">
        <v>932</v>
      </c>
      <c r="BM216" s="21" t="s">
        <v>938</v>
      </c>
    </row>
    <row r="217" spans="2:65" s="354" customFormat="1" ht="40.5">
      <c r="B217" s="36"/>
      <c r="C217" s="417"/>
      <c r="D217" s="418" t="s">
        <v>125</v>
      </c>
      <c r="E217" s="417"/>
      <c r="F217" s="419" t="s">
        <v>939</v>
      </c>
      <c r="G217" s="417"/>
      <c r="H217" s="417"/>
      <c r="I217" s="420"/>
      <c r="J217" s="420"/>
      <c r="K217" s="417"/>
      <c r="L217" s="417"/>
      <c r="M217" s="36"/>
      <c r="N217" s="185"/>
      <c r="O217" s="297"/>
      <c r="P217" s="297"/>
      <c r="Q217" s="297"/>
      <c r="R217" s="297"/>
      <c r="S217" s="297"/>
      <c r="T217" s="297"/>
      <c r="U217" s="297"/>
      <c r="V217" s="297"/>
      <c r="W217" s="297"/>
      <c r="X217" s="65"/>
      <c r="AT217" s="21" t="s">
        <v>125</v>
      </c>
      <c r="AU217" s="21" t="s">
        <v>75</v>
      </c>
    </row>
    <row r="218" spans="2:65" s="354" customFormat="1" ht="22.5" customHeight="1">
      <c r="B218" s="169"/>
      <c r="C218" s="411" t="s">
        <v>835</v>
      </c>
      <c r="D218" s="411" t="s">
        <v>118</v>
      </c>
      <c r="E218" s="412" t="s">
        <v>901</v>
      </c>
      <c r="F218" s="413" t="s">
        <v>940</v>
      </c>
      <c r="G218" s="414" t="s">
        <v>138</v>
      </c>
      <c r="H218" s="415">
        <v>100</v>
      </c>
      <c r="I218" s="416"/>
      <c r="J218" s="416"/>
      <c r="K218" s="416">
        <f>ROUND(P218*H218,2)</f>
        <v>0</v>
      </c>
      <c r="L218" s="413" t="s">
        <v>122</v>
      </c>
      <c r="M218" s="36"/>
      <c r="N218" s="177" t="s">
        <v>5</v>
      </c>
      <c r="O218" s="333" t="s">
        <v>37</v>
      </c>
      <c r="P218" s="312">
        <f>I218+J218</f>
        <v>0</v>
      </c>
      <c r="Q218" s="312">
        <f>ROUND(I218*H218,2)</f>
        <v>0</v>
      </c>
      <c r="R218" s="312">
        <f>ROUND(J218*H218,2)</f>
        <v>0</v>
      </c>
      <c r="S218" s="297"/>
      <c r="T218" s="334">
        <f>S218*H218</f>
        <v>0</v>
      </c>
      <c r="U218" s="334">
        <v>0</v>
      </c>
      <c r="V218" s="334">
        <f>U218*H218</f>
        <v>0</v>
      </c>
      <c r="W218" s="334">
        <v>0</v>
      </c>
      <c r="X218" s="180">
        <f>W218*H218</f>
        <v>0</v>
      </c>
      <c r="AR218" s="21" t="s">
        <v>932</v>
      </c>
      <c r="AT218" s="21" t="s">
        <v>118</v>
      </c>
      <c r="AU218" s="21" t="s">
        <v>75</v>
      </c>
      <c r="AY218" s="21" t="s">
        <v>115</v>
      </c>
      <c r="BE218" s="181">
        <f>IF(O218="základní",K218,0)</f>
        <v>0</v>
      </c>
      <c r="BF218" s="181">
        <f>IF(O218="snížená",K218,0)</f>
        <v>0</v>
      </c>
      <c r="BG218" s="181">
        <f>IF(O218="zákl. přenesená",K218,0)</f>
        <v>0</v>
      </c>
      <c r="BH218" s="181">
        <f>IF(O218="sníž. přenesená",K218,0)</f>
        <v>0</v>
      </c>
      <c r="BI218" s="181">
        <f>IF(O218="nulová",K218,0)</f>
        <v>0</v>
      </c>
      <c r="BJ218" s="21" t="s">
        <v>73</v>
      </c>
      <c r="BK218" s="181">
        <f>ROUND(P218*H218,2)</f>
        <v>0</v>
      </c>
      <c r="BL218" s="21" t="s">
        <v>932</v>
      </c>
      <c r="BM218" s="21" t="s">
        <v>941</v>
      </c>
    </row>
    <row r="219" spans="2:65" s="354" customFormat="1" ht="40.5">
      <c r="B219" s="36"/>
      <c r="C219" s="417"/>
      <c r="D219" s="418" t="s">
        <v>125</v>
      </c>
      <c r="E219" s="417"/>
      <c r="F219" s="419" t="s">
        <v>942</v>
      </c>
      <c r="G219" s="417"/>
      <c r="H219" s="417"/>
      <c r="I219" s="420"/>
      <c r="J219" s="420"/>
      <c r="K219" s="417"/>
      <c r="L219" s="417"/>
      <c r="M219" s="36"/>
      <c r="N219" s="185"/>
      <c r="O219" s="297"/>
      <c r="P219" s="297"/>
      <c r="Q219" s="297"/>
      <c r="R219" s="297"/>
      <c r="S219" s="297"/>
      <c r="T219" s="297"/>
      <c r="U219" s="297"/>
      <c r="V219" s="297"/>
      <c r="W219" s="297"/>
      <c r="X219" s="65"/>
      <c r="AT219" s="21" t="s">
        <v>125</v>
      </c>
      <c r="AU219" s="21" t="s">
        <v>75</v>
      </c>
    </row>
    <row r="220" spans="2:65" s="354" customFormat="1" ht="22.5" customHeight="1">
      <c r="B220" s="169"/>
      <c r="C220" s="411" t="s">
        <v>883</v>
      </c>
      <c r="D220" s="411" t="s">
        <v>118</v>
      </c>
      <c r="E220" s="412" t="s">
        <v>911</v>
      </c>
      <c r="F220" s="413" t="s">
        <v>943</v>
      </c>
      <c r="G220" s="414" t="s">
        <v>792</v>
      </c>
      <c r="H220" s="415">
        <v>1</v>
      </c>
      <c r="I220" s="416"/>
      <c r="J220" s="416"/>
      <c r="K220" s="416">
        <f>ROUND(P220*H220,2)</f>
        <v>0</v>
      </c>
      <c r="L220" s="413" t="s">
        <v>122</v>
      </c>
      <c r="M220" s="36"/>
      <c r="N220" s="177" t="s">
        <v>5</v>
      </c>
      <c r="O220" s="333" t="s">
        <v>37</v>
      </c>
      <c r="P220" s="312">
        <f>I220+J220</f>
        <v>0</v>
      </c>
      <c r="Q220" s="312">
        <f>ROUND(I220*H220,2)</f>
        <v>0</v>
      </c>
      <c r="R220" s="312">
        <f>ROUND(J220*H220,2)</f>
        <v>0</v>
      </c>
      <c r="S220" s="297"/>
      <c r="T220" s="334">
        <f>S220*H220</f>
        <v>0</v>
      </c>
      <c r="U220" s="334">
        <v>0</v>
      </c>
      <c r="V220" s="334">
        <f>U220*H220</f>
        <v>0</v>
      </c>
      <c r="W220" s="334">
        <v>0</v>
      </c>
      <c r="X220" s="180">
        <f>W220*H220</f>
        <v>0</v>
      </c>
      <c r="AR220" s="21" t="s">
        <v>932</v>
      </c>
      <c r="AT220" s="21" t="s">
        <v>118</v>
      </c>
      <c r="AU220" s="21" t="s">
        <v>75</v>
      </c>
      <c r="AY220" s="21" t="s">
        <v>115</v>
      </c>
      <c r="BE220" s="181">
        <f>IF(O220="základní",K220,0)</f>
        <v>0</v>
      </c>
      <c r="BF220" s="181">
        <f>IF(O220="snížená",K220,0)</f>
        <v>0</v>
      </c>
      <c r="BG220" s="181">
        <f>IF(O220="zákl. přenesená",K220,0)</f>
        <v>0</v>
      </c>
      <c r="BH220" s="181">
        <f>IF(O220="sníž. přenesená",K220,0)</f>
        <v>0</v>
      </c>
      <c r="BI220" s="181">
        <f>IF(O220="nulová",K220,0)</f>
        <v>0</v>
      </c>
      <c r="BJ220" s="21" t="s">
        <v>73</v>
      </c>
      <c r="BK220" s="181">
        <f>ROUND(P220*H220,2)</f>
        <v>0</v>
      </c>
      <c r="BL220" s="21" t="s">
        <v>932</v>
      </c>
      <c r="BM220" s="21" t="s">
        <v>944</v>
      </c>
    </row>
    <row r="221" spans="2:65" s="354" customFormat="1" ht="40.5">
      <c r="B221" s="36"/>
      <c r="C221" s="417"/>
      <c r="D221" s="418" t="s">
        <v>125</v>
      </c>
      <c r="E221" s="417"/>
      <c r="F221" s="419" t="s">
        <v>945</v>
      </c>
      <c r="G221" s="417"/>
      <c r="H221" s="417"/>
      <c r="I221" s="420"/>
      <c r="J221" s="420"/>
      <c r="K221" s="417"/>
      <c r="L221" s="417"/>
      <c r="M221" s="36"/>
      <c r="N221" s="185"/>
      <c r="O221" s="297"/>
      <c r="P221" s="297"/>
      <c r="Q221" s="297"/>
      <c r="R221" s="297"/>
      <c r="S221" s="297"/>
      <c r="T221" s="297"/>
      <c r="U221" s="297"/>
      <c r="V221" s="297"/>
      <c r="W221" s="297"/>
      <c r="X221" s="65"/>
      <c r="AT221" s="21" t="s">
        <v>125</v>
      </c>
      <c r="AU221" s="21" t="s">
        <v>75</v>
      </c>
    </row>
    <row r="222" spans="2:65" s="354" customFormat="1" ht="31.5" customHeight="1">
      <c r="B222" s="169"/>
      <c r="C222" s="411" t="s">
        <v>946</v>
      </c>
      <c r="D222" s="411" t="s">
        <v>118</v>
      </c>
      <c r="E222" s="412" t="s">
        <v>947</v>
      </c>
      <c r="F222" s="413" t="s">
        <v>948</v>
      </c>
      <c r="G222" s="414" t="s">
        <v>792</v>
      </c>
      <c r="H222" s="415">
        <v>1</v>
      </c>
      <c r="I222" s="416"/>
      <c r="J222" s="416"/>
      <c r="K222" s="416">
        <f>ROUND(P222*H222,2)</f>
        <v>0</v>
      </c>
      <c r="L222" s="413" t="s">
        <v>122</v>
      </c>
      <c r="M222" s="36"/>
      <c r="N222" s="177" t="s">
        <v>5</v>
      </c>
      <c r="O222" s="333" t="s">
        <v>37</v>
      </c>
      <c r="P222" s="312">
        <f>I222+J222</f>
        <v>0</v>
      </c>
      <c r="Q222" s="312">
        <f>ROUND(I222*H222,2)</f>
        <v>0</v>
      </c>
      <c r="R222" s="312">
        <f>ROUND(J222*H222,2)</f>
        <v>0</v>
      </c>
      <c r="S222" s="297"/>
      <c r="T222" s="334">
        <f>S222*H222</f>
        <v>0</v>
      </c>
      <c r="U222" s="334">
        <v>0</v>
      </c>
      <c r="V222" s="334">
        <f>U222*H222</f>
        <v>0</v>
      </c>
      <c r="W222" s="334">
        <v>0</v>
      </c>
      <c r="X222" s="180">
        <f>W222*H222</f>
        <v>0</v>
      </c>
      <c r="AR222" s="21" t="s">
        <v>932</v>
      </c>
      <c r="AT222" s="21" t="s">
        <v>118</v>
      </c>
      <c r="AU222" s="21" t="s">
        <v>75</v>
      </c>
      <c r="AY222" s="21" t="s">
        <v>115</v>
      </c>
      <c r="BE222" s="181">
        <f>IF(O222="základní",K222,0)</f>
        <v>0</v>
      </c>
      <c r="BF222" s="181">
        <f>IF(O222="snížená",K222,0)</f>
        <v>0</v>
      </c>
      <c r="BG222" s="181">
        <f>IF(O222="zákl. přenesená",K222,0)</f>
        <v>0</v>
      </c>
      <c r="BH222" s="181">
        <f>IF(O222="sníž. přenesená",K222,0)</f>
        <v>0</v>
      </c>
      <c r="BI222" s="181">
        <f>IF(O222="nulová",K222,0)</f>
        <v>0</v>
      </c>
      <c r="BJ222" s="21" t="s">
        <v>73</v>
      </c>
      <c r="BK222" s="181">
        <f>ROUND(P222*H222,2)</f>
        <v>0</v>
      </c>
      <c r="BL222" s="21" t="s">
        <v>932</v>
      </c>
      <c r="BM222" s="21" t="s">
        <v>949</v>
      </c>
    </row>
    <row r="223" spans="2:65" s="354" customFormat="1" ht="22.5" customHeight="1">
      <c r="B223" s="169"/>
      <c r="C223" s="421" t="s">
        <v>950</v>
      </c>
      <c r="D223" s="421" t="s">
        <v>152</v>
      </c>
      <c r="E223" s="422" t="s">
        <v>951</v>
      </c>
      <c r="F223" s="423" t="s">
        <v>952</v>
      </c>
      <c r="G223" s="424" t="s">
        <v>792</v>
      </c>
      <c r="H223" s="425">
        <v>1</v>
      </c>
      <c r="I223" s="426"/>
      <c r="J223" s="427"/>
      <c r="K223" s="426">
        <f>ROUND(P223*H223,2)</f>
        <v>0</v>
      </c>
      <c r="L223" s="423" t="s">
        <v>5</v>
      </c>
      <c r="M223" s="195"/>
      <c r="N223" s="196" t="s">
        <v>5</v>
      </c>
      <c r="O223" s="333" t="s">
        <v>37</v>
      </c>
      <c r="P223" s="312">
        <f>I223+J223</f>
        <v>0</v>
      </c>
      <c r="Q223" s="312">
        <f>ROUND(I223*H223,2)</f>
        <v>0</v>
      </c>
      <c r="R223" s="312">
        <f>ROUND(J223*H223,2)</f>
        <v>0</v>
      </c>
      <c r="S223" s="297"/>
      <c r="T223" s="334">
        <f>S223*H223</f>
        <v>0</v>
      </c>
      <c r="U223" s="334">
        <v>0</v>
      </c>
      <c r="V223" s="334">
        <f>U223*H223</f>
        <v>0</v>
      </c>
      <c r="W223" s="334">
        <v>0</v>
      </c>
      <c r="X223" s="180">
        <f>W223*H223</f>
        <v>0</v>
      </c>
      <c r="AR223" s="21" t="s">
        <v>932</v>
      </c>
      <c r="AT223" s="21" t="s">
        <v>152</v>
      </c>
      <c r="AU223" s="21" t="s">
        <v>75</v>
      </c>
      <c r="AY223" s="21" t="s">
        <v>115</v>
      </c>
      <c r="BE223" s="181">
        <f>IF(O223="základní",K223,0)</f>
        <v>0</v>
      </c>
      <c r="BF223" s="181">
        <f>IF(O223="snížená",K223,0)</f>
        <v>0</v>
      </c>
      <c r="BG223" s="181">
        <f>IF(O223="zákl. přenesená",K223,0)</f>
        <v>0</v>
      </c>
      <c r="BH223" s="181">
        <f>IF(O223="sníž. přenesená",K223,0)</f>
        <v>0</v>
      </c>
      <c r="BI223" s="181">
        <f>IF(O223="nulová",K223,0)</f>
        <v>0</v>
      </c>
      <c r="BJ223" s="21" t="s">
        <v>73</v>
      </c>
      <c r="BK223" s="181">
        <f>ROUND(P223*H223,2)</f>
        <v>0</v>
      </c>
      <c r="BL223" s="21" t="s">
        <v>932</v>
      </c>
      <c r="BM223" s="21" t="s">
        <v>953</v>
      </c>
    </row>
    <row r="224" spans="2:65" s="354" customFormat="1" ht="27">
      <c r="B224" s="36"/>
      <c r="C224" s="417"/>
      <c r="D224" s="428" t="s">
        <v>125</v>
      </c>
      <c r="E224" s="417"/>
      <c r="F224" s="429" t="s">
        <v>954</v>
      </c>
      <c r="G224" s="417"/>
      <c r="H224" s="417"/>
      <c r="I224" s="420"/>
      <c r="J224" s="420"/>
      <c r="K224" s="417"/>
      <c r="L224" s="417"/>
      <c r="M224" s="36"/>
      <c r="N224" s="185"/>
      <c r="O224" s="297"/>
      <c r="P224" s="297"/>
      <c r="Q224" s="297"/>
      <c r="R224" s="297"/>
      <c r="S224" s="297"/>
      <c r="T224" s="297"/>
      <c r="U224" s="297"/>
      <c r="V224" s="297"/>
      <c r="W224" s="297"/>
      <c r="X224" s="65"/>
      <c r="AT224" s="21" t="s">
        <v>125</v>
      </c>
      <c r="AU224" s="21" t="s">
        <v>75</v>
      </c>
    </row>
    <row r="225" spans="2:65" s="10" customFormat="1" ht="29.85" customHeight="1">
      <c r="B225" s="155"/>
      <c r="C225" s="430"/>
      <c r="D225" s="431" t="s">
        <v>65</v>
      </c>
      <c r="E225" s="432" t="s">
        <v>955</v>
      </c>
      <c r="F225" s="432" t="s">
        <v>956</v>
      </c>
      <c r="G225" s="430"/>
      <c r="H225" s="430"/>
      <c r="I225" s="433"/>
      <c r="J225" s="433"/>
      <c r="K225" s="434">
        <f>BK225</f>
        <v>0</v>
      </c>
      <c r="L225" s="430"/>
      <c r="M225" s="155"/>
      <c r="N225" s="160"/>
      <c r="O225" s="327"/>
      <c r="P225" s="327"/>
      <c r="Q225" s="328">
        <f>SUM(Q226:Q227)</f>
        <v>0</v>
      </c>
      <c r="R225" s="328">
        <f>SUM(R226:R227)</f>
        <v>0</v>
      </c>
      <c r="S225" s="327"/>
      <c r="T225" s="329">
        <f>SUM(T226:T227)</f>
        <v>0</v>
      </c>
      <c r="U225" s="327"/>
      <c r="V225" s="329">
        <f>SUM(V226:V227)</f>
        <v>0</v>
      </c>
      <c r="W225" s="327"/>
      <c r="X225" s="163">
        <f>SUM(X226:X227)</f>
        <v>0</v>
      </c>
      <c r="AR225" s="156" t="s">
        <v>169</v>
      </c>
      <c r="AT225" s="164" t="s">
        <v>65</v>
      </c>
      <c r="AU225" s="164" t="s">
        <v>73</v>
      </c>
      <c r="AY225" s="156" t="s">
        <v>115</v>
      </c>
      <c r="BK225" s="165">
        <f>SUM(BK226:BK227)</f>
        <v>0</v>
      </c>
    </row>
    <row r="226" spans="2:65" s="354" customFormat="1" ht="22.5" customHeight="1">
      <c r="B226" s="169"/>
      <c r="C226" s="411" t="s">
        <v>851</v>
      </c>
      <c r="D226" s="411" t="s">
        <v>118</v>
      </c>
      <c r="E226" s="412" t="s">
        <v>957</v>
      </c>
      <c r="F226" s="413" t="s">
        <v>958</v>
      </c>
      <c r="G226" s="414" t="s">
        <v>959</v>
      </c>
      <c r="H226" s="415">
        <v>1</v>
      </c>
      <c r="I226" s="416"/>
      <c r="J226" s="416"/>
      <c r="K226" s="416">
        <f>ROUND(P226*H226,2)</f>
        <v>0</v>
      </c>
      <c r="L226" s="413" t="s">
        <v>122</v>
      </c>
      <c r="M226" s="36"/>
      <c r="N226" s="177" t="s">
        <v>5</v>
      </c>
      <c r="O226" s="333" t="s">
        <v>37</v>
      </c>
      <c r="P226" s="312">
        <f>I226+J226</f>
        <v>0</v>
      </c>
      <c r="Q226" s="312">
        <f>ROUND(I226*H226,2)</f>
        <v>0</v>
      </c>
      <c r="R226" s="312">
        <f>ROUND(J226*H226,2)</f>
        <v>0</v>
      </c>
      <c r="S226" s="297"/>
      <c r="T226" s="334">
        <f>S226*H226</f>
        <v>0</v>
      </c>
      <c r="U226" s="334">
        <v>0</v>
      </c>
      <c r="V226" s="334">
        <f>U226*H226</f>
        <v>0</v>
      </c>
      <c r="W226" s="334">
        <v>0</v>
      </c>
      <c r="X226" s="180">
        <f>W226*H226</f>
        <v>0</v>
      </c>
      <c r="AR226" s="21" t="s">
        <v>932</v>
      </c>
      <c r="AT226" s="21" t="s">
        <v>118</v>
      </c>
      <c r="AU226" s="21" t="s">
        <v>75</v>
      </c>
      <c r="AY226" s="21" t="s">
        <v>115</v>
      </c>
      <c r="BE226" s="181">
        <f>IF(O226="základní",K226,0)</f>
        <v>0</v>
      </c>
      <c r="BF226" s="181">
        <f>IF(O226="snížená",K226,0)</f>
        <v>0</v>
      </c>
      <c r="BG226" s="181">
        <f>IF(O226="zákl. přenesená",K226,0)</f>
        <v>0</v>
      </c>
      <c r="BH226" s="181">
        <f>IF(O226="sníž. přenesená",K226,0)</f>
        <v>0</v>
      </c>
      <c r="BI226" s="181">
        <f>IF(O226="nulová",K226,0)</f>
        <v>0</v>
      </c>
      <c r="BJ226" s="21" t="s">
        <v>73</v>
      </c>
      <c r="BK226" s="181">
        <f>ROUND(P226*H226,2)</f>
        <v>0</v>
      </c>
      <c r="BL226" s="21" t="s">
        <v>932</v>
      </c>
      <c r="BM226" s="21" t="s">
        <v>960</v>
      </c>
    </row>
    <row r="227" spans="2:65" s="354" customFormat="1" ht="27">
      <c r="B227" s="36"/>
      <c r="C227" s="417"/>
      <c r="D227" s="428" t="s">
        <v>125</v>
      </c>
      <c r="E227" s="417"/>
      <c r="F227" s="429" t="s">
        <v>961</v>
      </c>
      <c r="G227" s="417"/>
      <c r="H227" s="417"/>
      <c r="I227" s="420"/>
      <c r="J227" s="420"/>
      <c r="K227" s="417"/>
      <c r="L227" s="417"/>
      <c r="M227" s="36"/>
      <c r="N227" s="185"/>
      <c r="O227" s="297"/>
      <c r="P227" s="297"/>
      <c r="Q227" s="297"/>
      <c r="R227" s="297"/>
      <c r="S227" s="297"/>
      <c r="T227" s="297"/>
      <c r="U227" s="297"/>
      <c r="V227" s="297"/>
      <c r="W227" s="297"/>
      <c r="X227" s="65"/>
      <c r="AT227" s="21" t="s">
        <v>125</v>
      </c>
      <c r="AU227" s="21" t="s">
        <v>75</v>
      </c>
    </row>
    <row r="228" spans="2:65" s="10" customFormat="1" ht="29.85" customHeight="1">
      <c r="B228" s="155"/>
      <c r="C228" s="430"/>
      <c r="D228" s="431" t="s">
        <v>65</v>
      </c>
      <c r="E228" s="432" t="s">
        <v>962</v>
      </c>
      <c r="F228" s="432" t="s">
        <v>963</v>
      </c>
      <c r="G228" s="430"/>
      <c r="H228" s="430"/>
      <c r="I228" s="433"/>
      <c r="J228" s="433"/>
      <c r="K228" s="434">
        <f>BK228</f>
        <v>0</v>
      </c>
      <c r="L228" s="430"/>
      <c r="M228" s="155"/>
      <c r="N228" s="160"/>
      <c r="O228" s="327"/>
      <c r="P228" s="327"/>
      <c r="Q228" s="328">
        <f>SUM(Q229:Q230)</f>
        <v>0</v>
      </c>
      <c r="R228" s="328">
        <f>SUM(R229:R230)</f>
        <v>0</v>
      </c>
      <c r="S228" s="327"/>
      <c r="T228" s="329">
        <f>SUM(T229:T230)</f>
        <v>0</v>
      </c>
      <c r="U228" s="327"/>
      <c r="V228" s="329">
        <f>SUM(V229:V230)</f>
        <v>0</v>
      </c>
      <c r="W228" s="327"/>
      <c r="X228" s="163">
        <f>SUM(X229:X230)</f>
        <v>0</v>
      </c>
      <c r="AR228" s="156" t="s">
        <v>169</v>
      </c>
      <c r="AT228" s="164" t="s">
        <v>65</v>
      </c>
      <c r="AU228" s="164" t="s">
        <v>73</v>
      </c>
      <c r="AY228" s="156" t="s">
        <v>115</v>
      </c>
      <c r="BK228" s="165">
        <f>SUM(BK229:BK230)</f>
        <v>0</v>
      </c>
    </row>
    <row r="229" spans="2:65" s="354" customFormat="1" ht="31.5" customHeight="1">
      <c r="B229" s="169"/>
      <c r="C229" s="411" t="s">
        <v>964</v>
      </c>
      <c r="D229" s="411" t="s">
        <v>118</v>
      </c>
      <c r="E229" s="412" t="s">
        <v>965</v>
      </c>
      <c r="F229" s="413" t="s">
        <v>966</v>
      </c>
      <c r="G229" s="414" t="s">
        <v>792</v>
      </c>
      <c r="H229" s="415">
        <v>1</v>
      </c>
      <c r="I229" s="416"/>
      <c r="J229" s="416"/>
      <c r="K229" s="416">
        <f>ROUND(P229*H229,2)</f>
        <v>0</v>
      </c>
      <c r="L229" s="413" t="s">
        <v>122</v>
      </c>
      <c r="M229" s="36"/>
      <c r="N229" s="177" t="s">
        <v>5</v>
      </c>
      <c r="O229" s="333" t="s">
        <v>37</v>
      </c>
      <c r="P229" s="312">
        <f>I229+J229</f>
        <v>0</v>
      </c>
      <c r="Q229" s="312">
        <f>ROUND(I229*H229,2)</f>
        <v>0</v>
      </c>
      <c r="R229" s="312">
        <f>ROUND(J229*H229,2)</f>
        <v>0</v>
      </c>
      <c r="S229" s="297"/>
      <c r="T229" s="334">
        <f>S229*H229</f>
        <v>0</v>
      </c>
      <c r="U229" s="334">
        <v>0</v>
      </c>
      <c r="V229" s="334">
        <f>U229*H229</f>
        <v>0</v>
      </c>
      <c r="W229" s="334">
        <v>0</v>
      </c>
      <c r="X229" s="180">
        <f>W229*H229</f>
        <v>0</v>
      </c>
      <c r="AR229" s="21" t="s">
        <v>932</v>
      </c>
      <c r="AT229" s="21" t="s">
        <v>118</v>
      </c>
      <c r="AU229" s="21" t="s">
        <v>75</v>
      </c>
      <c r="AY229" s="21" t="s">
        <v>115</v>
      </c>
      <c r="BE229" s="181">
        <f>IF(O229="základní",K229,0)</f>
        <v>0</v>
      </c>
      <c r="BF229" s="181">
        <f>IF(O229="snížená",K229,0)</f>
        <v>0</v>
      </c>
      <c r="BG229" s="181">
        <f>IF(O229="zákl. přenesená",K229,0)</f>
        <v>0</v>
      </c>
      <c r="BH229" s="181">
        <f>IF(O229="sníž. přenesená",K229,0)</f>
        <v>0</v>
      </c>
      <c r="BI229" s="181">
        <f>IF(O229="nulová",K229,0)</f>
        <v>0</v>
      </c>
      <c r="BJ229" s="21" t="s">
        <v>73</v>
      </c>
      <c r="BK229" s="181">
        <f>ROUND(P229*H229,2)</f>
        <v>0</v>
      </c>
      <c r="BL229" s="21" t="s">
        <v>932</v>
      </c>
      <c r="BM229" s="21" t="s">
        <v>967</v>
      </c>
    </row>
    <row r="230" spans="2:65" s="354" customFormat="1" ht="27">
      <c r="B230" s="36"/>
      <c r="C230" s="417"/>
      <c r="D230" s="428" t="s">
        <v>125</v>
      </c>
      <c r="E230" s="417"/>
      <c r="F230" s="429" t="s">
        <v>968</v>
      </c>
      <c r="G230" s="417"/>
      <c r="H230" s="417"/>
      <c r="I230" s="420"/>
      <c r="J230" s="420"/>
      <c r="K230" s="417"/>
      <c r="L230" s="417"/>
      <c r="M230" s="36"/>
      <c r="N230" s="185"/>
      <c r="O230" s="297"/>
      <c r="P230" s="297"/>
      <c r="Q230" s="297"/>
      <c r="R230" s="297"/>
      <c r="S230" s="297"/>
      <c r="T230" s="297"/>
      <c r="U230" s="297"/>
      <c r="V230" s="297"/>
      <c r="W230" s="297"/>
      <c r="X230" s="65"/>
      <c r="AT230" s="21" t="s">
        <v>125</v>
      </c>
      <c r="AU230" s="21" t="s">
        <v>75</v>
      </c>
    </row>
    <row r="231" spans="2:65" s="10" customFormat="1" ht="29.85" customHeight="1">
      <c r="B231" s="155"/>
      <c r="C231" s="430"/>
      <c r="D231" s="431" t="s">
        <v>65</v>
      </c>
      <c r="E231" s="432" t="s">
        <v>969</v>
      </c>
      <c r="F231" s="432" t="s">
        <v>970</v>
      </c>
      <c r="G231" s="430"/>
      <c r="H231" s="430"/>
      <c r="I231" s="433"/>
      <c r="J231" s="433"/>
      <c r="K231" s="434">
        <f>BK231</f>
        <v>0</v>
      </c>
      <c r="L231" s="430"/>
      <c r="M231" s="155"/>
      <c r="N231" s="160"/>
      <c r="O231" s="327"/>
      <c r="P231" s="327"/>
      <c r="Q231" s="328">
        <f>SUM(Q232:Q233)</f>
        <v>0</v>
      </c>
      <c r="R231" s="328">
        <f>SUM(R232:R233)</f>
        <v>0</v>
      </c>
      <c r="S231" s="327"/>
      <c r="T231" s="329">
        <f>SUM(T232:T233)</f>
        <v>0</v>
      </c>
      <c r="U231" s="327"/>
      <c r="V231" s="329">
        <f>SUM(V232:V233)</f>
        <v>0</v>
      </c>
      <c r="W231" s="327"/>
      <c r="X231" s="163">
        <f>SUM(X232:X233)</f>
        <v>0</v>
      </c>
      <c r="AR231" s="156" t="s">
        <v>169</v>
      </c>
      <c r="AT231" s="164" t="s">
        <v>65</v>
      </c>
      <c r="AU231" s="164" t="s">
        <v>73</v>
      </c>
      <c r="AY231" s="156" t="s">
        <v>115</v>
      </c>
      <c r="BK231" s="165">
        <f>SUM(BK232:BK233)</f>
        <v>0</v>
      </c>
    </row>
    <row r="232" spans="2:65" s="354" customFormat="1" ht="22.5" customHeight="1">
      <c r="B232" s="169"/>
      <c r="C232" s="411" t="s">
        <v>971</v>
      </c>
      <c r="D232" s="411" t="s">
        <v>118</v>
      </c>
      <c r="E232" s="412" t="s">
        <v>972</v>
      </c>
      <c r="F232" s="413" t="s">
        <v>973</v>
      </c>
      <c r="G232" s="414" t="s">
        <v>792</v>
      </c>
      <c r="H232" s="415">
        <v>1</v>
      </c>
      <c r="I232" s="416"/>
      <c r="J232" s="416"/>
      <c r="K232" s="416">
        <f>ROUND(P232*H232,2)</f>
        <v>0</v>
      </c>
      <c r="L232" s="413" t="s">
        <v>122</v>
      </c>
      <c r="M232" s="36"/>
      <c r="N232" s="177" t="s">
        <v>5</v>
      </c>
      <c r="O232" s="333" t="s">
        <v>37</v>
      </c>
      <c r="P232" s="312">
        <f>I232+J232</f>
        <v>0</v>
      </c>
      <c r="Q232" s="312">
        <f>ROUND(I232*H232,2)</f>
        <v>0</v>
      </c>
      <c r="R232" s="312">
        <f>ROUND(J232*H232,2)</f>
        <v>0</v>
      </c>
      <c r="S232" s="297"/>
      <c r="T232" s="334">
        <f>S232*H232</f>
        <v>0</v>
      </c>
      <c r="U232" s="334">
        <v>0</v>
      </c>
      <c r="V232" s="334">
        <f>U232*H232</f>
        <v>0</v>
      </c>
      <c r="W232" s="334">
        <v>0</v>
      </c>
      <c r="X232" s="180">
        <f>W232*H232</f>
        <v>0</v>
      </c>
      <c r="AR232" s="21" t="s">
        <v>932</v>
      </c>
      <c r="AT232" s="21" t="s">
        <v>118</v>
      </c>
      <c r="AU232" s="21" t="s">
        <v>75</v>
      </c>
      <c r="AY232" s="21" t="s">
        <v>115</v>
      </c>
      <c r="BE232" s="181">
        <f>IF(O232="základní",K232,0)</f>
        <v>0</v>
      </c>
      <c r="BF232" s="181">
        <f>IF(O232="snížená",K232,0)</f>
        <v>0</v>
      </c>
      <c r="BG232" s="181">
        <f>IF(O232="zákl. přenesená",K232,0)</f>
        <v>0</v>
      </c>
      <c r="BH232" s="181">
        <f>IF(O232="sníž. přenesená",K232,0)</f>
        <v>0</v>
      </c>
      <c r="BI232" s="181">
        <f>IF(O232="nulová",K232,0)</f>
        <v>0</v>
      </c>
      <c r="BJ232" s="21" t="s">
        <v>73</v>
      </c>
      <c r="BK232" s="181">
        <f>ROUND(P232*H232,2)</f>
        <v>0</v>
      </c>
      <c r="BL232" s="21" t="s">
        <v>932</v>
      </c>
      <c r="BM232" s="21" t="s">
        <v>974</v>
      </c>
    </row>
    <row r="233" spans="2:65" s="354" customFormat="1" ht="27">
      <c r="B233" s="36"/>
      <c r="C233" s="417"/>
      <c r="D233" s="428" t="s">
        <v>125</v>
      </c>
      <c r="E233" s="417"/>
      <c r="F233" s="429" t="s">
        <v>975</v>
      </c>
      <c r="G233" s="417"/>
      <c r="H233" s="417"/>
      <c r="I233" s="420"/>
      <c r="J233" s="420"/>
      <c r="K233" s="417"/>
      <c r="L233" s="417"/>
      <c r="M233" s="36"/>
      <c r="N233" s="358"/>
      <c r="O233" s="207"/>
      <c r="P233" s="207"/>
      <c r="Q233" s="207"/>
      <c r="R233" s="207"/>
      <c r="S233" s="207"/>
      <c r="T233" s="207"/>
      <c r="U233" s="207"/>
      <c r="V233" s="207"/>
      <c r="W233" s="207"/>
      <c r="X233" s="359"/>
      <c r="AT233" s="21" t="s">
        <v>125</v>
      </c>
      <c r="AU233" s="21" t="s">
        <v>75</v>
      </c>
    </row>
    <row r="234" spans="2:65" s="354" customFormat="1" ht="6.95" customHeight="1">
      <c r="B234" s="51"/>
      <c r="C234" s="435"/>
      <c r="D234" s="435"/>
      <c r="E234" s="435"/>
      <c r="F234" s="435"/>
      <c r="G234" s="435"/>
      <c r="H234" s="435"/>
      <c r="I234" s="436"/>
      <c r="J234" s="436"/>
      <c r="K234" s="435"/>
      <c r="L234" s="435"/>
      <c r="M234" s="36"/>
    </row>
  </sheetData>
  <mergeCells count="7">
    <mergeCell ref="G1:H1"/>
    <mergeCell ref="E78:H78"/>
    <mergeCell ref="M2:Z2"/>
    <mergeCell ref="E7:H7"/>
    <mergeCell ref="E9:H9"/>
    <mergeCell ref="E22:H22"/>
    <mergeCell ref="E45:H45"/>
  </mergeCells>
  <hyperlinks>
    <hyperlink ref="F1:G1" location="C2" display="1) Krycí list soupisu"/>
    <hyperlink ref="G1:H1" location="C52" display="2) Rekapitulace"/>
    <hyperlink ref="J1" location="C85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scale="58" fitToHeight="0" orientation="portrait" blackAndWhite="1" r:id="rId1"/>
  <headerFooter>
    <oddFooter>&amp;CStrana &amp;P z &amp;N</oddFooter>
  </headerFooter>
  <rowBreaks count="2" manualBreakCount="2">
    <brk id="39" max="16383" man="1"/>
    <brk id="69" max="16383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R163"/>
  <sheetViews>
    <sheetView showGridLines="0" workbookViewId="0">
      <pane ySplit="1" topLeftCell="A5" activePane="bottomLeft" state="frozen"/>
      <selection activeCell="XFD20" sqref="XFD20"/>
      <selection pane="bottomLeft" activeCell="XFD20" sqref="XFD20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94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18"/>
      <c r="B1" s="95"/>
      <c r="C1" s="95"/>
      <c r="D1" s="96" t="s">
        <v>1</v>
      </c>
      <c r="E1" s="95"/>
      <c r="F1" s="97" t="s">
        <v>79</v>
      </c>
      <c r="G1" s="476" t="s">
        <v>80</v>
      </c>
      <c r="H1" s="476"/>
      <c r="I1" s="98"/>
      <c r="J1" s="97" t="s">
        <v>81</v>
      </c>
      <c r="K1" s="96" t="s">
        <v>82</v>
      </c>
      <c r="L1" s="97" t="s">
        <v>83</v>
      </c>
      <c r="M1" s="97"/>
      <c r="N1" s="97"/>
      <c r="O1" s="97"/>
      <c r="P1" s="97"/>
      <c r="Q1" s="97"/>
      <c r="R1" s="97"/>
      <c r="S1" s="97"/>
      <c r="T1" s="97"/>
      <c r="U1" s="17"/>
      <c r="V1" s="17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  <c r="BO1" s="18"/>
      <c r="BP1" s="18"/>
      <c r="BQ1" s="18"/>
      <c r="BR1" s="18"/>
    </row>
    <row r="2" spans="1:70" ht="36.950000000000003" customHeight="1">
      <c r="L2" s="459" t="s">
        <v>8</v>
      </c>
      <c r="M2" s="460"/>
      <c r="N2" s="460"/>
      <c r="O2" s="460"/>
      <c r="P2" s="460"/>
      <c r="Q2" s="460"/>
      <c r="R2" s="460"/>
      <c r="S2" s="460"/>
      <c r="T2" s="460"/>
      <c r="U2" s="460"/>
      <c r="V2" s="460"/>
      <c r="AT2" s="21" t="s">
        <v>74</v>
      </c>
    </row>
    <row r="3" spans="1:70" ht="6.95" customHeight="1">
      <c r="B3" s="366"/>
      <c r="C3" s="367"/>
      <c r="D3" s="367"/>
      <c r="E3" s="367"/>
      <c r="F3" s="367"/>
      <c r="G3" s="367"/>
      <c r="H3" s="367"/>
      <c r="I3" s="368"/>
      <c r="J3" s="367"/>
      <c r="K3" s="369"/>
      <c r="L3" s="294"/>
      <c r="AT3" s="21" t="s">
        <v>75</v>
      </c>
    </row>
    <row r="4" spans="1:70" ht="36.950000000000003" customHeight="1">
      <c r="B4" s="370"/>
      <c r="C4" s="294"/>
      <c r="D4" s="295" t="s">
        <v>84</v>
      </c>
      <c r="E4" s="294"/>
      <c r="F4" s="294"/>
      <c r="G4" s="294"/>
      <c r="H4" s="294"/>
      <c r="I4" s="296"/>
      <c r="J4" s="294"/>
      <c r="K4" s="371"/>
      <c r="L4" s="294"/>
      <c r="M4" s="29" t="s">
        <v>13</v>
      </c>
      <c r="AT4" s="21" t="s">
        <v>6</v>
      </c>
    </row>
    <row r="5" spans="1:70" ht="6.95" customHeight="1">
      <c r="B5" s="370"/>
      <c r="C5" s="294"/>
      <c r="D5" s="294"/>
      <c r="E5" s="294"/>
      <c r="F5" s="294"/>
      <c r="G5" s="294"/>
      <c r="H5" s="294"/>
      <c r="I5" s="296"/>
      <c r="J5" s="294"/>
      <c r="K5" s="371"/>
      <c r="L5" s="294"/>
    </row>
    <row r="6" spans="1:70" ht="15">
      <c r="B6" s="370"/>
      <c r="C6" s="294"/>
      <c r="D6" s="298" t="s">
        <v>18</v>
      </c>
      <c r="E6" s="294"/>
      <c r="F6" s="294"/>
      <c r="G6" s="294"/>
      <c r="H6" s="294"/>
      <c r="I6" s="296"/>
      <c r="J6" s="294"/>
      <c r="K6" s="371"/>
      <c r="L6" s="294"/>
    </row>
    <row r="7" spans="1:70" ht="22.5" customHeight="1">
      <c r="B7" s="370"/>
      <c r="C7" s="294"/>
      <c r="D7" s="294"/>
      <c r="E7" s="485" t="str">
        <f>'Rekapitulace stavby'!K6</f>
        <v>Kolín, ul. Kouřimská – rekonstrukce kanalizace, komunikace a veřejného osvětlení</v>
      </c>
      <c r="F7" s="486"/>
      <c r="G7" s="486"/>
      <c r="H7" s="486"/>
      <c r="I7" s="296"/>
      <c r="J7" s="294"/>
      <c r="K7" s="371"/>
      <c r="L7" s="294"/>
    </row>
    <row r="8" spans="1:70" s="1" customFormat="1" ht="15">
      <c r="B8" s="372"/>
      <c r="C8" s="356"/>
      <c r="D8" s="298" t="s">
        <v>85</v>
      </c>
      <c r="E8" s="356"/>
      <c r="F8" s="356"/>
      <c r="G8" s="356"/>
      <c r="H8" s="356"/>
      <c r="I8" s="299"/>
      <c r="J8" s="356"/>
      <c r="K8" s="373"/>
      <c r="L8" s="356"/>
    </row>
    <row r="9" spans="1:70" s="1" customFormat="1" ht="36.950000000000003" customHeight="1">
      <c r="B9" s="372"/>
      <c r="C9" s="356"/>
      <c r="D9" s="356"/>
      <c r="E9" s="487" t="s">
        <v>898</v>
      </c>
      <c r="F9" s="484"/>
      <c r="G9" s="484"/>
      <c r="H9" s="484"/>
      <c r="I9" s="299"/>
      <c r="J9" s="356"/>
      <c r="K9" s="373"/>
      <c r="L9" s="356"/>
    </row>
    <row r="10" spans="1:70" s="1" customFormat="1">
      <c r="B10" s="372"/>
      <c r="C10" s="356"/>
      <c r="D10" s="356"/>
      <c r="E10" s="356"/>
      <c r="F10" s="356"/>
      <c r="G10" s="356"/>
      <c r="H10" s="356"/>
      <c r="I10" s="299"/>
      <c r="J10" s="356"/>
      <c r="K10" s="373"/>
      <c r="L10" s="356"/>
    </row>
    <row r="11" spans="1:70" s="1" customFormat="1" ht="14.45" customHeight="1">
      <c r="B11" s="372"/>
      <c r="C11" s="356"/>
      <c r="D11" s="298" t="s">
        <v>20</v>
      </c>
      <c r="E11" s="356"/>
      <c r="F11" s="300" t="s">
        <v>5</v>
      </c>
      <c r="G11" s="356"/>
      <c r="H11" s="356"/>
      <c r="I11" s="301" t="s">
        <v>21</v>
      </c>
      <c r="J11" s="300" t="s">
        <v>5</v>
      </c>
      <c r="K11" s="373"/>
      <c r="L11" s="356"/>
    </row>
    <row r="12" spans="1:70" s="1" customFormat="1" ht="14.45" customHeight="1">
      <c r="B12" s="372"/>
      <c r="C12" s="356"/>
      <c r="D12" s="298" t="s">
        <v>22</v>
      </c>
      <c r="E12" s="356"/>
      <c r="F12" s="300" t="str">
        <f>IF('Rekapitulace stavby'!I8="","",'Rekapitulace stavby'!I8)</f>
        <v>Kouřimská</v>
      </c>
      <c r="G12" s="356"/>
      <c r="H12" s="356"/>
      <c r="I12" s="301" t="s">
        <v>23</v>
      </c>
      <c r="J12" s="374">
        <v>42972</v>
      </c>
      <c r="K12" s="373"/>
      <c r="L12" s="356"/>
    </row>
    <row r="13" spans="1:70" s="1" customFormat="1" ht="10.9" customHeight="1">
      <c r="B13" s="372"/>
      <c r="C13" s="356"/>
      <c r="D13" s="356"/>
      <c r="E13" s="356"/>
      <c r="F13" s="356"/>
      <c r="G13" s="356"/>
      <c r="H13" s="356"/>
      <c r="I13" s="299"/>
      <c r="J13" s="356"/>
      <c r="K13" s="373"/>
      <c r="L13" s="356"/>
    </row>
    <row r="14" spans="1:70" s="1" customFormat="1" ht="14.45" customHeight="1">
      <c r="B14" s="372"/>
      <c r="C14" s="356"/>
      <c r="D14" s="298" t="s">
        <v>24</v>
      </c>
      <c r="E14" s="356"/>
      <c r="F14" s="356"/>
      <c r="G14" s="356"/>
      <c r="H14" s="356"/>
      <c r="I14" s="301" t="s">
        <v>25</v>
      </c>
      <c r="J14" s="300" t="str">
        <f>IF('Rekapitulace stavby'!AN10="","",'Rekapitulace stavby'!AN10)</f>
        <v/>
      </c>
      <c r="K14" s="373"/>
      <c r="L14" s="356"/>
    </row>
    <row r="15" spans="1:70" s="1" customFormat="1" ht="18" customHeight="1">
      <c r="B15" s="372"/>
      <c r="C15" s="356"/>
      <c r="D15" s="356"/>
      <c r="E15" s="300" t="str">
        <f>IF('Rekapitulace stavby'!E11="","",'Rekapitulace stavby'!E11)</f>
        <v xml:space="preserve">Město Kolín </v>
      </c>
      <c r="F15" s="356"/>
      <c r="G15" s="356"/>
      <c r="H15" s="356"/>
      <c r="I15" s="301" t="s">
        <v>26</v>
      </c>
      <c r="J15" s="300" t="str">
        <f>IF('Rekapitulace stavby'!AN11="","",'Rekapitulace stavby'!AN11)</f>
        <v>CZ00235440</v>
      </c>
      <c r="K15" s="373"/>
      <c r="L15" s="356"/>
    </row>
    <row r="16" spans="1:70" s="1" customFormat="1" ht="6.95" customHeight="1">
      <c r="B16" s="372"/>
      <c r="C16" s="356"/>
      <c r="D16" s="356"/>
      <c r="E16" s="356"/>
      <c r="F16" s="356"/>
      <c r="G16" s="356"/>
      <c r="H16" s="356"/>
      <c r="I16" s="299"/>
      <c r="J16" s="299"/>
      <c r="K16" s="373"/>
      <c r="L16" s="356"/>
    </row>
    <row r="17" spans="2:12" s="1" customFormat="1" ht="14.45" customHeight="1">
      <c r="B17" s="372"/>
      <c r="C17" s="356"/>
      <c r="D17" s="298" t="s">
        <v>27</v>
      </c>
      <c r="E17" s="356"/>
      <c r="F17" s="356"/>
      <c r="G17" s="356"/>
      <c r="H17" s="356"/>
      <c r="I17" s="301" t="s">
        <v>25</v>
      </c>
      <c r="J17" s="300" t="str">
        <f>IF('Rekapitulace stavby'!AN13="","",'Rekapitulace stavby'!AN13)</f>
        <v/>
      </c>
      <c r="K17" s="373"/>
      <c r="L17" s="356"/>
    </row>
    <row r="18" spans="2:12" s="1" customFormat="1" ht="18" customHeight="1">
      <c r="B18" s="372"/>
      <c r="C18" s="356"/>
      <c r="D18" s="356"/>
      <c r="E18" s="300" t="str">
        <f>IF('Rekapitulace stavby'!E14="","",'Rekapitulace stavby'!E14)</f>
        <v/>
      </c>
      <c r="F18" s="356"/>
      <c r="G18" s="356"/>
      <c r="H18" s="356"/>
      <c r="I18" s="301" t="s">
        <v>26</v>
      </c>
      <c r="J18" s="300" t="str">
        <f>IF('Rekapitulace stavby'!AN14="","",'Rekapitulace stavby'!AN14)</f>
        <v/>
      </c>
      <c r="K18" s="373"/>
      <c r="L18" s="356"/>
    </row>
    <row r="19" spans="2:12" s="1" customFormat="1" ht="6.95" customHeight="1">
      <c r="B19" s="372"/>
      <c r="C19" s="356"/>
      <c r="D19" s="356"/>
      <c r="E19" s="356"/>
      <c r="F19" s="356"/>
      <c r="G19" s="356"/>
      <c r="H19" s="356"/>
      <c r="I19" s="299"/>
      <c r="J19" s="299"/>
      <c r="K19" s="373"/>
      <c r="L19" s="356"/>
    </row>
    <row r="20" spans="2:12" s="1" customFormat="1" ht="14.45" customHeight="1">
      <c r="B20" s="372"/>
      <c r="C20" s="356"/>
      <c r="D20" s="298" t="s">
        <v>28</v>
      </c>
      <c r="E20" s="356"/>
      <c r="F20" s="356"/>
      <c r="G20" s="356"/>
      <c r="H20" s="356"/>
      <c r="I20" s="301" t="s">
        <v>25</v>
      </c>
      <c r="J20" s="300" t="str">
        <f>IF('Rekapitulace stavby'!AN16="","",'Rekapitulace stavby'!AN16)</f>
        <v>49101340</v>
      </c>
      <c r="K20" s="373"/>
      <c r="L20" s="356"/>
    </row>
    <row r="21" spans="2:12" s="1" customFormat="1" ht="18" customHeight="1">
      <c r="B21" s="372"/>
      <c r="C21" s="356"/>
      <c r="D21" s="356"/>
      <c r="E21" s="300" t="str">
        <f>IF('Rekapitulace stavby'!E17="","",'Rekapitulace stavby'!E17)</f>
        <v>Ing. Lubomír Macek, CSc., MBA.</v>
      </c>
      <c r="F21" s="356"/>
      <c r="G21" s="356"/>
      <c r="H21" s="356"/>
      <c r="I21" s="301" t="s">
        <v>26</v>
      </c>
      <c r="J21" s="300" t="str">
        <f>IF('Rekapitulace stavby'!AN17="","",'Rekapitulace stavby'!AN17)</f>
        <v>CZ49101340</v>
      </c>
      <c r="K21" s="373"/>
      <c r="L21" s="356"/>
    </row>
    <row r="22" spans="2:12" s="1" customFormat="1" ht="6.95" customHeight="1">
      <c r="B22" s="372"/>
      <c r="C22" s="356"/>
      <c r="D22" s="356"/>
      <c r="E22" s="356"/>
      <c r="F22" s="356"/>
      <c r="G22" s="356"/>
      <c r="H22" s="356"/>
      <c r="I22" s="299"/>
      <c r="J22" s="356"/>
      <c r="K22" s="373"/>
      <c r="L22" s="356"/>
    </row>
    <row r="23" spans="2:12" s="1" customFormat="1" ht="14.45" customHeight="1">
      <c r="B23" s="372"/>
      <c r="C23" s="356"/>
      <c r="D23" s="298" t="s">
        <v>30</v>
      </c>
      <c r="E23" s="356"/>
      <c r="F23" s="356"/>
      <c r="G23" s="356"/>
      <c r="H23" s="356"/>
      <c r="I23" s="299"/>
      <c r="J23" s="356"/>
      <c r="K23" s="373"/>
      <c r="L23" s="356"/>
    </row>
    <row r="24" spans="2:12" s="6" customFormat="1" ht="22.5" customHeight="1">
      <c r="B24" s="375"/>
      <c r="C24" s="304"/>
      <c r="D24" s="304"/>
      <c r="E24" s="482" t="s">
        <v>5</v>
      </c>
      <c r="F24" s="482"/>
      <c r="G24" s="482"/>
      <c r="H24" s="482"/>
      <c r="I24" s="305"/>
      <c r="J24" s="304"/>
      <c r="K24" s="376"/>
      <c r="L24" s="304"/>
    </row>
    <row r="25" spans="2:12" s="1" customFormat="1" ht="6.95" customHeight="1">
      <c r="B25" s="372"/>
      <c r="C25" s="356"/>
      <c r="D25" s="356"/>
      <c r="E25" s="356"/>
      <c r="F25" s="356"/>
      <c r="G25" s="356"/>
      <c r="H25" s="356"/>
      <c r="I25" s="299"/>
      <c r="J25" s="356"/>
      <c r="K25" s="373"/>
      <c r="L25" s="356"/>
    </row>
    <row r="26" spans="2:12" s="1" customFormat="1" ht="6.95" customHeight="1">
      <c r="B26" s="372"/>
      <c r="C26" s="356"/>
      <c r="D26" s="351"/>
      <c r="E26" s="351"/>
      <c r="F26" s="351"/>
      <c r="G26" s="351"/>
      <c r="H26" s="351"/>
      <c r="I26" s="108"/>
      <c r="J26" s="351"/>
      <c r="K26" s="377"/>
      <c r="L26" s="356"/>
    </row>
    <row r="27" spans="2:12" s="1" customFormat="1" ht="25.35" customHeight="1">
      <c r="B27" s="372"/>
      <c r="C27" s="356"/>
      <c r="D27" s="307" t="s">
        <v>32</v>
      </c>
      <c r="E27" s="356"/>
      <c r="F27" s="356"/>
      <c r="G27" s="356"/>
      <c r="H27" s="356"/>
      <c r="I27" s="299"/>
      <c r="J27" s="308">
        <f>ROUND(J86,2)</f>
        <v>0</v>
      </c>
      <c r="K27" s="373"/>
      <c r="L27" s="356"/>
    </row>
    <row r="28" spans="2:12" s="1" customFormat="1" ht="6.95" customHeight="1">
      <c r="B28" s="372"/>
      <c r="C28" s="356"/>
      <c r="D28" s="351"/>
      <c r="E28" s="351"/>
      <c r="F28" s="351"/>
      <c r="G28" s="351"/>
      <c r="H28" s="351"/>
      <c r="I28" s="108"/>
      <c r="J28" s="351"/>
      <c r="K28" s="377"/>
      <c r="L28" s="356"/>
    </row>
    <row r="29" spans="2:12" s="1" customFormat="1" ht="14.45" customHeight="1">
      <c r="B29" s="372"/>
      <c r="C29" s="356"/>
      <c r="D29" s="356"/>
      <c r="E29" s="356"/>
      <c r="F29" s="309" t="s">
        <v>34</v>
      </c>
      <c r="G29" s="356"/>
      <c r="H29" s="356"/>
      <c r="I29" s="310" t="s">
        <v>33</v>
      </c>
      <c r="J29" s="309" t="s">
        <v>35</v>
      </c>
      <c r="K29" s="373"/>
      <c r="L29" s="356"/>
    </row>
    <row r="30" spans="2:12" s="1" customFormat="1" ht="14.45" customHeight="1">
      <c r="B30" s="372"/>
      <c r="C30" s="356"/>
      <c r="D30" s="311" t="s">
        <v>36</v>
      </c>
      <c r="E30" s="311" t="s">
        <v>37</v>
      </c>
      <c r="F30" s="312">
        <f>ROUND(SUM(BE86:BE155), 2)</f>
        <v>0</v>
      </c>
      <c r="G30" s="356"/>
      <c r="H30" s="356"/>
      <c r="I30" s="313">
        <v>0.21</v>
      </c>
      <c r="J30" s="312">
        <f>ROUND(ROUND((SUM(BE86:BE155)), 2)*I30, 2)</f>
        <v>0</v>
      </c>
      <c r="K30" s="373"/>
      <c r="L30" s="356"/>
    </row>
    <row r="31" spans="2:12" s="1" customFormat="1" ht="14.45" customHeight="1">
      <c r="B31" s="372"/>
      <c r="C31" s="356"/>
      <c r="D31" s="356"/>
      <c r="E31" s="311" t="s">
        <v>38</v>
      </c>
      <c r="F31" s="312">
        <f>ROUND(SUM(BF86:BF155), 2)</f>
        <v>0</v>
      </c>
      <c r="G31" s="356"/>
      <c r="H31" s="356"/>
      <c r="I31" s="313">
        <v>0.15</v>
      </c>
      <c r="J31" s="312">
        <f>ROUND(ROUND((SUM(BF86:BF155)), 2)*I31, 2)</f>
        <v>0</v>
      </c>
      <c r="K31" s="373"/>
      <c r="L31" s="356"/>
    </row>
    <row r="32" spans="2:12" s="1" customFormat="1" ht="14.45" hidden="1" customHeight="1">
      <c r="B32" s="372"/>
      <c r="C32" s="356"/>
      <c r="D32" s="356"/>
      <c r="E32" s="311" t="s">
        <v>39</v>
      </c>
      <c r="F32" s="312">
        <f>ROUND(SUM(BG86:BG155), 2)</f>
        <v>0</v>
      </c>
      <c r="G32" s="356"/>
      <c r="H32" s="356"/>
      <c r="I32" s="313">
        <v>0.21</v>
      </c>
      <c r="J32" s="312">
        <v>0</v>
      </c>
      <c r="K32" s="373"/>
      <c r="L32" s="356"/>
    </row>
    <row r="33" spans="2:12" s="1" customFormat="1" ht="14.45" hidden="1" customHeight="1">
      <c r="B33" s="372"/>
      <c r="C33" s="356"/>
      <c r="D33" s="356"/>
      <c r="E33" s="311" t="s">
        <v>40</v>
      </c>
      <c r="F33" s="312">
        <f>ROUND(SUM(BH86:BH155), 2)</f>
        <v>0</v>
      </c>
      <c r="G33" s="356"/>
      <c r="H33" s="356"/>
      <c r="I33" s="313">
        <v>0.15</v>
      </c>
      <c r="J33" s="312">
        <v>0</v>
      </c>
      <c r="K33" s="373"/>
      <c r="L33" s="356"/>
    </row>
    <row r="34" spans="2:12" s="1" customFormat="1" ht="14.45" hidden="1" customHeight="1">
      <c r="B34" s="372"/>
      <c r="C34" s="356"/>
      <c r="D34" s="356"/>
      <c r="E34" s="311" t="s">
        <v>41</v>
      </c>
      <c r="F34" s="312">
        <f>ROUND(SUM(BI86:BI155), 2)</f>
        <v>0</v>
      </c>
      <c r="G34" s="356"/>
      <c r="H34" s="356"/>
      <c r="I34" s="313">
        <v>0</v>
      </c>
      <c r="J34" s="312">
        <v>0</v>
      </c>
      <c r="K34" s="373"/>
      <c r="L34" s="356"/>
    </row>
    <row r="35" spans="2:12" s="1" customFormat="1" ht="6.95" customHeight="1">
      <c r="B35" s="372"/>
      <c r="C35" s="356"/>
      <c r="D35" s="356"/>
      <c r="E35" s="356"/>
      <c r="F35" s="356"/>
      <c r="G35" s="356"/>
      <c r="H35" s="356"/>
      <c r="I35" s="299"/>
      <c r="J35" s="356"/>
      <c r="K35" s="373"/>
      <c r="L35" s="356"/>
    </row>
    <row r="36" spans="2:12" s="1" customFormat="1" ht="25.35" customHeight="1">
      <c r="B36" s="372"/>
      <c r="C36" s="314"/>
      <c r="D36" s="116" t="s">
        <v>42</v>
      </c>
      <c r="E36" s="66"/>
      <c r="F36" s="66"/>
      <c r="G36" s="117" t="s">
        <v>43</v>
      </c>
      <c r="H36" s="118" t="s">
        <v>44</v>
      </c>
      <c r="I36" s="119"/>
      <c r="J36" s="120">
        <f>SUM(J27:J34)</f>
        <v>0</v>
      </c>
      <c r="K36" s="378"/>
      <c r="L36" s="356"/>
    </row>
    <row r="37" spans="2:12" s="1" customFormat="1" ht="14.45" customHeight="1">
      <c r="B37" s="379"/>
      <c r="C37" s="52"/>
      <c r="D37" s="52"/>
      <c r="E37" s="52"/>
      <c r="F37" s="52"/>
      <c r="G37" s="52"/>
      <c r="H37" s="52"/>
      <c r="I37" s="122"/>
      <c r="J37" s="52"/>
      <c r="K37" s="380"/>
      <c r="L37" s="356"/>
    </row>
    <row r="38" spans="2:12">
      <c r="B38" s="370"/>
      <c r="C38" s="294"/>
      <c r="D38" s="294"/>
      <c r="E38" s="294"/>
      <c r="F38" s="294"/>
      <c r="G38" s="294"/>
      <c r="H38" s="294"/>
      <c r="I38" s="296"/>
      <c r="J38" s="294"/>
      <c r="K38" s="371"/>
      <c r="L38" s="294"/>
    </row>
    <row r="39" spans="2:12">
      <c r="B39" s="370"/>
      <c r="C39" s="294"/>
      <c r="D39" s="294"/>
      <c r="E39" s="294"/>
      <c r="F39" s="294"/>
      <c r="G39" s="294"/>
      <c r="H39" s="294"/>
      <c r="I39" s="296"/>
      <c r="J39" s="294"/>
      <c r="K39" s="371"/>
      <c r="L39" s="294"/>
    </row>
    <row r="40" spans="2:12">
      <c r="B40" s="370"/>
      <c r="C40" s="294"/>
      <c r="D40" s="294"/>
      <c r="E40" s="294"/>
      <c r="F40" s="294"/>
      <c r="G40" s="294"/>
      <c r="H40" s="294"/>
      <c r="I40" s="296"/>
      <c r="J40" s="294"/>
      <c r="K40" s="371"/>
      <c r="L40" s="294"/>
    </row>
    <row r="41" spans="2:12" s="1" customFormat="1" ht="6.95" customHeight="1">
      <c r="B41" s="381"/>
      <c r="C41" s="55"/>
      <c r="D41" s="55"/>
      <c r="E41" s="55"/>
      <c r="F41" s="55"/>
      <c r="G41" s="55"/>
      <c r="H41" s="55"/>
      <c r="I41" s="123"/>
      <c r="J41" s="55"/>
      <c r="K41" s="382"/>
      <c r="L41" s="356"/>
    </row>
    <row r="42" spans="2:12" s="1" customFormat="1" ht="36.950000000000003" customHeight="1">
      <c r="B42" s="372"/>
      <c r="C42" s="295" t="s">
        <v>86</v>
      </c>
      <c r="D42" s="356"/>
      <c r="E42" s="356"/>
      <c r="F42" s="356"/>
      <c r="G42" s="356"/>
      <c r="H42" s="356"/>
      <c r="I42" s="299"/>
      <c r="J42" s="356"/>
      <c r="K42" s="373"/>
      <c r="L42" s="356"/>
    </row>
    <row r="43" spans="2:12" s="1" customFormat="1" ht="6.95" customHeight="1">
      <c r="B43" s="372"/>
      <c r="C43" s="356"/>
      <c r="D43" s="356"/>
      <c r="E43" s="356"/>
      <c r="F43" s="356"/>
      <c r="G43" s="356"/>
      <c r="H43" s="356"/>
      <c r="I43" s="299"/>
      <c r="J43" s="356"/>
      <c r="K43" s="373"/>
      <c r="L43" s="356"/>
    </row>
    <row r="44" spans="2:12" s="1" customFormat="1" ht="14.45" customHeight="1">
      <c r="B44" s="372"/>
      <c r="C44" s="298" t="s">
        <v>18</v>
      </c>
      <c r="D44" s="356"/>
      <c r="E44" s="356"/>
      <c r="F44" s="356"/>
      <c r="G44" s="356"/>
      <c r="H44" s="356"/>
      <c r="I44" s="299"/>
      <c r="J44" s="356"/>
      <c r="K44" s="373"/>
      <c r="L44" s="356"/>
    </row>
    <row r="45" spans="2:12" s="1" customFormat="1" ht="22.5" customHeight="1">
      <c r="B45" s="372"/>
      <c r="C45" s="356"/>
      <c r="D45" s="356"/>
      <c r="E45" s="485" t="str">
        <f>E7</f>
        <v>Kolín, ul. Kouřimská – rekonstrukce kanalizace, komunikace a veřejného osvětlení</v>
      </c>
      <c r="F45" s="486"/>
      <c r="G45" s="486"/>
      <c r="H45" s="486"/>
      <c r="I45" s="299"/>
      <c r="J45" s="356"/>
      <c r="K45" s="373"/>
      <c r="L45" s="356"/>
    </row>
    <row r="46" spans="2:12" s="1" customFormat="1" ht="14.45" customHeight="1">
      <c r="B46" s="372"/>
      <c r="C46" s="298" t="s">
        <v>85</v>
      </c>
      <c r="D46" s="356"/>
      <c r="E46" s="356"/>
      <c r="F46" s="356"/>
      <c r="G46" s="356"/>
      <c r="H46" s="356"/>
      <c r="I46" s="299"/>
      <c r="J46" s="356"/>
      <c r="K46" s="373"/>
      <c r="L46" s="356"/>
    </row>
    <row r="47" spans="2:12" s="1" customFormat="1" ht="23.25" customHeight="1">
      <c r="B47" s="372"/>
      <c r="C47" s="356"/>
      <c r="D47" s="356"/>
      <c r="E47" s="483" t="str">
        <f>E9</f>
        <v>SL40017019 - SO2- Komunikace</v>
      </c>
      <c r="F47" s="484"/>
      <c r="G47" s="484"/>
      <c r="H47" s="484"/>
      <c r="I47" s="299"/>
      <c r="J47" s="356"/>
      <c r="K47" s="373"/>
      <c r="L47" s="356"/>
    </row>
    <row r="48" spans="2:12" s="1" customFormat="1" ht="6.95" customHeight="1">
      <c r="B48" s="372"/>
      <c r="C48" s="356"/>
      <c r="D48" s="356"/>
      <c r="E48" s="356"/>
      <c r="F48" s="356"/>
      <c r="G48" s="356"/>
      <c r="H48" s="356"/>
      <c r="I48" s="299"/>
      <c r="J48" s="356"/>
      <c r="K48" s="373"/>
      <c r="L48" s="356"/>
    </row>
    <row r="49" spans="2:47" s="1" customFormat="1" ht="18" customHeight="1">
      <c r="B49" s="372"/>
      <c r="C49" s="298" t="s">
        <v>22</v>
      </c>
      <c r="D49" s="356"/>
      <c r="E49" s="356"/>
      <c r="F49" s="300" t="str">
        <f>F12</f>
        <v>Kouřimská</v>
      </c>
      <c r="G49" s="356"/>
      <c r="H49" s="356"/>
      <c r="I49" s="301" t="s">
        <v>23</v>
      </c>
      <c r="J49" s="374">
        <f>IF(J12="","",J12)</f>
        <v>42972</v>
      </c>
      <c r="K49" s="373"/>
      <c r="L49" s="356"/>
    </row>
    <row r="50" spans="2:47" s="1" customFormat="1" ht="6.95" customHeight="1">
      <c r="B50" s="372"/>
      <c r="C50" s="356"/>
      <c r="D50" s="356"/>
      <c r="E50" s="356"/>
      <c r="F50" s="356"/>
      <c r="G50" s="356"/>
      <c r="H50" s="356"/>
      <c r="I50" s="299"/>
      <c r="J50" s="356"/>
      <c r="K50" s="373"/>
      <c r="L50" s="356"/>
    </row>
    <row r="51" spans="2:47" s="1" customFormat="1" ht="15">
      <c r="B51" s="372"/>
      <c r="C51" s="298" t="s">
        <v>24</v>
      </c>
      <c r="D51" s="356"/>
      <c r="E51" s="356"/>
      <c r="F51" s="300" t="str">
        <f>E15</f>
        <v xml:space="preserve">Město Kolín </v>
      </c>
      <c r="G51" s="356"/>
      <c r="H51" s="356"/>
      <c r="I51" s="301" t="s">
        <v>28</v>
      </c>
      <c r="J51" s="300" t="str">
        <f>E21</f>
        <v>Ing. Lubomír Macek, CSc., MBA.</v>
      </c>
      <c r="K51" s="373"/>
      <c r="L51" s="356"/>
    </row>
    <row r="52" spans="2:47" s="1" customFormat="1" ht="14.45" customHeight="1">
      <c r="B52" s="372"/>
      <c r="C52" s="298" t="s">
        <v>27</v>
      </c>
      <c r="D52" s="356"/>
      <c r="E52" s="356"/>
      <c r="F52" s="300" t="str">
        <f>IF(E18="","",E18)</f>
        <v/>
      </c>
      <c r="G52" s="356"/>
      <c r="H52" s="356"/>
      <c r="I52" s="299"/>
      <c r="J52" s="356"/>
      <c r="K52" s="373"/>
      <c r="L52" s="356"/>
    </row>
    <row r="53" spans="2:47" s="1" customFormat="1" ht="10.35" customHeight="1">
      <c r="B53" s="372"/>
      <c r="C53" s="356"/>
      <c r="D53" s="356"/>
      <c r="E53" s="356"/>
      <c r="F53" s="356"/>
      <c r="G53" s="356"/>
      <c r="H53" s="356"/>
      <c r="I53" s="299"/>
      <c r="J53" s="356"/>
      <c r="K53" s="373"/>
      <c r="L53" s="356"/>
    </row>
    <row r="54" spans="2:47" s="1" customFormat="1" ht="29.25" customHeight="1">
      <c r="B54" s="372"/>
      <c r="C54" s="315" t="s">
        <v>87</v>
      </c>
      <c r="D54" s="314"/>
      <c r="E54" s="314"/>
      <c r="F54" s="314"/>
      <c r="G54" s="314"/>
      <c r="H54" s="314"/>
      <c r="I54" s="383"/>
      <c r="J54" s="317" t="s">
        <v>88</v>
      </c>
      <c r="K54" s="384"/>
      <c r="L54" s="356"/>
    </row>
    <row r="55" spans="2:47" s="1" customFormat="1" ht="10.35" customHeight="1">
      <c r="B55" s="372"/>
      <c r="C55" s="356"/>
      <c r="D55" s="356"/>
      <c r="E55" s="356"/>
      <c r="F55" s="356"/>
      <c r="G55" s="356"/>
      <c r="H55" s="356"/>
      <c r="I55" s="299"/>
      <c r="J55" s="356"/>
      <c r="K55" s="373"/>
      <c r="L55" s="356"/>
    </row>
    <row r="56" spans="2:47" s="1" customFormat="1" ht="29.25" customHeight="1">
      <c r="B56" s="372"/>
      <c r="C56" s="318" t="s">
        <v>89</v>
      </c>
      <c r="D56" s="356"/>
      <c r="E56" s="356"/>
      <c r="F56" s="356"/>
      <c r="G56" s="356"/>
      <c r="H56" s="356"/>
      <c r="I56" s="299"/>
      <c r="J56" s="308">
        <f>J86</f>
        <v>0</v>
      </c>
      <c r="K56" s="373"/>
      <c r="L56" s="356"/>
      <c r="AU56" s="21" t="s">
        <v>90</v>
      </c>
    </row>
    <row r="57" spans="2:47" s="7" customFormat="1" ht="24.95" customHeight="1">
      <c r="B57" s="385"/>
      <c r="C57" s="319"/>
      <c r="D57" s="132" t="s">
        <v>91</v>
      </c>
      <c r="E57" s="133"/>
      <c r="F57" s="133"/>
      <c r="G57" s="133"/>
      <c r="H57" s="133"/>
      <c r="I57" s="134"/>
      <c r="J57" s="135">
        <f>J87</f>
        <v>0</v>
      </c>
      <c r="K57" s="386"/>
      <c r="L57" s="319"/>
    </row>
    <row r="58" spans="2:47" s="8" customFormat="1" ht="19.899999999999999" customHeight="1">
      <c r="B58" s="387"/>
      <c r="C58" s="321"/>
      <c r="D58" s="139" t="s">
        <v>92</v>
      </c>
      <c r="E58" s="140"/>
      <c r="F58" s="140"/>
      <c r="G58" s="140"/>
      <c r="H58" s="140"/>
      <c r="I58" s="141"/>
      <c r="J58" s="142">
        <f>J88</f>
        <v>0</v>
      </c>
      <c r="K58" s="388"/>
      <c r="L58" s="321"/>
    </row>
    <row r="59" spans="2:47" s="8" customFormat="1" ht="19.899999999999999" customHeight="1">
      <c r="B59" s="387"/>
      <c r="C59" s="321"/>
      <c r="D59" s="139" t="s">
        <v>93</v>
      </c>
      <c r="E59" s="140"/>
      <c r="F59" s="140"/>
      <c r="G59" s="140"/>
      <c r="H59" s="140"/>
      <c r="I59" s="141"/>
      <c r="J59" s="142">
        <f>J99</f>
        <v>0</v>
      </c>
      <c r="K59" s="388"/>
      <c r="L59" s="321"/>
    </row>
    <row r="60" spans="2:47" s="8" customFormat="1" ht="19.899999999999999" customHeight="1">
      <c r="B60" s="387"/>
      <c r="C60" s="321"/>
      <c r="D60" s="139" t="s">
        <v>94</v>
      </c>
      <c r="E60" s="140"/>
      <c r="F60" s="140"/>
      <c r="G60" s="140"/>
      <c r="H60" s="140"/>
      <c r="I60" s="141"/>
      <c r="J60" s="142">
        <f>J108</f>
        <v>0</v>
      </c>
      <c r="K60" s="388"/>
      <c r="L60" s="321"/>
    </row>
    <row r="61" spans="2:47" s="8" customFormat="1" ht="19.899999999999999" customHeight="1">
      <c r="B61" s="387"/>
      <c r="C61" s="321"/>
      <c r="D61" s="139" t="s">
        <v>95</v>
      </c>
      <c r="E61" s="140"/>
      <c r="F61" s="140"/>
      <c r="G61" s="140"/>
      <c r="H61" s="140"/>
      <c r="I61" s="141"/>
      <c r="J61" s="142">
        <f>J117</f>
        <v>0</v>
      </c>
      <c r="K61" s="388"/>
      <c r="L61" s="321"/>
    </row>
    <row r="62" spans="2:47" s="8" customFormat="1" ht="19.899999999999999" customHeight="1">
      <c r="B62" s="387"/>
      <c r="C62" s="321"/>
      <c r="D62" s="139" t="s">
        <v>96</v>
      </c>
      <c r="E62" s="140"/>
      <c r="F62" s="140"/>
      <c r="G62" s="140"/>
      <c r="H62" s="140"/>
      <c r="I62" s="141"/>
      <c r="J62" s="142">
        <f>J120</f>
        <v>0</v>
      </c>
      <c r="K62" s="388"/>
      <c r="L62" s="321"/>
    </row>
    <row r="63" spans="2:47" s="8" customFormat="1" ht="19.899999999999999" customHeight="1">
      <c r="B63" s="387"/>
      <c r="C63" s="321"/>
      <c r="D63" s="139" t="s">
        <v>97</v>
      </c>
      <c r="E63" s="140"/>
      <c r="F63" s="140"/>
      <c r="G63" s="140"/>
      <c r="H63" s="140"/>
      <c r="I63" s="141"/>
      <c r="J63" s="142">
        <f>J142</f>
        <v>0</v>
      </c>
      <c r="K63" s="388"/>
      <c r="L63" s="321"/>
    </row>
    <row r="64" spans="2:47" s="8" customFormat="1" ht="19.899999999999999" customHeight="1">
      <c r="B64" s="387"/>
      <c r="C64" s="321"/>
      <c r="D64" s="139" t="s">
        <v>98</v>
      </c>
      <c r="E64" s="140"/>
      <c r="F64" s="140"/>
      <c r="G64" s="140"/>
      <c r="H64" s="140"/>
      <c r="I64" s="141"/>
      <c r="J64" s="142">
        <f>J156</f>
        <v>0</v>
      </c>
      <c r="K64" s="388"/>
      <c r="L64" s="321"/>
    </row>
    <row r="65" spans="2:12" s="8" customFormat="1" ht="19.899999999999999" customHeight="1">
      <c r="B65" s="387"/>
      <c r="C65" s="321"/>
      <c r="D65" s="132" t="s">
        <v>917</v>
      </c>
      <c r="E65" s="133"/>
      <c r="F65" s="133"/>
      <c r="G65" s="133"/>
      <c r="H65" s="133"/>
      <c r="I65" s="134"/>
      <c r="J65" s="135">
        <f>J158</f>
        <v>0</v>
      </c>
      <c r="K65" s="388"/>
      <c r="L65" s="321"/>
    </row>
    <row r="66" spans="2:12" s="8" customFormat="1" ht="19.899999999999999" customHeight="1">
      <c r="B66" s="387"/>
      <c r="C66" s="321"/>
      <c r="D66" s="139" t="s">
        <v>918</v>
      </c>
      <c r="E66" s="140"/>
      <c r="F66" s="140"/>
      <c r="G66" s="140"/>
      <c r="H66" s="140"/>
      <c r="I66" s="141"/>
      <c r="J66" s="142">
        <f>J159</f>
        <v>0</v>
      </c>
      <c r="K66" s="388"/>
      <c r="L66" s="321"/>
    </row>
    <row r="67" spans="2:12" s="1" customFormat="1" ht="21.75" customHeight="1">
      <c r="B67" s="372"/>
      <c r="C67" s="356"/>
      <c r="D67" s="356"/>
      <c r="E67" s="356"/>
      <c r="F67" s="356"/>
      <c r="G67" s="356"/>
      <c r="H67" s="356"/>
      <c r="I67" s="299"/>
      <c r="J67" s="356"/>
      <c r="K67" s="373"/>
      <c r="L67" s="356"/>
    </row>
    <row r="68" spans="2:12" s="1" customFormat="1" ht="6.95" customHeight="1">
      <c r="B68" s="379"/>
      <c r="C68" s="52"/>
      <c r="D68" s="52"/>
      <c r="E68" s="52"/>
      <c r="F68" s="52"/>
      <c r="G68" s="52"/>
      <c r="H68" s="52"/>
      <c r="I68" s="122"/>
      <c r="J68" s="52"/>
      <c r="K68" s="380"/>
      <c r="L68" s="356"/>
    </row>
    <row r="69" spans="2:12">
      <c r="B69" s="370"/>
      <c r="C69" s="294"/>
      <c r="D69" s="294"/>
      <c r="E69" s="294"/>
      <c r="F69" s="294"/>
      <c r="G69" s="294"/>
      <c r="H69" s="294"/>
      <c r="I69" s="296"/>
      <c r="J69" s="294"/>
      <c r="K69" s="371"/>
      <c r="L69" s="294"/>
    </row>
    <row r="70" spans="2:12">
      <c r="B70" s="370"/>
      <c r="C70" s="294"/>
      <c r="D70" s="294"/>
      <c r="E70" s="294"/>
      <c r="F70" s="294"/>
      <c r="G70" s="294"/>
      <c r="H70" s="294"/>
      <c r="I70" s="296"/>
      <c r="J70" s="294"/>
      <c r="K70" s="371"/>
      <c r="L70" s="294"/>
    </row>
    <row r="71" spans="2:12">
      <c r="B71" s="370"/>
      <c r="C71" s="294"/>
      <c r="D71" s="294"/>
      <c r="E71" s="294"/>
      <c r="F71" s="294"/>
      <c r="G71" s="294"/>
      <c r="H71" s="294"/>
      <c r="I71" s="296"/>
      <c r="J71" s="294"/>
      <c r="K71" s="371"/>
      <c r="L71" s="294"/>
    </row>
    <row r="72" spans="2:12" s="1" customFormat="1" ht="6.95" customHeight="1">
      <c r="B72" s="381"/>
      <c r="C72" s="55"/>
      <c r="D72" s="55"/>
      <c r="E72" s="55"/>
      <c r="F72" s="55"/>
      <c r="G72" s="55"/>
      <c r="H72" s="55"/>
      <c r="I72" s="123"/>
      <c r="J72" s="55"/>
      <c r="K72" s="382"/>
      <c r="L72" s="356"/>
    </row>
    <row r="73" spans="2:12" s="1" customFormat="1" ht="36.950000000000003" customHeight="1">
      <c r="B73" s="372"/>
      <c r="C73" s="295" t="s">
        <v>99</v>
      </c>
      <c r="D73" s="356"/>
      <c r="E73" s="356"/>
      <c r="F73" s="356"/>
      <c r="G73" s="356"/>
      <c r="H73" s="356"/>
      <c r="I73" s="356"/>
      <c r="J73" s="356"/>
      <c r="K73" s="373"/>
      <c r="L73" s="356"/>
    </row>
    <row r="74" spans="2:12" s="1" customFormat="1" ht="6.95" customHeight="1">
      <c r="B74" s="372"/>
      <c r="C74" s="356"/>
      <c r="D74" s="356"/>
      <c r="E74" s="356"/>
      <c r="F74" s="356"/>
      <c r="G74" s="356"/>
      <c r="H74" s="356"/>
      <c r="I74" s="356"/>
      <c r="J74" s="356"/>
      <c r="K74" s="373"/>
      <c r="L74" s="356"/>
    </row>
    <row r="75" spans="2:12" s="1" customFormat="1" ht="14.45" customHeight="1">
      <c r="B75" s="372"/>
      <c r="C75" s="298" t="s">
        <v>18</v>
      </c>
      <c r="D75" s="356"/>
      <c r="E75" s="356"/>
      <c r="F75" s="356"/>
      <c r="G75" s="356"/>
      <c r="H75" s="356"/>
      <c r="I75" s="356"/>
      <c r="J75" s="356"/>
      <c r="K75" s="373"/>
      <c r="L75" s="356"/>
    </row>
    <row r="76" spans="2:12" s="1" customFormat="1" ht="22.5" customHeight="1">
      <c r="B76" s="372"/>
      <c r="C76" s="356"/>
      <c r="D76" s="356"/>
      <c r="E76" s="485" t="str">
        <f>E7</f>
        <v>Kolín, ul. Kouřimská – rekonstrukce kanalizace, komunikace a veřejného osvětlení</v>
      </c>
      <c r="F76" s="486"/>
      <c r="G76" s="486"/>
      <c r="H76" s="486"/>
      <c r="I76" s="356"/>
      <c r="J76" s="356"/>
      <c r="K76" s="373"/>
      <c r="L76" s="356"/>
    </row>
    <row r="77" spans="2:12" s="1" customFormat="1" ht="14.45" customHeight="1">
      <c r="B77" s="372"/>
      <c r="C77" s="298" t="s">
        <v>85</v>
      </c>
      <c r="D77" s="356"/>
      <c r="E77" s="356"/>
      <c r="F77" s="356"/>
      <c r="G77" s="356"/>
      <c r="H77" s="356"/>
      <c r="I77" s="356"/>
      <c r="J77" s="356"/>
      <c r="K77" s="373"/>
      <c r="L77" s="356"/>
    </row>
    <row r="78" spans="2:12" s="1" customFormat="1" ht="23.25" customHeight="1">
      <c r="B78" s="372"/>
      <c r="C78" s="356"/>
      <c r="D78" s="356"/>
      <c r="E78" s="483" t="str">
        <f>E9</f>
        <v>SL40017019 - SO2- Komunikace</v>
      </c>
      <c r="F78" s="484"/>
      <c r="G78" s="484"/>
      <c r="H78" s="484"/>
      <c r="I78" s="356"/>
      <c r="J78" s="356"/>
      <c r="K78" s="373"/>
      <c r="L78" s="356"/>
    </row>
    <row r="79" spans="2:12" s="1" customFormat="1" ht="6.95" customHeight="1">
      <c r="B79" s="372"/>
      <c r="C79" s="356"/>
      <c r="D79" s="356"/>
      <c r="E79" s="356"/>
      <c r="F79" s="356"/>
      <c r="G79" s="356"/>
      <c r="H79" s="356"/>
      <c r="I79" s="356"/>
      <c r="J79" s="356"/>
      <c r="K79" s="373"/>
      <c r="L79" s="356"/>
    </row>
    <row r="80" spans="2:12" s="1" customFormat="1" ht="18" customHeight="1">
      <c r="B80" s="372"/>
      <c r="C80" s="298" t="s">
        <v>22</v>
      </c>
      <c r="D80" s="356"/>
      <c r="E80" s="356"/>
      <c r="F80" s="300" t="str">
        <f>F12</f>
        <v>Kouřimská</v>
      </c>
      <c r="G80" s="356"/>
      <c r="H80" s="356"/>
      <c r="I80" s="301" t="s">
        <v>23</v>
      </c>
      <c r="J80" s="374">
        <f>IF(J12="","",J12)</f>
        <v>42972</v>
      </c>
      <c r="K80" s="373"/>
      <c r="L80" s="356"/>
    </row>
    <row r="81" spans="2:65" s="1" customFormat="1" ht="6.95" customHeight="1">
      <c r="B81" s="372"/>
      <c r="C81" s="356"/>
      <c r="D81" s="356"/>
      <c r="E81" s="356"/>
      <c r="F81" s="356"/>
      <c r="G81" s="356"/>
      <c r="H81" s="356"/>
      <c r="I81" s="356"/>
      <c r="J81" s="356"/>
      <c r="K81" s="373"/>
      <c r="L81" s="356"/>
    </row>
    <row r="82" spans="2:65" s="1" customFormat="1" ht="15">
      <c r="B82" s="372"/>
      <c r="C82" s="298" t="s">
        <v>24</v>
      </c>
      <c r="D82" s="356"/>
      <c r="E82" s="356"/>
      <c r="F82" s="300" t="str">
        <f>E15</f>
        <v xml:space="preserve">Město Kolín </v>
      </c>
      <c r="G82" s="356"/>
      <c r="H82" s="356"/>
      <c r="I82" s="301" t="s">
        <v>28</v>
      </c>
      <c r="J82" s="300" t="str">
        <f>E21</f>
        <v>Ing. Lubomír Macek, CSc., MBA.</v>
      </c>
      <c r="K82" s="373"/>
      <c r="L82" s="356"/>
    </row>
    <row r="83" spans="2:65" s="1" customFormat="1" ht="14.45" customHeight="1">
      <c r="B83" s="372"/>
      <c r="C83" s="298" t="s">
        <v>27</v>
      </c>
      <c r="D83" s="356"/>
      <c r="E83" s="356"/>
      <c r="F83" s="300" t="str">
        <f>IF(E18="","",E18)</f>
        <v/>
      </c>
      <c r="G83" s="356"/>
      <c r="H83" s="356"/>
      <c r="I83" s="356"/>
      <c r="J83" s="356"/>
      <c r="K83" s="373"/>
      <c r="L83" s="356"/>
    </row>
    <row r="84" spans="2:65" s="1" customFormat="1" ht="10.35" customHeight="1">
      <c r="B84" s="372"/>
      <c r="C84" s="356"/>
      <c r="D84" s="356"/>
      <c r="E84" s="356"/>
      <c r="F84" s="356"/>
      <c r="G84" s="356"/>
      <c r="H84" s="356"/>
      <c r="I84" s="356"/>
      <c r="J84" s="356"/>
      <c r="K84" s="373"/>
      <c r="L84" s="356"/>
    </row>
    <row r="85" spans="2:65" s="9" customFormat="1" ht="29.25" customHeight="1">
      <c r="B85" s="389"/>
      <c r="C85" s="147" t="s">
        <v>100</v>
      </c>
      <c r="D85" s="148" t="s">
        <v>51</v>
      </c>
      <c r="E85" s="148" t="s">
        <v>47</v>
      </c>
      <c r="F85" s="148" t="s">
        <v>101</v>
      </c>
      <c r="G85" s="148" t="s">
        <v>102</v>
      </c>
      <c r="H85" s="148" t="s">
        <v>103</v>
      </c>
      <c r="I85" s="149" t="s">
        <v>104</v>
      </c>
      <c r="J85" s="148" t="s">
        <v>88</v>
      </c>
      <c r="K85" s="390" t="s">
        <v>105</v>
      </c>
      <c r="L85" s="363"/>
      <c r="M85" s="68" t="s">
        <v>106</v>
      </c>
      <c r="N85" s="69" t="s">
        <v>36</v>
      </c>
      <c r="O85" s="69" t="s">
        <v>107</v>
      </c>
      <c r="P85" s="69" t="s">
        <v>108</v>
      </c>
      <c r="Q85" s="69" t="s">
        <v>109</v>
      </c>
      <c r="R85" s="69" t="s">
        <v>110</v>
      </c>
      <c r="S85" s="69" t="s">
        <v>111</v>
      </c>
      <c r="T85" s="70" t="s">
        <v>112</v>
      </c>
    </row>
    <row r="86" spans="2:65" s="1" customFormat="1" ht="29.25" customHeight="1">
      <c r="B86" s="372"/>
      <c r="C86" s="391" t="s">
        <v>89</v>
      </c>
      <c r="D86" s="356"/>
      <c r="E86" s="356"/>
      <c r="F86" s="356"/>
      <c r="G86" s="356"/>
      <c r="H86" s="356"/>
      <c r="I86" s="356"/>
      <c r="J86" s="392">
        <f>J87+J158</f>
        <v>0</v>
      </c>
      <c r="K86" s="373"/>
      <c r="L86" s="356"/>
      <c r="M86" s="71"/>
      <c r="N86" s="63"/>
      <c r="O86" s="63"/>
      <c r="P86" s="152" t="e">
        <f>P87</f>
        <v>#REF!</v>
      </c>
      <c r="Q86" s="63"/>
      <c r="R86" s="152" t="e">
        <f>R87</f>
        <v>#REF!</v>
      </c>
      <c r="S86" s="63"/>
      <c r="T86" s="153" t="e">
        <f>T87</f>
        <v>#REF!</v>
      </c>
      <c r="AT86" s="21" t="s">
        <v>65</v>
      </c>
      <c r="AU86" s="21" t="s">
        <v>90</v>
      </c>
      <c r="BK86" s="154" t="e">
        <f>BK87</f>
        <v>#REF!</v>
      </c>
    </row>
    <row r="87" spans="2:65" s="10" customFormat="1" ht="37.35" customHeight="1">
      <c r="B87" s="393"/>
      <c r="C87" s="327"/>
      <c r="D87" s="330" t="s">
        <v>65</v>
      </c>
      <c r="E87" s="338" t="s">
        <v>113</v>
      </c>
      <c r="F87" s="338" t="s">
        <v>114</v>
      </c>
      <c r="G87" s="327"/>
      <c r="H87" s="327"/>
      <c r="I87" s="394"/>
      <c r="J87" s="339">
        <f>J88+J99+J108+J117+J120+J142+J156</f>
        <v>0</v>
      </c>
      <c r="K87" s="395"/>
      <c r="L87" s="327"/>
      <c r="M87" s="160"/>
      <c r="N87" s="161"/>
      <c r="O87" s="161"/>
      <c r="P87" s="162" t="e">
        <f>P88+P99+P108+P117+P120+#REF!+P154</f>
        <v>#REF!</v>
      </c>
      <c r="Q87" s="161"/>
      <c r="R87" s="162" t="e">
        <f>R88+R99+R108+R117+R120+#REF!+R154</f>
        <v>#REF!</v>
      </c>
      <c r="S87" s="161"/>
      <c r="T87" s="163" t="e">
        <f>T88+T99+T108+T117+T120+#REF!+T154</f>
        <v>#REF!</v>
      </c>
      <c r="AR87" s="156" t="s">
        <v>73</v>
      </c>
      <c r="AT87" s="164" t="s">
        <v>65</v>
      </c>
      <c r="AU87" s="164" t="s">
        <v>66</v>
      </c>
      <c r="AY87" s="156" t="s">
        <v>115</v>
      </c>
      <c r="BK87" s="165" t="e">
        <f>BK88+BK99+BK108+BK117+BK120+#REF!+BK154</f>
        <v>#REF!</v>
      </c>
    </row>
    <row r="88" spans="2:65" s="10" customFormat="1" ht="19.899999999999999" customHeight="1">
      <c r="B88" s="393"/>
      <c r="C88" s="327"/>
      <c r="D88" s="330" t="s">
        <v>65</v>
      </c>
      <c r="E88" s="331" t="s">
        <v>73</v>
      </c>
      <c r="F88" s="331" t="s">
        <v>116</v>
      </c>
      <c r="G88" s="327"/>
      <c r="H88" s="327"/>
      <c r="I88" s="394"/>
      <c r="J88" s="332">
        <f>BK88</f>
        <v>0</v>
      </c>
      <c r="K88" s="395"/>
      <c r="L88" s="327"/>
      <c r="M88" s="160"/>
      <c r="N88" s="161"/>
      <c r="O88" s="161"/>
      <c r="P88" s="162">
        <f>SUM(P89:P98)</f>
        <v>0</v>
      </c>
      <c r="Q88" s="161"/>
      <c r="R88" s="162">
        <f>SUM(R89:R98)</f>
        <v>0</v>
      </c>
      <c r="S88" s="161"/>
      <c r="T88" s="163">
        <f>SUM(T89:T98)</f>
        <v>1012.8164999999999</v>
      </c>
      <c r="AR88" s="156" t="s">
        <v>73</v>
      </c>
      <c r="AT88" s="164" t="s">
        <v>65</v>
      </c>
      <c r="AU88" s="164" t="s">
        <v>73</v>
      </c>
      <c r="AY88" s="156" t="s">
        <v>115</v>
      </c>
      <c r="BK88" s="165">
        <f>SUM(BK89:BK98)</f>
        <v>0</v>
      </c>
    </row>
    <row r="89" spans="2:65" s="1" customFormat="1" ht="44.25" customHeight="1">
      <c r="B89" s="396"/>
      <c r="C89" s="170" t="s">
        <v>117</v>
      </c>
      <c r="D89" s="170" t="s">
        <v>118</v>
      </c>
      <c r="E89" s="171" t="s">
        <v>119</v>
      </c>
      <c r="F89" s="172" t="s">
        <v>120</v>
      </c>
      <c r="G89" s="173" t="s">
        <v>121</v>
      </c>
      <c r="H89" s="174">
        <v>716.16</v>
      </c>
      <c r="I89" s="175"/>
      <c r="J89" s="176">
        <f>ROUND(I89*H89,2)</f>
        <v>0</v>
      </c>
      <c r="K89" s="397" t="s">
        <v>122</v>
      </c>
      <c r="L89" s="356"/>
      <c r="M89" s="177" t="s">
        <v>5</v>
      </c>
      <c r="N89" s="178" t="s">
        <v>37</v>
      </c>
      <c r="O89" s="37"/>
      <c r="P89" s="179">
        <f>O89*H89</f>
        <v>0</v>
      </c>
      <c r="Q89" s="179">
        <v>0</v>
      </c>
      <c r="R89" s="179">
        <f>Q89*H89</f>
        <v>0</v>
      </c>
      <c r="S89" s="179">
        <v>0.23499999999999999</v>
      </c>
      <c r="T89" s="180">
        <f>S89*H89</f>
        <v>168.29759999999999</v>
      </c>
      <c r="AR89" s="21" t="s">
        <v>123</v>
      </c>
      <c r="AT89" s="21" t="s">
        <v>118</v>
      </c>
      <c r="AU89" s="21" t="s">
        <v>75</v>
      </c>
      <c r="AY89" s="21" t="s">
        <v>115</v>
      </c>
      <c r="BE89" s="181">
        <f>IF(N89="základní",J89,0)</f>
        <v>0</v>
      </c>
      <c r="BF89" s="181">
        <f>IF(N89="snížená",J89,0)</f>
        <v>0</v>
      </c>
      <c r="BG89" s="181">
        <f>IF(N89="zákl. přenesená",J89,0)</f>
        <v>0</v>
      </c>
      <c r="BH89" s="181">
        <f>IF(N89="sníž. přenesená",J89,0)</f>
        <v>0</v>
      </c>
      <c r="BI89" s="181">
        <f>IF(N89="nulová",J89,0)</f>
        <v>0</v>
      </c>
      <c r="BJ89" s="21" t="s">
        <v>73</v>
      </c>
      <c r="BK89" s="181">
        <f>ROUND(I89*H89,2)</f>
        <v>0</v>
      </c>
      <c r="BL89" s="21" t="s">
        <v>123</v>
      </c>
      <c r="BM89" s="21" t="s">
        <v>124</v>
      </c>
    </row>
    <row r="90" spans="2:65" s="1" customFormat="1" ht="27">
      <c r="B90" s="372"/>
      <c r="C90" s="356"/>
      <c r="D90" s="335" t="s">
        <v>125</v>
      </c>
      <c r="E90" s="356"/>
      <c r="F90" s="336" t="s">
        <v>126</v>
      </c>
      <c r="G90" s="356"/>
      <c r="H90" s="356"/>
      <c r="I90" s="299"/>
      <c r="J90" s="356"/>
      <c r="K90" s="373"/>
      <c r="L90" s="356"/>
      <c r="M90" s="185"/>
      <c r="N90" s="37"/>
      <c r="O90" s="37"/>
      <c r="P90" s="37"/>
      <c r="Q90" s="37"/>
      <c r="R90" s="37"/>
      <c r="S90" s="37"/>
      <c r="T90" s="65"/>
      <c r="AT90" s="21" t="s">
        <v>125</v>
      </c>
      <c r="AU90" s="21" t="s">
        <v>75</v>
      </c>
    </row>
    <row r="91" spans="2:65" s="1" customFormat="1" ht="57" customHeight="1">
      <c r="B91" s="396"/>
      <c r="C91" s="170" t="s">
        <v>75</v>
      </c>
      <c r="D91" s="170" t="s">
        <v>118</v>
      </c>
      <c r="E91" s="171" t="s">
        <v>127</v>
      </c>
      <c r="F91" s="172" t="s">
        <v>128</v>
      </c>
      <c r="G91" s="173" t="s">
        <v>121</v>
      </c>
      <c r="H91" s="174">
        <v>760.25</v>
      </c>
      <c r="I91" s="175"/>
      <c r="J91" s="176">
        <f>ROUND(I91*H91,2)</f>
        <v>0</v>
      </c>
      <c r="K91" s="397" t="s">
        <v>122</v>
      </c>
      <c r="L91" s="356"/>
      <c r="M91" s="177" t="s">
        <v>5</v>
      </c>
      <c r="N91" s="178" t="s">
        <v>37</v>
      </c>
      <c r="O91" s="37"/>
      <c r="P91" s="179">
        <f>O91*H91</f>
        <v>0</v>
      </c>
      <c r="Q91" s="179">
        <v>0</v>
      </c>
      <c r="R91" s="179">
        <f>Q91*H91</f>
        <v>0</v>
      </c>
      <c r="S91" s="179">
        <v>0.41699999999999998</v>
      </c>
      <c r="T91" s="180">
        <f>S91*H91</f>
        <v>317.02424999999999</v>
      </c>
      <c r="AR91" s="21" t="s">
        <v>123</v>
      </c>
      <c r="AT91" s="21" t="s">
        <v>118</v>
      </c>
      <c r="AU91" s="21" t="s">
        <v>75</v>
      </c>
      <c r="AY91" s="21" t="s">
        <v>115</v>
      </c>
      <c r="BE91" s="181">
        <f>IF(N91="základní",J91,0)</f>
        <v>0</v>
      </c>
      <c r="BF91" s="181">
        <f>IF(N91="snížená",J91,0)</f>
        <v>0</v>
      </c>
      <c r="BG91" s="181">
        <f>IF(N91="zákl. přenesená",J91,0)</f>
        <v>0</v>
      </c>
      <c r="BH91" s="181">
        <f>IF(N91="sníž. přenesená",J91,0)</f>
        <v>0</v>
      </c>
      <c r="BI91" s="181">
        <f>IF(N91="nulová",J91,0)</f>
        <v>0</v>
      </c>
      <c r="BJ91" s="21" t="s">
        <v>73</v>
      </c>
      <c r="BK91" s="181">
        <f>ROUND(I91*H91,2)</f>
        <v>0</v>
      </c>
      <c r="BL91" s="21" t="s">
        <v>123</v>
      </c>
      <c r="BM91" s="21" t="s">
        <v>129</v>
      </c>
    </row>
    <row r="92" spans="2:65" s="1" customFormat="1" ht="27">
      <c r="B92" s="372"/>
      <c r="C92" s="356"/>
      <c r="D92" s="335" t="s">
        <v>125</v>
      </c>
      <c r="E92" s="356"/>
      <c r="F92" s="336" t="s">
        <v>130</v>
      </c>
      <c r="G92" s="356"/>
      <c r="H92" s="356"/>
      <c r="I92" s="299"/>
      <c r="J92" s="356"/>
      <c r="K92" s="373"/>
      <c r="L92" s="356"/>
      <c r="M92" s="185"/>
      <c r="N92" s="37"/>
      <c r="O92" s="37"/>
      <c r="P92" s="37"/>
      <c r="Q92" s="37"/>
      <c r="R92" s="37"/>
      <c r="S92" s="37"/>
      <c r="T92" s="65"/>
      <c r="AT92" s="21" t="s">
        <v>125</v>
      </c>
      <c r="AU92" s="21" t="s">
        <v>75</v>
      </c>
    </row>
    <row r="93" spans="2:65" s="1" customFormat="1" ht="44.25" customHeight="1">
      <c r="B93" s="396"/>
      <c r="C93" s="170" t="s">
        <v>131</v>
      </c>
      <c r="D93" s="170" t="s">
        <v>118</v>
      </c>
      <c r="E93" s="171" t="s">
        <v>132</v>
      </c>
      <c r="F93" s="172" t="s">
        <v>133</v>
      </c>
      <c r="G93" s="173" t="s">
        <v>121</v>
      </c>
      <c r="H93" s="174">
        <v>1534.3340000000001</v>
      </c>
      <c r="I93" s="175"/>
      <c r="J93" s="176">
        <f>ROUND(I93*H93,2)</f>
        <v>0</v>
      </c>
      <c r="K93" s="397" t="s">
        <v>122</v>
      </c>
      <c r="L93" s="356"/>
      <c r="M93" s="177" t="s">
        <v>5</v>
      </c>
      <c r="N93" s="178" t="s">
        <v>37</v>
      </c>
      <c r="O93" s="37"/>
      <c r="P93" s="179">
        <f>O93*H93</f>
        <v>0</v>
      </c>
      <c r="Q93" s="179">
        <v>0</v>
      </c>
      <c r="R93" s="179">
        <f>Q93*H93</f>
        <v>0</v>
      </c>
      <c r="S93" s="179">
        <v>0.3</v>
      </c>
      <c r="T93" s="180">
        <f>S93*H93</f>
        <v>460.30020000000002</v>
      </c>
      <c r="AR93" s="21" t="s">
        <v>123</v>
      </c>
      <c r="AT93" s="21" t="s">
        <v>118</v>
      </c>
      <c r="AU93" s="21" t="s">
        <v>75</v>
      </c>
      <c r="AY93" s="21" t="s">
        <v>115</v>
      </c>
      <c r="BE93" s="181">
        <f>IF(N93="základní",J93,0)</f>
        <v>0</v>
      </c>
      <c r="BF93" s="181">
        <f>IF(N93="snížená",J93,0)</f>
        <v>0</v>
      </c>
      <c r="BG93" s="181">
        <f>IF(N93="zákl. přenesená",J93,0)</f>
        <v>0</v>
      </c>
      <c r="BH93" s="181">
        <f>IF(N93="sníž. přenesená",J93,0)</f>
        <v>0</v>
      </c>
      <c r="BI93" s="181">
        <f>IF(N93="nulová",J93,0)</f>
        <v>0</v>
      </c>
      <c r="BJ93" s="21" t="s">
        <v>73</v>
      </c>
      <c r="BK93" s="181">
        <f>ROUND(I93*H93,2)</f>
        <v>0</v>
      </c>
      <c r="BL93" s="21" t="s">
        <v>123</v>
      </c>
      <c r="BM93" s="21" t="s">
        <v>134</v>
      </c>
    </row>
    <row r="94" spans="2:65" s="1" customFormat="1" ht="40.5">
      <c r="B94" s="372"/>
      <c r="C94" s="356"/>
      <c r="D94" s="335" t="s">
        <v>125</v>
      </c>
      <c r="E94" s="356"/>
      <c r="F94" s="336" t="s">
        <v>135</v>
      </c>
      <c r="G94" s="356"/>
      <c r="H94" s="356"/>
      <c r="I94" s="299"/>
      <c r="J94" s="356"/>
      <c r="K94" s="373"/>
      <c r="L94" s="356"/>
      <c r="M94" s="185"/>
      <c r="N94" s="37"/>
      <c r="O94" s="37"/>
      <c r="P94" s="37"/>
      <c r="Q94" s="37"/>
      <c r="R94" s="37"/>
      <c r="S94" s="37"/>
      <c r="T94" s="65"/>
      <c r="AT94" s="21" t="s">
        <v>125</v>
      </c>
      <c r="AU94" s="21" t="s">
        <v>75</v>
      </c>
    </row>
    <row r="95" spans="2:65" s="1" customFormat="1" ht="31.5" customHeight="1">
      <c r="B95" s="396"/>
      <c r="C95" s="170" t="s">
        <v>123</v>
      </c>
      <c r="D95" s="170" t="s">
        <v>118</v>
      </c>
      <c r="E95" s="171" t="s">
        <v>136</v>
      </c>
      <c r="F95" s="172" t="s">
        <v>137</v>
      </c>
      <c r="G95" s="173" t="s">
        <v>138</v>
      </c>
      <c r="H95" s="174">
        <v>231.70500000000001</v>
      </c>
      <c r="I95" s="175"/>
      <c r="J95" s="176">
        <f>ROUND(I95*H95,2)</f>
        <v>0</v>
      </c>
      <c r="K95" s="397" t="s">
        <v>122</v>
      </c>
      <c r="L95" s="356"/>
      <c r="M95" s="177" t="s">
        <v>5</v>
      </c>
      <c r="N95" s="178" t="s">
        <v>37</v>
      </c>
      <c r="O95" s="37"/>
      <c r="P95" s="179">
        <f>O95*H95</f>
        <v>0</v>
      </c>
      <c r="Q95" s="179">
        <v>0</v>
      </c>
      <c r="R95" s="179">
        <f>Q95*H95</f>
        <v>0</v>
      </c>
      <c r="S95" s="179">
        <v>0.28999999999999998</v>
      </c>
      <c r="T95" s="180">
        <f>S95*H95</f>
        <v>67.194450000000003</v>
      </c>
      <c r="AR95" s="21" t="s">
        <v>123</v>
      </c>
      <c r="AT95" s="21" t="s">
        <v>118</v>
      </c>
      <c r="AU95" s="21" t="s">
        <v>75</v>
      </c>
      <c r="AY95" s="21" t="s">
        <v>115</v>
      </c>
      <c r="BE95" s="181">
        <f>IF(N95="základní",J95,0)</f>
        <v>0</v>
      </c>
      <c r="BF95" s="181">
        <f>IF(N95="snížená",J95,0)</f>
        <v>0</v>
      </c>
      <c r="BG95" s="181">
        <f>IF(N95="zákl. přenesená",J95,0)</f>
        <v>0</v>
      </c>
      <c r="BH95" s="181">
        <f>IF(N95="sníž. přenesená",J95,0)</f>
        <v>0</v>
      </c>
      <c r="BI95" s="181">
        <f>IF(N95="nulová",J95,0)</f>
        <v>0</v>
      </c>
      <c r="BJ95" s="21" t="s">
        <v>73</v>
      </c>
      <c r="BK95" s="181">
        <f>ROUND(I95*H95,2)</f>
        <v>0</v>
      </c>
      <c r="BL95" s="21" t="s">
        <v>123</v>
      </c>
      <c r="BM95" s="21" t="s">
        <v>139</v>
      </c>
    </row>
    <row r="96" spans="2:65" s="1" customFormat="1" ht="27">
      <c r="B96" s="372"/>
      <c r="C96" s="356"/>
      <c r="D96" s="335" t="s">
        <v>125</v>
      </c>
      <c r="E96" s="356"/>
      <c r="F96" s="336" t="s">
        <v>140</v>
      </c>
      <c r="G96" s="356"/>
      <c r="H96" s="356"/>
      <c r="I96" s="299"/>
      <c r="J96" s="356"/>
      <c r="K96" s="373"/>
      <c r="L96" s="356"/>
      <c r="M96" s="185"/>
      <c r="N96" s="37"/>
      <c r="O96" s="37"/>
      <c r="P96" s="37"/>
      <c r="Q96" s="37"/>
      <c r="R96" s="37"/>
      <c r="S96" s="37"/>
      <c r="T96" s="65"/>
      <c r="AT96" s="21" t="s">
        <v>125</v>
      </c>
      <c r="AU96" s="21" t="s">
        <v>75</v>
      </c>
    </row>
    <row r="97" spans="2:65" s="1" customFormat="1" ht="22.5" customHeight="1">
      <c r="B97" s="396"/>
      <c r="C97" s="170" t="s">
        <v>141</v>
      </c>
      <c r="D97" s="170" t="s">
        <v>118</v>
      </c>
      <c r="E97" s="171" t="s">
        <v>142</v>
      </c>
      <c r="F97" s="172" t="s">
        <v>143</v>
      </c>
      <c r="G97" s="173" t="s">
        <v>121</v>
      </c>
      <c r="H97" s="174">
        <v>1534.3340000000001</v>
      </c>
      <c r="I97" s="175"/>
      <c r="J97" s="176">
        <f>ROUND(I97*H97,2)</f>
        <v>0</v>
      </c>
      <c r="K97" s="397" t="s">
        <v>122</v>
      </c>
      <c r="L97" s="356"/>
      <c r="M97" s="177" t="s">
        <v>5</v>
      </c>
      <c r="N97" s="178" t="s">
        <v>37</v>
      </c>
      <c r="O97" s="37"/>
      <c r="P97" s="179">
        <f>O97*H97</f>
        <v>0</v>
      </c>
      <c r="Q97" s="179">
        <v>0</v>
      </c>
      <c r="R97" s="179">
        <f>Q97*H97</f>
        <v>0</v>
      </c>
      <c r="S97" s="179">
        <v>0</v>
      </c>
      <c r="T97" s="180">
        <f>S97*H97</f>
        <v>0</v>
      </c>
      <c r="AR97" s="21" t="s">
        <v>123</v>
      </c>
      <c r="AT97" s="21" t="s">
        <v>118</v>
      </c>
      <c r="AU97" s="21" t="s">
        <v>75</v>
      </c>
      <c r="AY97" s="21" t="s">
        <v>115</v>
      </c>
      <c r="BE97" s="181">
        <f>IF(N97="základní",J97,0)</f>
        <v>0</v>
      </c>
      <c r="BF97" s="181">
        <f>IF(N97="snížená",J97,0)</f>
        <v>0</v>
      </c>
      <c r="BG97" s="181">
        <f>IF(N97="zákl. přenesená",J97,0)</f>
        <v>0</v>
      </c>
      <c r="BH97" s="181">
        <f>IF(N97="sníž. přenesená",J97,0)</f>
        <v>0</v>
      </c>
      <c r="BI97" s="181">
        <f>IF(N97="nulová",J97,0)</f>
        <v>0</v>
      </c>
      <c r="BJ97" s="21" t="s">
        <v>73</v>
      </c>
      <c r="BK97" s="181">
        <f>ROUND(I97*H97,2)</f>
        <v>0</v>
      </c>
      <c r="BL97" s="21" t="s">
        <v>123</v>
      </c>
      <c r="BM97" s="21" t="s">
        <v>144</v>
      </c>
    </row>
    <row r="98" spans="2:65" s="1" customFormat="1" ht="40.5">
      <c r="B98" s="372"/>
      <c r="C98" s="356"/>
      <c r="D98" s="335" t="s">
        <v>125</v>
      </c>
      <c r="E98" s="356"/>
      <c r="F98" s="336" t="s">
        <v>145</v>
      </c>
      <c r="G98" s="356"/>
      <c r="H98" s="356"/>
      <c r="I98" s="299"/>
      <c r="J98" s="356"/>
      <c r="K98" s="373"/>
      <c r="L98" s="356"/>
      <c r="M98" s="185"/>
      <c r="N98" s="37"/>
      <c r="O98" s="37"/>
      <c r="P98" s="37"/>
      <c r="Q98" s="37"/>
      <c r="R98" s="37"/>
      <c r="S98" s="37"/>
      <c r="T98" s="65"/>
      <c r="AT98" s="21" t="s">
        <v>125</v>
      </c>
      <c r="AU98" s="21" t="s">
        <v>75</v>
      </c>
    </row>
    <row r="99" spans="2:65" s="10" customFormat="1" ht="29.85" customHeight="1">
      <c r="B99" s="393"/>
      <c r="C99" s="327"/>
      <c r="D99" s="330" t="s">
        <v>65</v>
      </c>
      <c r="E99" s="331" t="s">
        <v>75</v>
      </c>
      <c r="F99" s="331" t="s">
        <v>146</v>
      </c>
      <c r="G99" s="327"/>
      <c r="H99" s="327"/>
      <c r="I99" s="394"/>
      <c r="J99" s="332">
        <f>BK99</f>
        <v>0</v>
      </c>
      <c r="K99" s="395"/>
      <c r="L99" s="327"/>
      <c r="M99" s="160"/>
      <c r="N99" s="161"/>
      <c r="O99" s="161"/>
      <c r="P99" s="162">
        <f>SUM(P100:P107)</f>
        <v>0</v>
      </c>
      <c r="Q99" s="161"/>
      <c r="R99" s="162">
        <f>SUM(R100:R107)</f>
        <v>54.155844479999992</v>
      </c>
      <c r="S99" s="161"/>
      <c r="T99" s="163">
        <f>SUM(T100:T107)</f>
        <v>0</v>
      </c>
      <c r="AR99" s="156" t="s">
        <v>73</v>
      </c>
      <c r="AT99" s="164" t="s">
        <v>65</v>
      </c>
      <c r="AU99" s="164" t="s">
        <v>73</v>
      </c>
      <c r="AY99" s="156" t="s">
        <v>115</v>
      </c>
      <c r="BK99" s="165">
        <f>SUM(BK100:BK107)</f>
        <v>0</v>
      </c>
    </row>
    <row r="100" spans="2:65" s="1" customFormat="1" ht="44.25" customHeight="1">
      <c r="B100" s="396"/>
      <c r="C100" s="170" t="s">
        <v>147</v>
      </c>
      <c r="D100" s="170" t="s">
        <v>118</v>
      </c>
      <c r="E100" s="171" t="s">
        <v>148</v>
      </c>
      <c r="F100" s="172" t="s">
        <v>149</v>
      </c>
      <c r="G100" s="173" t="s">
        <v>138</v>
      </c>
      <c r="H100" s="174">
        <v>231</v>
      </c>
      <c r="I100" s="175"/>
      <c r="J100" s="176">
        <f>ROUND(I100*H100,2)</f>
        <v>0</v>
      </c>
      <c r="K100" s="397" t="s">
        <v>122</v>
      </c>
      <c r="L100" s="356"/>
      <c r="M100" s="177" t="s">
        <v>5</v>
      </c>
      <c r="N100" s="178" t="s">
        <v>37</v>
      </c>
      <c r="O100" s="37"/>
      <c r="P100" s="179">
        <f>O100*H100</f>
        <v>0</v>
      </c>
      <c r="Q100" s="179">
        <v>0.22656999999999999</v>
      </c>
      <c r="R100" s="179">
        <f>Q100*H100</f>
        <v>52.337669999999996</v>
      </c>
      <c r="S100" s="179">
        <v>0</v>
      </c>
      <c r="T100" s="180">
        <f>S100*H100</f>
        <v>0</v>
      </c>
      <c r="AR100" s="21" t="s">
        <v>123</v>
      </c>
      <c r="AT100" s="21" t="s">
        <v>118</v>
      </c>
      <c r="AU100" s="21" t="s">
        <v>75</v>
      </c>
      <c r="AY100" s="21" t="s">
        <v>115</v>
      </c>
      <c r="BE100" s="181">
        <f>IF(N100="základní",J100,0)</f>
        <v>0</v>
      </c>
      <c r="BF100" s="181">
        <f>IF(N100="snížená",J100,0)</f>
        <v>0</v>
      </c>
      <c r="BG100" s="181">
        <f>IF(N100="zákl. přenesená",J100,0)</f>
        <v>0</v>
      </c>
      <c r="BH100" s="181">
        <f>IF(N100="sníž. přenesená",J100,0)</f>
        <v>0</v>
      </c>
      <c r="BI100" s="181">
        <f>IF(N100="nulová",J100,0)</f>
        <v>0</v>
      </c>
      <c r="BJ100" s="21" t="s">
        <v>73</v>
      </c>
      <c r="BK100" s="181">
        <f>ROUND(I100*H100,2)</f>
        <v>0</v>
      </c>
      <c r="BL100" s="21" t="s">
        <v>123</v>
      </c>
      <c r="BM100" s="21" t="s">
        <v>150</v>
      </c>
    </row>
    <row r="101" spans="2:65" s="1" customFormat="1" ht="27">
      <c r="B101" s="372"/>
      <c r="C101" s="356"/>
      <c r="D101" s="335" t="s">
        <v>125</v>
      </c>
      <c r="E101" s="356"/>
      <c r="F101" s="336" t="s">
        <v>151</v>
      </c>
      <c r="G101" s="356"/>
      <c r="H101" s="356"/>
      <c r="I101" s="299"/>
      <c r="J101" s="356"/>
      <c r="K101" s="373"/>
      <c r="L101" s="356"/>
      <c r="M101" s="185"/>
      <c r="N101" s="37"/>
      <c r="O101" s="37"/>
      <c r="P101" s="37"/>
      <c r="Q101" s="37"/>
      <c r="R101" s="37"/>
      <c r="S101" s="37"/>
      <c r="T101" s="65"/>
      <c r="AT101" s="21" t="s">
        <v>125</v>
      </c>
      <c r="AU101" s="21" t="s">
        <v>75</v>
      </c>
    </row>
    <row r="102" spans="2:65" s="1" customFormat="1" ht="22.5" customHeight="1">
      <c r="B102" s="396"/>
      <c r="C102" s="188" t="s">
        <v>11</v>
      </c>
      <c r="D102" s="188" t="s">
        <v>152</v>
      </c>
      <c r="E102" s="189" t="s">
        <v>153</v>
      </c>
      <c r="F102" s="190" t="s">
        <v>154</v>
      </c>
      <c r="G102" s="191" t="s">
        <v>138</v>
      </c>
      <c r="H102" s="192">
        <v>231</v>
      </c>
      <c r="I102" s="193"/>
      <c r="J102" s="194">
        <f>ROUND(I102*H102,2)</f>
        <v>0</v>
      </c>
      <c r="K102" s="398" t="s">
        <v>122</v>
      </c>
      <c r="L102" s="364"/>
      <c r="M102" s="196" t="s">
        <v>5</v>
      </c>
      <c r="N102" s="197" t="s">
        <v>37</v>
      </c>
      <c r="O102" s="37"/>
      <c r="P102" s="179">
        <f>O102*H102</f>
        <v>0</v>
      </c>
      <c r="Q102" s="179">
        <v>4.4999999999999997E-3</v>
      </c>
      <c r="R102" s="179">
        <f>Q102*H102</f>
        <v>1.0394999999999999</v>
      </c>
      <c r="S102" s="179">
        <v>0</v>
      </c>
      <c r="T102" s="180">
        <f>S102*H102</f>
        <v>0</v>
      </c>
      <c r="AR102" s="21" t="s">
        <v>155</v>
      </c>
      <c r="AT102" s="21" t="s">
        <v>152</v>
      </c>
      <c r="AU102" s="21" t="s">
        <v>75</v>
      </c>
      <c r="AY102" s="21" t="s">
        <v>115</v>
      </c>
      <c r="BE102" s="181">
        <f>IF(N102="základní",J102,0)</f>
        <v>0</v>
      </c>
      <c r="BF102" s="181">
        <f>IF(N102="snížená",J102,0)</f>
        <v>0</v>
      </c>
      <c r="BG102" s="181">
        <f>IF(N102="zákl. přenesená",J102,0)</f>
        <v>0</v>
      </c>
      <c r="BH102" s="181">
        <f>IF(N102="sníž. přenesená",J102,0)</f>
        <v>0</v>
      </c>
      <c r="BI102" s="181">
        <f>IF(N102="nulová",J102,0)</f>
        <v>0</v>
      </c>
      <c r="BJ102" s="21" t="s">
        <v>73</v>
      </c>
      <c r="BK102" s="181">
        <f>ROUND(I102*H102,2)</f>
        <v>0</v>
      </c>
      <c r="BL102" s="21" t="s">
        <v>123</v>
      </c>
      <c r="BM102" s="21" t="s">
        <v>156</v>
      </c>
    </row>
    <row r="103" spans="2:65" s="1" customFormat="1" ht="27">
      <c r="B103" s="372"/>
      <c r="C103" s="356"/>
      <c r="D103" s="335" t="s">
        <v>125</v>
      </c>
      <c r="E103" s="356"/>
      <c r="F103" s="336" t="s">
        <v>157</v>
      </c>
      <c r="G103" s="356"/>
      <c r="H103" s="356"/>
      <c r="I103" s="299"/>
      <c r="J103" s="356"/>
      <c r="K103" s="373"/>
      <c r="L103" s="356"/>
      <c r="M103" s="185"/>
      <c r="N103" s="37"/>
      <c r="O103" s="37"/>
      <c r="P103" s="37"/>
      <c r="Q103" s="37"/>
      <c r="R103" s="37"/>
      <c r="S103" s="37"/>
      <c r="T103" s="65"/>
      <c r="AT103" s="21" t="s">
        <v>125</v>
      </c>
      <c r="AU103" s="21" t="s">
        <v>75</v>
      </c>
    </row>
    <row r="104" spans="2:65" s="1" customFormat="1" ht="31.5" customHeight="1">
      <c r="B104" s="396"/>
      <c r="C104" s="170" t="s">
        <v>158</v>
      </c>
      <c r="D104" s="170" t="s">
        <v>118</v>
      </c>
      <c r="E104" s="171" t="s">
        <v>159</v>
      </c>
      <c r="F104" s="172" t="s">
        <v>160</v>
      </c>
      <c r="G104" s="173" t="s">
        <v>121</v>
      </c>
      <c r="H104" s="174">
        <v>1534.3340000000001</v>
      </c>
      <c r="I104" s="175"/>
      <c r="J104" s="176">
        <f>ROUND(I104*H104,2)</f>
        <v>0</v>
      </c>
      <c r="K104" s="397" t="s">
        <v>122</v>
      </c>
      <c r="L104" s="356"/>
      <c r="M104" s="177" t="s">
        <v>5</v>
      </c>
      <c r="N104" s="178" t="s">
        <v>37</v>
      </c>
      <c r="O104" s="37"/>
      <c r="P104" s="179">
        <f>O104*H104</f>
        <v>0</v>
      </c>
      <c r="Q104" s="179">
        <v>2.2000000000000001E-4</v>
      </c>
      <c r="R104" s="179">
        <f>Q104*H104</f>
        <v>0.33755348000000002</v>
      </c>
      <c r="S104" s="179">
        <v>0</v>
      </c>
      <c r="T104" s="180">
        <f>S104*H104</f>
        <v>0</v>
      </c>
      <c r="AR104" s="21" t="s">
        <v>123</v>
      </c>
      <c r="AT104" s="21" t="s">
        <v>118</v>
      </c>
      <c r="AU104" s="21" t="s">
        <v>75</v>
      </c>
      <c r="AY104" s="21" t="s">
        <v>115</v>
      </c>
      <c r="BE104" s="181">
        <f>IF(N104="základní",J104,0)</f>
        <v>0</v>
      </c>
      <c r="BF104" s="181">
        <f>IF(N104="snížená",J104,0)</f>
        <v>0</v>
      </c>
      <c r="BG104" s="181">
        <f>IF(N104="zákl. přenesená",J104,0)</f>
        <v>0</v>
      </c>
      <c r="BH104" s="181">
        <f>IF(N104="sníž. přenesená",J104,0)</f>
        <v>0</v>
      </c>
      <c r="BI104" s="181">
        <f>IF(N104="nulová",J104,0)</f>
        <v>0</v>
      </c>
      <c r="BJ104" s="21" t="s">
        <v>73</v>
      </c>
      <c r="BK104" s="181">
        <f>ROUND(I104*H104,2)</f>
        <v>0</v>
      </c>
      <c r="BL104" s="21" t="s">
        <v>123</v>
      </c>
      <c r="BM104" s="21" t="s">
        <v>161</v>
      </c>
    </row>
    <row r="105" spans="2:65" s="1" customFormat="1" ht="22.5" customHeight="1">
      <c r="B105" s="396"/>
      <c r="C105" s="188" t="s">
        <v>162</v>
      </c>
      <c r="D105" s="188" t="s">
        <v>152</v>
      </c>
      <c r="E105" s="189" t="s">
        <v>163</v>
      </c>
      <c r="F105" s="190" t="s">
        <v>164</v>
      </c>
      <c r="G105" s="191" t="s">
        <v>121</v>
      </c>
      <c r="H105" s="192">
        <v>1764.4839999999999</v>
      </c>
      <c r="I105" s="193"/>
      <c r="J105" s="194">
        <f>ROUND(I105*H105,2)</f>
        <v>0</v>
      </c>
      <c r="K105" s="398" t="s">
        <v>122</v>
      </c>
      <c r="L105" s="364"/>
      <c r="M105" s="196" t="s">
        <v>5</v>
      </c>
      <c r="N105" s="197" t="s">
        <v>37</v>
      </c>
      <c r="O105" s="37"/>
      <c r="P105" s="179">
        <f>O105*H105</f>
        <v>0</v>
      </c>
      <c r="Q105" s="179">
        <v>2.5000000000000001E-4</v>
      </c>
      <c r="R105" s="179">
        <f>Q105*H105</f>
        <v>0.44112099999999999</v>
      </c>
      <c r="S105" s="179">
        <v>0</v>
      </c>
      <c r="T105" s="180">
        <f>S105*H105</f>
        <v>0</v>
      </c>
      <c r="AR105" s="21" t="s">
        <v>155</v>
      </c>
      <c r="AT105" s="21" t="s">
        <v>152</v>
      </c>
      <c r="AU105" s="21" t="s">
        <v>75</v>
      </c>
      <c r="AY105" s="21" t="s">
        <v>115</v>
      </c>
      <c r="BE105" s="181">
        <f>IF(N105="základní",J105,0)</f>
        <v>0</v>
      </c>
      <c r="BF105" s="181">
        <f>IF(N105="snížená",J105,0)</f>
        <v>0</v>
      </c>
      <c r="BG105" s="181">
        <f>IF(N105="zákl. přenesená",J105,0)</f>
        <v>0</v>
      </c>
      <c r="BH105" s="181">
        <f>IF(N105="sníž. přenesená",J105,0)</f>
        <v>0</v>
      </c>
      <c r="BI105" s="181">
        <f>IF(N105="nulová",J105,0)</f>
        <v>0</v>
      </c>
      <c r="BJ105" s="21" t="s">
        <v>73</v>
      </c>
      <c r="BK105" s="181">
        <f>ROUND(I105*H105,2)</f>
        <v>0</v>
      </c>
      <c r="BL105" s="21" t="s">
        <v>123</v>
      </c>
      <c r="BM105" s="21" t="s">
        <v>165</v>
      </c>
    </row>
    <row r="106" spans="2:65" s="1" customFormat="1" ht="67.5">
      <c r="B106" s="372"/>
      <c r="C106" s="356"/>
      <c r="D106" s="335" t="s">
        <v>125</v>
      </c>
      <c r="E106" s="356"/>
      <c r="F106" s="336" t="s">
        <v>166</v>
      </c>
      <c r="G106" s="356"/>
      <c r="H106" s="356"/>
      <c r="I106" s="299"/>
      <c r="J106" s="356"/>
      <c r="K106" s="373"/>
      <c r="L106" s="356"/>
      <c r="M106" s="185"/>
      <c r="N106" s="37"/>
      <c r="O106" s="37"/>
      <c r="P106" s="37"/>
      <c r="Q106" s="37"/>
      <c r="R106" s="37"/>
      <c r="S106" s="37"/>
      <c r="T106" s="65"/>
      <c r="AT106" s="21" t="s">
        <v>125</v>
      </c>
      <c r="AU106" s="21" t="s">
        <v>75</v>
      </c>
    </row>
    <row r="107" spans="2:65" s="11" customFormat="1">
      <c r="B107" s="399"/>
      <c r="C107" s="365"/>
      <c r="D107" s="335" t="s">
        <v>167</v>
      </c>
      <c r="E107" s="365"/>
      <c r="F107" s="400" t="s">
        <v>168</v>
      </c>
      <c r="G107" s="365"/>
      <c r="H107" s="401">
        <v>1764.4839999999999</v>
      </c>
      <c r="I107" s="402"/>
      <c r="J107" s="365"/>
      <c r="K107" s="403"/>
      <c r="L107" s="365"/>
      <c r="M107" s="202"/>
      <c r="N107" s="203"/>
      <c r="O107" s="203"/>
      <c r="P107" s="203"/>
      <c r="Q107" s="203"/>
      <c r="R107" s="203"/>
      <c r="S107" s="203"/>
      <c r="T107" s="204"/>
      <c r="AT107" s="205" t="s">
        <v>167</v>
      </c>
      <c r="AU107" s="205" t="s">
        <v>75</v>
      </c>
      <c r="AV107" s="11" t="s">
        <v>75</v>
      </c>
      <c r="AW107" s="11" t="s">
        <v>6</v>
      </c>
      <c r="AX107" s="11" t="s">
        <v>73</v>
      </c>
      <c r="AY107" s="205" t="s">
        <v>115</v>
      </c>
    </row>
    <row r="108" spans="2:65" s="10" customFormat="1" ht="29.85" customHeight="1">
      <c r="B108" s="393"/>
      <c r="C108" s="327"/>
      <c r="D108" s="330" t="s">
        <v>65</v>
      </c>
      <c r="E108" s="331" t="s">
        <v>169</v>
      </c>
      <c r="F108" s="331" t="s">
        <v>170</v>
      </c>
      <c r="G108" s="327"/>
      <c r="H108" s="327"/>
      <c r="I108" s="394"/>
      <c r="J108" s="332">
        <f>BK108</f>
        <v>0</v>
      </c>
      <c r="K108" s="395"/>
      <c r="L108" s="327"/>
      <c r="M108" s="160"/>
      <c r="N108" s="161"/>
      <c r="O108" s="161"/>
      <c r="P108" s="162">
        <f>SUM(P109:P116)</f>
        <v>0</v>
      </c>
      <c r="Q108" s="161"/>
      <c r="R108" s="162">
        <f>SUM(R109:R116)</f>
        <v>271.21633329999997</v>
      </c>
      <c r="S108" s="161"/>
      <c r="T108" s="163">
        <f>SUM(T109:T116)</f>
        <v>0</v>
      </c>
      <c r="AR108" s="156" t="s">
        <v>73</v>
      </c>
      <c r="AT108" s="164" t="s">
        <v>65</v>
      </c>
      <c r="AU108" s="164" t="s">
        <v>73</v>
      </c>
      <c r="AY108" s="156" t="s">
        <v>115</v>
      </c>
      <c r="BK108" s="165">
        <f>SUM(BK109:BK116)</f>
        <v>0</v>
      </c>
    </row>
    <row r="109" spans="2:65" s="1" customFormat="1" ht="31.5" customHeight="1">
      <c r="B109" s="396"/>
      <c r="C109" s="170" t="s">
        <v>10</v>
      </c>
      <c r="D109" s="170" t="s">
        <v>118</v>
      </c>
      <c r="E109" s="171" t="s">
        <v>171</v>
      </c>
      <c r="F109" s="172" t="s">
        <v>172</v>
      </c>
      <c r="G109" s="173" t="s">
        <v>121</v>
      </c>
      <c r="H109" s="174">
        <v>716.16</v>
      </c>
      <c r="I109" s="175"/>
      <c r="J109" s="176">
        <f>ROUND(I109*H109,2)</f>
        <v>0</v>
      </c>
      <c r="K109" s="397" t="s">
        <v>122</v>
      </c>
      <c r="L109" s="356"/>
      <c r="M109" s="177" t="s">
        <v>5</v>
      </c>
      <c r="N109" s="178" t="s">
        <v>37</v>
      </c>
      <c r="O109" s="37"/>
      <c r="P109" s="179">
        <f>O109*H109</f>
        <v>0</v>
      </c>
      <c r="Q109" s="179">
        <v>0</v>
      </c>
      <c r="R109" s="179">
        <f>Q109*H109</f>
        <v>0</v>
      </c>
      <c r="S109" s="179">
        <v>0</v>
      </c>
      <c r="T109" s="180">
        <f>S109*H109</f>
        <v>0</v>
      </c>
      <c r="AR109" s="21" t="s">
        <v>123</v>
      </c>
      <c r="AT109" s="21" t="s">
        <v>118</v>
      </c>
      <c r="AU109" s="21" t="s">
        <v>75</v>
      </c>
      <c r="AY109" s="21" t="s">
        <v>115</v>
      </c>
      <c r="BE109" s="181">
        <f>IF(N109="základní",J109,0)</f>
        <v>0</v>
      </c>
      <c r="BF109" s="181">
        <f>IF(N109="snížená",J109,0)</f>
        <v>0</v>
      </c>
      <c r="BG109" s="181">
        <f>IF(N109="zákl. přenesená",J109,0)</f>
        <v>0</v>
      </c>
      <c r="BH109" s="181">
        <f>IF(N109="sníž. přenesená",J109,0)</f>
        <v>0</v>
      </c>
      <c r="BI109" s="181">
        <f>IF(N109="nulová",J109,0)</f>
        <v>0</v>
      </c>
      <c r="BJ109" s="21" t="s">
        <v>73</v>
      </c>
      <c r="BK109" s="181">
        <f>ROUND(I109*H109,2)</f>
        <v>0</v>
      </c>
      <c r="BL109" s="21" t="s">
        <v>123</v>
      </c>
      <c r="BM109" s="21" t="s">
        <v>173</v>
      </c>
    </row>
    <row r="110" spans="2:65" s="1" customFormat="1" ht="27">
      <c r="B110" s="372"/>
      <c r="C110" s="356"/>
      <c r="D110" s="335" t="s">
        <v>125</v>
      </c>
      <c r="E110" s="356"/>
      <c r="F110" s="336" t="s">
        <v>174</v>
      </c>
      <c r="G110" s="356"/>
      <c r="H110" s="356"/>
      <c r="I110" s="299"/>
      <c r="J110" s="356"/>
      <c r="K110" s="373"/>
      <c r="L110" s="356"/>
      <c r="M110" s="185"/>
      <c r="N110" s="37"/>
      <c r="O110" s="37"/>
      <c r="P110" s="37"/>
      <c r="Q110" s="37"/>
      <c r="R110" s="37"/>
      <c r="S110" s="37"/>
      <c r="T110" s="65"/>
      <c r="AT110" s="21" t="s">
        <v>125</v>
      </c>
      <c r="AU110" s="21" t="s">
        <v>75</v>
      </c>
    </row>
    <row r="111" spans="2:65" s="1" customFormat="1" ht="31.5" customHeight="1">
      <c r="B111" s="396"/>
      <c r="C111" s="170" t="s">
        <v>175</v>
      </c>
      <c r="D111" s="170" t="s">
        <v>118</v>
      </c>
      <c r="E111" s="171" t="s">
        <v>176</v>
      </c>
      <c r="F111" s="172" t="s">
        <v>177</v>
      </c>
      <c r="G111" s="173" t="s">
        <v>121</v>
      </c>
      <c r="H111" s="174">
        <v>818.18</v>
      </c>
      <c r="I111" s="175"/>
      <c r="J111" s="176">
        <f>ROUND(I111*H111,2)</f>
        <v>0</v>
      </c>
      <c r="K111" s="397" t="s">
        <v>122</v>
      </c>
      <c r="L111" s="356"/>
      <c r="M111" s="177" t="s">
        <v>5</v>
      </c>
      <c r="N111" s="178" t="s">
        <v>37</v>
      </c>
      <c r="O111" s="37"/>
      <c r="P111" s="179">
        <f>O111*H111</f>
        <v>0</v>
      </c>
      <c r="Q111" s="179">
        <v>0</v>
      </c>
      <c r="R111" s="179">
        <f>Q111*H111</f>
        <v>0</v>
      </c>
      <c r="S111" s="179">
        <v>0</v>
      </c>
      <c r="T111" s="180">
        <f>S111*H111</f>
        <v>0</v>
      </c>
      <c r="AR111" s="21" t="s">
        <v>123</v>
      </c>
      <c r="AT111" s="21" t="s">
        <v>118</v>
      </c>
      <c r="AU111" s="21" t="s">
        <v>75</v>
      </c>
      <c r="AY111" s="21" t="s">
        <v>115</v>
      </c>
      <c r="BE111" s="181">
        <f>IF(N111="základní",J111,0)</f>
        <v>0</v>
      </c>
      <c r="BF111" s="181">
        <f>IF(N111="snížená",J111,0)</f>
        <v>0</v>
      </c>
      <c r="BG111" s="181">
        <f>IF(N111="zákl. přenesená",J111,0)</f>
        <v>0</v>
      </c>
      <c r="BH111" s="181">
        <f>IF(N111="sníž. přenesená",J111,0)</f>
        <v>0</v>
      </c>
      <c r="BI111" s="181">
        <f>IF(N111="nulová",J111,0)</f>
        <v>0</v>
      </c>
      <c r="BJ111" s="21" t="s">
        <v>73</v>
      </c>
      <c r="BK111" s="181">
        <f>ROUND(I111*H111,2)</f>
        <v>0</v>
      </c>
      <c r="BL111" s="21" t="s">
        <v>123</v>
      </c>
      <c r="BM111" s="21" t="s">
        <v>178</v>
      </c>
    </row>
    <row r="112" spans="2:65" s="1" customFormat="1" ht="27">
      <c r="B112" s="372"/>
      <c r="C112" s="356"/>
      <c r="D112" s="335" t="s">
        <v>125</v>
      </c>
      <c r="E112" s="356"/>
      <c r="F112" s="336" t="s">
        <v>179</v>
      </c>
      <c r="G112" s="356"/>
      <c r="H112" s="356"/>
      <c r="I112" s="299"/>
      <c r="J112" s="356"/>
      <c r="K112" s="373"/>
      <c r="L112" s="356"/>
      <c r="M112" s="185"/>
      <c r="N112" s="37"/>
      <c r="O112" s="37"/>
      <c r="P112" s="37"/>
      <c r="Q112" s="37"/>
      <c r="R112" s="37"/>
      <c r="S112" s="37"/>
      <c r="T112" s="65"/>
      <c r="AT112" s="21" t="s">
        <v>125</v>
      </c>
      <c r="AU112" s="21" t="s">
        <v>75</v>
      </c>
    </row>
    <row r="113" spans="2:65" s="1" customFormat="1" ht="44.25" customHeight="1">
      <c r="B113" s="396"/>
      <c r="C113" s="170" t="s">
        <v>180</v>
      </c>
      <c r="D113" s="170" t="s">
        <v>118</v>
      </c>
      <c r="E113" s="171" t="s">
        <v>181</v>
      </c>
      <c r="F113" s="172" t="s">
        <v>182</v>
      </c>
      <c r="G113" s="173" t="s">
        <v>121</v>
      </c>
      <c r="H113" s="174">
        <v>760.24900000000002</v>
      </c>
      <c r="I113" s="175"/>
      <c r="J113" s="176">
        <f>ROUND(I113*H113,2)</f>
        <v>0</v>
      </c>
      <c r="K113" s="397" t="s">
        <v>122</v>
      </c>
      <c r="L113" s="356"/>
      <c r="M113" s="177" t="s">
        <v>5</v>
      </c>
      <c r="N113" s="178" t="s">
        <v>37</v>
      </c>
      <c r="O113" s="37"/>
      <c r="P113" s="179">
        <f>O113*H113</f>
        <v>0</v>
      </c>
      <c r="Q113" s="179">
        <v>0.1837</v>
      </c>
      <c r="R113" s="179">
        <f>Q113*H113</f>
        <v>139.6577413</v>
      </c>
      <c r="S113" s="179">
        <v>0</v>
      </c>
      <c r="T113" s="180">
        <f>S113*H113</f>
        <v>0</v>
      </c>
      <c r="AR113" s="21" t="s">
        <v>123</v>
      </c>
      <c r="AT113" s="21" t="s">
        <v>118</v>
      </c>
      <c r="AU113" s="21" t="s">
        <v>75</v>
      </c>
      <c r="AY113" s="21" t="s">
        <v>115</v>
      </c>
      <c r="BE113" s="181">
        <f>IF(N113="základní",J113,0)</f>
        <v>0</v>
      </c>
      <c r="BF113" s="181">
        <f>IF(N113="snížená",J113,0)</f>
        <v>0</v>
      </c>
      <c r="BG113" s="181">
        <f>IF(N113="zákl. přenesená",J113,0)</f>
        <v>0</v>
      </c>
      <c r="BH113" s="181">
        <f>IF(N113="sníž. přenesená",J113,0)</f>
        <v>0</v>
      </c>
      <c r="BI113" s="181">
        <f>IF(N113="nulová",J113,0)</f>
        <v>0</v>
      </c>
      <c r="BJ113" s="21" t="s">
        <v>73</v>
      </c>
      <c r="BK113" s="181">
        <f>ROUND(I113*H113,2)</f>
        <v>0</v>
      </c>
      <c r="BL113" s="21" t="s">
        <v>123</v>
      </c>
      <c r="BM113" s="21" t="s">
        <v>183</v>
      </c>
    </row>
    <row r="114" spans="2:65" s="1" customFormat="1" ht="27">
      <c r="B114" s="372"/>
      <c r="C114" s="356"/>
      <c r="D114" s="335" t="s">
        <v>125</v>
      </c>
      <c r="E114" s="356"/>
      <c r="F114" s="336" t="s">
        <v>184</v>
      </c>
      <c r="G114" s="356"/>
      <c r="H114" s="356"/>
      <c r="I114" s="299"/>
      <c r="J114" s="356"/>
      <c r="K114" s="373"/>
      <c r="L114" s="356"/>
      <c r="M114" s="185"/>
      <c r="N114" s="37"/>
      <c r="O114" s="37"/>
      <c r="P114" s="37"/>
      <c r="Q114" s="37"/>
      <c r="R114" s="37"/>
      <c r="S114" s="37"/>
      <c r="T114" s="65"/>
      <c r="AT114" s="21" t="s">
        <v>125</v>
      </c>
      <c r="AU114" s="21" t="s">
        <v>75</v>
      </c>
    </row>
    <row r="115" spans="2:65" s="1" customFormat="1" ht="44.25" customHeight="1">
      <c r="B115" s="396"/>
      <c r="C115" s="170" t="s">
        <v>185</v>
      </c>
      <c r="D115" s="170" t="s">
        <v>118</v>
      </c>
      <c r="E115" s="171" t="s">
        <v>186</v>
      </c>
      <c r="F115" s="172" t="s">
        <v>187</v>
      </c>
      <c r="G115" s="173" t="s">
        <v>121</v>
      </c>
      <c r="H115" s="174">
        <v>716.16</v>
      </c>
      <c r="I115" s="175"/>
      <c r="J115" s="176">
        <f>ROUND(I115*H115,2)</f>
        <v>0</v>
      </c>
      <c r="K115" s="397" t="s">
        <v>122</v>
      </c>
      <c r="L115" s="356"/>
      <c r="M115" s="177" t="s">
        <v>5</v>
      </c>
      <c r="N115" s="178" t="s">
        <v>37</v>
      </c>
      <c r="O115" s="37"/>
      <c r="P115" s="179">
        <f>O115*H115</f>
        <v>0</v>
      </c>
      <c r="Q115" s="179">
        <v>0.1837</v>
      </c>
      <c r="R115" s="179">
        <f>Q115*H115</f>
        <v>131.558592</v>
      </c>
      <c r="S115" s="179">
        <v>0</v>
      </c>
      <c r="T115" s="180">
        <f>S115*H115</f>
        <v>0</v>
      </c>
      <c r="AR115" s="21" t="s">
        <v>123</v>
      </c>
      <c r="AT115" s="21" t="s">
        <v>118</v>
      </c>
      <c r="AU115" s="21" t="s">
        <v>75</v>
      </c>
      <c r="AY115" s="21" t="s">
        <v>115</v>
      </c>
      <c r="BE115" s="181">
        <f>IF(N115="základní",J115,0)</f>
        <v>0</v>
      </c>
      <c r="BF115" s="181">
        <f>IF(N115="snížená",J115,0)</f>
        <v>0</v>
      </c>
      <c r="BG115" s="181">
        <f>IF(N115="zákl. přenesená",J115,0)</f>
        <v>0</v>
      </c>
      <c r="BH115" s="181">
        <f>IF(N115="sníž. přenesená",J115,0)</f>
        <v>0</v>
      </c>
      <c r="BI115" s="181">
        <f>IF(N115="nulová",J115,0)</f>
        <v>0</v>
      </c>
      <c r="BJ115" s="21" t="s">
        <v>73</v>
      </c>
      <c r="BK115" s="181">
        <f>ROUND(I115*H115,2)</f>
        <v>0</v>
      </c>
      <c r="BL115" s="21" t="s">
        <v>123</v>
      </c>
      <c r="BM115" s="21" t="s">
        <v>188</v>
      </c>
    </row>
    <row r="116" spans="2:65" s="1" customFormat="1" ht="27">
      <c r="B116" s="372"/>
      <c r="C116" s="356"/>
      <c r="D116" s="335" t="s">
        <v>125</v>
      </c>
      <c r="E116" s="356"/>
      <c r="F116" s="336" t="s">
        <v>189</v>
      </c>
      <c r="G116" s="356"/>
      <c r="H116" s="356"/>
      <c r="I116" s="299"/>
      <c r="J116" s="356"/>
      <c r="K116" s="373"/>
      <c r="L116" s="356"/>
      <c r="M116" s="185"/>
      <c r="N116" s="37"/>
      <c r="O116" s="37"/>
      <c r="P116" s="37"/>
      <c r="Q116" s="37"/>
      <c r="R116" s="37"/>
      <c r="S116" s="37"/>
      <c r="T116" s="65"/>
      <c r="AT116" s="21" t="s">
        <v>125</v>
      </c>
      <c r="AU116" s="21" t="s">
        <v>75</v>
      </c>
    </row>
    <row r="117" spans="2:65" s="10" customFormat="1" ht="29.85" customHeight="1">
      <c r="B117" s="393"/>
      <c r="C117" s="327"/>
      <c r="D117" s="330" t="s">
        <v>65</v>
      </c>
      <c r="E117" s="331" t="s">
        <v>155</v>
      </c>
      <c r="F117" s="331" t="s">
        <v>190</v>
      </c>
      <c r="G117" s="327"/>
      <c r="H117" s="327"/>
      <c r="I117" s="394"/>
      <c r="J117" s="332">
        <f>BK117</f>
        <v>0</v>
      </c>
      <c r="K117" s="395"/>
      <c r="L117" s="327"/>
      <c r="M117" s="160"/>
      <c r="N117" s="161"/>
      <c r="O117" s="161"/>
      <c r="P117" s="162">
        <f>SUM(P118:P119)</f>
        <v>0</v>
      </c>
      <c r="Q117" s="161"/>
      <c r="R117" s="162">
        <f>SUM(R118:R119)</f>
        <v>9.3600000000000003E-2</v>
      </c>
      <c r="S117" s="161"/>
      <c r="T117" s="163">
        <f>SUM(T118:T119)</f>
        <v>0</v>
      </c>
      <c r="AR117" s="156" t="s">
        <v>73</v>
      </c>
      <c r="AT117" s="164" t="s">
        <v>65</v>
      </c>
      <c r="AU117" s="164" t="s">
        <v>73</v>
      </c>
      <c r="AY117" s="156" t="s">
        <v>115</v>
      </c>
      <c r="BK117" s="165">
        <f>SUM(BK118:BK119)</f>
        <v>0</v>
      </c>
    </row>
    <row r="118" spans="2:65" s="1" customFormat="1" ht="31.5" customHeight="1">
      <c r="B118" s="396"/>
      <c r="C118" s="170" t="s">
        <v>191</v>
      </c>
      <c r="D118" s="170" t="s">
        <v>118</v>
      </c>
      <c r="E118" s="171" t="s">
        <v>192</v>
      </c>
      <c r="F118" s="172" t="s">
        <v>193</v>
      </c>
      <c r="G118" s="173" t="s">
        <v>194</v>
      </c>
      <c r="H118" s="174">
        <v>8</v>
      </c>
      <c r="I118" s="175"/>
      <c r="J118" s="176">
        <f>ROUND(I118*H118,2)</f>
        <v>0</v>
      </c>
      <c r="K118" s="397" t="s">
        <v>122</v>
      </c>
      <c r="L118" s="356"/>
      <c r="M118" s="177" t="s">
        <v>5</v>
      </c>
      <c r="N118" s="178" t="s">
        <v>37</v>
      </c>
      <c r="O118" s="37"/>
      <c r="P118" s="179">
        <f>O118*H118</f>
        <v>0</v>
      </c>
      <c r="Q118" s="179">
        <v>1.17E-2</v>
      </c>
      <c r="R118" s="179">
        <f>Q118*H118</f>
        <v>9.3600000000000003E-2</v>
      </c>
      <c r="S118" s="179">
        <v>0</v>
      </c>
      <c r="T118" s="180">
        <f>S118*H118</f>
        <v>0</v>
      </c>
      <c r="AR118" s="21" t="s">
        <v>123</v>
      </c>
      <c r="AT118" s="21" t="s">
        <v>118</v>
      </c>
      <c r="AU118" s="21" t="s">
        <v>75</v>
      </c>
      <c r="AY118" s="21" t="s">
        <v>115</v>
      </c>
      <c r="BE118" s="181">
        <f>IF(N118="základní",J118,0)</f>
        <v>0</v>
      </c>
      <c r="BF118" s="181">
        <f>IF(N118="snížená",J118,0)</f>
        <v>0</v>
      </c>
      <c r="BG118" s="181">
        <f>IF(N118="zákl. přenesená",J118,0)</f>
        <v>0</v>
      </c>
      <c r="BH118" s="181">
        <f>IF(N118="sníž. přenesená",J118,0)</f>
        <v>0</v>
      </c>
      <c r="BI118" s="181">
        <f>IF(N118="nulová",J118,0)</f>
        <v>0</v>
      </c>
      <c r="BJ118" s="21" t="s">
        <v>73</v>
      </c>
      <c r="BK118" s="181">
        <f>ROUND(I118*H118,2)</f>
        <v>0</v>
      </c>
      <c r="BL118" s="21" t="s">
        <v>123</v>
      </c>
      <c r="BM118" s="21" t="s">
        <v>195</v>
      </c>
    </row>
    <row r="119" spans="2:65" s="1" customFormat="1" ht="27">
      <c r="B119" s="372"/>
      <c r="C119" s="356"/>
      <c r="D119" s="335" t="s">
        <v>125</v>
      </c>
      <c r="E119" s="356"/>
      <c r="F119" s="336" t="s">
        <v>196</v>
      </c>
      <c r="G119" s="356"/>
      <c r="H119" s="356"/>
      <c r="I119" s="299"/>
      <c r="J119" s="356"/>
      <c r="K119" s="373"/>
      <c r="L119" s="356"/>
      <c r="M119" s="185"/>
      <c r="N119" s="37"/>
      <c r="O119" s="37"/>
      <c r="P119" s="37"/>
      <c r="Q119" s="37"/>
      <c r="R119" s="37"/>
      <c r="S119" s="37"/>
      <c r="T119" s="65"/>
      <c r="AT119" s="21" t="s">
        <v>125</v>
      </c>
      <c r="AU119" s="21" t="s">
        <v>75</v>
      </c>
    </row>
    <row r="120" spans="2:65" s="10" customFormat="1" ht="29.85" customHeight="1">
      <c r="B120" s="393"/>
      <c r="C120" s="327"/>
      <c r="D120" s="330" t="s">
        <v>65</v>
      </c>
      <c r="E120" s="331" t="s">
        <v>197</v>
      </c>
      <c r="F120" s="331" t="s">
        <v>198</v>
      </c>
      <c r="G120" s="327"/>
      <c r="H120" s="327"/>
      <c r="I120" s="394"/>
      <c r="J120" s="332">
        <f>SUM(J121:J141)</f>
        <v>0</v>
      </c>
      <c r="K120" s="395"/>
      <c r="L120" s="327"/>
      <c r="M120" s="160"/>
      <c r="N120" s="161"/>
      <c r="O120" s="161"/>
      <c r="P120" s="162">
        <f>SUM(P121:P141)</f>
        <v>0</v>
      </c>
      <c r="Q120" s="161"/>
      <c r="R120" s="162">
        <f>SUM(R121:R141)</f>
        <v>33.153001699999997</v>
      </c>
      <c r="S120" s="161"/>
      <c r="T120" s="163">
        <f>SUM(T121:T141)</f>
        <v>1.1140000000000001</v>
      </c>
      <c r="AR120" s="156" t="s">
        <v>73</v>
      </c>
      <c r="AT120" s="164" t="s">
        <v>65</v>
      </c>
      <c r="AU120" s="164" t="s">
        <v>73</v>
      </c>
      <c r="AY120" s="156" t="s">
        <v>115</v>
      </c>
      <c r="BK120" s="165">
        <f>SUM(BK121:BK141)</f>
        <v>0</v>
      </c>
    </row>
    <row r="121" spans="2:65" s="1" customFormat="1" ht="31.5" customHeight="1">
      <c r="B121" s="396"/>
      <c r="C121" s="170" t="s">
        <v>199</v>
      </c>
      <c r="D121" s="170" t="s">
        <v>118</v>
      </c>
      <c r="E121" s="171" t="s">
        <v>200</v>
      </c>
      <c r="F121" s="172" t="s">
        <v>201</v>
      </c>
      <c r="G121" s="173" t="s">
        <v>194</v>
      </c>
      <c r="H121" s="174">
        <v>8</v>
      </c>
      <c r="I121" s="175"/>
      <c r="J121" s="176">
        <f>ROUND(I121*H121,2)</f>
        <v>0</v>
      </c>
      <c r="K121" s="397" t="s">
        <v>122</v>
      </c>
      <c r="L121" s="356"/>
      <c r="M121" s="177" t="s">
        <v>5</v>
      </c>
      <c r="N121" s="178" t="s">
        <v>37</v>
      </c>
      <c r="O121" s="37"/>
      <c r="P121" s="179">
        <f>O121*H121</f>
        <v>0</v>
      </c>
      <c r="Q121" s="179">
        <v>0</v>
      </c>
      <c r="R121" s="179">
        <f>Q121*H121</f>
        <v>0</v>
      </c>
      <c r="S121" s="179">
        <v>0.05</v>
      </c>
      <c r="T121" s="180">
        <f>S121*H121</f>
        <v>0.4</v>
      </c>
      <c r="AR121" s="21" t="s">
        <v>123</v>
      </c>
      <c r="AT121" s="21" t="s">
        <v>118</v>
      </c>
      <c r="AU121" s="21" t="s">
        <v>75</v>
      </c>
      <c r="AY121" s="21" t="s">
        <v>115</v>
      </c>
      <c r="BE121" s="181">
        <f>IF(N121="základní",J121,0)</f>
        <v>0</v>
      </c>
      <c r="BF121" s="181">
        <f>IF(N121="snížená",J121,0)</f>
        <v>0</v>
      </c>
      <c r="BG121" s="181">
        <f>IF(N121="zákl. přenesená",J121,0)</f>
        <v>0</v>
      </c>
      <c r="BH121" s="181">
        <f>IF(N121="sníž. přenesená",J121,0)</f>
        <v>0</v>
      </c>
      <c r="BI121" s="181">
        <f>IF(N121="nulová",J121,0)</f>
        <v>0</v>
      </c>
      <c r="BJ121" s="21" t="s">
        <v>73</v>
      </c>
      <c r="BK121" s="181">
        <f>ROUND(I121*H121,2)</f>
        <v>0</v>
      </c>
      <c r="BL121" s="21" t="s">
        <v>123</v>
      </c>
      <c r="BM121" s="21" t="s">
        <v>202</v>
      </c>
    </row>
    <row r="122" spans="2:65" s="1" customFormat="1" ht="22.5" customHeight="1">
      <c r="B122" s="396"/>
      <c r="C122" s="170" t="s">
        <v>203</v>
      </c>
      <c r="D122" s="170" t="s">
        <v>118</v>
      </c>
      <c r="E122" s="171" t="s">
        <v>204</v>
      </c>
      <c r="F122" s="172" t="s">
        <v>205</v>
      </c>
      <c r="G122" s="173" t="s">
        <v>194</v>
      </c>
      <c r="H122" s="174">
        <v>2</v>
      </c>
      <c r="I122" s="175"/>
      <c r="J122" s="176">
        <f>ROUND(I122*H122,2)</f>
        <v>0</v>
      </c>
      <c r="K122" s="397" t="s">
        <v>122</v>
      </c>
      <c r="L122" s="356"/>
      <c r="M122" s="177" t="s">
        <v>5</v>
      </c>
      <c r="N122" s="178" t="s">
        <v>37</v>
      </c>
      <c r="O122" s="37"/>
      <c r="P122" s="179">
        <f>O122*H122</f>
        <v>0</v>
      </c>
      <c r="Q122" s="179">
        <v>0</v>
      </c>
      <c r="R122" s="179">
        <f>Q122*H122</f>
        <v>0</v>
      </c>
      <c r="S122" s="179">
        <v>8.6999999999999994E-2</v>
      </c>
      <c r="T122" s="180">
        <f>S122*H122</f>
        <v>0.17399999999999999</v>
      </c>
      <c r="AR122" s="21" t="s">
        <v>123</v>
      </c>
      <c r="AT122" s="21" t="s">
        <v>118</v>
      </c>
      <c r="AU122" s="21" t="s">
        <v>75</v>
      </c>
      <c r="AY122" s="21" t="s">
        <v>115</v>
      </c>
      <c r="BE122" s="181">
        <f>IF(N122="základní",J122,0)</f>
        <v>0</v>
      </c>
      <c r="BF122" s="181">
        <f>IF(N122="snížená",J122,0)</f>
        <v>0</v>
      </c>
      <c r="BG122" s="181">
        <f>IF(N122="zákl. přenesená",J122,0)</f>
        <v>0</v>
      </c>
      <c r="BH122" s="181">
        <f>IF(N122="sníž. přenesená",J122,0)</f>
        <v>0</v>
      </c>
      <c r="BI122" s="181">
        <f>IF(N122="nulová",J122,0)</f>
        <v>0</v>
      </c>
      <c r="BJ122" s="21" t="s">
        <v>73</v>
      </c>
      <c r="BK122" s="181">
        <f>ROUND(I122*H122,2)</f>
        <v>0</v>
      </c>
      <c r="BL122" s="21" t="s">
        <v>123</v>
      </c>
      <c r="BM122" s="21" t="s">
        <v>206</v>
      </c>
    </row>
    <row r="123" spans="2:65" s="1" customFormat="1" ht="22.5" customHeight="1">
      <c r="B123" s="396"/>
      <c r="C123" s="170" t="s">
        <v>207</v>
      </c>
      <c r="D123" s="170" t="s">
        <v>118</v>
      </c>
      <c r="E123" s="171" t="s">
        <v>208</v>
      </c>
      <c r="F123" s="172" t="s">
        <v>209</v>
      </c>
      <c r="G123" s="173" t="s">
        <v>194</v>
      </c>
      <c r="H123" s="174">
        <v>2</v>
      </c>
      <c r="I123" s="175"/>
      <c r="J123" s="176">
        <f>ROUND(I123*H123,2)</f>
        <v>0</v>
      </c>
      <c r="K123" s="397" t="s">
        <v>122</v>
      </c>
      <c r="L123" s="356"/>
      <c r="M123" s="177" t="s">
        <v>5</v>
      </c>
      <c r="N123" s="178" t="s">
        <v>37</v>
      </c>
      <c r="O123" s="37"/>
      <c r="P123" s="179">
        <f>O123*H123</f>
        <v>0</v>
      </c>
      <c r="Q123" s="179">
        <v>7.2870000000000004E-2</v>
      </c>
      <c r="R123" s="179">
        <f>Q123*H123</f>
        <v>0.14574000000000001</v>
      </c>
      <c r="S123" s="179">
        <v>0</v>
      </c>
      <c r="T123" s="180">
        <f>S123*H123</f>
        <v>0</v>
      </c>
      <c r="AR123" s="21" t="s">
        <v>123</v>
      </c>
      <c r="AT123" s="21" t="s">
        <v>118</v>
      </c>
      <c r="AU123" s="21" t="s">
        <v>75</v>
      </c>
      <c r="AY123" s="21" t="s">
        <v>115</v>
      </c>
      <c r="BE123" s="181">
        <f>IF(N123="základní",J123,0)</f>
        <v>0</v>
      </c>
      <c r="BF123" s="181">
        <f>IF(N123="snížená",J123,0)</f>
        <v>0</v>
      </c>
      <c r="BG123" s="181">
        <f>IF(N123="zákl. přenesená",J123,0)</f>
        <v>0</v>
      </c>
      <c r="BH123" s="181">
        <f>IF(N123="sníž. přenesená",J123,0)</f>
        <v>0</v>
      </c>
      <c r="BI123" s="181">
        <f>IF(N123="nulová",J123,0)</f>
        <v>0</v>
      </c>
      <c r="BJ123" s="21" t="s">
        <v>73</v>
      </c>
      <c r="BK123" s="181">
        <f>ROUND(I123*H123,2)</f>
        <v>0</v>
      </c>
      <c r="BL123" s="21" t="s">
        <v>123</v>
      </c>
      <c r="BM123" s="21" t="s">
        <v>210</v>
      </c>
    </row>
    <row r="124" spans="2:65" s="1" customFormat="1" ht="27">
      <c r="B124" s="372"/>
      <c r="C124" s="356"/>
      <c r="D124" s="335" t="s">
        <v>125</v>
      </c>
      <c r="E124" s="356"/>
      <c r="F124" s="336" t="s">
        <v>211</v>
      </c>
      <c r="G124" s="356"/>
      <c r="H124" s="356"/>
      <c r="I124" s="299"/>
      <c r="J124" s="356"/>
      <c r="K124" s="373"/>
      <c r="L124" s="356"/>
      <c r="M124" s="185"/>
      <c r="N124" s="37"/>
      <c r="O124" s="37"/>
      <c r="P124" s="37"/>
      <c r="Q124" s="37"/>
      <c r="R124" s="37"/>
      <c r="S124" s="37"/>
      <c r="T124" s="65"/>
      <c r="AT124" s="21" t="s">
        <v>125</v>
      </c>
      <c r="AU124" s="21" t="s">
        <v>75</v>
      </c>
    </row>
    <row r="125" spans="2:65" s="1" customFormat="1" ht="22.5" customHeight="1">
      <c r="B125" s="396"/>
      <c r="C125" s="188" t="s">
        <v>212</v>
      </c>
      <c r="D125" s="188" t="s">
        <v>152</v>
      </c>
      <c r="E125" s="189" t="s">
        <v>213</v>
      </c>
      <c r="F125" s="190" t="s">
        <v>214</v>
      </c>
      <c r="G125" s="191" t="s">
        <v>194</v>
      </c>
      <c r="H125" s="192">
        <v>2</v>
      </c>
      <c r="I125" s="193"/>
      <c r="J125" s="194">
        <f>ROUND(I125*H125,2)</f>
        <v>0</v>
      </c>
      <c r="K125" s="398" t="s">
        <v>5</v>
      </c>
      <c r="L125" s="364"/>
      <c r="M125" s="196" t="s">
        <v>5</v>
      </c>
      <c r="N125" s="197" t="s">
        <v>37</v>
      </c>
      <c r="O125" s="37"/>
      <c r="P125" s="179">
        <f>O125*H125</f>
        <v>0</v>
      </c>
      <c r="Q125" s="179">
        <v>0</v>
      </c>
      <c r="R125" s="179">
        <f>Q125*H125</f>
        <v>0</v>
      </c>
      <c r="S125" s="179">
        <v>0</v>
      </c>
      <c r="T125" s="180">
        <f>S125*H125</f>
        <v>0</v>
      </c>
      <c r="AR125" s="21" t="s">
        <v>155</v>
      </c>
      <c r="AT125" s="21" t="s">
        <v>152</v>
      </c>
      <c r="AU125" s="21" t="s">
        <v>75</v>
      </c>
      <c r="AY125" s="21" t="s">
        <v>115</v>
      </c>
      <c r="BE125" s="181">
        <f>IF(N125="základní",J125,0)</f>
        <v>0</v>
      </c>
      <c r="BF125" s="181">
        <f>IF(N125="snížená",J125,0)</f>
        <v>0</v>
      </c>
      <c r="BG125" s="181">
        <f>IF(N125="zákl. přenesená",J125,0)</f>
        <v>0</v>
      </c>
      <c r="BH125" s="181">
        <f>IF(N125="sníž. přenesená",J125,0)</f>
        <v>0</v>
      </c>
      <c r="BI125" s="181">
        <f>IF(N125="nulová",J125,0)</f>
        <v>0</v>
      </c>
      <c r="BJ125" s="21" t="s">
        <v>73</v>
      </c>
      <c r="BK125" s="181">
        <f>ROUND(I125*H125,2)</f>
        <v>0</v>
      </c>
      <c r="BL125" s="21" t="s">
        <v>123</v>
      </c>
      <c r="BM125" s="21" t="s">
        <v>215</v>
      </c>
    </row>
    <row r="126" spans="2:65" s="1" customFormat="1" ht="44.25" customHeight="1">
      <c r="B126" s="396"/>
      <c r="C126" s="170" t="s">
        <v>216</v>
      </c>
      <c r="D126" s="170" t="s">
        <v>118</v>
      </c>
      <c r="E126" s="171" t="s">
        <v>217</v>
      </c>
      <c r="F126" s="172" t="s">
        <v>218</v>
      </c>
      <c r="G126" s="173" t="s">
        <v>194</v>
      </c>
      <c r="H126" s="174">
        <v>6</v>
      </c>
      <c r="I126" s="175"/>
      <c r="J126" s="176">
        <f>ROUND(I126*H126,2)</f>
        <v>0</v>
      </c>
      <c r="K126" s="397" t="s">
        <v>122</v>
      </c>
      <c r="L126" s="356"/>
      <c r="M126" s="177" t="s">
        <v>5</v>
      </c>
      <c r="N126" s="178" t="s">
        <v>37</v>
      </c>
      <c r="O126" s="37"/>
      <c r="P126" s="179">
        <f>O126*H126</f>
        <v>0</v>
      </c>
      <c r="Q126" s="179">
        <v>0</v>
      </c>
      <c r="R126" s="179">
        <f>Q126*H126</f>
        <v>0</v>
      </c>
      <c r="S126" s="179">
        <v>8.2000000000000003E-2</v>
      </c>
      <c r="T126" s="180">
        <f>S126*H126</f>
        <v>0.49199999999999999</v>
      </c>
      <c r="AR126" s="21" t="s">
        <v>123</v>
      </c>
      <c r="AT126" s="21" t="s">
        <v>118</v>
      </c>
      <c r="AU126" s="21" t="s">
        <v>75</v>
      </c>
      <c r="AY126" s="21" t="s">
        <v>115</v>
      </c>
      <c r="BE126" s="181">
        <f>IF(N126="základní",J126,0)</f>
        <v>0</v>
      </c>
      <c r="BF126" s="181">
        <f>IF(N126="snížená",J126,0)</f>
        <v>0</v>
      </c>
      <c r="BG126" s="181">
        <f>IF(N126="zákl. přenesená",J126,0)</f>
        <v>0</v>
      </c>
      <c r="BH126" s="181">
        <f>IF(N126="sníž. přenesená",J126,0)</f>
        <v>0</v>
      </c>
      <c r="BI126" s="181">
        <f>IF(N126="nulová",J126,0)</f>
        <v>0</v>
      </c>
      <c r="BJ126" s="21" t="s">
        <v>73</v>
      </c>
      <c r="BK126" s="181">
        <f>ROUND(I126*H126,2)</f>
        <v>0</v>
      </c>
      <c r="BL126" s="21" t="s">
        <v>123</v>
      </c>
      <c r="BM126" s="21" t="s">
        <v>219</v>
      </c>
    </row>
    <row r="127" spans="2:65" s="1" customFormat="1" ht="44.25" customHeight="1">
      <c r="B127" s="396"/>
      <c r="C127" s="170" t="s">
        <v>220</v>
      </c>
      <c r="D127" s="170" t="s">
        <v>118</v>
      </c>
      <c r="E127" s="171" t="s">
        <v>221</v>
      </c>
      <c r="F127" s="172" t="s">
        <v>222</v>
      </c>
      <c r="G127" s="173" t="s">
        <v>194</v>
      </c>
      <c r="H127" s="174">
        <v>12</v>
      </c>
      <c r="I127" s="175"/>
      <c r="J127" s="176">
        <f>ROUND(I127*H127,2)</f>
        <v>0</v>
      </c>
      <c r="K127" s="397" t="s">
        <v>122</v>
      </c>
      <c r="L127" s="356"/>
      <c r="M127" s="177" t="s">
        <v>5</v>
      </c>
      <c r="N127" s="178" t="s">
        <v>37</v>
      </c>
      <c r="O127" s="37"/>
      <c r="P127" s="179">
        <f>O127*H127</f>
        <v>0</v>
      </c>
      <c r="Q127" s="179">
        <v>0</v>
      </c>
      <c r="R127" s="179">
        <f>Q127*H127</f>
        <v>0</v>
      </c>
      <c r="S127" s="179">
        <v>4.0000000000000001E-3</v>
      </c>
      <c r="T127" s="180">
        <f>S127*H127</f>
        <v>4.8000000000000001E-2</v>
      </c>
      <c r="AR127" s="21" t="s">
        <v>123</v>
      </c>
      <c r="AT127" s="21" t="s">
        <v>118</v>
      </c>
      <c r="AU127" s="21" t="s">
        <v>75</v>
      </c>
      <c r="AY127" s="21" t="s">
        <v>115</v>
      </c>
      <c r="BE127" s="181">
        <f>IF(N127="základní",J127,0)</f>
        <v>0</v>
      </c>
      <c r="BF127" s="181">
        <f>IF(N127="snížená",J127,0)</f>
        <v>0</v>
      </c>
      <c r="BG127" s="181">
        <f>IF(N127="zákl. přenesená",J127,0)</f>
        <v>0</v>
      </c>
      <c r="BH127" s="181">
        <f>IF(N127="sníž. přenesená",J127,0)</f>
        <v>0</v>
      </c>
      <c r="BI127" s="181">
        <f>IF(N127="nulová",J127,0)</f>
        <v>0</v>
      </c>
      <c r="BJ127" s="21" t="s">
        <v>73</v>
      </c>
      <c r="BK127" s="181">
        <f>ROUND(I127*H127,2)</f>
        <v>0</v>
      </c>
      <c r="BL127" s="21" t="s">
        <v>123</v>
      </c>
      <c r="BM127" s="21" t="s">
        <v>223</v>
      </c>
    </row>
    <row r="128" spans="2:65" s="1" customFormat="1" ht="22.5" customHeight="1">
      <c r="B128" s="396"/>
      <c r="C128" s="170" t="s">
        <v>224</v>
      </c>
      <c r="D128" s="170" t="s">
        <v>118</v>
      </c>
      <c r="E128" s="171" t="s">
        <v>225</v>
      </c>
      <c r="F128" s="172" t="s">
        <v>226</v>
      </c>
      <c r="G128" s="173" t="s">
        <v>194</v>
      </c>
      <c r="H128" s="174">
        <v>6</v>
      </c>
      <c r="I128" s="175"/>
      <c r="J128" s="176">
        <f>ROUND(I128*H128,2)</f>
        <v>0</v>
      </c>
      <c r="K128" s="397" t="s">
        <v>122</v>
      </c>
      <c r="L128" s="356"/>
      <c r="M128" s="177" t="s">
        <v>5</v>
      </c>
      <c r="N128" s="178" t="s">
        <v>37</v>
      </c>
      <c r="O128" s="37"/>
      <c r="P128" s="179">
        <f>O128*H128</f>
        <v>0</v>
      </c>
      <c r="Q128" s="179">
        <v>0.11241</v>
      </c>
      <c r="R128" s="179">
        <f>Q128*H128</f>
        <v>0.67445999999999995</v>
      </c>
      <c r="S128" s="179">
        <v>0</v>
      </c>
      <c r="T128" s="180">
        <f>S128*H128</f>
        <v>0</v>
      </c>
      <c r="AR128" s="21" t="s">
        <v>123</v>
      </c>
      <c r="AT128" s="21" t="s">
        <v>118</v>
      </c>
      <c r="AU128" s="21" t="s">
        <v>75</v>
      </c>
      <c r="AY128" s="21" t="s">
        <v>115</v>
      </c>
      <c r="BE128" s="181">
        <f>IF(N128="základní",J128,0)</f>
        <v>0</v>
      </c>
      <c r="BF128" s="181">
        <f>IF(N128="snížená",J128,0)</f>
        <v>0</v>
      </c>
      <c r="BG128" s="181">
        <f>IF(N128="zákl. přenesená",J128,0)</f>
        <v>0</v>
      </c>
      <c r="BH128" s="181">
        <f>IF(N128="sníž. přenesená",J128,0)</f>
        <v>0</v>
      </c>
      <c r="BI128" s="181">
        <f>IF(N128="nulová",J128,0)</f>
        <v>0</v>
      </c>
      <c r="BJ128" s="21" t="s">
        <v>73</v>
      </c>
      <c r="BK128" s="181">
        <f>ROUND(I128*H128,2)</f>
        <v>0</v>
      </c>
      <c r="BL128" s="21" t="s">
        <v>123</v>
      </c>
      <c r="BM128" s="21" t="s">
        <v>227</v>
      </c>
    </row>
    <row r="129" spans="2:65" s="1" customFormat="1" ht="40.5">
      <c r="B129" s="372"/>
      <c r="C129" s="356"/>
      <c r="D129" s="335" t="s">
        <v>125</v>
      </c>
      <c r="E129" s="356"/>
      <c r="F129" s="336" t="s">
        <v>228</v>
      </c>
      <c r="G129" s="356"/>
      <c r="H129" s="356"/>
      <c r="I129" s="299"/>
      <c r="J129" s="356"/>
      <c r="K129" s="373"/>
      <c r="L129" s="356"/>
      <c r="M129" s="185"/>
      <c r="N129" s="37"/>
      <c r="O129" s="37"/>
      <c r="P129" s="37"/>
      <c r="Q129" s="37"/>
      <c r="R129" s="37"/>
      <c r="S129" s="37"/>
      <c r="T129" s="65"/>
      <c r="AT129" s="21" t="s">
        <v>125</v>
      </c>
      <c r="AU129" s="21" t="s">
        <v>75</v>
      </c>
    </row>
    <row r="130" spans="2:65" s="1" customFormat="1" ht="22.5" customHeight="1">
      <c r="B130" s="396"/>
      <c r="C130" s="188" t="s">
        <v>229</v>
      </c>
      <c r="D130" s="188" t="s">
        <v>152</v>
      </c>
      <c r="E130" s="189" t="s">
        <v>230</v>
      </c>
      <c r="F130" s="190" t="s">
        <v>231</v>
      </c>
      <c r="G130" s="191" t="s">
        <v>194</v>
      </c>
      <c r="H130" s="192">
        <v>2</v>
      </c>
      <c r="I130" s="193"/>
      <c r="J130" s="194">
        <f>ROUND(I130*H130,2)</f>
        <v>0</v>
      </c>
      <c r="K130" s="398" t="s">
        <v>122</v>
      </c>
      <c r="L130" s="364"/>
      <c r="M130" s="196" t="s">
        <v>5</v>
      </c>
      <c r="N130" s="197" t="s">
        <v>37</v>
      </c>
      <c r="O130" s="37"/>
      <c r="P130" s="179">
        <f>O130*H130</f>
        <v>0</v>
      </c>
      <c r="Q130" s="179">
        <v>6.4999999999999997E-3</v>
      </c>
      <c r="R130" s="179">
        <f>Q130*H130</f>
        <v>1.2999999999999999E-2</v>
      </c>
      <c r="S130" s="179">
        <v>0</v>
      </c>
      <c r="T130" s="180">
        <f>S130*H130</f>
        <v>0</v>
      </c>
      <c r="AR130" s="21" t="s">
        <v>155</v>
      </c>
      <c r="AT130" s="21" t="s">
        <v>152</v>
      </c>
      <c r="AU130" s="21" t="s">
        <v>75</v>
      </c>
      <c r="AY130" s="21" t="s">
        <v>115</v>
      </c>
      <c r="BE130" s="181">
        <f>IF(N130="základní",J130,0)</f>
        <v>0</v>
      </c>
      <c r="BF130" s="181">
        <f>IF(N130="snížená",J130,0)</f>
        <v>0</v>
      </c>
      <c r="BG130" s="181">
        <f>IF(N130="zákl. přenesená",J130,0)</f>
        <v>0</v>
      </c>
      <c r="BH130" s="181">
        <f>IF(N130="sníž. přenesená",J130,0)</f>
        <v>0</v>
      </c>
      <c r="BI130" s="181">
        <f>IF(N130="nulová",J130,0)</f>
        <v>0</v>
      </c>
      <c r="BJ130" s="21" t="s">
        <v>73</v>
      </c>
      <c r="BK130" s="181">
        <f>ROUND(I130*H130,2)</f>
        <v>0</v>
      </c>
      <c r="BL130" s="21" t="s">
        <v>123</v>
      </c>
      <c r="BM130" s="21" t="s">
        <v>232</v>
      </c>
    </row>
    <row r="131" spans="2:65" s="1" customFormat="1" ht="31.5" customHeight="1">
      <c r="B131" s="396"/>
      <c r="C131" s="170" t="s">
        <v>233</v>
      </c>
      <c r="D131" s="170" t="s">
        <v>118</v>
      </c>
      <c r="E131" s="171" t="s">
        <v>234</v>
      </c>
      <c r="F131" s="172" t="s">
        <v>235</v>
      </c>
      <c r="G131" s="173" t="s">
        <v>194</v>
      </c>
      <c r="H131" s="174">
        <v>12</v>
      </c>
      <c r="I131" s="175"/>
      <c r="J131" s="176">
        <f>ROUND(I131*H131,2)</f>
        <v>0</v>
      </c>
      <c r="K131" s="397" t="s">
        <v>122</v>
      </c>
      <c r="L131" s="356"/>
      <c r="M131" s="177" t="s">
        <v>5</v>
      </c>
      <c r="N131" s="178" t="s">
        <v>37</v>
      </c>
      <c r="O131" s="37"/>
      <c r="P131" s="179">
        <f>O131*H131</f>
        <v>0</v>
      </c>
      <c r="Q131" s="179">
        <v>6.9999999999999999E-4</v>
      </c>
      <c r="R131" s="179">
        <f>Q131*H131</f>
        <v>8.3999999999999995E-3</v>
      </c>
      <c r="S131" s="179">
        <v>0</v>
      </c>
      <c r="T131" s="180">
        <f>S131*H131</f>
        <v>0</v>
      </c>
      <c r="AR131" s="21" t="s">
        <v>123</v>
      </c>
      <c r="AT131" s="21" t="s">
        <v>118</v>
      </c>
      <c r="AU131" s="21" t="s">
        <v>75</v>
      </c>
      <c r="AY131" s="21" t="s">
        <v>115</v>
      </c>
      <c r="BE131" s="181">
        <f>IF(N131="základní",J131,0)</f>
        <v>0</v>
      </c>
      <c r="BF131" s="181">
        <f>IF(N131="snížená",J131,0)</f>
        <v>0</v>
      </c>
      <c r="BG131" s="181">
        <f>IF(N131="zákl. přenesená",J131,0)</f>
        <v>0</v>
      </c>
      <c r="BH131" s="181">
        <f>IF(N131="sníž. přenesená",J131,0)</f>
        <v>0</v>
      </c>
      <c r="BI131" s="181">
        <f>IF(N131="nulová",J131,0)</f>
        <v>0</v>
      </c>
      <c r="BJ131" s="21" t="s">
        <v>73</v>
      </c>
      <c r="BK131" s="181">
        <f>ROUND(I131*H131,2)</f>
        <v>0</v>
      </c>
      <c r="BL131" s="21" t="s">
        <v>123</v>
      </c>
      <c r="BM131" s="21" t="s">
        <v>236</v>
      </c>
    </row>
    <row r="132" spans="2:65" s="1" customFormat="1" ht="40.5">
      <c r="B132" s="372"/>
      <c r="C132" s="356"/>
      <c r="D132" s="335" t="s">
        <v>125</v>
      </c>
      <c r="E132" s="356"/>
      <c r="F132" s="336" t="s">
        <v>237</v>
      </c>
      <c r="G132" s="356"/>
      <c r="H132" s="356"/>
      <c r="I132" s="299"/>
      <c r="J132" s="356"/>
      <c r="K132" s="373"/>
      <c r="L132" s="356"/>
      <c r="M132" s="185"/>
      <c r="N132" s="37"/>
      <c r="O132" s="37"/>
      <c r="P132" s="37"/>
      <c r="Q132" s="37"/>
      <c r="R132" s="37"/>
      <c r="S132" s="37"/>
      <c r="T132" s="65"/>
      <c r="AT132" s="21" t="s">
        <v>125</v>
      </c>
      <c r="AU132" s="21" t="s">
        <v>75</v>
      </c>
    </row>
    <row r="133" spans="2:65" s="1" customFormat="1" ht="57" customHeight="1">
      <c r="B133" s="396"/>
      <c r="C133" s="170" t="s">
        <v>238</v>
      </c>
      <c r="D133" s="170" t="s">
        <v>118</v>
      </c>
      <c r="E133" s="171" t="s">
        <v>239</v>
      </c>
      <c r="F133" s="172" t="s">
        <v>240</v>
      </c>
      <c r="G133" s="173" t="s">
        <v>138</v>
      </c>
      <c r="H133" s="174">
        <v>231.70599999999999</v>
      </c>
      <c r="I133" s="175"/>
      <c r="J133" s="176">
        <f>ROUND(I133*H133,2)</f>
        <v>0</v>
      </c>
      <c r="K133" s="397" t="s">
        <v>122</v>
      </c>
      <c r="L133" s="356"/>
      <c r="M133" s="177" t="s">
        <v>5</v>
      </c>
      <c r="N133" s="178" t="s">
        <v>37</v>
      </c>
      <c r="O133" s="37"/>
      <c r="P133" s="179">
        <f>O133*H133</f>
        <v>0</v>
      </c>
      <c r="Q133" s="179">
        <v>0</v>
      </c>
      <c r="R133" s="179">
        <f>Q133*H133</f>
        <v>0</v>
      </c>
      <c r="S133" s="179">
        <v>0</v>
      </c>
      <c r="T133" s="180">
        <f>S133*H133</f>
        <v>0</v>
      </c>
      <c r="AR133" s="21" t="s">
        <v>123</v>
      </c>
      <c r="AT133" s="21" t="s">
        <v>118</v>
      </c>
      <c r="AU133" s="21" t="s">
        <v>75</v>
      </c>
      <c r="AY133" s="21" t="s">
        <v>115</v>
      </c>
      <c r="BE133" s="181">
        <f>IF(N133="základní",J133,0)</f>
        <v>0</v>
      </c>
      <c r="BF133" s="181">
        <f>IF(N133="snížená",J133,0)</f>
        <v>0</v>
      </c>
      <c r="BG133" s="181">
        <f>IF(N133="zákl. přenesená",J133,0)</f>
        <v>0</v>
      </c>
      <c r="BH133" s="181">
        <f>IF(N133="sníž. přenesená",J133,0)</f>
        <v>0</v>
      </c>
      <c r="BI133" s="181">
        <f>IF(N133="nulová",J133,0)</f>
        <v>0</v>
      </c>
      <c r="BJ133" s="21" t="s">
        <v>73</v>
      </c>
      <c r="BK133" s="181">
        <f>ROUND(I133*H133,2)</f>
        <v>0</v>
      </c>
      <c r="BL133" s="21" t="s">
        <v>123</v>
      </c>
      <c r="BM133" s="21" t="s">
        <v>241</v>
      </c>
    </row>
    <row r="134" spans="2:65" s="1" customFormat="1" ht="57" customHeight="1">
      <c r="B134" s="396"/>
      <c r="C134" s="170" t="s">
        <v>242</v>
      </c>
      <c r="D134" s="170" t="s">
        <v>118</v>
      </c>
      <c r="E134" s="171" t="s">
        <v>243</v>
      </c>
      <c r="F134" s="172" t="s">
        <v>244</v>
      </c>
      <c r="G134" s="173" t="s">
        <v>121</v>
      </c>
      <c r="H134" s="174">
        <v>760.25</v>
      </c>
      <c r="I134" s="175"/>
      <c r="J134" s="176">
        <f>ROUND(I134*H134,2)</f>
        <v>0</v>
      </c>
      <c r="K134" s="397" t="s">
        <v>122</v>
      </c>
      <c r="L134" s="356"/>
      <c r="M134" s="177" t="s">
        <v>5</v>
      </c>
      <c r="N134" s="178" t="s">
        <v>37</v>
      </c>
      <c r="O134" s="37"/>
      <c r="P134" s="179">
        <f>O134*H134</f>
        <v>0</v>
      </c>
      <c r="Q134" s="179">
        <v>0</v>
      </c>
      <c r="R134" s="179">
        <f>Q134*H134</f>
        <v>0</v>
      </c>
      <c r="S134" s="179">
        <v>0</v>
      </c>
      <c r="T134" s="180">
        <f>S134*H134</f>
        <v>0</v>
      </c>
      <c r="AR134" s="21" t="s">
        <v>123</v>
      </c>
      <c r="AT134" s="21" t="s">
        <v>118</v>
      </c>
      <c r="AU134" s="21" t="s">
        <v>75</v>
      </c>
      <c r="AY134" s="21" t="s">
        <v>115</v>
      </c>
      <c r="BE134" s="181">
        <f>IF(N134="základní",J134,0)</f>
        <v>0</v>
      </c>
      <c r="BF134" s="181">
        <f>IF(N134="snížená",J134,0)</f>
        <v>0</v>
      </c>
      <c r="BG134" s="181">
        <f>IF(N134="zákl. přenesená",J134,0)</f>
        <v>0</v>
      </c>
      <c r="BH134" s="181">
        <f>IF(N134="sníž. přenesená",J134,0)</f>
        <v>0</v>
      </c>
      <c r="BI134" s="181">
        <f>IF(N134="nulová",J134,0)</f>
        <v>0</v>
      </c>
      <c r="BJ134" s="21" t="s">
        <v>73</v>
      </c>
      <c r="BK134" s="181">
        <f>ROUND(I134*H134,2)</f>
        <v>0</v>
      </c>
      <c r="BL134" s="21" t="s">
        <v>123</v>
      </c>
      <c r="BM134" s="21" t="s">
        <v>245</v>
      </c>
    </row>
    <row r="135" spans="2:65" s="1" customFormat="1" ht="40.5">
      <c r="B135" s="372"/>
      <c r="C135" s="356"/>
      <c r="D135" s="335" t="s">
        <v>125</v>
      </c>
      <c r="E135" s="356"/>
      <c r="F135" s="336" t="s">
        <v>246</v>
      </c>
      <c r="G135" s="356"/>
      <c r="H135" s="356"/>
      <c r="I135" s="299"/>
      <c r="J135" s="356"/>
      <c r="K135" s="373"/>
      <c r="L135" s="356"/>
      <c r="M135" s="185"/>
      <c r="N135" s="37"/>
      <c r="O135" s="37"/>
      <c r="P135" s="37"/>
      <c r="Q135" s="37"/>
      <c r="R135" s="37"/>
      <c r="S135" s="37"/>
      <c r="T135" s="65"/>
      <c r="AT135" s="21" t="s">
        <v>125</v>
      </c>
      <c r="AU135" s="21" t="s">
        <v>75</v>
      </c>
    </row>
    <row r="136" spans="2:65" s="1" customFormat="1" ht="57" customHeight="1">
      <c r="B136" s="396"/>
      <c r="C136" s="170" t="s">
        <v>247</v>
      </c>
      <c r="D136" s="170" t="s">
        <v>118</v>
      </c>
      <c r="E136" s="171" t="s">
        <v>248</v>
      </c>
      <c r="F136" s="172" t="s">
        <v>249</v>
      </c>
      <c r="G136" s="173" t="s">
        <v>121</v>
      </c>
      <c r="H136" s="174">
        <v>716.16</v>
      </c>
      <c r="I136" s="175"/>
      <c r="J136" s="176">
        <f>ROUND(I136*H136,2)</f>
        <v>0</v>
      </c>
      <c r="K136" s="397" t="s">
        <v>122</v>
      </c>
      <c r="L136" s="356"/>
      <c r="M136" s="177" t="s">
        <v>5</v>
      </c>
      <c r="N136" s="178" t="s">
        <v>37</v>
      </c>
      <c r="O136" s="37"/>
      <c r="P136" s="179">
        <f>O136*H136</f>
        <v>0</v>
      </c>
      <c r="Q136" s="179">
        <v>0</v>
      </c>
      <c r="R136" s="179">
        <f>Q136*H136</f>
        <v>0</v>
      </c>
      <c r="S136" s="179">
        <v>0</v>
      </c>
      <c r="T136" s="180">
        <f>S136*H136</f>
        <v>0</v>
      </c>
      <c r="AR136" s="21" t="s">
        <v>123</v>
      </c>
      <c r="AT136" s="21" t="s">
        <v>118</v>
      </c>
      <c r="AU136" s="21" t="s">
        <v>75</v>
      </c>
      <c r="AY136" s="21" t="s">
        <v>115</v>
      </c>
      <c r="BE136" s="181">
        <f>IF(N136="základní",J136,0)</f>
        <v>0</v>
      </c>
      <c r="BF136" s="181">
        <f>IF(N136="snížená",J136,0)</f>
        <v>0</v>
      </c>
      <c r="BG136" s="181">
        <f>IF(N136="zákl. přenesená",J136,0)</f>
        <v>0</v>
      </c>
      <c r="BH136" s="181">
        <f>IF(N136="sníž. přenesená",J136,0)</f>
        <v>0</v>
      </c>
      <c r="BI136" s="181">
        <f>IF(N136="nulová",J136,0)</f>
        <v>0</v>
      </c>
      <c r="BJ136" s="21" t="s">
        <v>73</v>
      </c>
      <c r="BK136" s="181">
        <f>ROUND(I136*H136,2)</f>
        <v>0</v>
      </c>
      <c r="BL136" s="21" t="s">
        <v>123</v>
      </c>
      <c r="BM136" s="21" t="s">
        <v>250</v>
      </c>
    </row>
    <row r="137" spans="2:65" s="1" customFormat="1" ht="40.5">
      <c r="B137" s="372"/>
      <c r="C137" s="356"/>
      <c r="D137" s="335" t="s">
        <v>125</v>
      </c>
      <c r="E137" s="356"/>
      <c r="F137" s="336" t="s">
        <v>251</v>
      </c>
      <c r="G137" s="356"/>
      <c r="H137" s="356"/>
      <c r="I137" s="299"/>
      <c r="J137" s="356"/>
      <c r="K137" s="373"/>
      <c r="L137" s="356"/>
      <c r="M137" s="185"/>
      <c r="N137" s="37"/>
      <c r="O137" s="37"/>
      <c r="P137" s="37"/>
      <c r="Q137" s="37"/>
      <c r="R137" s="37"/>
      <c r="S137" s="37"/>
      <c r="T137" s="65"/>
      <c r="AT137" s="21" t="s">
        <v>125</v>
      </c>
      <c r="AU137" s="21" t="s">
        <v>75</v>
      </c>
    </row>
    <row r="138" spans="2:65" s="1" customFormat="1" ht="31.5" customHeight="1">
      <c r="B138" s="396"/>
      <c r="C138" s="170" t="s">
        <v>252</v>
      </c>
      <c r="D138" s="170" t="s">
        <v>118</v>
      </c>
      <c r="E138" s="171" t="s">
        <v>253</v>
      </c>
      <c r="F138" s="172" t="s">
        <v>254</v>
      </c>
      <c r="G138" s="173" t="s">
        <v>138</v>
      </c>
      <c r="H138" s="174">
        <v>231.70599999999999</v>
      </c>
      <c r="I138" s="175"/>
      <c r="J138" s="176">
        <f>ROUND(I138*H138,2)</f>
        <v>0</v>
      </c>
      <c r="K138" s="397" t="s">
        <v>122</v>
      </c>
      <c r="L138" s="356"/>
      <c r="M138" s="177" t="s">
        <v>5</v>
      </c>
      <c r="N138" s="178" t="s">
        <v>37</v>
      </c>
      <c r="O138" s="37"/>
      <c r="P138" s="179">
        <f>O138*H138</f>
        <v>0</v>
      </c>
      <c r="Q138" s="179">
        <v>0.13944999999999999</v>
      </c>
      <c r="R138" s="179">
        <f>Q138*H138</f>
        <v>32.311401699999998</v>
      </c>
      <c r="S138" s="179">
        <v>0</v>
      </c>
      <c r="T138" s="180">
        <f>S138*H138</f>
        <v>0</v>
      </c>
      <c r="AR138" s="21" t="s">
        <v>123</v>
      </c>
      <c r="AT138" s="21" t="s">
        <v>118</v>
      </c>
      <c r="AU138" s="21" t="s">
        <v>75</v>
      </c>
      <c r="AY138" s="21" t="s">
        <v>115</v>
      </c>
      <c r="BE138" s="181">
        <f>IF(N138="základní",J138,0)</f>
        <v>0</v>
      </c>
      <c r="BF138" s="181">
        <f>IF(N138="snížená",J138,0)</f>
        <v>0</v>
      </c>
      <c r="BG138" s="181">
        <f>IF(N138="zákl. přenesená",J138,0)</f>
        <v>0</v>
      </c>
      <c r="BH138" s="181">
        <f>IF(N138="sníž. přenesená",J138,0)</f>
        <v>0</v>
      </c>
      <c r="BI138" s="181">
        <f>IF(N138="nulová",J138,0)</f>
        <v>0</v>
      </c>
      <c r="BJ138" s="21" t="s">
        <v>73</v>
      </c>
      <c r="BK138" s="181">
        <f>ROUND(I138*H138,2)</f>
        <v>0</v>
      </c>
      <c r="BL138" s="21" t="s">
        <v>123</v>
      </c>
      <c r="BM138" s="21" t="s">
        <v>255</v>
      </c>
    </row>
    <row r="139" spans="2:65" s="1" customFormat="1" ht="40.5">
      <c r="B139" s="372"/>
      <c r="C139" s="356"/>
      <c r="D139" s="335" t="s">
        <v>125</v>
      </c>
      <c r="E139" s="356"/>
      <c r="F139" s="336" t="s">
        <v>256</v>
      </c>
      <c r="G139" s="356"/>
      <c r="H139" s="356"/>
      <c r="I139" s="299"/>
      <c r="J139" s="356"/>
      <c r="K139" s="373"/>
      <c r="L139" s="356"/>
      <c r="M139" s="185"/>
      <c r="N139" s="37"/>
      <c r="O139" s="37"/>
      <c r="P139" s="37"/>
      <c r="Q139" s="37"/>
      <c r="R139" s="37"/>
      <c r="S139" s="37"/>
      <c r="T139" s="65"/>
      <c r="AT139" s="21" t="s">
        <v>125</v>
      </c>
      <c r="AU139" s="21" t="s">
        <v>75</v>
      </c>
    </row>
    <row r="140" spans="2:65" s="1" customFormat="1" ht="22.5" customHeight="1">
      <c r="B140" s="396"/>
      <c r="C140" s="170" t="s">
        <v>257</v>
      </c>
      <c r="D140" s="170" t="s">
        <v>118</v>
      </c>
      <c r="E140" s="171" t="s">
        <v>258</v>
      </c>
      <c r="F140" s="172" t="s">
        <v>259</v>
      </c>
      <c r="G140" s="173" t="s">
        <v>121</v>
      </c>
      <c r="H140" s="174">
        <v>43.2</v>
      </c>
      <c r="I140" s="175"/>
      <c r="J140" s="176">
        <f>ROUND(I140*H140,2)</f>
        <v>0</v>
      </c>
      <c r="K140" s="397" t="s">
        <v>5</v>
      </c>
      <c r="L140" s="356"/>
      <c r="M140" s="177" t="s">
        <v>5</v>
      </c>
      <c r="N140" s="178" t="s">
        <v>37</v>
      </c>
      <c r="O140" s="37"/>
      <c r="P140" s="179">
        <f>O140*H140</f>
        <v>0</v>
      </c>
      <c r="Q140" s="179">
        <v>0</v>
      </c>
      <c r="R140" s="179">
        <f>Q140*H140</f>
        <v>0</v>
      </c>
      <c r="S140" s="179">
        <v>0</v>
      </c>
      <c r="T140" s="180">
        <f>S140*H140</f>
        <v>0</v>
      </c>
      <c r="AR140" s="21" t="s">
        <v>123</v>
      </c>
      <c r="AT140" s="21" t="s">
        <v>118</v>
      </c>
      <c r="AU140" s="21" t="s">
        <v>75</v>
      </c>
      <c r="AY140" s="21" t="s">
        <v>115</v>
      </c>
      <c r="BE140" s="181">
        <f>IF(N140="základní",J140,0)</f>
        <v>0</v>
      </c>
      <c r="BF140" s="181">
        <f>IF(N140="snížená",J140,0)</f>
        <v>0</v>
      </c>
      <c r="BG140" s="181">
        <f>IF(N140="zákl. přenesená",J140,0)</f>
        <v>0</v>
      </c>
      <c r="BH140" s="181">
        <f>IF(N140="sníž. přenesená",J140,0)</f>
        <v>0</v>
      </c>
      <c r="BI140" s="181">
        <f>IF(N140="nulová",J140,0)</f>
        <v>0</v>
      </c>
      <c r="BJ140" s="21" t="s">
        <v>73</v>
      </c>
      <c r="BK140" s="181">
        <f>ROUND(I140*H140,2)</f>
        <v>0</v>
      </c>
      <c r="BL140" s="21" t="s">
        <v>123</v>
      </c>
      <c r="BM140" s="21" t="s">
        <v>260</v>
      </c>
    </row>
    <row r="141" spans="2:65" s="1" customFormat="1" ht="81">
      <c r="B141" s="372"/>
      <c r="C141" s="356"/>
      <c r="D141" s="335" t="s">
        <v>125</v>
      </c>
      <c r="E141" s="356"/>
      <c r="F141" s="336" t="s">
        <v>261</v>
      </c>
      <c r="G141" s="356"/>
      <c r="H141" s="356"/>
      <c r="I141" s="299"/>
      <c r="J141" s="356"/>
      <c r="K141" s="373"/>
      <c r="L141" s="356"/>
      <c r="M141" s="185"/>
      <c r="N141" s="37"/>
      <c r="O141" s="37"/>
      <c r="P141" s="37"/>
      <c r="Q141" s="37"/>
      <c r="R141" s="37"/>
      <c r="S141" s="37"/>
      <c r="T141" s="65"/>
      <c r="AT141" s="21" t="s">
        <v>125</v>
      </c>
      <c r="AU141" s="21" t="s">
        <v>75</v>
      </c>
    </row>
    <row r="142" spans="2:65" s="1" customFormat="1" ht="15">
      <c r="B142" s="372"/>
      <c r="C142" s="327"/>
      <c r="D142" s="330" t="s">
        <v>65</v>
      </c>
      <c r="E142" s="331" t="s">
        <v>262</v>
      </c>
      <c r="F142" s="331" t="s">
        <v>263</v>
      </c>
      <c r="G142" s="327"/>
      <c r="H142" s="327"/>
      <c r="I142" s="394"/>
      <c r="J142" s="332">
        <f>SUM(J143:J155)</f>
        <v>0</v>
      </c>
      <c r="K142" s="395"/>
      <c r="L142" s="356"/>
      <c r="M142" s="185"/>
      <c r="N142" s="37"/>
      <c r="O142" s="37"/>
      <c r="P142" s="37"/>
      <c r="Q142" s="37"/>
      <c r="R142" s="37"/>
      <c r="S142" s="37"/>
      <c r="T142" s="65"/>
      <c r="AT142" s="21" t="s">
        <v>125</v>
      </c>
      <c r="AU142" s="21" t="s">
        <v>75</v>
      </c>
    </row>
    <row r="143" spans="2:65" s="1" customFormat="1" ht="44.25" customHeight="1">
      <c r="B143" s="396"/>
      <c r="C143" s="170" t="s">
        <v>264</v>
      </c>
      <c r="D143" s="170" t="s">
        <v>118</v>
      </c>
      <c r="E143" s="171" t="s">
        <v>265</v>
      </c>
      <c r="F143" s="172" t="s">
        <v>266</v>
      </c>
      <c r="G143" s="173" t="s">
        <v>267</v>
      </c>
      <c r="H143" s="174">
        <v>618.14</v>
      </c>
      <c r="I143" s="175"/>
      <c r="J143" s="176">
        <f>ROUND(I143*H143,2)</f>
        <v>0</v>
      </c>
      <c r="K143" s="397" t="s">
        <v>122</v>
      </c>
      <c r="L143" s="356"/>
      <c r="M143" s="177" t="s">
        <v>5</v>
      </c>
      <c r="N143" s="178" t="s">
        <v>37</v>
      </c>
      <c r="O143" s="37"/>
      <c r="P143" s="179">
        <f>O143*H145</f>
        <v>0</v>
      </c>
      <c r="Q143" s="179">
        <v>0</v>
      </c>
      <c r="R143" s="179">
        <f>Q143*H145</f>
        <v>0</v>
      </c>
      <c r="S143" s="179">
        <v>0</v>
      </c>
      <c r="T143" s="180">
        <f>S143*H145</f>
        <v>0</v>
      </c>
      <c r="AR143" s="21" t="s">
        <v>123</v>
      </c>
      <c r="AT143" s="21" t="s">
        <v>118</v>
      </c>
      <c r="AU143" s="21" t="s">
        <v>75</v>
      </c>
      <c r="AY143" s="21" t="s">
        <v>115</v>
      </c>
      <c r="BE143" s="181">
        <f>IF(N143="základní",J145,0)</f>
        <v>0</v>
      </c>
      <c r="BF143" s="181">
        <f>IF(N143="snížená",J145,0)</f>
        <v>0</v>
      </c>
      <c r="BG143" s="181">
        <f>IF(N143="zákl. přenesená",J145,0)</f>
        <v>0</v>
      </c>
      <c r="BH143" s="181">
        <f>IF(N143="sníž. přenesená",J145,0)</f>
        <v>0</v>
      </c>
      <c r="BI143" s="181">
        <f>IF(N143="nulová",J145,0)</f>
        <v>0</v>
      </c>
      <c r="BJ143" s="21" t="s">
        <v>73</v>
      </c>
      <c r="BK143" s="181">
        <f>ROUND(I145*H145,2)</f>
        <v>0</v>
      </c>
      <c r="BL143" s="21" t="s">
        <v>123</v>
      </c>
      <c r="BM143" s="21" t="s">
        <v>272</v>
      </c>
    </row>
    <row r="144" spans="2:65" s="1" customFormat="1" ht="27">
      <c r="B144" s="372"/>
      <c r="C144" s="356"/>
      <c r="D144" s="335" t="s">
        <v>125</v>
      </c>
      <c r="E144" s="356"/>
      <c r="F144" s="336" t="s">
        <v>268</v>
      </c>
      <c r="G144" s="356"/>
      <c r="H144" s="356"/>
      <c r="I144" s="299"/>
      <c r="J144" s="356"/>
      <c r="K144" s="373"/>
      <c r="L144" s="356"/>
      <c r="M144" s="185"/>
      <c r="N144" s="37"/>
      <c r="O144" s="37"/>
      <c r="P144" s="37"/>
      <c r="Q144" s="37"/>
      <c r="R144" s="37"/>
      <c r="S144" s="37"/>
      <c r="T144" s="65"/>
      <c r="AT144" s="21" t="s">
        <v>125</v>
      </c>
      <c r="AU144" s="21" t="s">
        <v>75</v>
      </c>
    </row>
    <row r="145" spans="2:65" s="1" customFormat="1" ht="31.5" customHeight="1">
      <c r="B145" s="396"/>
      <c r="C145" s="170" t="s">
        <v>269</v>
      </c>
      <c r="D145" s="170" t="s">
        <v>118</v>
      </c>
      <c r="E145" s="171" t="s">
        <v>270</v>
      </c>
      <c r="F145" s="172" t="s">
        <v>271</v>
      </c>
      <c r="G145" s="173" t="s">
        <v>267</v>
      </c>
      <c r="H145" s="174">
        <v>1236.2850000000001</v>
      </c>
      <c r="I145" s="175"/>
      <c r="J145" s="176">
        <f>ROUND(I145*H145,2)</f>
        <v>0</v>
      </c>
      <c r="K145" s="397" t="s">
        <v>122</v>
      </c>
      <c r="L145" s="356"/>
      <c r="M145" s="177" t="s">
        <v>5</v>
      </c>
      <c r="N145" s="178" t="s">
        <v>37</v>
      </c>
      <c r="O145" s="37"/>
      <c r="P145" s="179">
        <f>O145*H147</f>
        <v>0</v>
      </c>
      <c r="Q145" s="179">
        <v>0</v>
      </c>
      <c r="R145" s="179">
        <f>Q145*H147</f>
        <v>0</v>
      </c>
      <c r="S145" s="179">
        <v>0</v>
      </c>
      <c r="T145" s="180">
        <f>S145*H147</f>
        <v>0</v>
      </c>
      <c r="AR145" s="21" t="s">
        <v>123</v>
      </c>
      <c r="AT145" s="21" t="s">
        <v>118</v>
      </c>
      <c r="AU145" s="21" t="s">
        <v>75</v>
      </c>
      <c r="AY145" s="21" t="s">
        <v>115</v>
      </c>
      <c r="BE145" s="181">
        <f>IF(N145="základní",J147,0)</f>
        <v>0</v>
      </c>
      <c r="BF145" s="181">
        <f>IF(N145="snížená",J147,0)</f>
        <v>0</v>
      </c>
      <c r="BG145" s="181">
        <f>IF(N145="zákl. přenesená",J147,0)</f>
        <v>0</v>
      </c>
      <c r="BH145" s="181">
        <f>IF(N145="sníž. přenesená",J147,0)</f>
        <v>0</v>
      </c>
      <c r="BI145" s="181">
        <f>IF(N145="nulová",J147,0)</f>
        <v>0</v>
      </c>
      <c r="BJ145" s="21" t="s">
        <v>73</v>
      </c>
      <c r="BK145" s="181">
        <f>ROUND(I147*H147,2)</f>
        <v>0</v>
      </c>
      <c r="BL145" s="21" t="s">
        <v>123</v>
      </c>
      <c r="BM145" s="21" t="s">
        <v>275</v>
      </c>
    </row>
    <row r="146" spans="2:65" s="1" customFormat="1" ht="27">
      <c r="B146" s="372"/>
      <c r="C146" s="356"/>
      <c r="D146" s="335" t="s">
        <v>125</v>
      </c>
      <c r="E146" s="356"/>
      <c r="F146" s="336" t="s">
        <v>273</v>
      </c>
      <c r="G146" s="356"/>
      <c r="H146" s="356"/>
      <c r="I146" s="299"/>
      <c r="J146" s="356"/>
      <c r="K146" s="373"/>
      <c r="L146" s="356"/>
      <c r="M146" s="185"/>
      <c r="N146" s="37"/>
      <c r="O146" s="37"/>
      <c r="P146" s="37"/>
      <c r="Q146" s="37"/>
      <c r="R146" s="37"/>
      <c r="S146" s="37"/>
      <c r="T146" s="65"/>
      <c r="AT146" s="21" t="s">
        <v>125</v>
      </c>
      <c r="AU146" s="21" t="s">
        <v>75</v>
      </c>
    </row>
    <row r="147" spans="2:65" s="1" customFormat="1" ht="31.5" customHeight="1">
      <c r="B147" s="396"/>
      <c r="C147" s="170"/>
      <c r="D147" s="170"/>
      <c r="E147" s="171"/>
      <c r="F147" s="172"/>
      <c r="G147" s="173"/>
      <c r="H147" s="174"/>
      <c r="I147" s="175"/>
      <c r="J147" s="176"/>
      <c r="K147" s="397"/>
      <c r="L147" s="356"/>
      <c r="M147" s="177" t="s">
        <v>5</v>
      </c>
      <c r="N147" s="178" t="s">
        <v>37</v>
      </c>
      <c r="O147" s="37"/>
      <c r="P147" s="179">
        <f>O147*H149</f>
        <v>0</v>
      </c>
      <c r="Q147" s="179">
        <v>0</v>
      </c>
      <c r="R147" s="179">
        <f>Q147*H149</f>
        <v>0</v>
      </c>
      <c r="S147" s="179">
        <v>0</v>
      </c>
      <c r="T147" s="180">
        <f>S147*H149</f>
        <v>0</v>
      </c>
      <c r="AR147" s="21" t="s">
        <v>123</v>
      </c>
      <c r="AT147" s="21" t="s">
        <v>118</v>
      </c>
      <c r="AU147" s="21" t="s">
        <v>75</v>
      </c>
      <c r="AY147" s="21" t="s">
        <v>115</v>
      </c>
      <c r="BE147" s="181">
        <f>IF(N147="základní",J149,0)</f>
        <v>0</v>
      </c>
      <c r="BF147" s="181">
        <f>IF(N147="snížená",J149,0)</f>
        <v>0</v>
      </c>
      <c r="BG147" s="181">
        <f>IF(N147="zákl. přenesená",J149,0)</f>
        <v>0</v>
      </c>
      <c r="BH147" s="181">
        <f>IF(N147="sníž. přenesená",J149,0)</f>
        <v>0</v>
      </c>
      <c r="BI147" s="181">
        <f>IF(N147="nulová",J149,0)</f>
        <v>0</v>
      </c>
      <c r="BJ147" s="21" t="s">
        <v>73</v>
      </c>
      <c r="BK147" s="181">
        <f>ROUND(I149*H149,2)</f>
        <v>0</v>
      </c>
      <c r="BL147" s="21" t="s">
        <v>123</v>
      </c>
      <c r="BM147" s="21" t="s">
        <v>280</v>
      </c>
    </row>
    <row r="148" spans="2:65" s="1" customFormat="1" ht="27">
      <c r="B148" s="372"/>
      <c r="C148" s="356"/>
      <c r="D148" s="335" t="s">
        <v>125</v>
      </c>
      <c r="E148" s="356"/>
      <c r="F148" s="336" t="s">
        <v>276</v>
      </c>
      <c r="G148" s="356"/>
      <c r="H148" s="356"/>
      <c r="I148" s="299"/>
      <c r="J148" s="356"/>
      <c r="K148" s="373"/>
      <c r="L148" s="356"/>
      <c r="M148" s="185"/>
      <c r="N148" s="37"/>
      <c r="O148" s="37"/>
      <c r="P148" s="37"/>
      <c r="Q148" s="37"/>
      <c r="R148" s="37"/>
      <c r="S148" s="37"/>
      <c r="T148" s="65"/>
      <c r="AT148" s="21" t="s">
        <v>125</v>
      </c>
      <c r="AU148" s="21" t="s">
        <v>75</v>
      </c>
    </row>
    <row r="149" spans="2:65" s="1" customFormat="1" ht="31.5" customHeight="1">
      <c r="B149" s="396"/>
      <c r="C149" s="170" t="s">
        <v>277</v>
      </c>
      <c r="D149" s="170" t="s">
        <v>118</v>
      </c>
      <c r="E149" s="171" t="s">
        <v>278</v>
      </c>
      <c r="F149" s="172" t="s">
        <v>279</v>
      </c>
      <c r="G149" s="173" t="s">
        <v>267</v>
      </c>
      <c r="H149" s="174">
        <v>422.88</v>
      </c>
      <c r="I149" s="175"/>
      <c r="J149" s="176">
        <f>ROUND(I149*H149,2)</f>
        <v>0</v>
      </c>
      <c r="K149" s="397" t="s">
        <v>122</v>
      </c>
      <c r="L149" s="356"/>
      <c r="M149" s="177" t="s">
        <v>5</v>
      </c>
      <c r="N149" s="178" t="s">
        <v>37</v>
      </c>
      <c r="O149" s="37"/>
      <c r="P149" s="179">
        <f>O149*H151</f>
        <v>0</v>
      </c>
      <c r="Q149" s="179">
        <v>0</v>
      </c>
      <c r="R149" s="179">
        <f>Q149*H151</f>
        <v>0</v>
      </c>
      <c r="S149" s="179">
        <v>0</v>
      </c>
      <c r="T149" s="180">
        <f>S149*H151</f>
        <v>0</v>
      </c>
      <c r="AR149" s="21" t="s">
        <v>123</v>
      </c>
      <c r="AT149" s="21" t="s">
        <v>118</v>
      </c>
      <c r="AU149" s="21" t="s">
        <v>75</v>
      </c>
      <c r="AY149" s="21" t="s">
        <v>115</v>
      </c>
      <c r="BE149" s="181">
        <f>IF(N149="základní",J151,0)</f>
        <v>0</v>
      </c>
      <c r="BF149" s="181">
        <f>IF(N149="snížená",J151,0)</f>
        <v>0</v>
      </c>
      <c r="BG149" s="181">
        <f>IF(N149="zákl. přenesená",J151,0)</f>
        <v>0</v>
      </c>
      <c r="BH149" s="181">
        <f>IF(N149="sníž. přenesená",J151,0)</f>
        <v>0</v>
      </c>
      <c r="BI149" s="181">
        <f>IF(N149="nulová",J151,0)</f>
        <v>0</v>
      </c>
      <c r="BJ149" s="21" t="s">
        <v>73</v>
      </c>
      <c r="BK149" s="181">
        <f>ROUND(I151*H151,2)</f>
        <v>0</v>
      </c>
      <c r="BL149" s="21" t="s">
        <v>123</v>
      </c>
      <c r="BM149" s="21" t="s">
        <v>285</v>
      </c>
    </row>
    <row r="150" spans="2:65" s="1" customFormat="1" ht="27">
      <c r="B150" s="372"/>
      <c r="C150" s="356"/>
      <c r="D150" s="335" t="s">
        <v>125</v>
      </c>
      <c r="E150" s="356"/>
      <c r="F150" s="336" t="s">
        <v>281</v>
      </c>
      <c r="G150" s="356"/>
      <c r="H150" s="356"/>
      <c r="I150" s="299"/>
      <c r="J150" s="356"/>
      <c r="K150" s="373"/>
      <c r="L150" s="356"/>
      <c r="M150" s="185"/>
      <c r="N150" s="37"/>
      <c r="O150" s="37"/>
      <c r="P150" s="37"/>
      <c r="Q150" s="37"/>
      <c r="R150" s="37"/>
      <c r="S150" s="37"/>
      <c r="T150" s="65"/>
      <c r="AT150" s="21" t="s">
        <v>125</v>
      </c>
      <c r="AU150" s="21" t="s">
        <v>75</v>
      </c>
    </row>
    <row r="151" spans="2:65" s="1" customFormat="1" ht="22.5" customHeight="1">
      <c r="B151" s="396"/>
      <c r="C151" s="170" t="s">
        <v>282</v>
      </c>
      <c r="D151" s="170" t="s">
        <v>118</v>
      </c>
      <c r="E151" s="171" t="s">
        <v>283</v>
      </c>
      <c r="F151" s="172" t="s">
        <v>284</v>
      </c>
      <c r="G151" s="173" t="s">
        <v>267</v>
      </c>
      <c r="H151" s="174">
        <v>5920.2870000000003</v>
      </c>
      <c r="I151" s="175"/>
      <c r="J151" s="176">
        <f>ROUND(I151*H151,2)</f>
        <v>0</v>
      </c>
      <c r="K151" s="397" t="s">
        <v>122</v>
      </c>
      <c r="L151" s="356"/>
      <c r="M151" s="177" t="s">
        <v>5</v>
      </c>
      <c r="N151" s="178" t="s">
        <v>37</v>
      </c>
      <c r="O151" s="37"/>
      <c r="P151" s="179">
        <f>O151*H153</f>
        <v>0</v>
      </c>
      <c r="Q151" s="179">
        <v>0</v>
      </c>
      <c r="R151" s="179">
        <f>Q151*H153</f>
        <v>0</v>
      </c>
      <c r="S151" s="179">
        <v>0</v>
      </c>
      <c r="T151" s="180">
        <f>S151*H153</f>
        <v>0</v>
      </c>
      <c r="AR151" s="21" t="s">
        <v>123</v>
      </c>
      <c r="AT151" s="21" t="s">
        <v>118</v>
      </c>
      <c r="AU151" s="21" t="s">
        <v>75</v>
      </c>
      <c r="AY151" s="21" t="s">
        <v>115</v>
      </c>
      <c r="BE151" s="181">
        <f>IF(N151="základní",J153,0)</f>
        <v>0</v>
      </c>
      <c r="BF151" s="181">
        <f>IF(N151="snížená",J153,0)</f>
        <v>0</v>
      </c>
      <c r="BG151" s="181">
        <f>IF(N151="zákl. přenesená",J153,0)</f>
        <v>0</v>
      </c>
      <c r="BH151" s="181">
        <f>IF(N151="sníž. přenesená",J153,0)</f>
        <v>0</v>
      </c>
      <c r="BI151" s="181">
        <f>IF(N151="nulová",J153,0)</f>
        <v>0</v>
      </c>
      <c r="BJ151" s="21" t="s">
        <v>73</v>
      </c>
      <c r="BK151" s="181">
        <f>ROUND(I153*H153,2)</f>
        <v>0</v>
      </c>
      <c r="BL151" s="21" t="s">
        <v>123</v>
      </c>
      <c r="BM151" s="21" t="s">
        <v>290</v>
      </c>
    </row>
    <row r="152" spans="2:65" s="1" customFormat="1" ht="27">
      <c r="B152" s="372"/>
      <c r="C152" s="356"/>
      <c r="D152" s="335" t="s">
        <v>125</v>
      </c>
      <c r="E152" s="356"/>
      <c r="F152" s="336" t="s">
        <v>286</v>
      </c>
      <c r="G152" s="356"/>
      <c r="H152" s="356"/>
      <c r="I152" s="299"/>
      <c r="J152" s="356"/>
      <c r="K152" s="373"/>
      <c r="L152" s="356"/>
      <c r="M152" s="185"/>
      <c r="N152" s="37"/>
      <c r="O152" s="37"/>
      <c r="P152" s="37"/>
      <c r="Q152" s="37"/>
      <c r="R152" s="37"/>
      <c r="S152" s="37"/>
      <c r="T152" s="65"/>
      <c r="AT152" s="21" t="s">
        <v>125</v>
      </c>
      <c r="AU152" s="21" t="s">
        <v>75</v>
      </c>
    </row>
    <row r="153" spans="2:65" s="1" customFormat="1" ht="22.5" customHeight="1">
      <c r="B153" s="396"/>
      <c r="C153" s="170" t="s">
        <v>287</v>
      </c>
      <c r="D153" s="170" t="s">
        <v>118</v>
      </c>
      <c r="E153" s="171" t="s">
        <v>288</v>
      </c>
      <c r="F153" s="172" t="s">
        <v>289</v>
      </c>
      <c r="G153" s="173" t="s">
        <v>267</v>
      </c>
      <c r="H153" s="174">
        <v>7.72</v>
      </c>
      <c r="I153" s="175"/>
      <c r="J153" s="176">
        <f>ROUND(I153*H153,2)</f>
        <v>0</v>
      </c>
      <c r="K153" s="397" t="s">
        <v>122</v>
      </c>
      <c r="L153" s="356"/>
      <c r="M153" s="177" t="s">
        <v>5</v>
      </c>
      <c r="N153" s="178" t="s">
        <v>37</v>
      </c>
      <c r="O153" s="37"/>
      <c r="P153" s="179">
        <f>O153*H155</f>
        <v>0</v>
      </c>
      <c r="Q153" s="179">
        <v>0</v>
      </c>
      <c r="R153" s="179">
        <f>Q153*H155</f>
        <v>0</v>
      </c>
      <c r="S153" s="179">
        <v>0</v>
      </c>
      <c r="T153" s="180">
        <f>S153*H155</f>
        <v>0</v>
      </c>
      <c r="AR153" s="21" t="s">
        <v>123</v>
      </c>
      <c r="AT153" s="21" t="s">
        <v>118</v>
      </c>
      <c r="AU153" s="21" t="s">
        <v>75</v>
      </c>
      <c r="AY153" s="21" t="s">
        <v>115</v>
      </c>
      <c r="BE153" s="181">
        <f>IF(N153="základní",J155,0)</f>
        <v>0</v>
      </c>
      <c r="BF153" s="181">
        <f>IF(N153="snížená",J155,0)</f>
        <v>0</v>
      </c>
      <c r="BG153" s="181">
        <f>IF(N153="zákl. přenesená",J155,0)</f>
        <v>0</v>
      </c>
      <c r="BH153" s="181">
        <f>IF(N153="sníž. přenesená",J155,0)</f>
        <v>0</v>
      </c>
      <c r="BI153" s="181">
        <f>IF(N153="nulová",J155,0)</f>
        <v>0</v>
      </c>
      <c r="BJ153" s="21" t="s">
        <v>73</v>
      </c>
      <c r="BK153" s="181">
        <f>ROUND(I155*H155,2)</f>
        <v>0</v>
      </c>
      <c r="BL153" s="21" t="s">
        <v>123</v>
      </c>
      <c r="BM153" s="21" t="s">
        <v>295</v>
      </c>
    </row>
    <row r="154" spans="2:65" s="10" customFormat="1" ht="29.85" customHeight="1">
      <c r="B154" s="393"/>
      <c r="C154" s="356"/>
      <c r="D154" s="335" t="s">
        <v>125</v>
      </c>
      <c r="E154" s="356"/>
      <c r="F154" s="336" t="s">
        <v>291</v>
      </c>
      <c r="G154" s="356"/>
      <c r="H154" s="356"/>
      <c r="I154" s="299"/>
      <c r="J154" s="356"/>
      <c r="K154" s="373"/>
      <c r="L154" s="327"/>
      <c r="M154" s="160"/>
      <c r="N154" s="161"/>
      <c r="O154" s="161"/>
      <c r="P154" s="162">
        <f>P155</f>
        <v>0</v>
      </c>
      <c r="Q154" s="161"/>
      <c r="R154" s="162">
        <f>R155</f>
        <v>0</v>
      </c>
      <c r="S154" s="161"/>
      <c r="T154" s="163">
        <f>T155</f>
        <v>0</v>
      </c>
      <c r="AR154" s="156" t="s">
        <v>73</v>
      </c>
      <c r="AT154" s="164" t="s">
        <v>65</v>
      </c>
      <c r="AU154" s="164" t="s">
        <v>73</v>
      </c>
      <c r="AY154" s="156" t="s">
        <v>115</v>
      </c>
      <c r="BK154" s="165">
        <f>BK155</f>
        <v>0</v>
      </c>
    </row>
    <row r="155" spans="2:65" s="1" customFormat="1" ht="31.5" customHeight="1">
      <c r="B155" s="396"/>
      <c r="C155" s="360" t="s">
        <v>292</v>
      </c>
      <c r="D155" s="170" t="s">
        <v>118</v>
      </c>
      <c r="E155" s="171" t="s">
        <v>293</v>
      </c>
      <c r="F155" s="172" t="s">
        <v>294</v>
      </c>
      <c r="G155" s="173" t="s">
        <v>267</v>
      </c>
      <c r="H155" s="174">
        <v>415.16</v>
      </c>
      <c r="I155" s="175"/>
      <c r="J155" s="176">
        <f>ROUND(I155*H155,2)</f>
        <v>0</v>
      </c>
      <c r="K155" s="397" t="s">
        <v>122</v>
      </c>
      <c r="L155" s="356"/>
      <c r="M155" s="177" t="s">
        <v>5</v>
      </c>
      <c r="N155" s="206" t="s">
        <v>37</v>
      </c>
      <c r="O155" s="207"/>
      <c r="P155" s="208">
        <f>O155*H157</f>
        <v>0</v>
      </c>
      <c r="Q155" s="208">
        <v>0</v>
      </c>
      <c r="R155" s="208">
        <f>Q155*H157</f>
        <v>0</v>
      </c>
      <c r="S155" s="208">
        <v>0</v>
      </c>
      <c r="T155" s="209">
        <f>S155*H157</f>
        <v>0</v>
      </c>
      <c r="AR155" s="21" t="s">
        <v>123</v>
      </c>
      <c r="AT155" s="21" t="s">
        <v>118</v>
      </c>
      <c r="AU155" s="21" t="s">
        <v>75</v>
      </c>
      <c r="AY155" s="21" t="s">
        <v>115</v>
      </c>
      <c r="BE155" s="181">
        <f>IF(N155="základní",J157,0)</f>
        <v>0</v>
      </c>
      <c r="BF155" s="181">
        <f>IF(N155="snížená",J157,0)</f>
        <v>0</v>
      </c>
      <c r="BG155" s="181">
        <f>IF(N155="zákl. přenesená",J157,0)</f>
        <v>0</v>
      </c>
      <c r="BH155" s="181">
        <f>IF(N155="sníž. přenesená",J157,0)</f>
        <v>0</v>
      </c>
      <c r="BI155" s="181">
        <f>IF(N155="nulová",J157,0)</f>
        <v>0</v>
      </c>
      <c r="BJ155" s="21" t="s">
        <v>73</v>
      </c>
      <c r="BK155" s="181">
        <f>ROUND(I157*H157,2)</f>
        <v>0</v>
      </c>
      <c r="BL155" s="21" t="s">
        <v>123</v>
      </c>
      <c r="BM155" s="21" t="s">
        <v>301</v>
      </c>
    </row>
    <row r="156" spans="2:65" s="1" customFormat="1" ht="21.75" customHeight="1">
      <c r="B156" s="372"/>
      <c r="C156" s="327"/>
      <c r="D156" s="330" t="s">
        <v>65</v>
      </c>
      <c r="E156" s="331" t="s">
        <v>296</v>
      </c>
      <c r="F156" s="331" t="s">
        <v>297</v>
      </c>
      <c r="G156" s="327"/>
      <c r="H156" s="327"/>
      <c r="I156" s="394"/>
      <c r="J156" s="332">
        <f>BK154</f>
        <v>0</v>
      </c>
      <c r="K156" s="395"/>
      <c r="L156" s="356"/>
    </row>
    <row r="157" spans="2:65" ht="27">
      <c r="B157" s="370"/>
      <c r="C157" s="361" t="s">
        <v>298</v>
      </c>
      <c r="D157" s="170" t="s">
        <v>118</v>
      </c>
      <c r="E157" s="171" t="s">
        <v>299</v>
      </c>
      <c r="F157" s="172" t="s">
        <v>300</v>
      </c>
      <c r="G157" s="173" t="s">
        <v>267</v>
      </c>
      <c r="H157" s="174">
        <v>724.23</v>
      </c>
      <c r="I157" s="175"/>
      <c r="J157" s="176">
        <f>ROUND(I157*H157,2)</f>
        <v>0</v>
      </c>
      <c r="K157" s="397" t="s">
        <v>122</v>
      </c>
      <c r="L157" s="294"/>
    </row>
    <row r="158" spans="2:65" s="348" customFormat="1" ht="18">
      <c r="B158" s="393"/>
      <c r="C158" s="327"/>
      <c r="D158" s="330" t="s">
        <v>65</v>
      </c>
      <c r="E158" s="338" t="s">
        <v>902</v>
      </c>
      <c r="F158" s="338" t="s">
        <v>903</v>
      </c>
      <c r="G158" s="327"/>
      <c r="H158" s="327"/>
      <c r="I158" s="394"/>
      <c r="J158" s="339">
        <f>J159</f>
        <v>0</v>
      </c>
      <c r="K158" s="395"/>
      <c r="L158" s="294"/>
    </row>
    <row r="159" spans="2:65" s="348" customFormat="1" ht="15">
      <c r="B159" s="393"/>
      <c r="C159" s="327"/>
      <c r="D159" s="330" t="s">
        <v>65</v>
      </c>
      <c r="E159" s="331" t="s">
        <v>928</v>
      </c>
      <c r="F159" s="331" t="s">
        <v>929</v>
      </c>
      <c r="G159" s="327"/>
      <c r="H159" s="327"/>
      <c r="I159" s="394"/>
      <c r="J159" s="332">
        <f>J160+J161</f>
        <v>0</v>
      </c>
      <c r="K159" s="395"/>
      <c r="L159" s="294"/>
    </row>
    <row r="160" spans="2:65" s="348" customFormat="1" ht="21.75" customHeight="1">
      <c r="B160" s="393"/>
      <c r="C160" s="170">
        <v>49</v>
      </c>
      <c r="D160" s="170" t="s">
        <v>118</v>
      </c>
      <c r="E160" s="171" t="s">
        <v>350</v>
      </c>
      <c r="F160" s="172" t="s">
        <v>914</v>
      </c>
      <c r="G160" s="173" t="s">
        <v>792</v>
      </c>
      <c r="H160" s="174">
        <v>1</v>
      </c>
      <c r="I160" s="175"/>
      <c r="J160" s="176">
        <f>ROUND(I160*H160,2)</f>
        <v>0</v>
      </c>
      <c r="K160" s="397" t="s">
        <v>5</v>
      </c>
      <c r="L160" s="294"/>
    </row>
    <row r="161" spans="2:12" ht="32.25" customHeight="1">
      <c r="B161" s="370"/>
      <c r="C161" s="170" t="s">
        <v>883</v>
      </c>
      <c r="D161" s="170" t="s">
        <v>118</v>
      </c>
      <c r="E161" s="171" t="s">
        <v>911</v>
      </c>
      <c r="F161" s="172" t="s">
        <v>912</v>
      </c>
      <c r="G161" s="173" t="s">
        <v>792</v>
      </c>
      <c r="H161" s="174">
        <v>1</v>
      </c>
      <c r="I161" s="175"/>
      <c r="J161" s="176">
        <f>ROUND(I161*H161,2)</f>
        <v>0</v>
      </c>
      <c r="K161" s="397" t="s">
        <v>5</v>
      </c>
      <c r="L161" s="294"/>
    </row>
    <row r="162" spans="2:12" ht="44.25" customHeight="1">
      <c r="B162" s="404"/>
      <c r="C162" s="405"/>
      <c r="D162" s="405"/>
      <c r="E162" s="405"/>
      <c r="F162" s="406" t="s">
        <v>976</v>
      </c>
      <c r="G162" s="405"/>
      <c r="H162" s="405"/>
      <c r="I162" s="407"/>
      <c r="J162" s="405"/>
      <c r="K162" s="408"/>
      <c r="L162" s="294"/>
    </row>
    <row r="163" spans="2:12">
      <c r="F163" s="348"/>
    </row>
  </sheetData>
  <autoFilter ref="C85:K157"/>
  <mergeCells count="9">
    <mergeCell ref="E76:H76"/>
    <mergeCell ref="E78:H78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83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scale="69" fitToHeight="100" orientation="portrait" blackAndWhite="1" r:id="rId1"/>
  <headerFooter>
    <oddFooter>&amp;CStrana &amp;P z &amp;N</oddFooter>
  </headerFooter>
  <rowBreaks count="2" manualBreakCount="2">
    <brk id="36" max="16383" man="1"/>
    <brk id="68" max="16383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R130"/>
  <sheetViews>
    <sheetView showGridLines="0" workbookViewId="0">
      <pane ySplit="1" topLeftCell="A53" activePane="bottomLeft" state="frozen"/>
      <selection activeCell="XFD20" sqref="XFD20"/>
      <selection pane="bottomLeft" activeCell="XFD20" sqref="XFD20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94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18"/>
      <c r="B1" s="95"/>
      <c r="C1" s="95"/>
      <c r="D1" s="96" t="s">
        <v>1</v>
      </c>
      <c r="E1" s="95"/>
      <c r="F1" s="97" t="s">
        <v>79</v>
      </c>
      <c r="G1" s="476" t="s">
        <v>80</v>
      </c>
      <c r="H1" s="476"/>
      <c r="I1" s="98"/>
      <c r="J1" s="97" t="s">
        <v>81</v>
      </c>
      <c r="K1" s="96" t="s">
        <v>82</v>
      </c>
      <c r="L1" s="97" t="s">
        <v>83</v>
      </c>
      <c r="M1" s="97"/>
      <c r="N1" s="97"/>
      <c r="O1" s="97"/>
      <c r="P1" s="97"/>
      <c r="Q1" s="97"/>
      <c r="R1" s="97"/>
      <c r="S1" s="97"/>
      <c r="T1" s="97"/>
      <c r="U1" s="17"/>
      <c r="V1" s="17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  <c r="BO1" s="18"/>
      <c r="BP1" s="18"/>
      <c r="BQ1" s="18"/>
      <c r="BR1" s="18"/>
    </row>
    <row r="2" spans="1:70" ht="36.950000000000003" customHeight="1">
      <c r="L2" s="459" t="s">
        <v>8</v>
      </c>
      <c r="M2" s="460"/>
      <c r="N2" s="460"/>
      <c r="O2" s="460"/>
      <c r="P2" s="460"/>
      <c r="Q2" s="460"/>
      <c r="R2" s="460"/>
      <c r="S2" s="460"/>
      <c r="T2" s="460"/>
      <c r="U2" s="460"/>
      <c r="V2" s="460"/>
      <c r="AT2" s="21" t="s">
        <v>78</v>
      </c>
    </row>
    <row r="3" spans="1:70" ht="6.95" customHeight="1">
      <c r="B3" s="22"/>
      <c r="C3" s="23"/>
      <c r="D3" s="23"/>
      <c r="E3" s="23"/>
      <c r="F3" s="23"/>
      <c r="G3" s="23"/>
      <c r="H3" s="23"/>
      <c r="I3" s="99"/>
      <c r="J3" s="23"/>
      <c r="K3" s="24"/>
      <c r="AT3" s="21" t="s">
        <v>75</v>
      </c>
    </row>
    <row r="4" spans="1:70" ht="36.950000000000003" customHeight="1">
      <c r="B4" s="25"/>
      <c r="C4" s="26"/>
      <c r="D4" s="27" t="s">
        <v>84</v>
      </c>
      <c r="E4" s="26"/>
      <c r="F4" s="26"/>
      <c r="G4" s="26"/>
      <c r="H4" s="26"/>
      <c r="I4" s="100"/>
      <c r="J4" s="26"/>
      <c r="K4" s="28"/>
      <c r="M4" s="29" t="s">
        <v>13</v>
      </c>
      <c r="AT4" s="21" t="s">
        <v>6</v>
      </c>
    </row>
    <row r="5" spans="1:70" ht="6.95" customHeight="1">
      <c r="B5" s="25"/>
      <c r="C5" s="26"/>
      <c r="D5" s="26"/>
      <c r="E5" s="26"/>
      <c r="F5" s="26"/>
      <c r="G5" s="26"/>
      <c r="H5" s="26"/>
      <c r="I5" s="100"/>
      <c r="J5" s="26"/>
      <c r="K5" s="28"/>
    </row>
    <row r="6" spans="1:70" ht="15">
      <c r="B6" s="25"/>
      <c r="C6" s="26"/>
      <c r="D6" s="34" t="s">
        <v>18</v>
      </c>
      <c r="E6" s="26"/>
      <c r="F6" s="26"/>
      <c r="G6" s="26"/>
      <c r="H6" s="26"/>
      <c r="I6" s="100"/>
      <c r="J6" s="26"/>
      <c r="K6" s="28"/>
    </row>
    <row r="7" spans="1:70" ht="22.5" customHeight="1">
      <c r="B7" s="25"/>
      <c r="C7" s="26"/>
      <c r="D7" s="26"/>
      <c r="E7" s="478" t="str">
        <f>'Rekapitulace stavby'!K6</f>
        <v>Kolín, ul. Kouřimská – rekonstrukce kanalizace, komunikace a veřejného osvětlení</v>
      </c>
      <c r="F7" s="479"/>
      <c r="G7" s="479"/>
      <c r="H7" s="479"/>
      <c r="I7" s="100"/>
      <c r="J7" s="26"/>
      <c r="K7" s="28"/>
    </row>
    <row r="8" spans="1:70" s="1" customFormat="1" ht="15">
      <c r="B8" s="36"/>
      <c r="C8" s="37"/>
      <c r="D8" s="34" t="s">
        <v>85</v>
      </c>
      <c r="E8" s="37"/>
      <c r="F8" s="37"/>
      <c r="G8" s="37"/>
      <c r="H8" s="37"/>
      <c r="I8" s="101"/>
      <c r="J8" s="37"/>
      <c r="K8" s="40"/>
    </row>
    <row r="9" spans="1:70" s="1" customFormat="1" ht="36.950000000000003" customHeight="1">
      <c r="B9" s="36"/>
      <c r="C9" s="37"/>
      <c r="D9" s="37"/>
      <c r="E9" s="480" t="s">
        <v>302</v>
      </c>
      <c r="F9" s="481"/>
      <c r="G9" s="481"/>
      <c r="H9" s="481"/>
      <c r="I9" s="101"/>
      <c r="J9" s="37"/>
      <c r="K9" s="40"/>
    </row>
    <row r="10" spans="1:70" s="1" customFormat="1">
      <c r="B10" s="36"/>
      <c r="C10" s="37"/>
      <c r="D10" s="37"/>
      <c r="E10" s="37"/>
      <c r="F10" s="37"/>
      <c r="G10" s="37"/>
      <c r="H10" s="37"/>
      <c r="I10" s="101"/>
      <c r="J10" s="37"/>
      <c r="K10" s="40"/>
    </row>
    <row r="11" spans="1:70" s="1" customFormat="1" ht="14.45" customHeight="1">
      <c r="B11" s="36"/>
      <c r="C11" s="37"/>
      <c r="D11" s="34" t="s">
        <v>20</v>
      </c>
      <c r="E11" s="37"/>
      <c r="F11" s="32" t="s">
        <v>5</v>
      </c>
      <c r="G11" s="37"/>
      <c r="H11" s="37"/>
      <c r="I11" s="102" t="s">
        <v>21</v>
      </c>
      <c r="J11" s="32" t="s">
        <v>5</v>
      </c>
      <c r="K11" s="40"/>
    </row>
    <row r="12" spans="1:70" s="1" customFormat="1" ht="14.45" customHeight="1">
      <c r="B12" s="36"/>
      <c r="C12" s="37"/>
      <c r="D12" s="34" t="s">
        <v>22</v>
      </c>
      <c r="E12" s="37"/>
      <c r="F12" s="290" t="str">
        <f>IF('Rekapitulace stavby'!I8="","",'Rekapitulace stavby'!I8)</f>
        <v>Kouřimská</v>
      </c>
      <c r="G12" s="37"/>
      <c r="H12" s="37"/>
      <c r="I12" s="102" t="s">
        <v>23</v>
      </c>
      <c r="J12" s="103">
        <f>'Rekapitulace stavby'!AN8</f>
        <v>43019</v>
      </c>
      <c r="K12" s="40"/>
    </row>
    <row r="13" spans="1:70" s="1" customFormat="1" ht="10.9" customHeight="1">
      <c r="B13" s="36"/>
      <c r="C13" s="37"/>
      <c r="D13" s="37"/>
      <c r="E13" s="37"/>
      <c r="F13" s="37"/>
      <c r="G13" s="37"/>
      <c r="H13" s="37"/>
      <c r="I13" s="101"/>
      <c r="J13" s="37"/>
      <c r="K13" s="40"/>
    </row>
    <row r="14" spans="1:70" s="1" customFormat="1" ht="14.45" customHeight="1">
      <c r="B14" s="36"/>
      <c r="C14" s="37"/>
      <c r="D14" s="34" t="s">
        <v>24</v>
      </c>
      <c r="E14" s="37"/>
      <c r="F14" s="37"/>
      <c r="G14" s="37"/>
      <c r="H14" s="37"/>
      <c r="I14" s="102" t="s">
        <v>25</v>
      </c>
      <c r="J14" s="290" t="str">
        <f>IF('Rekapitulace stavby'!AN10="","",'Rekapitulace stavby'!AN10)</f>
        <v/>
      </c>
      <c r="K14" s="40"/>
    </row>
    <row r="15" spans="1:70" s="1" customFormat="1" ht="18" customHeight="1">
      <c r="B15" s="36"/>
      <c r="C15" s="37"/>
      <c r="D15" s="37"/>
      <c r="E15" s="32" t="str">
        <f>IF('Rekapitulace stavby'!E11="","",'Rekapitulace stavby'!E11)</f>
        <v xml:space="preserve">Město Kolín </v>
      </c>
      <c r="F15" s="37"/>
      <c r="G15" s="37"/>
      <c r="H15" s="37"/>
      <c r="I15" s="102" t="s">
        <v>26</v>
      </c>
      <c r="J15" s="290" t="str">
        <f>IF('Rekapitulace stavby'!AN11="","",'Rekapitulace stavby'!AN11)</f>
        <v>CZ00235440</v>
      </c>
      <c r="K15" s="40"/>
    </row>
    <row r="16" spans="1:70" s="1" customFormat="1" ht="6.95" customHeight="1">
      <c r="B16" s="36"/>
      <c r="C16" s="37"/>
      <c r="D16" s="37"/>
      <c r="E16" s="37"/>
      <c r="F16" s="37"/>
      <c r="G16" s="37"/>
      <c r="H16" s="37"/>
      <c r="I16" s="101"/>
      <c r="J16" s="37"/>
      <c r="K16" s="40"/>
    </row>
    <row r="17" spans="2:11" s="1" customFormat="1" ht="14.45" customHeight="1">
      <c r="B17" s="36"/>
      <c r="C17" s="37"/>
      <c r="D17" s="34" t="s">
        <v>27</v>
      </c>
      <c r="E17" s="37"/>
      <c r="F17" s="37"/>
      <c r="G17" s="37"/>
      <c r="H17" s="37"/>
      <c r="I17" s="102" t="s">
        <v>25</v>
      </c>
      <c r="J17" s="290" t="str">
        <f>IF('Rekapitulace stavby'!AN13="","",'Rekapitulace stavby'!AN13)</f>
        <v/>
      </c>
      <c r="K17" s="40"/>
    </row>
    <row r="18" spans="2:11" s="1" customFormat="1" ht="18" customHeight="1">
      <c r="B18" s="36"/>
      <c r="C18" s="37"/>
      <c r="D18" s="37"/>
      <c r="E18" s="32" t="str">
        <f>IF('Rekapitulace stavby'!E14="Vyplň údaj","",IF('Rekapitulace stavby'!E14="","",'Rekapitulace stavby'!E14))</f>
        <v/>
      </c>
      <c r="F18" s="37"/>
      <c r="G18" s="37"/>
      <c r="H18" s="37"/>
      <c r="I18" s="102" t="s">
        <v>26</v>
      </c>
      <c r="J18" s="290" t="str">
        <f>IF('Rekapitulace stavby'!AN14="","",'Rekapitulace stavby'!AN14)</f>
        <v/>
      </c>
      <c r="K18" s="40"/>
    </row>
    <row r="19" spans="2:11" s="1" customFormat="1" ht="6.95" customHeight="1">
      <c r="B19" s="36"/>
      <c r="C19" s="37"/>
      <c r="D19" s="37"/>
      <c r="E19" s="37"/>
      <c r="F19" s="37"/>
      <c r="G19" s="37"/>
      <c r="H19" s="37"/>
      <c r="I19" s="101"/>
      <c r="J19" s="37"/>
      <c r="K19" s="40"/>
    </row>
    <row r="20" spans="2:11" s="1" customFormat="1" ht="14.45" customHeight="1">
      <c r="B20" s="36"/>
      <c r="C20" s="37"/>
      <c r="D20" s="34" t="s">
        <v>28</v>
      </c>
      <c r="E20" s="37"/>
      <c r="F20" s="37"/>
      <c r="G20" s="37"/>
      <c r="H20" s="37"/>
      <c r="I20" s="102" t="s">
        <v>25</v>
      </c>
      <c r="J20" s="290" t="str">
        <f>IF('Rekapitulace stavby'!AN16="","",'Rekapitulace stavby'!AN16)</f>
        <v>49101340</v>
      </c>
      <c r="K20" s="40"/>
    </row>
    <row r="21" spans="2:11" s="1" customFormat="1" ht="18" customHeight="1">
      <c r="B21" s="36"/>
      <c r="C21" s="37"/>
      <c r="D21" s="37"/>
      <c r="E21" s="32" t="str">
        <f>IF('Rekapitulace stavby'!E17="","",'Rekapitulace stavby'!E17)</f>
        <v>Ing. Lubomír Macek, CSc., MBA.</v>
      </c>
      <c r="F21" s="37"/>
      <c r="G21" s="37"/>
      <c r="H21" s="37"/>
      <c r="I21" s="102" t="s">
        <v>26</v>
      </c>
      <c r="J21" s="290" t="str">
        <f>IF('Rekapitulace stavby'!AN17="","",'Rekapitulace stavby'!AN17)</f>
        <v>CZ49101340</v>
      </c>
      <c r="K21" s="40"/>
    </row>
    <row r="22" spans="2:11" s="1" customFormat="1" ht="6.95" customHeight="1">
      <c r="B22" s="36"/>
      <c r="C22" s="37"/>
      <c r="D22" s="37"/>
      <c r="E22" s="37"/>
      <c r="F22" s="37"/>
      <c r="G22" s="37"/>
      <c r="H22" s="37"/>
      <c r="I22" s="101"/>
      <c r="J22" s="37"/>
      <c r="K22" s="40"/>
    </row>
    <row r="23" spans="2:11" s="1" customFormat="1" ht="14.45" customHeight="1">
      <c r="B23" s="36"/>
      <c r="C23" s="37"/>
      <c r="D23" s="34" t="s">
        <v>30</v>
      </c>
      <c r="E23" s="37"/>
      <c r="F23" s="37"/>
      <c r="G23" s="37"/>
      <c r="H23" s="37"/>
      <c r="I23" s="101"/>
      <c r="J23" s="37"/>
      <c r="K23" s="40"/>
    </row>
    <row r="24" spans="2:11" s="6" customFormat="1" ht="22.5" customHeight="1">
      <c r="B24" s="104"/>
      <c r="C24" s="105"/>
      <c r="D24" s="105"/>
      <c r="E24" s="455" t="s">
        <v>5</v>
      </c>
      <c r="F24" s="455"/>
      <c r="G24" s="455"/>
      <c r="H24" s="455"/>
      <c r="I24" s="106"/>
      <c r="J24" s="105"/>
      <c r="K24" s="107"/>
    </row>
    <row r="25" spans="2:11" s="1" customFormat="1" ht="6.95" customHeight="1">
      <c r="B25" s="36"/>
      <c r="C25" s="37"/>
      <c r="D25" s="37"/>
      <c r="E25" s="37"/>
      <c r="F25" s="37"/>
      <c r="G25" s="37"/>
      <c r="H25" s="37"/>
      <c r="I25" s="101"/>
      <c r="J25" s="37"/>
      <c r="K25" s="40"/>
    </row>
    <row r="26" spans="2:11" s="1" customFormat="1" ht="6.95" customHeight="1">
      <c r="B26" s="36"/>
      <c r="C26" s="37"/>
      <c r="D26" s="63"/>
      <c r="E26" s="63"/>
      <c r="F26" s="63"/>
      <c r="G26" s="63"/>
      <c r="H26" s="63"/>
      <c r="I26" s="108"/>
      <c r="J26" s="63"/>
      <c r="K26" s="109"/>
    </row>
    <row r="27" spans="2:11" s="1" customFormat="1" ht="25.35" customHeight="1">
      <c r="B27" s="36"/>
      <c r="C27" s="37"/>
      <c r="D27" s="110" t="s">
        <v>32</v>
      </c>
      <c r="E27" s="37"/>
      <c r="F27" s="37"/>
      <c r="G27" s="37"/>
      <c r="H27" s="37"/>
      <c r="I27" s="101"/>
      <c r="J27" s="111">
        <f>ROUND(J84,2)</f>
        <v>0</v>
      </c>
      <c r="K27" s="40"/>
    </row>
    <row r="28" spans="2:11" s="1" customFormat="1" ht="6.95" customHeight="1">
      <c r="B28" s="36"/>
      <c r="C28" s="37"/>
      <c r="D28" s="63"/>
      <c r="E28" s="63"/>
      <c r="F28" s="63"/>
      <c r="G28" s="63"/>
      <c r="H28" s="63"/>
      <c r="I28" s="108"/>
      <c r="J28" s="63"/>
      <c r="K28" s="109"/>
    </row>
    <row r="29" spans="2:11" s="1" customFormat="1" ht="14.45" customHeight="1">
      <c r="B29" s="36"/>
      <c r="C29" s="37"/>
      <c r="D29" s="37"/>
      <c r="E29" s="37"/>
      <c r="F29" s="41" t="s">
        <v>34</v>
      </c>
      <c r="G29" s="37"/>
      <c r="H29" s="37"/>
      <c r="I29" s="112" t="s">
        <v>33</v>
      </c>
      <c r="J29" s="41" t="s">
        <v>35</v>
      </c>
      <c r="K29" s="40"/>
    </row>
    <row r="30" spans="2:11" s="1" customFormat="1" ht="14.45" customHeight="1">
      <c r="B30" s="36"/>
      <c r="C30" s="37"/>
      <c r="D30" s="44" t="s">
        <v>36</v>
      </c>
      <c r="E30" s="44" t="s">
        <v>37</v>
      </c>
      <c r="F30" s="113">
        <f>ROUND(SUM(BE84:BE129), 2)</f>
        <v>0</v>
      </c>
      <c r="G30" s="37"/>
      <c r="H30" s="37"/>
      <c r="I30" s="114">
        <v>0.21</v>
      </c>
      <c r="J30" s="113">
        <f>ROUND(ROUND((SUM(BE84:BE129)), 2)*I30, 2)</f>
        <v>0</v>
      </c>
      <c r="K30" s="40"/>
    </row>
    <row r="31" spans="2:11" s="1" customFormat="1" ht="14.45" customHeight="1">
      <c r="B31" s="36"/>
      <c r="C31" s="37"/>
      <c r="D31" s="37"/>
      <c r="E31" s="44" t="s">
        <v>38</v>
      </c>
      <c r="F31" s="113">
        <f>ROUND(SUM(BF84:BF129), 2)</f>
        <v>0</v>
      </c>
      <c r="G31" s="37"/>
      <c r="H31" s="37"/>
      <c r="I31" s="114">
        <v>0.15</v>
      </c>
      <c r="J31" s="113">
        <f>ROUND(ROUND((SUM(BF84:BF129)), 2)*I31, 2)</f>
        <v>0</v>
      </c>
      <c r="K31" s="40"/>
    </row>
    <row r="32" spans="2:11" s="1" customFormat="1" ht="14.45" hidden="1" customHeight="1">
      <c r="B32" s="36"/>
      <c r="C32" s="37"/>
      <c r="D32" s="37"/>
      <c r="E32" s="44" t="s">
        <v>39</v>
      </c>
      <c r="F32" s="113">
        <f>ROUND(SUM(BG84:BG129), 2)</f>
        <v>0</v>
      </c>
      <c r="G32" s="37"/>
      <c r="H32" s="37"/>
      <c r="I32" s="114">
        <v>0.21</v>
      </c>
      <c r="J32" s="113">
        <v>0</v>
      </c>
      <c r="K32" s="40"/>
    </row>
    <row r="33" spans="2:11" s="1" customFormat="1" ht="14.45" hidden="1" customHeight="1">
      <c r="B33" s="36"/>
      <c r="C33" s="37"/>
      <c r="D33" s="37"/>
      <c r="E33" s="44" t="s">
        <v>40</v>
      </c>
      <c r="F33" s="113">
        <f>ROUND(SUM(BH84:BH129), 2)</f>
        <v>0</v>
      </c>
      <c r="G33" s="37"/>
      <c r="H33" s="37"/>
      <c r="I33" s="114">
        <v>0.15</v>
      </c>
      <c r="J33" s="113">
        <v>0</v>
      </c>
      <c r="K33" s="40"/>
    </row>
    <row r="34" spans="2:11" s="1" customFormat="1" ht="14.45" hidden="1" customHeight="1">
      <c r="B34" s="36"/>
      <c r="C34" s="37"/>
      <c r="D34" s="37"/>
      <c r="E34" s="44" t="s">
        <v>41</v>
      </c>
      <c r="F34" s="113">
        <f>ROUND(SUM(BI84:BI129), 2)</f>
        <v>0</v>
      </c>
      <c r="G34" s="37"/>
      <c r="H34" s="37"/>
      <c r="I34" s="114">
        <v>0</v>
      </c>
      <c r="J34" s="113">
        <v>0</v>
      </c>
      <c r="K34" s="40"/>
    </row>
    <row r="35" spans="2:11" s="1" customFormat="1" ht="6.95" customHeight="1">
      <c r="B35" s="36"/>
      <c r="C35" s="37"/>
      <c r="D35" s="37"/>
      <c r="E35" s="37"/>
      <c r="F35" s="37"/>
      <c r="G35" s="37"/>
      <c r="H35" s="37"/>
      <c r="I35" s="101"/>
      <c r="J35" s="37"/>
      <c r="K35" s="40"/>
    </row>
    <row r="36" spans="2:11" s="1" customFormat="1" ht="25.35" customHeight="1">
      <c r="B36" s="36"/>
      <c r="C36" s="115"/>
      <c r="D36" s="116" t="s">
        <v>42</v>
      </c>
      <c r="E36" s="66"/>
      <c r="F36" s="66"/>
      <c r="G36" s="117" t="s">
        <v>43</v>
      </c>
      <c r="H36" s="118" t="s">
        <v>44</v>
      </c>
      <c r="I36" s="119"/>
      <c r="J36" s="120">
        <f>SUM(J27:J34)</f>
        <v>0</v>
      </c>
      <c r="K36" s="121"/>
    </row>
    <row r="37" spans="2:11" s="1" customFormat="1" ht="14.45" customHeight="1">
      <c r="B37" s="51"/>
      <c r="C37" s="52"/>
      <c r="D37" s="52"/>
      <c r="E37" s="52"/>
      <c r="F37" s="52"/>
      <c r="G37" s="52"/>
      <c r="H37" s="52"/>
      <c r="I37" s="122"/>
      <c r="J37" s="52"/>
      <c r="K37" s="53"/>
    </row>
    <row r="41" spans="2:11" s="1" customFormat="1" ht="6.95" customHeight="1">
      <c r="B41" s="54"/>
      <c r="C41" s="55"/>
      <c r="D41" s="55"/>
      <c r="E41" s="55"/>
      <c r="F41" s="55"/>
      <c r="G41" s="55"/>
      <c r="H41" s="55"/>
      <c r="I41" s="123"/>
      <c r="J41" s="55"/>
      <c r="K41" s="124"/>
    </row>
    <row r="42" spans="2:11" s="1" customFormat="1" ht="36.950000000000003" customHeight="1">
      <c r="B42" s="36"/>
      <c r="C42" s="27" t="s">
        <v>86</v>
      </c>
      <c r="D42" s="37"/>
      <c r="E42" s="37"/>
      <c r="F42" s="37"/>
      <c r="G42" s="37"/>
      <c r="H42" s="37"/>
      <c r="I42" s="101"/>
      <c r="J42" s="37"/>
      <c r="K42" s="40"/>
    </row>
    <row r="43" spans="2:11" s="1" customFormat="1" ht="6.95" customHeight="1">
      <c r="B43" s="36"/>
      <c r="C43" s="37"/>
      <c r="D43" s="37"/>
      <c r="E43" s="37"/>
      <c r="F43" s="37"/>
      <c r="G43" s="37"/>
      <c r="H43" s="37"/>
      <c r="I43" s="101"/>
      <c r="J43" s="37"/>
      <c r="K43" s="40"/>
    </row>
    <row r="44" spans="2:11" s="1" customFormat="1" ht="14.45" customHeight="1">
      <c r="B44" s="36"/>
      <c r="C44" s="34" t="s">
        <v>18</v>
      </c>
      <c r="D44" s="37"/>
      <c r="E44" s="37"/>
      <c r="F44" s="37"/>
      <c r="G44" s="37"/>
      <c r="H44" s="37"/>
      <c r="I44" s="101"/>
      <c r="J44" s="37"/>
      <c r="K44" s="40"/>
    </row>
    <row r="45" spans="2:11" s="1" customFormat="1" ht="22.5" customHeight="1">
      <c r="B45" s="36"/>
      <c r="C45" s="37"/>
      <c r="D45" s="37"/>
      <c r="E45" s="478" t="str">
        <f>E7</f>
        <v>Kolín, ul. Kouřimská – rekonstrukce kanalizace, komunikace a veřejného osvětlení</v>
      </c>
      <c r="F45" s="479"/>
      <c r="G45" s="479"/>
      <c r="H45" s="479"/>
      <c r="I45" s="101"/>
      <c r="J45" s="37"/>
      <c r="K45" s="40"/>
    </row>
    <row r="46" spans="2:11" s="1" customFormat="1" ht="14.45" customHeight="1">
      <c r="B46" s="36"/>
      <c r="C46" s="34" t="s">
        <v>85</v>
      </c>
      <c r="D46" s="37"/>
      <c r="E46" s="37"/>
      <c r="F46" s="37"/>
      <c r="G46" s="37"/>
      <c r="H46" s="37"/>
      <c r="I46" s="101"/>
      <c r="J46" s="37"/>
      <c r="K46" s="40"/>
    </row>
    <row r="47" spans="2:11" s="1" customFormat="1" ht="23.25" customHeight="1">
      <c r="B47" s="36"/>
      <c r="C47" s="37"/>
      <c r="D47" s="37"/>
      <c r="E47" s="480" t="str">
        <f>E9</f>
        <v>SL40017019 - SO3- Veřejné osvětlení</v>
      </c>
      <c r="F47" s="481"/>
      <c r="G47" s="481"/>
      <c r="H47" s="481"/>
      <c r="I47" s="101"/>
      <c r="J47" s="37"/>
      <c r="K47" s="40"/>
    </row>
    <row r="48" spans="2:11" s="1" customFormat="1" ht="6.95" customHeight="1">
      <c r="B48" s="36"/>
      <c r="C48" s="37"/>
      <c r="D48" s="37"/>
      <c r="E48" s="37"/>
      <c r="F48" s="37"/>
      <c r="G48" s="37"/>
      <c r="H48" s="37"/>
      <c r="I48" s="101"/>
      <c r="J48" s="37"/>
      <c r="K48" s="40"/>
    </row>
    <row r="49" spans="2:47" s="1" customFormat="1" ht="18" customHeight="1">
      <c r="B49" s="36"/>
      <c r="C49" s="34" t="s">
        <v>22</v>
      </c>
      <c r="D49" s="37"/>
      <c r="E49" s="37"/>
      <c r="F49" s="32" t="str">
        <f>F12</f>
        <v>Kouřimská</v>
      </c>
      <c r="G49" s="37"/>
      <c r="H49" s="37"/>
      <c r="I49" s="102" t="s">
        <v>23</v>
      </c>
      <c r="J49" s="103">
        <f>IF(J12="","",J12)</f>
        <v>43019</v>
      </c>
      <c r="K49" s="40"/>
    </row>
    <row r="50" spans="2:47" s="1" customFormat="1" ht="6.95" customHeight="1">
      <c r="B50" s="36"/>
      <c r="C50" s="37"/>
      <c r="D50" s="37"/>
      <c r="E50" s="37"/>
      <c r="F50" s="37"/>
      <c r="G50" s="37"/>
      <c r="H50" s="37"/>
      <c r="I50" s="101"/>
      <c r="J50" s="37"/>
      <c r="K50" s="40"/>
    </row>
    <row r="51" spans="2:47" s="1" customFormat="1" ht="15">
      <c r="B51" s="36"/>
      <c r="C51" s="34" t="s">
        <v>24</v>
      </c>
      <c r="D51" s="37"/>
      <c r="E51" s="37"/>
      <c r="F51" s="32" t="str">
        <f>E15</f>
        <v xml:space="preserve">Město Kolín </v>
      </c>
      <c r="G51" s="37"/>
      <c r="H51" s="37"/>
      <c r="I51" s="102" t="s">
        <v>28</v>
      </c>
      <c r="J51" s="32" t="str">
        <f>E21</f>
        <v>Ing. Lubomír Macek, CSc., MBA.</v>
      </c>
      <c r="K51" s="40"/>
    </row>
    <row r="52" spans="2:47" s="1" customFormat="1" ht="14.45" customHeight="1">
      <c r="B52" s="36"/>
      <c r="C52" s="34" t="s">
        <v>27</v>
      </c>
      <c r="D52" s="37"/>
      <c r="E52" s="37"/>
      <c r="F52" s="32" t="str">
        <f>IF(E18="","",E18)</f>
        <v/>
      </c>
      <c r="G52" s="37"/>
      <c r="H52" s="37"/>
      <c r="I52" s="101"/>
      <c r="J52" s="37"/>
      <c r="K52" s="40"/>
    </row>
    <row r="53" spans="2:47" s="1" customFormat="1" ht="10.35" customHeight="1">
      <c r="B53" s="36"/>
      <c r="C53" s="37"/>
      <c r="D53" s="37"/>
      <c r="E53" s="37"/>
      <c r="F53" s="37"/>
      <c r="G53" s="37"/>
      <c r="H53" s="37"/>
      <c r="I53" s="101"/>
      <c r="J53" s="37"/>
      <c r="K53" s="40"/>
    </row>
    <row r="54" spans="2:47" s="1" customFormat="1" ht="29.25" customHeight="1">
      <c r="B54" s="36"/>
      <c r="C54" s="125" t="s">
        <v>87</v>
      </c>
      <c r="D54" s="115"/>
      <c r="E54" s="115"/>
      <c r="F54" s="115"/>
      <c r="G54" s="115"/>
      <c r="H54" s="115"/>
      <c r="I54" s="126"/>
      <c r="J54" s="127" t="s">
        <v>88</v>
      </c>
      <c r="K54" s="128"/>
    </row>
    <row r="55" spans="2:47" s="1" customFormat="1" ht="10.35" customHeight="1">
      <c r="B55" s="36"/>
      <c r="C55" s="37"/>
      <c r="D55" s="37"/>
      <c r="E55" s="37"/>
      <c r="F55" s="37"/>
      <c r="G55" s="37"/>
      <c r="H55" s="37"/>
      <c r="I55" s="101"/>
      <c r="J55" s="37"/>
      <c r="K55" s="40"/>
    </row>
    <row r="56" spans="2:47" s="1" customFormat="1" ht="29.25" customHeight="1">
      <c r="B56" s="36"/>
      <c r="C56" s="129" t="s">
        <v>89</v>
      </c>
      <c r="D56" s="37"/>
      <c r="E56" s="37"/>
      <c r="F56" s="37"/>
      <c r="G56" s="37"/>
      <c r="H56" s="37"/>
      <c r="I56" s="101"/>
      <c r="J56" s="111">
        <f>J84</f>
        <v>0</v>
      </c>
      <c r="K56" s="40"/>
      <c r="AU56" s="21" t="s">
        <v>90</v>
      </c>
    </row>
    <row r="57" spans="2:47" s="7" customFormat="1" ht="24.95" customHeight="1">
      <c r="B57" s="130"/>
      <c r="C57" s="131"/>
      <c r="D57" s="132" t="s">
        <v>303</v>
      </c>
      <c r="E57" s="133"/>
      <c r="F57" s="133"/>
      <c r="G57" s="133"/>
      <c r="H57" s="133"/>
      <c r="I57" s="134"/>
      <c r="J57" s="135">
        <f>J85</f>
        <v>0</v>
      </c>
      <c r="K57" s="136"/>
    </row>
    <row r="58" spans="2:47" s="8" customFormat="1" ht="19.899999999999999" customHeight="1">
      <c r="B58" s="137"/>
      <c r="C58" s="138"/>
      <c r="D58" s="139" t="s">
        <v>92</v>
      </c>
      <c r="E58" s="140"/>
      <c r="F58" s="140"/>
      <c r="G58" s="140"/>
      <c r="H58" s="140"/>
      <c r="I58" s="141"/>
      <c r="J58" s="142">
        <f>J86</f>
        <v>0</v>
      </c>
      <c r="K58" s="143"/>
    </row>
    <row r="59" spans="2:47" s="8" customFormat="1" ht="19.899999999999999" customHeight="1">
      <c r="B59" s="137"/>
      <c r="C59" s="138"/>
      <c r="D59" s="139" t="s">
        <v>304</v>
      </c>
      <c r="E59" s="140"/>
      <c r="F59" s="140"/>
      <c r="G59" s="140"/>
      <c r="H59" s="140"/>
      <c r="I59" s="141"/>
      <c r="J59" s="142">
        <f>J92</f>
        <v>0</v>
      </c>
      <c r="K59" s="143"/>
    </row>
    <row r="60" spans="2:47" s="8" customFormat="1" ht="19.899999999999999" customHeight="1">
      <c r="B60" s="137"/>
      <c r="C60" s="138"/>
      <c r="D60" s="139" t="s">
        <v>305</v>
      </c>
      <c r="E60" s="140"/>
      <c r="F60" s="140"/>
      <c r="G60" s="140"/>
      <c r="H60" s="140"/>
      <c r="I60" s="141"/>
      <c r="J60" s="142">
        <f>J95</f>
        <v>0</v>
      </c>
      <c r="K60" s="143"/>
    </row>
    <row r="61" spans="2:47" s="8" customFormat="1" ht="19.899999999999999" customHeight="1">
      <c r="B61" s="137"/>
      <c r="C61" s="138"/>
      <c r="D61" s="139" t="s">
        <v>306</v>
      </c>
      <c r="E61" s="140"/>
      <c r="F61" s="140"/>
      <c r="G61" s="140"/>
      <c r="H61" s="140"/>
      <c r="I61" s="141"/>
      <c r="J61" s="142">
        <f>J99</f>
        <v>0</v>
      </c>
      <c r="K61" s="143"/>
    </row>
    <row r="62" spans="2:47" s="8" customFormat="1" ht="19.899999999999999" customHeight="1">
      <c r="B62" s="137"/>
      <c r="C62" s="138"/>
      <c r="D62" s="139" t="s">
        <v>307</v>
      </c>
      <c r="E62" s="140"/>
      <c r="F62" s="140"/>
      <c r="G62" s="140"/>
      <c r="H62" s="140"/>
      <c r="I62" s="141"/>
      <c r="J62" s="142">
        <f>J105</f>
        <v>0</v>
      </c>
      <c r="K62" s="143"/>
    </row>
    <row r="63" spans="2:47" s="8" customFormat="1" ht="19.899999999999999" customHeight="1">
      <c r="B63" s="137"/>
      <c r="C63" s="138"/>
      <c r="D63" s="139" t="s">
        <v>308</v>
      </c>
      <c r="E63" s="140"/>
      <c r="F63" s="140"/>
      <c r="G63" s="140"/>
      <c r="H63" s="140"/>
      <c r="I63" s="141"/>
      <c r="J63" s="142">
        <f>J121</f>
        <v>0</v>
      </c>
      <c r="K63" s="143"/>
    </row>
    <row r="64" spans="2:47" s="8" customFormat="1" ht="14.85" customHeight="1">
      <c r="B64" s="137"/>
      <c r="C64" s="138"/>
      <c r="D64" s="139" t="s">
        <v>309</v>
      </c>
      <c r="E64" s="140"/>
      <c r="F64" s="140"/>
      <c r="G64" s="140"/>
      <c r="H64" s="140"/>
      <c r="I64" s="141"/>
      <c r="J64" s="142">
        <f>J124</f>
        <v>0</v>
      </c>
      <c r="K64" s="143"/>
    </row>
    <row r="65" spans="2:12" s="1" customFormat="1" ht="21.75" customHeight="1">
      <c r="B65" s="36"/>
      <c r="C65" s="37"/>
      <c r="D65" s="37"/>
      <c r="E65" s="37"/>
      <c r="F65" s="37"/>
      <c r="G65" s="37"/>
      <c r="H65" s="37"/>
      <c r="I65" s="101"/>
      <c r="J65" s="37"/>
      <c r="K65" s="40"/>
    </row>
    <row r="66" spans="2:12" s="1" customFormat="1" ht="6.95" customHeight="1">
      <c r="B66" s="51"/>
      <c r="C66" s="52"/>
      <c r="D66" s="52"/>
      <c r="E66" s="52"/>
      <c r="F66" s="52"/>
      <c r="G66" s="52"/>
      <c r="H66" s="52"/>
      <c r="I66" s="122"/>
      <c r="J66" s="52"/>
      <c r="K66" s="53"/>
    </row>
    <row r="70" spans="2:12" s="1" customFormat="1" ht="6.95" customHeight="1">
      <c r="B70" s="54"/>
      <c r="C70" s="55"/>
      <c r="D70" s="55"/>
      <c r="E70" s="55"/>
      <c r="F70" s="55"/>
      <c r="G70" s="55"/>
      <c r="H70" s="55"/>
      <c r="I70" s="123"/>
      <c r="J70" s="55"/>
      <c r="K70" s="55"/>
      <c r="L70" s="36"/>
    </row>
    <row r="71" spans="2:12" s="1" customFormat="1" ht="36.950000000000003" customHeight="1">
      <c r="B71" s="36"/>
      <c r="C71" s="56" t="s">
        <v>99</v>
      </c>
      <c r="L71" s="36"/>
    </row>
    <row r="72" spans="2:12" s="1" customFormat="1" ht="6.95" customHeight="1">
      <c r="B72" s="36"/>
      <c r="L72" s="36"/>
    </row>
    <row r="73" spans="2:12" s="1" customFormat="1" ht="14.45" customHeight="1">
      <c r="B73" s="36"/>
      <c r="C73" s="58" t="s">
        <v>18</v>
      </c>
      <c r="L73" s="36"/>
    </row>
    <row r="74" spans="2:12" s="1" customFormat="1" ht="22.5" customHeight="1">
      <c r="B74" s="36"/>
      <c r="E74" s="488" t="str">
        <f>E7</f>
        <v>Kolín, ul. Kouřimská – rekonstrukce kanalizace, komunikace a veřejného osvětlení</v>
      </c>
      <c r="F74" s="489"/>
      <c r="G74" s="489"/>
      <c r="H74" s="489"/>
      <c r="L74" s="36"/>
    </row>
    <row r="75" spans="2:12" s="1" customFormat="1" ht="14.45" customHeight="1">
      <c r="B75" s="36"/>
      <c r="C75" s="58" t="s">
        <v>85</v>
      </c>
      <c r="L75" s="36"/>
    </row>
    <row r="76" spans="2:12" s="1" customFormat="1" ht="23.25" customHeight="1">
      <c r="B76" s="36"/>
      <c r="E76" s="461" t="str">
        <f>E9</f>
        <v>SL40017019 - SO3- Veřejné osvětlení</v>
      </c>
      <c r="F76" s="477"/>
      <c r="G76" s="477"/>
      <c r="H76" s="477"/>
      <c r="L76" s="36"/>
    </row>
    <row r="77" spans="2:12" s="1" customFormat="1" ht="6.95" customHeight="1">
      <c r="B77" s="36"/>
      <c r="L77" s="36"/>
    </row>
    <row r="78" spans="2:12" s="1" customFormat="1" ht="18" customHeight="1">
      <c r="B78" s="36"/>
      <c r="C78" s="58" t="s">
        <v>22</v>
      </c>
      <c r="F78" s="144" t="str">
        <f>F12</f>
        <v>Kouřimská</v>
      </c>
      <c r="I78" s="145" t="s">
        <v>23</v>
      </c>
      <c r="J78" s="62">
        <f>IF(J12="","",J12)</f>
        <v>43019</v>
      </c>
      <c r="L78" s="36"/>
    </row>
    <row r="79" spans="2:12" s="1" customFormat="1" ht="6.95" customHeight="1">
      <c r="B79" s="36"/>
      <c r="L79" s="36"/>
    </row>
    <row r="80" spans="2:12" s="1" customFormat="1" ht="15">
      <c r="B80" s="36"/>
      <c r="C80" s="58" t="s">
        <v>24</v>
      </c>
      <c r="F80" s="144" t="str">
        <f>E15</f>
        <v xml:space="preserve">Město Kolín </v>
      </c>
      <c r="I80" s="145" t="s">
        <v>28</v>
      </c>
      <c r="J80" s="144" t="str">
        <f>E21</f>
        <v>Ing. Lubomír Macek, CSc., MBA.</v>
      </c>
      <c r="L80" s="36"/>
    </row>
    <row r="81" spans="2:65" s="1" customFormat="1" ht="14.45" customHeight="1">
      <c r="B81" s="36"/>
      <c r="C81" s="58" t="s">
        <v>27</v>
      </c>
      <c r="F81" s="144" t="str">
        <f>IF(E18="","",E18)</f>
        <v/>
      </c>
      <c r="L81" s="36"/>
    </row>
    <row r="82" spans="2:65" s="1" customFormat="1" ht="10.35" customHeight="1">
      <c r="B82" s="36"/>
      <c r="L82" s="36"/>
    </row>
    <row r="83" spans="2:65" s="9" customFormat="1" ht="29.25" customHeight="1">
      <c r="B83" s="146"/>
      <c r="C83" s="147" t="s">
        <v>100</v>
      </c>
      <c r="D83" s="148" t="s">
        <v>51</v>
      </c>
      <c r="E83" s="148" t="s">
        <v>47</v>
      </c>
      <c r="F83" s="148" t="s">
        <v>101</v>
      </c>
      <c r="G83" s="148" t="s">
        <v>102</v>
      </c>
      <c r="H83" s="148" t="s">
        <v>103</v>
      </c>
      <c r="I83" s="149" t="s">
        <v>104</v>
      </c>
      <c r="J83" s="148" t="s">
        <v>88</v>
      </c>
      <c r="K83" s="150" t="s">
        <v>105</v>
      </c>
      <c r="L83" s="146"/>
      <c r="M83" s="68" t="s">
        <v>106</v>
      </c>
      <c r="N83" s="69" t="s">
        <v>36</v>
      </c>
      <c r="O83" s="69" t="s">
        <v>107</v>
      </c>
      <c r="P83" s="69" t="s">
        <v>108</v>
      </c>
      <c r="Q83" s="69" t="s">
        <v>109</v>
      </c>
      <c r="R83" s="69" t="s">
        <v>110</v>
      </c>
      <c r="S83" s="69" t="s">
        <v>111</v>
      </c>
      <c r="T83" s="70" t="s">
        <v>112</v>
      </c>
    </row>
    <row r="84" spans="2:65" s="1" customFormat="1" ht="29.25" customHeight="1">
      <c r="B84" s="36"/>
      <c r="C84" s="72" t="s">
        <v>89</v>
      </c>
      <c r="J84" s="151">
        <f>J85</f>
        <v>0</v>
      </c>
      <c r="L84" s="36"/>
      <c r="M84" s="71"/>
      <c r="N84" s="63"/>
      <c r="O84" s="63"/>
      <c r="P84" s="152">
        <f>P85</f>
        <v>0</v>
      </c>
      <c r="Q84" s="63"/>
      <c r="R84" s="152">
        <f>R85</f>
        <v>0</v>
      </c>
      <c r="S84" s="63"/>
      <c r="T84" s="153">
        <f>T85</f>
        <v>0</v>
      </c>
      <c r="AT84" s="21" t="s">
        <v>65</v>
      </c>
      <c r="AU84" s="21" t="s">
        <v>90</v>
      </c>
      <c r="BK84" s="154">
        <f>BK85</f>
        <v>0</v>
      </c>
    </row>
    <row r="85" spans="2:65" s="10" customFormat="1" ht="37.35" customHeight="1">
      <c r="B85" s="155"/>
      <c r="D85" s="156" t="s">
        <v>65</v>
      </c>
      <c r="E85" s="157" t="s">
        <v>113</v>
      </c>
      <c r="F85" s="157" t="s">
        <v>113</v>
      </c>
      <c r="I85" s="158"/>
      <c r="J85" s="159">
        <f>J86+J92+J95+J105+J121+J124</f>
        <v>0</v>
      </c>
      <c r="L85" s="155"/>
      <c r="M85" s="160"/>
      <c r="N85" s="161"/>
      <c r="O85" s="161"/>
      <c r="P85" s="162">
        <f>P86+P92+P95+P99+P105+P121</f>
        <v>0</v>
      </c>
      <c r="Q85" s="161"/>
      <c r="R85" s="162">
        <f>R86+R92+R95+R99+R105+R121</f>
        <v>0</v>
      </c>
      <c r="S85" s="161"/>
      <c r="T85" s="163">
        <f>T86+T92+T95+T99+T105+T121</f>
        <v>0</v>
      </c>
      <c r="AR85" s="156" t="s">
        <v>73</v>
      </c>
      <c r="AT85" s="164" t="s">
        <v>65</v>
      </c>
      <c r="AU85" s="164" t="s">
        <v>66</v>
      </c>
      <c r="AY85" s="156" t="s">
        <v>115</v>
      </c>
      <c r="BK85" s="165">
        <f>BK86+BK92+BK95+BK99+BK105+BK121</f>
        <v>0</v>
      </c>
    </row>
    <row r="86" spans="2:65" s="10" customFormat="1" ht="19.899999999999999" customHeight="1">
      <c r="B86" s="155"/>
      <c r="D86" s="166" t="s">
        <v>65</v>
      </c>
      <c r="E86" s="167" t="s">
        <v>73</v>
      </c>
      <c r="F86" s="167" t="s">
        <v>116</v>
      </c>
      <c r="I86" s="158"/>
      <c r="J86" s="168">
        <f>BK86</f>
        <v>0</v>
      </c>
      <c r="L86" s="155"/>
      <c r="M86" s="160"/>
      <c r="N86" s="161"/>
      <c r="O86" s="161"/>
      <c r="P86" s="162">
        <f>SUM(P87:P91)</f>
        <v>0</v>
      </c>
      <c r="Q86" s="161"/>
      <c r="R86" s="162">
        <f>SUM(R87:R91)</f>
        <v>0</v>
      </c>
      <c r="S86" s="161"/>
      <c r="T86" s="163">
        <f>SUM(T87:T91)</f>
        <v>0</v>
      </c>
      <c r="AR86" s="156" t="s">
        <v>73</v>
      </c>
      <c r="AT86" s="164" t="s">
        <v>65</v>
      </c>
      <c r="AU86" s="164" t="s">
        <v>73</v>
      </c>
      <c r="AY86" s="156" t="s">
        <v>115</v>
      </c>
      <c r="BK86" s="165">
        <f>SUM(BK87:BK91)</f>
        <v>0</v>
      </c>
    </row>
    <row r="87" spans="2:65" s="1" customFormat="1" ht="44.25" customHeight="1">
      <c r="B87" s="169"/>
      <c r="C87" s="170" t="s">
        <v>199</v>
      </c>
      <c r="D87" s="170" t="s">
        <v>118</v>
      </c>
      <c r="E87" s="171" t="s">
        <v>310</v>
      </c>
      <c r="F87" s="172" t="s">
        <v>311</v>
      </c>
      <c r="G87" s="173" t="s">
        <v>312</v>
      </c>
      <c r="H87" s="174">
        <v>40.950000000000003</v>
      </c>
      <c r="I87" s="175"/>
      <c r="J87" s="176">
        <f>ROUND(I87*H87,2)</f>
        <v>0</v>
      </c>
      <c r="K87" s="172" t="s">
        <v>122</v>
      </c>
      <c r="L87" s="36"/>
      <c r="M87" s="177" t="s">
        <v>5</v>
      </c>
      <c r="N87" s="178" t="s">
        <v>37</v>
      </c>
      <c r="O87" s="37"/>
      <c r="P87" s="179">
        <f>O87*H87</f>
        <v>0</v>
      </c>
      <c r="Q87" s="179">
        <v>0</v>
      </c>
      <c r="R87" s="179">
        <f>Q87*H87</f>
        <v>0</v>
      </c>
      <c r="S87" s="179">
        <v>0</v>
      </c>
      <c r="T87" s="180">
        <f>S87*H87</f>
        <v>0</v>
      </c>
      <c r="AR87" s="21" t="s">
        <v>123</v>
      </c>
      <c r="AT87" s="21" t="s">
        <v>118</v>
      </c>
      <c r="AU87" s="21" t="s">
        <v>75</v>
      </c>
      <c r="AY87" s="21" t="s">
        <v>115</v>
      </c>
      <c r="BE87" s="181">
        <f>IF(N87="základní",J87,0)</f>
        <v>0</v>
      </c>
      <c r="BF87" s="181">
        <f>IF(N87="snížená",J87,0)</f>
        <v>0</v>
      </c>
      <c r="BG87" s="181">
        <f>IF(N87="zákl. přenesená",J87,0)</f>
        <v>0</v>
      </c>
      <c r="BH87" s="181">
        <f>IF(N87="sníž. přenesená",J87,0)</f>
        <v>0</v>
      </c>
      <c r="BI87" s="181">
        <f>IF(N87="nulová",J87,0)</f>
        <v>0</v>
      </c>
      <c r="BJ87" s="21" t="s">
        <v>73</v>
      </c>
      <c r="BK87" s="181">
        <f>ROUND(I87*H87,2)</f>
        <v>0</v>
      </c>
      <c r="BL87" s="21" t="s">
        <v>123</v>
      </c>
      <c r="BM87" s="21" t="s">
        <v>313</v>
      </c>
    </row>
    <row r="88" spans="2:65" s="1" customFormat="1" ht="94.5">
      <c r="B88" s="36"/>
      <c r="D88" s="182" t="s">
        <v>125</v>
      </c>
      <c r="F88" s="183" t="s">
        <v>314</v>
      </c>
      <c r="I88" s="184"/>
      <c r="L88" s="36"/>
      <c r="M88" s="185"/>
      <c r="N88" s="37"/>
      <c r="O88" s="37"/>
      <c r="P88" s="37"/>
      <c r="Q88" s="37"/>
      <c r="R88" s="37"/>
      <c r="S88" s="37"/>
      <c r="T88" s="65"/>
      <c r="AT88" s="21" t="s">
        <v>125</v>
      </c>
      <c r="AU88" s="21" t="s">
        <v>75</v>
      </c>
    </row>
    <row r="89" spans="2:65" s="1" customFormat="1" ht="44.25" customHeight="1">
      <c r="B89" s="169"/>
      <c r="C89" s="170" t="s">
        <v>185</v>
      </c>
      <c r="D89" s="170" t="s">
        <v>118</v>
      </c>
      <c r="E89" s="171" t="s">
        <v>315</v>
      </c>
      <c r="F89" s="172" t="s">
        <v>316</v>
      </c>
      <c r="G89" s="173" t="s">
        <v>312</v>
      </c>
      <c r="H89" s="174">
        <v>27.15</v>
      </c>
      <c r="I89" s="175"/>
      <c r="J89" s="176">
        <f>ROUND(I89*H89,2)</f>
        <v>0</v>
      </c>
      <c r="K89" s="172" t="s">
        <v>122</v>
      </c>
      <c r="L89" s="36"/>
      <c r="M89" s="177" t="s">
        <v>5</v>
      </c>
      <c r="N89" s="178" t="s">
        <v>37</v>
      </c>
      <c r="O89" s="37"/>
      <c r="P89" s="179">
        <f>O89*H89</f>
        <v>0</v>
      </c>
      <c r="Q89" s="179">
        <v>0</v>
      </c>
      <c r="R89" s="179">
        <f>Q89*H89</f>
        <v>0</v>
      </c>
      <c r="S89" s="179">
        <v>0</v>
      </c>
      <c r="T89" s="180">
        <f>S89*H89</f>
        <v>0</v>
      </c>
      <c r="AR89" s="21" t="s">
        <v>123</v>
      </c>
      <c r="AT89" s="21" t="s">
        <v>118</v>
      </c>
      <c r="AU89" s="21" t="s">
        <v>75</v>
      </c>
      <c r="AY89" s="21" t="s">
        <v>115</v>
      </c>
      <c r="BE89" s="181">
        <f>IF(N89="základní",J89,0)</f>
        <v>0</v>
      </c>
      <c r="BF89" s="181">
        <f>IF(N89="snížená",J89,0)</f>
        <v>0</v>
      </c>
      <c r="BG89" s="181">
        <f>IF(N89="zákl. přenesená",J89,0)</f>
        <v>0</v>
      </c>
      <c r="BH89" s="181">
        <f>IF(N89="sníž. přenesená",J89,0)</f>
        <v>0</v>
      </c>
      <c r="BI89" s="181">
        <f>IF(N89="nulová",J89,0)</f>
        <v>0</v>
      </c>
      <c r="BJ89" s="21" t="s">
        <v>73</v>
      </c>
      <c r="BK89" s="181">
        <f>ROUND(I89*H89,2)</f>
        <v>0</v>
      </c>
      <c r="BL89" s="21" t="s">
        <v>123</v>
      </c>
      <c r="BM89" s="21" t="s">
        <v>317</v>
      </c>
    </row>
    <row r="90" spans="2:65" s="1" customFormat="1" ht="44.25" customHeight="1">
      <c r="B90" s="169"/>
      <c r="C90" s="170" t="s">
        <v>10</v>
      </c>
      <c r="D90" s="170" t="s">
        <v>118</v>
      </c>
      <c r="E90" s="171" t="s">
        <v>318</v>
      </c>
      <c r="F90" s="172" t="s">
        <v>319</v>
      </c>
      <c r="G90" s="173" t="s">
        <v>312</v>
      </c>
      <c r="H90" s="174">
        <v>16.25</v>
      </c>
      <c r="I90" s="175"/>
      <c r="J90" s="176">
        <f>ROUND(I90*H90,2)</f>
        <v>0</v>
      </c>
      <c r="K90" s="172" t="s">
        <v>122</v>
      </c>
      <c r="L90" s="36"/>
      <c r="M90" s="177" t="s">
        <v>5</v>
      </c>
      <c r="N90" s="178" t="s">
        <v>37</v>
      </c>
      <c r="O90" s="37"/>
      <c r="P90" s="179">
        <f>O90*H90</f>
        <v>0</v>
      </c>
      <c r="Q90" s="179">
        <v>0</v>
      </c>
      <c r="R90" s="179">
        <f>Q90*H90</f>
        <v>0</v>
      </c>
      <c r="S90" s="179">
        <v>0</v>
      </c>
      <c r="T90" s="180">
        <f>S90*H90</f>
        <v>0</v>
      </c>
      <c r="AR90" s="21" t="s">
        <v>123</v>
      </c>
      <c r="AT90" s="21" t="s">
        <v>118</v>
      </c>
      <c r="AU90" s="21" t="s">
        <v>75</v>
      </c>
      <c r="AY90" s="21" t="s">
        <v>115</v>
      </c>
      <c r="BE90" s="181">
        <f>IF(N90="základní",J90,0)</f>
        <v>0</v>
      </c>
      <c r="BF90" s="181">
        <f>IF(N90="snížená",J90,0)</f>
        <v>0</v>
      </c>
      <c r="BG90" s="181">
        <f>IF(N90="zákl. přenesená",J90,0)</f>
        <v>0</v>
      </c>
      <c r="BH90" s="181">
        <f>IF(N90="sníž. přenesená",J90,0)</f>
        <v>0</v>
      </c>
      <c r="BI90" s="181">
        <f>IF(N90="nulová",J90,0)</f>
        <v>0</v>
      </c>
      <c r="BJ90" s="21" t="s">
        <v>73</v>
      </c>
      <c r="BK90" s="181">
        <f>ROUND(I90*H90,2)</f>
        <v>0</v>
      </c>
      <c r="BL90" s="21" t="s">
        <v>123</v>
      </c>
      <c r="BM90" s="21" t="s">
        <v>320</v>
      </c>
    </row>
    <row r="91" spans="2:65" s="1" customFormat="1" ht="27">
      <c r="B91" s="36"/>
      <c r="D91" s="186" t="s">
        <v>125</v>
      </c>
      <c r="F91" s="187" t="s">
        <v>321</v>
      </c>
      <c r="I91" s="184"/>
      <c r="L91" s="36"/>
      <c r="M91" s="185"/>
      <c r="N91" s="37"/>
      <c r="O91" s="37"/>
      <c r="P91" s="37"/>
      <c r="Q91" s="37"/>
      <c r="R91" s="37"/>
      <c r="S91" s="37"/>
      <c r="T91" s="65"/>
      <c r="AT91" s="21" t="s">
        <v>125</v>
      </c>
      <c r="AU91" s="21" t="s">
        <v>75</v>
      </c>
    </row>
    <row r="92" spans="2:65" s="10" customFormat="1" ht="29.85" customHeight="1">
      <c r="B92" s="155"/>
      <c r="D92" s="166" t="s">
        <v>65</v>
      </c>
      <c r="E92" s="167" t="s">
        <v>123</v>
      </c>
      <c r="F92" s="167" t="s">
        <v>322</v>
      </c>
      <c r="I92" s="158"/>
      <c r="J92" s="168">
        <f>BK92</f>
        <v>0</v>
      </c>
      <c r="L92" s="155"/>
      <c r="M92" s="160"/>
      <c r="N92" s="161"/>
      <c r="O92" s="161"/>
      <c r="P92" s="162">
        <f>SUM(P93:P94)</f>
        <v>0</v>
      </c>
      <c r="Q92" s="161"/>
      <c r="R92" s="162">
        <f>SUM(R93:R94)</f>
        <v>0</v>
      </c>
      <c r="S92" s="161"/>
      <c r="T92" s="163">
        <f>SUM(T93:T94)</f>
        <v>0</v>
      </c>
      <c r="AR92" s="156" t="s">
        <v>73</v>
      </c>
      <c r="AT92" s="164" t="s">
        <v>65</v>
      </c>
      <c r="AU92" s="164" t="s">
        <v>73</v>
      </c>
      <c r="AY92" s="156" t="s">
        <v>115</v>
      </c>
      <c r="BK92" s="165">
        <f>SUM(BK93:BK94)</f>
        <v>0</v>
      </c>
    </row>
    <row r="93" spans="2:65" s="1" customFormat="1" ht="31.5" customHeight="1">
      <c r="B93" s="169"/>
      <c r="C93" s="170" t="s">
        <v>180</v>
      </c>
      <c r="D93" s="170" t="s">
        <v>118</v>
      </c>
      <c r="E93" s="171" t="s">
        <v>323</v>
      </c>
      <c r="F93" s="172" t="s">
        <v>324</v>
      </c>
      <c r="G93" s="173" t="s">
        <v>312</v>
      </c>
      <c r="H93" s="174">
        <v>13.8</v>
      </c>
      <c r="I93" s="175"/>
      <c r="J93" s="176">
        <f>ROUND(I93*H93,2)</f>
        <v>0</v>
      </c>
      <c r="K93" s="172" t="s">
        <v>122</v>
      </c>
      <c r="L93" s="36"/>
      <c r="M93" s="177" t="s">
        <v>5</v>
      </c>
      <c r="N93" s="178" t="s">
        <v>37</v>
      </c>
      <c r="O93" s="37"/>
      <c r="P93" s="179">
        <f>O93*H93</f>
        <v>0</v>
      </c>
      <c r="Q93" s="179">
        <v>0</v>
      </c>
      <c r="R93" s="179">
        <f>Q93*H93</f>
        <v>0</v>
      </c>
      <c r="S93" s="179">
        <v>0</v>
      </c>
      <c r="T93" s="180">
        <f>S93*H93</f>
        <v>0</v>
      </c>
      <c r="AR93" s="21" t="s">
        <v>123</v>
      </c>
      <c r="AT93" s="21" t="s">
        <v>118</v>
      </c>
      <c r="AU93" s="21" t="s">
        <v>75</v>
      </c>
      <c r="AY93" s="21" t="s">
        <v>115</v>
      </c>
      <c r="BE93" s="181">
        <f>IF(N93="základní",J93,0)</f>
        <v>0</v>
      </c>
      <c r="BF93" s="181">
        <f>IF(N93="snížená",J93,0)</f>
        <v>0</v>
      </c>
      <c r="BG93" s="181">
        <f>IF(N93="zákl. přenesená",J93,0)</f>
        <v>0</v>
      </c>
      <c r="BH93" s="181">
        <f>IF(N93="sníž. přenesená",J93,0)</f>
        <v>0</v>
      </c>
      <c r="BI93" s="181">
        <f>IF(N93="nulová",J93,0)</f>
        <v>0</v>
      </c>
      <c r="BJ93" s="21" t="s">
        <v>73</v>
      </c>
      <c r="BK93" s="181">
        <f>ROUND(I93*H93,2)</f>
        <v>0</v>
      </c>
      <c r="BL93" s="21" t="s">
        <v>123</v>
      </c>
      <c r="BM93" s="21" t="s">
        <v>325</v>
      </c>
    </row>
    <row r="94" spans="2:65" s="1" customFormat="1" ht="27">
      <c r="B94" s="36"/>
      <c r="D94" s="186" t="s">
        <v>125</v>
      </c>
      <c r="F94" s="187" t="s">
        <v>326</v>
      </c>
      <c r="I94" s="184"/>
      <c r="L94" s="36"/>
      <c r="M94" s="185"/>
      <c r="N94" s="37"/>
      <c r="O94" s="37"/>
      <c r="P94" s="37"/>
      <c r="Q94" s="37"/>
      <c r="R94" s="37"/>
      <c r="S94" s="37"/>
      <c r="T94" s="65"/>
      <c r="AT94" s="21" t="s">
        <v>125</v>
      </c>
      <c r="AU94" s="21" t="s">
        <v>75</v>
      </c>
    </row>
    <row r="95" spans="2:65" s="10" customFormat="1" ht="29.85" customHeight="1">
      <c r="B95" s="155"/>
      <c r="D95" s="166" t="s">
        <v>65</v>
      </c>
      <c r="E95" s="167" t="s">
        <v>327</v>
      </c>
      <c r="F95" s="167" t="s">
        <v>5</v>
      </c>
      <c r="I95" s="158"/>
      <c r="J95" s="168">
        <f>BK95</f>
        <v>0</v>
      </c>
      <c r="L95" s="155"/>
      <c r="M95" s="160"/>
      <c r="N95" s="161"/>
      <c r="O95" s="161"/>
      <c r="P95" s="162">
        <f>SUM(P96:P98)</f>
        <v>0</v>
      </c>
      <c r="Q95" s="161"/>
      <c r="R95" s="162">
        <f>SUM(R96:R98)</f>
        <v>0</v>
      </c>
      <c r="S95" s="161"/>
      <c r="T95" s="163">
        <f>SUM(T96:T98)</f>
        <v>0</v>
      </c>
      <c r="AR95" s="156" t="s">
        <v>73</v>
      </c>
      <c r="AT95" s="164" t="s">
        <v>65</v>
      </c>
      <c r="AU95" s="164" t="s">
        <v>73</v>
      </c>
      <c r="AY95" s="156" t="s">
        <v>115</v>
      </c>
      <c r="BK95" s="165">
        <f>SUM(BK96:BK98)</f>
        <v>0</v>
      </c>
    </row>
    <row r="96" spans="2:65" s="1" customFormat="1" ht="44.25" customHeight="1">
      <c r="B96" s="169"/>
      <c r="C96" s="170" t="s">
        <v>328</v>
      </c>
      <c r="D96" s="170" t="s">
        <v>118</v>
      </c>
      <c r="E96" s="171" t="s">
        <v>329</v>
      </c>
      <c r="F96" s="172" t="s">
        <v>330</v>
      </c>
      <c r="G96" s="173" t="s">
        <v>312</v>
      </c>
      <c r="H96" s="174">
        <v>2.4500000000000002</v>
      </c>
      <c r="I96" s="175"/>
      <c r="J96" s="176">
        <f>ROUND(I96*H96,2)</f>
        <v>0</v>
      </c>
      <c r="K96" s="172" t="s">
        <v>122</v>
      </c>
      <c r="L96" s="36"/>
      <c r="M96" s="177" t="s">
        <v>5</v>
      </c>
      <c r="N96" s="178" t="s">
        <v>37</v>
      </c>
      <c r="O96" s="37"/>
      <c r="P96" s="179">
        <f>O96*H96</f>
        <v>0</v>
      </c>
      <c r="Q96" s="179">
        <v>0</v>
      </c>
      <c r="R96" s="179">
        <f>Q96*H96</f>
        <v>0</v>
      </c>
      <c r="S96" s="179">
        <v>0</v>
      </c>
      <c r="T96" s="180">
        <f>S96*H96</f>
        <v>0</v>
      </c>
      <c r="AR96" s="21" t="s">
        <v>123</v>
      </c>
      <c r="AT96" s="21" t="s">
        <v>118</v>
      </c>
      <c r="AU96" s="21" t="s">
        <v>75</v>
      </c>
      <c r="AY96" s="21" t="s">
        <v>115</v>
      </c>
      <c r="BE96" s="181">
        <f>IF(N96="základní",J96,0)</f>
        <v>0</v>
      </c>
      <c r="BF96" s="181">
        <f>IF(N96="snížená",J96,0)</f>
        <v>0</v>
      </c>
      <c r="BG96" s="181">
        <f>IF(N96="zákl. přenesená",J96,0)</f>
        <v>0</v>
      </c>
      <c r="BH96" s="181">
        <f>IF(N96="sníž. přenesená",J96,0)</f>
        <v>0</v>
      </c>
      <c r="BI96" s="181">
        <f>IF(N96="nulová",J96,0)</f>
        <v>0</v>
      </c>
      <c r="BJ96" s="21" t="s">
        <v>73</v>
      </c>
      <c r="BK96" s="181">
        <f>ROUND(I96*H96,2)</f>
        <v>0</v>
      </c>
      <c r="BL96" s="21" t="s">
        <v>123</v>
      </c>
      <c r="BM96" s="21" t="s">
        <v>331</v>
      </c>
    </row>
    <row r="97" spans="2:65" s="1" customFormat="1" ht="22.5" customHeight="1">
      <c r="B97" s="169"/>
      <c r="C97" s="170" t="s">
        <v>282</v>
      </c>
      <c r="D97" s="170" t="s">
        <v>118</v>
      </c>
      <c r="E97" s="171" t="s">
        <v>213</v>
      </c>
      <c r="F97" s="172" t="s">
        <v>908</v>
      </c>
      <c r="G97" s="173" t="s">
        <v>332</v>
      </c>
      <c r="H97" s="174">
        <v>9</v>
      </c>
      <c r="I97" s="175"/>
      <c r="J97" s="176">
        <f>ROUND(I97*H97,2)</f>
        <v>0</v>
      </c>
      <c r="K97" s="172" t="s">
        <v>5</v>
      </c>
      <c r="L97" s="36"/>
      <c r="M97" s="177" t="s">
        <v>5</v>
      </c>
      <c r="N97" s="178" t="s">
        <v>37</v>
      </c>
      <c r="O97" s="37"/>
      <c r="P97" s="179">
        <f>O97*H97</f>
        <v>0</v>
      </c>
      <c r="Q97" s="179">
        <v>0</v>
      </c>
      <c r="R97" s="179">
        <f>Q97*H97</f>
        <v>0</v>
      </c>
      <c r="S97" s="179">
        <v>0</v>
      </c>
      <c r="T97" s="180">
        <f>S97*H97</f>
        <v>0</v>
      </c>
      <c r="AR97" s="21" t="s">
        <v>123</v>
      </c>
      <c r="AT97" s="21" t="s">
        <v>118</v>
      </c>
      <c r="AU97" s="21" t="s">
        <v>75</v>
      </c>
      <c r="AY97" s="21" t="s">
        <v>115</v>
      </c>
      <c r="BE97" s="181">
        <f>IF(N97="základní",J97,0)</f>
        <v>0</v>
      </c>
      <c r="BF97" s="181">
        <f>IF(N97="snížená",J97,0)</f>
        <v>0</v>
      </c>
      <c r="BG97" s="181">
        <f>IF(N97="zákl. přenesená",J97,0)</f>
        <v>0</v>
      </c>
      <c r="BH97" s="181">
        <f>IF(N97="sníž. přenesená",J97,0)</f>
        <v>0</v>
      </c>
      <c r="BI97" s="181">
        <f>IF(N97="nulová",J97,0)</f>
        <v>0</v>
      </c>
      <c r="BJ97" s="21" t="s">
        <v>73</v>
      </c>
      <c r="BK97" s="181">
        <f>ROUND(I97*H97,2)</f>
        <v>0</v>
      </c>
      <c r="BL97" s="21" t="s">
        <v>123</v>
      </c>
      <c r="BM97" s="21" t="s">
        <v>333</v>
      </c>
    </row>
    <row r="98" spans="2:65" s="1" customFormat="1" ht="22.5" customHeight="1">
      <c r="B98" s="169"/>
      <c r="C98" s="170" t="s">
        <v>274</v>
      </c>
      <c r="D98" s="170" t="s">
        <v>118</v>
      </c>
      <c r="E98" s="171" t="s">
        <v>258</v>
      </c>
      <c r="F98" s="172" t="s">
        <v>907</v>
      </c>
      <c r="G98" s="173" t="s">
        <v>332</v>
      </c>
      <c r="H98" s="174">
        <v>9</v>
      </c>
      <c r="I98" s="175"/>
      <c r="J98" s="176">
        <f>ROUND(I98*H98,2)</f>
        <v>0</v>
      </c>
      <c r="K98" s="172" t="s">
        <v>5</v>
      </c>
      <c r="L98" s="36"/>
      <c r="M98" s="177" t="s">
        <v>5</v>
      </c>
      <c r="N98" s="178" t="s">
        <v>37</v>
      </c>
      <c r="O98" s="37"/>
      <c r="P98" s="179">
        <f>O98*H98</f>
        <v>0</v>
      </c>
      <c r="Q98" s="179">
        <v>0</v>
      </c>
      <c r="R98" s="179">
        <f>Q98*H98</f>
        <v>0</v>
      </c>
      <c r="S98" s="179">
        <v>0</v>
      </c>
      <c r="T98" s="180">
        <f>S98*H98</f>
        <v>0</v>
      </c>
      <c r="AR98" s="21" t="s">
        <v>123</v>
      </c>
      <c r="AT98" s="21" t="s">
        <v>118</v>
      </c>
      <c r="AU98" s="21" t="s">
        <v>75</v>
      </c>
      <c r="AY98" s="21" t="s">
        <v>115</v>
      </c>
      <c r="BE98" s="181">
        <f>IF(N98="základní",J98,0)</f>
        <v>0</v>
      </c>
      <c r="BF98" s="181">
        <f>IF(N98="snížená",J98,0)</f>
        <v>0</v>
      </c>
      <c r="BG98" s="181">
        <f>IF(N98="zákl. přenesená",J98,0)</f>
        <v>0</v>
      </c>
      <c r="BH98" s="181">
        <f>IF(N98="sníž. přenesená",J98,0)</f>
        <v>0</v>
      </c>
      <c r="BI98" s="181">
        <f>IF(N98="nulová",J98,0)</f>
        <v>0</v>
      </c>
      <c r="BJ98" s="21" t="s">
        <v>73</v>
      </c>
      <c r="BK98" s="181">
        <f>ROUND(I98*H98,2)</f>
        <v>0</v>
      </c>
      <c r="BL98" s="21" t="s">
        <v>123</v>
      </c>
      <c r="BM98" s="21" t="s">
        <v>335</v>
      </c>
    </row>
    <row r="99" spans="2:65" s="10" customFormat="1" ht="29.85" customHeight="1">
      <c r="B99" s="155"/>
      <c r="D99" s="166" t="s">
        <v>65</v>
      </c>
      <c r="E99" s="167" t="s">
        <v>263</v>
      </c>
      <c r="F99" s="167" t="s">
        <v>5</v>
      </c>
      <c r="I99" s="158"/>
      <c r="J99" s="168">
        <f>BK99</f>
        <v>0</v>
      </c>
      <c r="L99" s="155"/>
      <c r="M99" s="160"/>
      <c r="N99" s="161"/>
      <c r="O99" s="161"/>
      <c r="P99" s="162">
        <f>SUM(P100:P104)</f>
        <v>0</v>
      </c>
      <c r="Q99" s="161"/>
      <c r="R99" s="162">
        <f>SUM(R100:R104)</f>
        <v>0</v>
      </c>
      <c r="S99" s="161"/>
      <c r="T99" s="163">
        <f>SUM(T100:T104)</f>
        <v>0</v>
      </c>
      <c r="AR99" s="156" t="s">
        <v>73</v>
      </c>
      <c r="AT99" s="164" t="s">
        <v>65</v>
      </c>
      <c r="AU99" s="164" t="s">
        <v>73</v>
      </c>
      <c r="AY99" s="156" t="s">
        <v>115</v>
      </c>
      <c r="BK99" s="165">
        <f>SUM(BK100:BK104)</f>
        <v>0</v>
      </c>
    </row>
    <row r="100" spans="2:65" s="1" customFormat="1" ht="22.5" customHeight="1">
      <c r="B100" s="169"/>
      <c r="C100" s="170" t="s">
        <v>336</v>
      </c>
      <c r="D100" s="170" t="s">
        <v>118</v>
      </c>
      <c r="E100" s="171" t="s">
        <v>337</v>
      </c>
      <c r="F100" s="172" t="s">
        <v>338</v>
      </c>
      <c r="G100" s="173" t="s">
        <v>312</v>
      </c>
      <c r="H100" s="174">
        <v>16.25</v>
      </c>
      <c r="I100" s="175"/>
      <c r="J100" s="176">
        <f>ROUND(I100*H100,2)</f>
        <v>0</v>
      </c>
      <c r="K100" s="172" t="s">
        <v>122</v>
      </c>
      <c r="L100" s="36"/>
      <c r="M100" s="177" t="s">
        <v>5</v>
      </c>
      <c r="N100" s="178" t="s">
        <v>37</v>
      </c>
      <c r="O100" s="37"/>
      <c r="P100" s="179">
        <f>O100*H100</f>
        <v>0</v>
      </c>
      <c r="Q100" s="179">
        <v>0</v>
      </c>
      <c r="R100" s="179">
        <f>Q100*H100</f>
        <v>0</v>
      </c>
      <c r="S100" s="179">
        <v>0</v>
      </c>
      <c r="T100" s="180">
        <f>S100*H100</f>
        <v>0</v>
      </c>
      <c r="AR100" s="21" t="s">
        <v>123</v>
      </c>
      <c r="AT100" s="21" t="s">
        <v>118</v>
      </c>
      <c r="AU100" s="21" t="s">
        <v>75</v>
      </c>
      <c r="AY100" s="21" t="s">
        <v>115</v>
      </c>
      <c r="BE100" s="181">
        <f>IF(N100="základní",J100,0)</f>
        <v>0</v>
      </c>
      <c r="BF100" s="181">
        <f>IF(N100="snížená",J100,0)</f>
        <v>0</v>
      </c>
      <c r="BG100" s="181">
        <f>IF(N100="zákl. přenesená",J100,0)</f>
        <v>0</v>
      </c>
      <c r="BH100" s="181">
        <f>IF(N100="sníž. přenesená",J100,0)</f>
        <v>0</v>
      </c>
      <c r="BI100" s="181">
        <f>IF(N100="nulová",J100,0)</f>
        <v>0</v>
      </c>
      <c r="BJ100" s="21" t="s">
        <v>73</v>
      </c>
      <c r="BK100" s="181">
        <f>ROUND(I100*H100,2)</f>
        <v>0</v>
      </c>
      <c r="BL100" s="21" t="s">
        <v>123</v>
      </c>
      <c r="BM100" s="21" t="s">
        <v>339</v>
      </c>
    </row>
    <row r="101" spans="2:65" s="1" customFormat="1" ht="22.5" customHeight="1">
      <c r="B101" s="169"/>
      <c r="C101" s="170" t="s">
        <v>340</v>
      </c>
      <c r="D101" s="170" t="s">
        <v>118</v>
      </c>
      <c r="E101" s="171" t="s">
        <v>341</v>
      </c>
      <c r="F101" s="172" t="s">
        <v>342</v>
      </c>
      <c r="G101" s="173" t="s">
        <v>267</v>
      </c>
      <c r="H101" s="174">
        <v>30.96</v>
      </c>
      <c r="I101" s="175"/>
      <c r="J101" s="176">
        <f>ROUND(I101*H101,2)</f>
        <v>0</v>
      </c>
      <c r="K101" s="172" t="s">
        <v>122</v>
      </c>
      <c r="L101" s="36"/>
      <c r="M101" s="177" t="s">
        <v>5</v>
      </c>
      <c r="N101" s="178" t="s">
        <v>37</v>
      </c>
      <c r="O101" s="37"/>
      <c r="P101" s="179">
        <f>O101*H101</f>
        <v>0</v>
      </c>
      <c r="Q101" s="179">
        <v>0</v>
      </c>
      <c r="R101" s="179">
        <f>Q101*H101</f>
        <v>0</v>
      </c>
      <c r="S101" s="179">
        <v>0</v>
      </c>
      <c r="T101" s="180">
        <f>S101*H101</f>
        <v>0</v>
      </c>
      <c r="AR101" s="21" t="s">
        <v>123</v>
      </c>
      <c r="AT101" s="21" t="s">
        <v>118</v>
      </c>
      <c r="AU101" s="21" t="s">
        <v>75</v>
      </c>
      <c r="AY101" s="21" t="s">
        <v>115</v>
      </c>
      <c r="BE101" s="181">
        <f>IF(N101="základní",J101,0)</f>
        <v>0</v>
      </c>
      <c r="BF101" s="181">
        <f>IF(N101="snížená",J101,0)</f>
        <v>0</v>
      </c>
      <c r="BG101" s="181">
        <f>IF(N101="zákl. přenesená",J101,0)</f>
        <v>0</v>
      </c>
      <c r="BH101" s="181">
        <f>IF(N101="sníž. přenesená",J101,0)</f>
        <v>0</v>
      </c>
      <c r="BI101" s="181">
        <f>IF(N101="nulová",J101,0)</f>
        <v>0</v>
      </c>
      <c r="BJ101" s="21" t="s">
        <v>73</v>
      </c>
      <c r="BK101" s="181">
        <f>ROUND(I101*H101,2)</f>
        <v>0</v>
      </c>
      <c r="BL101" s="21" t="s">
        <v>123</v>
      </c>
      <c r="BM101" s="21" t="s">
        <v>343</v>
      </c>
    </row>
    <row r="102" spans="2:65" s="1" customFormat="1" ht="31.5" customHeight="1">
      <c r="B102" s="169"/>
      <c r="C102" s="170" t="s">
        <v>298</v>
      </c>
      <c r="D102" s="170" t="s">
        <v>118</v>
      </c>
      <c r="E102" s="171" t="s">
        <v>344</v>
      </c>
      <c r="F102" s="172" t="s">
        <v>345</v>
      </c>
      <c r="G102" s="173" t="s">
        <v>267</v>
      </c>
      <c r="H102" s="174">
        <v>30.96</v>
      </c>
      <c r="I102" s="175"/>
      <c r="J102" s="176">
        <f>ROUND(I102*H102,2)</f>
        <v>0</v>
      </c>
      <c r="K102" s="172" t="s">
        <v>122</v>
      </c>
      <c r="L102" s="36"/>
      <c r="M102" s="177" t="s">
        <v>5</v>
      </c>
      <c r="N102" s="178" t="s">
        <v>37</v>
      </c>
      <c r="O102" s="37"/>
      <c r="P102" s="179">
        <f>O102*H102</f>
        <v>0</v>
      </c>
      <c r="Q102" s="179">
        <v>0</v>
      </c>
      <c r="R102" s="179">
        <f>Q102*H102</f>
        <v>0</v>
      </c>
      <c r="S102" s="179">
        <v>0</v>
      </c>
      <c r="T102" s="180">
        <f>S102*H102</f>
        <v>0</v>
      </c>
      <c r="AR102" s="21" t="s">
        <v>123</v>
      </c>
      <c r="AT102" s="21" t="s">
        <v>118</v>
      </c>
      <c r="AU102" s="21" t="s">
        <v>75</v>
      </c>
      <c r="AY102" s="21" t="s">
        <v>115</v>
      </c>
      <c r="BE102" s="181">
        <f>IF(N102="základní",J102,0)</f>
        <v>0</v>
      </c>
      <c r="BF102" s="181">
        <f>IF(N102="snížená",J102,0)</f>
        <v>0</v>
      </c>
      <c r="BG102" s="181">
        <f>IF(N102="zákl. přenesená",J102,0)</f>
        <v>0</v>
      </c>
      <c r="BH102" s="181">
        <f>IF(N102="sníž. přenesená",J102,0)</f>
        <v>0</v>
      </c>
      <c r="BI102" s="181">
        <f>IF(N102="nulová",J102,0)</f>
        <v>0</v>
      </c>
      <c r="BJ102" s="21" t="s">
        <v>73</v>
      </c>
      <c r="BK102" s="181">
        <f>ROUND(I102*H102,2)</f>
        <v>0</v>
      </c>
      <c r="BL102" s="21" t="s">
        <v>123</v>
      </c>
      <c r="BM102" s="21" t="s">
        <v>346</v>
      </c>
    </row>
    <row r="103" spans="2:65" s="1" customFormat="1" ht="31.5" customHeight="1">
      <c r="B103" s="169"/>
      <c r="C103" s="170" t="s">
        <v>347</v>
      </c>
      <c r="D103" s="170" t="s">
        <v>118</v>
      </c>
      <c r="E103" s="171" t="s">
        <v>283</v>
      </c>
      <c r="F103" s="172" t="s">
        <v>284</v>
      </c>
      <c r="G103" s="173" t="s">
        <v>267</v>
      </c>
      <c r="H103" s="174">
        <v>433.44</v>
      </c>
      <c r="I103" s="175"/>
      <c r="J103" s="176">
        <f>ROUND(I103*H103,2)</f>
        <v>0</v>
      </c>
      <c r="K103" s="172" t="s">
        <v>122</v>
      </c>
      <c r="L103" s="36"/>
      <c r="M103" s="177" t="s">
        <v>5</v>
      </c>
      <c r="N103" s="178" t="s">
        <v>37</v>
      </c>
      <c r="O103" s="37"/>
      <c r="P103" s="179">
        <f>O103*H103</f>
        <v>0</v>
      </c>
      <c r="Q103" s="179">
        <v>0</v>
      </c>
      <c r="R103" s="179">
        <f>Q103*H103</f>
        <v>0</v>
      </c>
      <c r="S103" s="179">
        <v>0</v>
      </c>
      <c r="T103" s="180">
        <f>S103*H103</f>
        <v>0</v>
      </c>
      <c r="AR103" s="21" t="s">
        <v>123</v>
      </c>
      <c r="AT103" s="21" t="s">
        <v>118</v>
      </c>
      <c r="AU103" s="21" t="s">
        <v>75</v>
      </c>
      <c r="AY103" s="21" t="s">
        <v>115</v>
      </c>
      <c r="BE103" s="181">
        <f>IF(N103="základní",J103,0)</f>
        <v>0</v>
      </c>
      <c r="BF103" s="181">
        <f>IF(N103="snížená",J103,0)</f>
        <v>0</v>
      </c>
      <c r="BG103" s="181">
        <f>IF(N103="zákl. přenesená",J103,0)</f>
        <v>0</v>
      </c>
      <c r="BH103" s="181">
        <f>IF(N103="sníž. přenesená",J103,0)</f>
        <v>0</v>
      </c>
      <c r="BI103" s="181">
        <f>IF(N103="nulová",J103,0)</f>
        <v>0</v>
      </c>
      <c r="BJ103" s="21" t="s">
        <v>73</v>
      </c>
      <c r="BK103" s="181">
        <f>ROUND(I103*H103,2)</f>
        <v>0</v>
      </c>
      <c r="BL103" s="21" t="s">
        <v>123</v>
      </c>
      <c r="BM103" s="21" t="s">
        <v>348</v>
      </c>
    </row>
    <row r="104" spans="2:65" s="11" customFormat="1">
      <c r="B104" s="198"/>
      <c r="D104" s="186" t="s">
        <v>167</v>
      </c>
      <c r="E104" s="205" t="s">
        <v>5</v>
      </c>
      <c r="F104" s="199" t="s">
        <v>909</v>
      </c>
      <c r="H104" s="200">
        <v>433.44</v>
      </c>
      <c r="I104" s="201"/>
      <c r="L104" s="198"/>
      <c r="M104" s="202"/>
      <c r="N104" s="203"/>
      <c r="O104" s="203"/>
      <c r="P104" s="203"/>
      <c r="Q104" s="203"/>
      <c r="R104" s="203"/>
      <c r="S104" s="203"/>
      <c r="T104" s="204"/>
      <c r="AT104" s="205" t="s">
        <v>167</v>
      </c>
      <c r="AU104" s="205" t="s">
        <v>75</v>
      </c>
      <c r="AV104" s="11" t="s">
        <v>75</v>
      </c>
      <c r="AW104" s="11" t="s">
        <v>29</v>
      </c>
      <c r="AX104" s="11" t="s">
        <v>73</v>
      </c>
      <c r="AY104" s="205" t="s">
        <v>115</v>
      </c>
    </row>
    <row r="105" spans="2:65" s="10" customFormat="1" ht="29.85" customHeight="1">
      <c r="B105" s="155"/>
      <c r="D105" s="166" t="s">
        <v>65</v>
      </c>
      <c r="E105" s="167" t="s">
        <v>349</v>
      </c>
      <c r="F105" s="167" t="s">
        <v>5</v>
      </c>
      <c r="I105" s="158"/>
      <c r="J105" s="168">
        <f>SUM(J106,J108:J120)</f>
        <v>0</v>
      </c>
      <c r="L105" s="155"/>
      <c r="M105" s="160"/>
      <c r="N105" s="161"/>
      <c r="O105" s="161"/>
      <c r="P105" s="162">
        <f>SUM(P106:P120)</f>
        <v>0</v>
      </c>
      <c r="Q105" s="161"/>
      <c r="R105" s="162">
        <f>SUM(R106:R120)</f>
        <v>0</v>
      </c>
      <c r="S105" s="161"/>
      <c r="T105" s="163">
        <f>SUM(T106:T120)</f>
        <v>0</v>
      </c>
      <c r="AR105" s="156" t="s">
        <v>73</v>
      </c>
      <c r="AT105" s="164" t="s">
        <v>65</v>
      </c>
      <c r="AU105" s="164" t="s">
        <v>73</v>
      </c>
      <c r="AY105" s="156" t="s">
        <v>115</v>
      </c>
      <c r="BK105" s="165">
        <f>SUM(BK106:BK120)</f>
        <v>0</v>
      </c>
    </row>
    <row r="106" spans="2:65" s="1" customFormat="1" ht="22.5" customHeight="1">
      <c r="B106" s="169"/>
      <c r="C106" s="170" t="s">
        <v>277</v>
      </c>
      <c r="D106" s="170" t="s">
        <v>118</v>
      </c>
      <c r="E106" s="171" t="s">
        <v>350</v>
      </c>
      <c r="F106" s="172" t="s">
        <v>351</v>
      </c>
      <c r="G106" s="173" t="s">
        <v>5</v>
      </c>
      <c r="H106" s="174">
        <v>2.4500000000000002</v>
      </c>
      <c r="I106" s="175"/>
      <c r="J106" s="176">
        <f>ROUND(I106*H106,2)</f>
        <v>0</v>
      </c>
      <c r="K106" s="172" t="s">
        <v>5</v>
      </c>
      <c r="L106" s="36"/>
      <c r="M106" s="177" t="s">
        <v>5</v>
      </c>
      <c r="N106" s="178" t="s">
        <v>37</v>
      </c>
      <c r="O106" s="37"/>
      <c r="P106" s="179">
        <f>O106*H106</f>
        <v>0</v>
      </c>
      <c r="Q106" s="179">
        <v>0</v>
      </c>
      <c r="R106" s="179">
        <f>Q106*H106</f>
        <v>0</v>
      </c>
      <c r="S106" s="179">
        <v>0</v>
      </c>
      <c r="T106" s="180">
        <f>S106*H106</f>
        <v>0</v>
      </c>
      <c r="AR106" s="21" t="s">
        <v>123</v>
      </c>
      <c r="AT106" s="21" t="s">
        <v>118</v>
      </c>
      <c r="AU106" s="21" t="s">
        <v>75</v>
      </c>
      <c r="AY106" s="21" t="s">
        <v>115</v>
      </c>
      <c r="BE106" s="181">
        <f>IF(N106="základní",J106,0)</f>
        <v>0</v>
      </c>
      <c r="BF106" s="181">
        <f>IF(N106="snížená",J106,0)</f>
        <v>0</v>
      </c>
      <c r="BG106" s="181">
        <f>IF(N106="zákl. přenesená",J106,0)</f>
        <v>0</v>
      </c>
      <c r="BH106" s="181">
        <f>IF(N106="sníž. přenesená",J106,0)</f>
        <v>0</v>
      </c>
      <c r="BI106" s="181">
        <f>IF(N106="nulová",J106,0)</f>
        <v>0</v>
      </c>
      <c r="BJ106" s="21" t="s">
        <v>73</v>
      </c>
      <c r="BK106" s="181">
        <f>ROUND(I106*H106,2)</f>
        <v>0</v>
      </c>
      <c r="BL106" s="21" t="s">
        <v>123</v>
      </c>
      <c r="BM106" s="21" t="s">
        <v>352</v>
      </c>
    </row>
    <row r="107" spans="2:65" s="1" customFormat="1" ht="81">
      <c r="B107" s="36"/>
      <c r="D107" s="182" t="s">
        <v>125</v>
      </c>
      <c r="F107" s="183" t="s">
        <v>353</v>
      </c>
      <c r="I107" s="184"/>
      <c r="L107" s="36"/>
      <c r="M107" s="185"/>
      <c r="N107" s="37"/>
      <c r="O107" s="37"/>
      <c r="P107" s="37"/>
      <c r="Q107" s="37"/>
      <c r="R107" s="37"/>
      <c r="S107" s="37"/>
      <c r="T107" s="65"/>
      <c r="AT107" s="21" t="s">
        <v>125</v>
      </c>
      <c r="AU107" s="21" t="s">
        <v>75</v>
      </c>
    </row>
    <row r="108" spans="2:65" s="1" customFormat="1" ht="22.5" customHeight="1">
      <c r="B108" s="169"/>
      <c r="C108" s="170" t="s">
        <v>264</v>
      </c>
      <c r="D108" s="170" t="s">
        <v>118</v>
      </c>
      <c r="E108" s="171" t="s">
        <v>354</v>
      </c>
      <c r="F108" s="172" t="s">
        <v>355</v>
      </c>
      <c r="G108" s="173" t="s">
        <v>138</v>
      </c>
      <c r="H108" s="174">
        <v>270</v>
      </c>
      <c r="I108" s="175"/>
      <c r="J108" s="176">
        <f t="shared" ref="J108:J120" si="0">ROUND(I108*H108,2)</f>
        <v>0</v>
      </c>
      <c r="K108" s="172" t="s">
        <v>5</v>
      </c>
      <c r="L108" s="36"/>
      <c r="M108" s="177" t="s">
        <v>5</v>
      </c>
      <c r="N108" s="178" t="s">
        <v>37</v>
      </c>
      <c r="O108" s="37"/>
      <c r="P108" s="179">
        <f t="shared" ref="P108:P120" si="1">O108*H108</f>
        <v>0</v>
      </c>
      <c r="Q108" s="179">
        <v>0</v>
      </c>
      <c r="R108" s="179">
        <f t="shared" ref="R108:R120" si="2">Q108*H108</f>
        <v>0</v>
      </c>
      <c r="S108" s="179">
        <v>0</v>
      </c>
      <c r="T108" s="180">
        <f t="shared" ref="T108:T120" si="3">S108*H108</f>
        <v>0</v>
      </c>
      <c r="AR108" s="21" t="s">
        <v>123</v>
      </c>
      <c r="AT108" s="21" t="s">
        <v>118</v>
      </c>
      <c r="AU108" s="21" t="s">
        <v>75</v>
      </c>
      <c r="AY108" s="21" t="s">
        <v>115</v>
      </c>
      <c r="BE108" s="181">
        <f t="shared" ref="BE108:BE120" si="4">IF(N108="základní",J108,0)</f>
        <v>0</v>
      </c>
      <c r="BF108" s="181">
        <f t="shared" ref="BF108:BF120" si="5">IF(N108="snížená",J108,0)</f>
        <v>0</v>
      </c>
      <c r="BG108" s="181">
        <f t="shared" ref="BG108:BG120" si="6">IF(N108="zákl. přenesená",J108,0)</f>
        <v>0</v>
      </c>
      <c r="BH108" s="181">
        <f t="shared" ref="BH108:BH120" si="7">IF(N108="sníž. přenesená",J108,0)</f>
        <v>0</v>
      </c>
      <c r="BI108" s="181">
        <f t="shared" ref="BI108:BI120" si="8">IF(N108="nulová",J108,0)</f>
        <v>0</v>
      </c>
      <c r="BJ108" s="21" t="s">
        <v>73</v>
      </c>
      <c r="BK108" s="181">
        <f t="shared" ref="BK108:BK120" si="9">ROUND(I108*H108,2)</f>
        <v>0</v>
      </c>
      <c r="BL108" s="21" t="s">
        <v>123</v>
      </c>
      <c r="BM108" s="21" t="s">
        <v>356</v>
      </c>
    </row>
    <row r="109" spans="2:65" s="1" customFormat="1" ht="22.5" customHeight="1">
      <c r="B109" s="169"/>
      <c r="C109" s="170" t="s">
        <v>269</v>
      </c>
      <c r="D109" s="170" t="s">
        <v>118</v>
      </c>
      <c r="E109" s="171" t="s">
        <v>357</v>
      </c>
      <c r="F109" s="172" t="s">
        <v>334</v>
      </c>
      <c r="G109" s="173" t="s">
        <v>138</v>
      </c>
      <c r="H109" s="174">
        <v>407</v>
      </c>
      <c r="I109" s="175"/>
      <c r="J109" s="176">
        <f t="shared" si="0"/>
        <v>0</v>
      </c>
      <c r="K109" s="172" t="s">
        <v>5</v>
      </c>
      <c r="L109" s="36"/>
      <c r="M109" s="177" t="s">
        <v>5</v>
      </c>
      <c r="N109" s="178" t="s">
        <v>37</v>
      </c>
      <c r="O109" s="37"/>
      <c r="P109" s="179">
        <f t="shared" si="1"/>
        <v>0</v>
      </c>
      <c r="Q109" s="179">
        <v>0</v>
      </c>
      <c r="R109" s="179">
        <f t="shared" si="2"/>
        <v>0</v>
      </c>
      <c r="S109" s="179">
        <v>0</v>
      </c>
      <c r="T109" s="180">
        <f t="shared" si="3"/>
        <v>0</v>
      </c>
      <c r="AR109" s="21" t="s">
        <v>123</v>
      </c>
      <c r="AT109" s="21" t="s">
        <v>118</v>
      </c>
      <c r="AU109" s="21" t="s">
        <v>75</v>
      </c>
      <c r="AY109" s="21" t="s">
        <v>115</v>
      </c>
      <c r="BE109" s="181">
        <f t="shared" si="4"/>
        <v>0</v>
      </c>
      <c r="BF109" s="181">
        <f t="shared" si="5"/>
        <v>0</v>
      </c>
      <c r="BG109" s="181">
        <f t="shared" si="6"/>
        <v>0</v>
      </c>
      <c r="BH109" s="181">
        <f t="shared" si="7"/>
        <v>0</v>
      </c>
      <c r="BI109" s="181">
        <f t="shared" si="8"/>
        <v>0</v>
      </c>
      <c r="BJ109" s="21" t="s">
        <v>73</v>
      </c>
      <c r="BK109" s="181">
        <f t="shared" si="9"/>
        <v>0</v>
      </c>
      <c r="BL109" s="21" t="s">
        <v>123</v>
      </c>
      <c r="BM109" s="21" t="s">
        <v>358</v>
      </c>
    </row>
    <row r="110" spans="2:65" s="1" customFormat="1" ht="22.5" customHeight="1">
      <c r="B110" s="169"/>
      <c r="C110" s="170" t="s">
        <v>117</v>
      </c>
      <c r="D110" s="170" t="s">
        <v>118</v>
      </c>
      <c r="E110" s="171" t="s">
        <v>359</v>
      </c>
      <c r="F110" s="172" t="s">
        <v>360</v>
      </c>
      <c r="G110" s="173" t="s">
        <v>138</v>
      </c>
      <c r="H110" s="174">
        <v>45</v>
      </c>
      <c r="I110" s="175"/>
      <c r="J110" s="176">
        <f t="shared" si="0"/>
        <v>0</v>
      </c>
      <c r="K110" s="172" t="s">
        <v>5</v>
      </c>
      <c r="L110" s="36"/>
      <c r="M110" s="177" t="s">
        <v>5</v>
      </c>
      <c r="N110" s="178" t="s">
        <v>37</v>
      </c>
      <c r="O110" s="37"/>
      <c r="P110" s="179">
        <f t="shared" si="1"/>
        <v>0</v>
      </c>
      <c r="Q110" s="179">
        <v>0</v>
      </c>
      <c r="R110" s="179">
        <f t="shared" si="2"/>
        <v>0</v>
      </c>
      <c r="S110" s="179">
        <v>0</v>
      </c>
      <c r="T110" s="180">
        <f t="shared" si="3"/>
        <v>0</v>
      </c>
      <c r="AR110" s="21" t="s">
        <v>123</v>
      </c>
      <c r="AT110" s="21" t="s">
        <v>118</v>
      </c>
      <c r="AU110" s="21" t="s">
        <v>75</v>
      </c>
      <c r="AY110" s="21" t="s">
        <v>115</v>
      </c>
      <c r="BE110" s="181">
        <f t="shared" si="4"/>
        <v>0</v>
      </c>
      <c r="BF110" s="181">
        <f t="shared" si="5"/>
        <v>0</v>
      </c>
      <c r="BG110" s="181">
        <f t="shared" si="6"/>
        <v>0</v>
      </c>
      <c r="BH110" s="181">
        <f t="shared" si="7"/>
        <v>0</v>
      </c>
      <c r="BI110" s="181">
        <f t="shared" si="8"/>
        <v>0</v>
      </c>
      <c r="BJ110" s="21" t="s">
        <v>73</v>
      </c>
      <c r="BK110" s="181">
        <f t="shared" si="9"/>
        <v>0</v>
      </c>
      <c r="BL110" s="21" t="s">
        <v>123</v>
      </c>
      <c r="BM110" s="21" t="s">
        <v>361</v>
      </c>
    </row>
    <row r="111" spans="2:65" s="1" customFormat="1" ht="22.5" customHeight="1">
      <c r="B111" s="169"/>
      <c r="C111" s="170" t="s">
        <v>123</v>
      </c>
      <c r="D111" s="170" t="s">
        <v>118</v>
      </c>
      <c r="E111" s="171" t="s">
        <v>362</v>
      </c>
      <c r="F111" s="172" t="s">
        <v>904</v>
      </c>
      <c r="G111" s="173" t="s">
        <v>332</v>
      </c>
      <c r="H111" s="174">
        <v>9</v>
      </c>
      <c r="I111" s="175"/>
      <c r="J111" s="176">
        <f t="shared" si="0"/>
        <v>0</v>
      </c>
      <c r="K111" s="172" t="s">
        <v>5</v>
      </c>
      <c r="L111" s="36"/>
      <c r="M111" s="177" t="s">
        <v>5</v>
      </c>
      <c r="N111" s="178" t="s">
        <v>37</v>
      </c>
      <c r="O111" s="37"/>
      <c r="P111" s="179">
        <f t="shared" si="1"/>
        <v>0</v>
      </c>
      <c r="Q111" s="179">
        <v>0</v>
      </c>
      <c r="R111" s="179">
        <f t="shared" si="2"/>
        <v>0</v>
      </c>
      <c r="S111" s="179">
        <v>0</v>
      </c>
      <c r="T111" s="180">
        <f t="shared" si="3"/>
        <v>0</v>
      </c>
      <c r="AR111" s="21" t="s">
        <v>123</v>
      </c>
      <c r="AT111" s="21" t="s">
        <v>118</v>
      </c>
      <c r="AU111" s="21" t="s">
        <v>75</v>
      </c>
      <c r="AY111" s="21" t="s">
        <v>115</v>
      </c>
      <c r="BE111" s="181">
        <f t="shared" si="4"/>
        <v>0</v>
      </c>
      <c r="BF111" s="181">
        <f t="shared" si="5"/>
        <v>0</v>
      </c>
      <c r="BG111" s="181">
        <f t="shared" si="6"/>
        <v>0</v>
      </c>
      <c r="BH111" s="181">
        <f t="shared" si="7"/>
        <v>0</v>
      </c>
      <c r="BI111" s="181">
        <f t="shared" si="8"/>
        <v>0</v>
      </c>
      <c r="BJ111" s="21" t="s">
        <v>73</v>
      </c>
      <c r="BK111" s="181">
        <f t="shared" si="9"/>
        <v>0</v>
      </c>
      <c r="BL111" s="21" t="s">
        <v>123</v>
      </c>
      <c r="BM111" s="21" t="s">
        <v>364</v>
      </c>
    </row>
    <row r="112" spans="2:65" s="1" customFormat="1" ht="22.5" customHeight="1">
      <c r="B112" s="169"/>
      <c r="C112" s="170" t="s">
        <v>169</v>
      </c>
      <c r="D112" s="170" t="s">
        <v>118</v>
      </c>
      <c r="E112" s="171" t="s">
        <v>365</v>
      </c>
      <c r="F112" s="172" t="s">
        <v>366</v>
      </c>
      <c r="G112" s="173" t="s">
        <v>138</v>
      </c>
      <c r="H112" s="174">
        <v>250</v>
      </c>
      <c r="I112" s="175"/>
      <c r="J112" s="176">
        <f t="shared" si="0"/>
        <v>0</v>
      </c>
      <c r="K112" s="172" t="s">
        <v>5</v>
      </c>
      <c r="L112" s="36"/>
      <c r="M112" s="177" t="s">
        <v>5</v>
      </c>
      <c r="N112" s="178" t="s">
        <v>37</v>
      </c>
      <c r="O112" s="37"/>
      <c r="P112" s="179">
        <f t="shared" si="1"/>
        <v>0</v>
      </c>
      <c r="Q112" s="179">
        <v>0</v>
      </c>
      <c r="R112" s="179">
        <f t="shared" si="2"/>
        <v>0</v>
      </c>
      <c r="S112" s="179">
        <v>0</v>
      </c>
      <c r="T112" s="180">
        <f t="shared" si="3"/>
        <v>0</v>
      </c>
      <c r="AR112" s="21" t="s">
        <v>123</v>
      </c>
      <c r="AT112" s="21" t="s">
        <v>118</v>
      </c>
      <c r="AU112" s="21" t="s">
        <v>75</v>
      </c>
      <c r="AY112" s="21" t="s">
        <v>115</v>
      </c>
      <c r="BE112" s="181">
        <f t="shared" si="4"/>
        <v>0</v>
      </c>
      <c r="BF112" s="181">
        <f t="shared" si="5"/>
        <v>0</v>
      </c>
      <c r="BG112" s="181">
        <f t="shared" si="6"/>
        <v>0</v>
      </c>
      <c r="BH112" s="181">
        <f t="shared" si="7"/>
        <v>0</v>
      </c>
      <c r="BI112" s="181">
        <f t="shared" si="8"/>
        <v>0</v>
      </c>
      <c r="BJ112" s="21" t="s">
        <v>73</v>
      </c>
      <c r="BK112" s="181">
        <f t="shared" si="9"/>
        <v>0</v>
      </c>
      <c r="BL112" s="21" t="s">
        <v>123</v>
      </c>
      <c r="BM112" s="21" t="s">
        <v>367</v>
      </c>
    </row>
    <row r="113" spans="2:65" s="345" customFormat="1" ht="22.5" customHeight="1">
      <c r="B113" s="169"/>
      <c r="C113" s="170">
        <v>25</v>
      </c>
      <c r="D113" s="170" t="s">
        <v>152</v>
      </c>
      <c r="E113" s="171" t="s">
        <v>905</v>
      </c>
      <c r="F113" s="172" t="s">
        <v>906</v>
      </c>
      <c r="G113" s="173" t="s">
        <v>332</v>
      </c>
      <c r="H113" s="174">
        <v>3</v>
      </c>
      <c r="I113" s="175"/>
      <c r="J113" s="176">
        <f>ROUND(I113*H113,2)</f>
        <v>0</v>
      </c>
      <c r="K113" s="172"/>
      <c r="L113" s="36"/>
      <c r="M113" s="177"/>
      <c r="N113" s="333"/>
      <c r="O113" s="297"/>
      <c r="P113" s="334">
        <f t="shared" si="1"/>
        <v>0</v>
      </c>
      <c r="Q113" s="334"/>
      <c r="R113" s="334"/>
      <c r="S113" s="334"/>
      <c r="T113" s="180"/>
      <c r="AR113" s="21"/>
      <c r="AT113" s="21"/>
      <c r="AU113" s="21"/>
      <c r="AY113" s="21"/>
      <c r="BE113" s="181"/>
      <c r="BF113" s="181"/>
      <c r="BG113" s="181"/>
      <c r="BH113" s="181"/>
      <c r="BI113" s="181"/>
      <c r="BJ113" s="21"/>
      <c r="BK113" s="181">
        <f t="shared" si="9"/>
        <v>0</v>
      </c>
      <c r="BL113" s="21"/>
      <c r="BM113" s="21"/>
    </row>
    <row r="114" spans="2:65" s="1" customFormat="1" ht="22.5" customHeight="1">
      <c r="B114" s="169"/>
      <c r="C114" s="170" t="s">
        <v>368</v>
      </c>
      <c r="D114" s="170" t="s">
        <v>118</v>
      </c>
      <c r="E114" s="171" t="s">
        <v>369</v>
      </c>
      <c r="F114" s="172" t="s">
        <v>370</v>
      </c>
      <c r="G114" s="173" t="s">
        <v>332</v>
      </c>
      <c r="H114" s="174">
        <v>25</v>
      </c>
      <c r="I114" s="175"/>
      <c r="J114" s="176">
        <f t="shared" si="0"/>
        <v>0</v>
      </c>
      <c r="K114" s="172" t="s">
        <v>5</v>
      </c>
      <c r="L114" s="36"/>
      <c r="M114" s="177" t="s">
        <v>5</v>
      </c>
      <c r="N114" s="178" t="s">
        <v>37</v>
      </c>
      <c r="O114" s="37"/>
      <c r="P114" s="179">
        <f t="shared" si="1"/>
        <v>0</v>
      </c>
      <c r="Q114" s="179">
        <v>0</v>
      </c>
      <c r="R114" s="179">
        <f t="shared" si="2"/>
        <v>0</v>
      </c>
      <c r="S114" s="179">
        <v>0</v>
      </c>
      <c r="T114" s="180">
        <f t="shared" si="3"/>
        <v>0</v>
      </c>
      <c r="AR114" s="21" t="s">
        <v>123</v>
      </c>
      <c r="AT114" s="21" t="s">
        <v>118</v>
      </c>
      <c r="AU114" s="21" t="s">
        <v>75</v>
      </c>
      <c r="AY114" s="21" t="s">
        <v>115</v>
      </c>
      <c r="BE114" s="181">
        <f t="shared" si="4"/>
        <v>0</v>
      </c>
      <c r="BF114" s="181">
        <f t="shared" si="5"/>
        <v>0</v>
      </c>
      <c r="BG114" s="181">
        <f t="shared" si="6"/>
        <v>0</v>
      </c>
      <c r="BH114" s="181">
        <f t="shared" si="7"/>
        <v>0</v>
      </c>
      <c r="BI114" s="181">
        <f t="shared" si="8"/>
        <v>0</v>
      </c>
      <c r="BJ114" s="21" t="s">
        <v>73</v>
      </c>
      <c r="BK114" s="181">
        <f t="shared" si="9"/>
        <v>0</v>
      </c>
      <c r="BL114" s="21" t="s">
        <v>123</v>
      </c>
      <c r="BM114" s="21" t="s">
        <v>371</v>
      </c>
    </row>
    <row r="115" spans="2:65" s="1" customFormat="1" ht="22.5" customHeight="1">
      <c r="B115" s="169"/>
      <c r="C115" s="170" t="s">
        <v>372</v>
      </c>
      <c r="D115" s="170" t="s">
        <v>118</v>
      </c>
      <c r="E115" s="171" t="s">
        <v>373</v>
      </c>
      <c r="F115" s="172" t="s">
        <v>363</v>
      </c>
      <c r="G115" s="173" t="s">
        <v>138</v>
      </c>
      <c r="H115" s="174">
        <v>260</v>
      </c>
      <c r="I115" s="175"/>
      <c r="J115" s="176">
        <f t="shared" si="0"/>
        <v>0</v>
      </c>
      <c r="K115" s="172" t="s">
        <v>5</v>
      </c>
      <c r="L115" s="36"/>
      <c r="M115" s="177" t="s">
        <v>5</v>
      </c>
      <c r="N115" s="178" t="s">
        <v>37</v>
      </c>
      <c r="O115" s="37"/>
      <c r="P115" s="179">
        <f t="shared" si="1"/>
        <v>0</v>
      </c>
      <c r="Q115" s="179">
        <v>0</v>
      </c>
      <c r="R115" s="179">
        <f t="shared" si="2"/>
        <v>0</v>
      </c>
      <c r="S115" s="179">
        <v>0</v>
      </c>
      <c r="T115" s="180">
        <f t="shared" si="3"/>
        <v>0</v>
      </c>
      <c r="AR115" s="21" t="s">
        <v>123</v>
      </c>
      <c r="AT115" s="21" t="s">
        <v>118</v>
      </c>
      <c r="AU115" s="21" t="s">
        <v>75</v>
      </c>
      <c r="AY115" s="21" t="s">
        <v>115</v>
      </c>
      <c r="BE115" s="181">
        <f t="shared" si="4"/>
        <v>0</v>
      </c>
      <c r="BF115" s="181">
        <f t="shared" si="5"/>
        <v>0</v>
      </c>
      <c r="BG115" s="181">
        <f t="shared" si="6"/>
        <v>0</v>
      </c>
      <c r="BH115" s="181">
        <f t="shared" si="7"/>
        <v>0</v>
      </c>
      <c r="BI115" s="181">
        <f t="shared" si="8"/>
        <v>0</v>
      </c>
      <c r="BJ115" s="21" t="s">
        <v>73</v>
      </c>
      <c r="BK115" s="181">
        <f t="shared" si="9"/>
        <v>0</v>
      </c>
      <c r="BL115" s="21" t="s">
        <v>123</v>
      </c>
      <c r="BM115" s="21" t="s">
        <v>374</v>
      </c>
    </row>
    <row r="116" spans="2:65" s="1" customFormat="1" ht="22.5" customHeight="1">
      <c r="B116" s="169"/>
      <c r="C116" s="170" t="s">
        <v>155</v>
      </c>
      <c r="D116" s="170" t="s">
        <v>118</v>
      </c>
      <c r="E116" s="171" t="s">
        <v>375</v>
      </c>
      <c r="F116" s="172" t="s">
        <v>376</v>
      </c>
      <c r="G116" s="173" t="s">
        <v>377</v>
      </c>
      <c r="H116" s="174">
        <v>1</v>
      </c>
      <c r="I116" s="175"/>
      <c r="J116" s="176">
        <f t="shared" si="0"/>
        <v>0</v>
      </c>
      <c r="K116" s="172" t="s">
        <v>5</v>
      </c>
      <c r="L116" s="36"/>
      <c r="M116" s="177" t="s">
        <v>5</v>
      </c>
      <c r="N116" s="178" t="s">
        <v>37</v>
      </c>
      <c r="O116" s="37"/>
      <c r="P116" s="179">
        <f t="shared" si="1"/>
        <v>0</v>
      </c>
      <c r="Q116" s="179">
        <v>0</v>
      </c>
      <c r="R116" s="179">
        <f t="shared" si="2"/>
        <v>0</v>
      </c>
      <c r="S116" s="179">
        <v>0</v>
      </c>
      <c r="T116" s="180">
        <f t="shared" si="3"/>
        <v>0</v>
      </c>
      <c r="AR116" s="21" t="s">
        <v>123</v>
      </c>
      <c r="AT116" s="21" t="s">
        <v>118</v>
      </c>
      <c r="AU116" s="21" t="s">
        <v>75</v>
      </c>
      <c r="AY116" s="21" t="s">
        <v>115</v>
      </c>
      <c r="BE116" s="181">
        <f t="shared" si="4"/>
        <v>0</v>
      </c>
      <c r="BF116" s="181">
        <f t="shared" si="5"/>
        <v>0</v>
      </c>
      <c r="BG116" s="181">
        <f t="shared" si="6"/>
        <v>0</v>
      </c>
      <c r="BH116" s="181">
        <f t="shared" si="7"/>
        <v>0</v>
      </c>
      <c r="BI116" s="181">
        <f t="shared" si="8"/>
        <v>0</v>
      </c>
      <c r="BJ116" s="21" t="s">
        <v>73</v>
      </c>
      <c r="BK116" s="181">
        <f t="shared" si="9"/>
        <v>0</v>
      </c>
      <c r="BL116" s="21" t="s">
        <v>123</v>
      </c>
      <c r="BM116" s="21" t="s">
        <v>378</v>
      </c>
    </row>
    <row r="117" spans="2:65" s="1" customFormat="1" ht="22.5" customHeight="1">
      <c r="B117" s="169"/>
      <c r="C117" s="170" t="s">
        <v>197</v>
      </c>
      <c r="D117" s="170" t="s">
        <v>118</v>
      </c>
      <c r="E117" s="171" t="s">
        <v>379</v>
      </c>
      <c r="F117" s="172" t="s">
        <v>380</v>
      </c>
      <c r="G117" s="173" t="s">
        <v>332</v>
      </c>
      <c r="H117" s="174">
        <v>9</v>
      </c>
      <c r="I117" s="175"/>
      <c r="J117" s="176">
        <f t="shared" si="0"/>
        <v>0</v>
      </c>
      <c r="K117" s="172" t="s">
        <v>5</v>
      </c>
      <c r="L117" s="36"/>
      <c r="M117" s="177" t="s">
        <v>5</v>
      </c>
      <c r="N117" s="178" t="s">
        <v>37</v>
      </c>
      <c r="O117" s="37"/>
      <c r="P117" s="179">
        <f t="shared" si="1"/>
        <v>0</v>
      </c>
      <c r="Q117" s="179">
        <v>0</v>
      </c>
      <c r="R117" s="179">
        <f t="shared" si="2"/>
        <v>0</v>
      </c>
      <c r="S117" s="179">
        <v>0</v>
      </c>
      <c r="T117" s="180">
        <f t="shared" si="3"/>
        <v>0</v>
      </c>
      <c r="AR117" s="21" t="s">
        <v>123</v>
      </c>
      <c r="AT117" s="21" t="s">
        <v>118</v>
      </c>
      <c r="AU117" s="21" t="s">
        <v>75</v>
      </c>
      <c r="AY117" s="21" t="s">
        <v>115</v>
      </c>
      <c r="BE117" s="181">
        <f t="shared" si="4"/>
        <v>0</v>
      </c>
      <c r="BF117" s="181">
        <f t="shared" si="5"/>
        <v>0</v>
      </c>
      <c r="BG117" s="181">
        <f t="shared" si="6"/>
        <v>0</v>
      </c>
      <c r="BH117" s="181">
        <f t="shared" si="7"/>
        <v>0</v>
      </c>
      <c r="BI117" s="181">
        <f t="shared" si="8"/>
        <v>0</v>
      </c>
      <c r="BJ117" s="21" t="s">
        <v>73</v>
      </c>
      <c r="BK117" s="181">
        <f t="shared" si="9"/>
        <v>0</v>
      </c>
      <c r="BL117" s="21" t="s">
        <v>123</v>
      </c>
      <c r="BM117" s="21" t="s">
        <v>381</v>
      </c>
    </row>
    <row r="118" spans="2:65" s="1" customFormat="1" ht="22.5" customHeight="1">
      <c r="B118" s="169"/>
      <c r="C118" s="170" t="s">
        <v>141</v>
      </c>
      <c r="D118" s="170" t="s">
        <v>118</v>
      </c>
      <c r="E118" s="171" t="s">
        <v>382</v>
      </c>
      <c r="F118" s="172" t="s">
        <v>383</v>
      </c>
      <c r="G118" s="173" t="s">
        <v>332</v>
      </c>
      <c r="H118" s="174">
        <v>9</v>
      </c>
      <c r="I118" s="175"/>
      <c r="J118" s="176">
        <f t="shared" si="0"/>
        <v>0</v>
      </c>
      <c r="K118" s="172" t="s">
        <v>5</v>
      </c>
      <c r="L118" s="36"/>
      <c r="M118" s="177" t="s">
        <v>5</v>
      </c>
      <c r="N118" s="178" t="s">
        <v>37</v>
      </c>
      <c r="O118" s="37"/>
      <c r="P118" s="179">
        <f t="shared" si="1"/>
        <v>0</v>
      </c>
      <c r="Q118" s="179">
        <v>0</v>
      </c>
      <c r="R118" s="179">
        <f t="shared" si="2"/>
        <v>0</v>
      </c>
      <c r="S118" s="179">
        <v>0</v>
      </c>
      <c r="T118" s="180">
        <f t="shared" si="3"/>
        <v>0</v>
      </c>
      <c r="AR118" s="21" t="s">
        <v>123</v>
      </c>
      <c r="AT118" s="21" t="s">
        <v>118</v>
      </c>
      <c r="AU118" s="21" t="s">
        <v>75</v>
      </c>
      <c r="AY118" s="21" t="s">
        <v>115</v>
      </c>
      <c r="BE118" s="181">
        <f t="shared" si="4"/>
        <v>0</v>
      </c>
      <c r="BF118" s="181">
        <f t="shared" si="5"/>
        <v>0</v>
      </c>
      <c r="BG118" s="181">
        <f t="shared" si="6"/>
        <v>0</v>
      </c>
      <c r="BH118" s="181">
        <f t="shared" si="7"/>
        <v>0</v>
      </c>
      <c r="BI118" s="181">
        <f t="shared" si="8"/>
        <v>0</v>
      </c>
      <c r="BJ118" s="21" t="s">
        <v>73</v>
      </c>
      <c r="BK118" s="181">
        <f t="shared" si="9"/>
        <v>0</v>
      </c>
      <c r="BL118" s="21" t="s">
        <v>123</v>
      </c>
      <c r="BM118" s="21" t="s">
        <v>384</v>
      </c>
    </row>
    <row r="119" spans="2:65" s="1" customFormat="1" ht="22.5" customHeight="1">
      <c r="B119" s="169"/>
      <c r="C119" s="170" t="s">
        <v>147</v>
      </c>
      <c r="D119" s="170" t="s">
        <v>118</v>
      </c>
      <c r="E119" s="171" t="s">
        <v>385</v>
      </c>
      <c r="F119" s="172" t="s">
        <v>386</v>
      </c>
      <c r="G119" s="173" t="s">
        <v>332</v>
      </c>
      <c r="H119" s="174">
        <v>9</v>
      </c>
      <c r="I119" s="175"/>
      <c r="J119" s="176">
        <f t="shared" si="0"/>
        <v>0</v>
      </c>
      <c r="K119" s="172" t="s">
        <v>5</v>
      </c>
      <c r="L119" s="36"/>
      <c r="M119" s="177" t="s">
        <v>5</v>
      </c>
      <c r="N119" s="178" t="s">
        <v>37</v>
      </c>
      <c r="O119" s="37"/>
      <c r="P119" s="179">
        <f t="shared" si="1"/>
        <v>0</v>
      </c>
      <c r="Q119" s="179">
        <v>0</v>
      </c>
      <c r="R119" s="179">
        <f t="shared" si="2"/>
        <v>0</v>
      </c>
      <c r="S119" s="179">
        <v>0</v>
      </c>
      <c r="T119" s="180">
        <f t="shared" si="3"/>
        <v>0</v>
      </c>
      <c r="AR119" s="21" t="s">
        <v>123</v>
      </c>
      <c r="AT119" s="21" t="s">
        <v>118</v>
      </c>
      <c r="AU119" s="21" t="s">
        <v>75</v>
      </c>
      <c r="AY119" s="21" t="s">
        <v>115</v>
      </c>
      <c r="BE119" s="181">
        <f t="shared" si="4"/>
        <v>0</v>
      </c>
      <c r="BF119" s="181">
        <f t="shared" si="5"/>
        <v>0</v>
      </c>
      <c r="BG119" s="181">
        <f t="shared" si="6"/>
        <v>0</v>
      </c>
      <c r="BH119" s="181">
        <f t="shared" si="7"/>
        <v>0</v>
      </c>
      <c r="BI119" s="181">
        <f t="shared" si="8"/>
        <v>0</v>
      </c>
      <c r="BJ119" s="21" t="s">
        <v>73</v>
      </c>
      <c r="BK119" s="181">
        <f t="shared" si="9"/>
        <v>0</v>
      </c>
      <c r="BL119" s="21" t="s">
        <v>123</v>
      </c>
      <c r="BM119" s="21" t="s">
        <v>387</v>
      </c>
    </row>
    <row r="120" spans="2:65" s="1" customFormat="1" ht="22.5" customHeight="1">
      <c r="B120" s="169"/>
      <c r="C120" s="170" t="s">
        <v>158</v>
      </c>
      <c r="D120" s="170" t="s">
        <v>118</v>
      </c>
      <c r="E120" s="171" t="s">
        <v>388</v>
      </c>
      <c r="F120" s="172" t="s">
        <v>389</v>
      </c>
      <c r="G120" s="173" t="s">
        <v>332</v>
      </c>
      <c r="H120" s="174">
        <v>9</v>
      </c>
      <c r="I120" s="175"/>
      <c r="J120" s="176">
        <f t="shared" si="0"/>
        <v>0</v>
      </c>
      <c r="K120" s="172" t="s">
        <v>5</v>
      </c>
      <c r="L120" s="36"/>
      <c r="M120" s="177" t="s">
        <v>5</v>
      </c>
      <c r="N120" s="178" t="s">
        <v>37</v>
      </c>
      <c r="O120" s="37"/>
      <c r="P120" s="179">
        <f t="shared" si="1"/>
        <v>0</v>
      </c>
      <c r="Q120" s="179">
        <v>0</v>
      </c>
      <c r="R120" s="179">
        <f t="shared" si="2"/>
        <v>0</v>
      </c>
      <c r="S120" s="179">
        <v>0</v>
      </c>
      <c r="T120" s="180">
        <f t="shared" si="3"/>
        <v>0</v>
      </c>
      <c r="AR120" s="21" t="s">
        <v>123</v>
      </c>
      <c r="AT120" s="21" t="s">
        <v>118</v>
      </c>
      <c r="AU120" s="21" t="s">
        <v>75</v>
      </c>
      <c r="AY120" s="21" t="s">
        <v>115</v>
      </c>
      <c r="BE120" s="181">
        <f t="shared" si="4"/>
        <v>0</v>
      </c>
      <c r="BF120" s="181">
        <f t="shared" si="5"/>
        <v>0</v>
      </c>
      <c r="BG120" s="181">
        <f t="shared" si="6"/>
        <v>0</v>
      </c>
      <c r="BH120" s="181">
        <f t="shared" si="7"/>
        <v>0</v>
      </c>
      <c r="BI120" s="181">
        <f t="shared" si="8"/>
        <v>0</v>
      </c>
      <c r="BJ120" s="21" t="s">
        <v>73</v>
      </c>
      <c r="BK120" s="181">
        <f t="shared" si="9"/>
        <v>0</v>
      </c>
      <c r="BL120" s="21" t="s">
        <v>123</v>
      </c>
      <c r="BM120" s="21" t="s">
        <v>390</v>
      </c>
    </row>
    <row r="121" spans="2:65" s="10" customFormat="1" ht="29.85" customHeight="1">
      <c r="B121" s="155"/>
      <c r="D121" s="166" t="s">
        <v>65</v>
      </c>
      <c r="E121" s="167" t="s">
        <v>297</v>
      </c>
      <c r="F121" s="167" t="s">
        <v>5</v>
      </c>
      <c r="I121" s="158"/>
      <c r="J121" s="168">
        <f>BK121</f>
        <v>0</v>
      </c>
      <c r="L121" s="155"/>
      <c r="M121" s="160"/>
      <c r="N121" s="161"/>
      <c r="O121" s="161"/>
      <c r="P121" s="162">
        <f>P122+P123+P124</f>
        <v>0</v>
      </c>
      <c r="Q121" s="161"/>
      <c r="R121" s="162">
        <f>R122+R123+R124</f>
        <v>0</v>
      </c>
      <c r="S121" s="161"/>
      <c r="T121" s="163">
        <f>T122+T123+T124</f>
        <v>0</v>
      </c>
      <c r="AR121" s="156" t="s">
        <v>73</v>
      </c>
      <c r="AT121" s="164" t="s">
        <v>65</v>
      </c>
      <c r="AU121" s="164" t="s">
        <v>73</v>
      </c>
      <c r="AY121" s="156" t="s">
        <v>115</v>
      </c>
      <c r="BK121" s="165">
        <f>BK122+BK123+BK124</f>
        <v>0</v>
      </c>
    </row>
    <row r="122" spans="2:65" s="1" customFormat="1" ht="22.5" customHeight="1">
      <c r="B122" s="169"/>
      <c r="C122" s="170" t="s">
        <v>11</v>
      </c>
      <c r="D122" s="170" t="s">
        <v>118</v>
      </c>
      <c r="E122" s="171" t="s">
        <v>391</v>
      </c>
      <c r="F122" s="172" t="s">
        <v>910</v>
      </c>
      <c r="G122" s="173" t="s">
        <v>5</v>
      </c>
      <c r="H122" s="174">
        <v>0.1</v>
      </c>
      <c r="I122" s="175"/>
      <c r="J122" s="176">
        <f>ROUND(I122*H122,2)</f>
        <v>0</v>
      </c>
      <c r="K122" s="172" t="s">
        <v>5</v>
      </c>
      <c r="L122" s="36"/>
      <c r="M122" s="177" t="s">
        <v>5</v>
      </c>
      <c r="N122" s="178" t="s">
        <v>37</v>
      </c>
      <c r="O122" s="37"/>
      <c r="P122" s="179">
        <f>O122*H122</f>
        <v>0</v>
      </c>
      <c r="Q122" s="179">
        <v>0</v>
      </c>
      <c r="R122" s="179">
        <f>Q122*H122</f>
        <v>0</v>
      </c>
      <c r="S122" s="179">
        <v>0</v>
      </c>
      <c r="T122" s="180">
        <f>S122*H122</f>
        <v>0</v>
      </c>
      <c r="AR122" s="21" t="s">
        <v>123</v>
      </c>
      <c r="AT122" s="21" t="s">
        <v>118</v>
      </c>
      <c r="AU122" s="21" t="s">
        <v>75</v>
      </c>
      <c r="AY122" s="21" t="s">
        <v>115</v>
      </c>
      <c r="BE122" s="181">
        <f>IF(N122="základní",J122,0)</f>
        <v>0</v>
      </c>
      <c r="BF122" s="181">
        <f>IF(N122="snížená",J122,0)</f>
        <v>0</v>
      </c>
      <c r="BG122" s="181">
        <f>IF(N122="zákl. přenesená",J122,0)</f>
        <v>0</v>
      </c>
      <c r="BH122" s="181">
        <f>IF(N122="sníž. přenesená",J122,0)</f>
        <v>0</v>
      </c>
      <c r="BI122" s="181">
        <f>IF(N122="nulová",J122,0)</f>
        <v>0</v>
      </c>
      <c r="BJ122" s="21" t="s">
        <v>73</v>
      </c>
      <c r="BK122" s="181">
        <f>ROUND(I122*H122,2)</f>
        <v>0</v>
      </c>
      <c r="BL122" s="21" t="s">
        <v>123</v>
      </c>
      <c r="BM122" s="21" t="s">
        <v>393</v>
      </c>
    </row>
    <row r="123" spans="2:65" s="11" customFormat="1">
      <c r="B123" s="198"/>
      <c r="D123" s="186" t="s">
        <v>167</v>
      </c>
      <c r="F123" s="199" t="s">
        <v>394</v>
      </c>
      <c r="H123" s="200">
        <v>0.1</v>
      </c>
      <c r="I123" s="201"/>
      <c r="L123" s="198"/>
      <c r="M123" s="202"/>
      <c r="N123" s="203"/>
      <c r="O123" s="203"/>
      <c r="P123" s="203"/>
      <c r="Q123" s="203"/>
      <c r="R123" s="203"/>
      <c r="S123" s="203"/>
      <c r="T123" s="204"/>
      <c r="AT123" s="205" t="s">
        <v>167</v>
      </c>
      <c r="AU123" s="205" t="s">
        <v>75</v>
      </c>
      <c r="AV123" s="11" t="s">
        <v>75</v>
      </c>
      <c r="AW123" s="11" t="s">
        <v>6</v>
      </c>
      <c r="AX123" s="11" t="s">
        <v>73</v>
      </c>
      <c r="AY123" s="205" t="s">
        <v>115</v>
      </c>
    </row>
    <row r="124" spans="2:65" s="10" customFormat="1" ht="22.35" customHeight="1">
      <c r="B124" s="155"/>
      <c r="D124" s="166" t="s">
        <v>65</v>
      </c>
      <c r="E124" s="167" t="s">
        <v>395</v>
      </c>
      <c r="F124" s="167" t="s">
        <v>5</v>
      </c>
      <c r="I124" s="158"/>
      <c r="J124" s="168">
        <f>SUM(J125:J129)</f>
        <v>0</v>
      </c>
      <c r="L124" s="155"/>
      <c r="M124" s="160"/>
      <c r="N124" s="161"/>
      <c r="O124" s="161"/>
      <c r="P124" s="162">
        <f>SUM(P125:P129)</f>
        <v>0</v>
      </c>
      <c r="Q124" s="161"/>
      <c r="R124" s="162">
        <f>SUM(R125:R129)</f>
        <v>0</v>
      </c>
      <c r="S124" s="161"/>
      <c r="T124" s="163">
        <f>SUM(T125:T129)</f>
        <v>0</v>
      </c>
      <c r="AR124" s="156" t="s">
        <v>73</v>
      </c>
      <c r="AT124" s="164" t="s">
        <v>65</v>
      </c>
      <c r="AU124" s="164" t="s">
        <v>75</v>
      </c>
      <c r="AY124" s="156" t="s">
        <v>115</v>
      </c>
      <c r="BK124" s="165">
        <f>SUM(BK125:BK129)</f>
        <v>0</v>
      </c>
    </row>
    <row r="125" spans="2:65" s="1" customFormat="1" ht="22.5" customHeight="1">
      <c r="B125" s="169"/>
      <c r="C125" s="170" t="s">
        <v>162</v>
      </c>
      <c r="D125" s="170" t="s">
        <v>118</v>
      </c>
      <c r="E125" s="171" t="s">
        <v>396</v>
      </c>
      <c r="F125" s="172" t="s">
        <v>392</v>
      </c>
      <c r="G125" s="173" t="s">
        <v>5</v>
      </c>
      <c r="H125" s="174">
        <v>0.15</v>
      </c>
      <c r="I125" s="175"/>
      <c r="J125" s="176">
        <f>ROUND(I125*H125,2)</f>
        <v>0</v>
      </c>
      <c r="K125" s="172" t="s">
        <v>5</v>
      </c>
      <c r="L125" s="36"/>
      <c r="M125" s="177" t="s">
        <v>5</v>
      </c>
      <c r="N125" s="178" t="s">
        <v>37</v>
      </c>
      <c r="O125" s="37"/>
      <c r="P125" s="179">
        <f>O125*H125</f>
        <v>0</v>
      </c>
      <c r="Q125" s="179">
        <v>0</v>
      </c>
      <c r="R125" s="179">
        <f>Q125*H125</f>
        <v>0</v>
      </c>
      <c r="S125" s="179">
        <v>0</v>
      </c>
      <c r="T125" s="180">
        <f>S125*H125</f>
        <v>0</v>
      </c>
      <c r="AR125" s="21" t="s">
        <v>123</v>
      </c>
      <c r="AT125" s="21" t="s">
        <v>118</v>
      </c>
      <c r="AU125" s="21" t="s">
        <v>117</v>
      </c>
      <c r="AY125" s="21" t="s">
        <v>115</v>
      </c>
      <c r="BE125" s="181">
        <f>IF(N125="základní",J125,0)</f>
        <v>0</v>
      </c>
      <c r="BF125" s="181">
        <f>IF(N125="snížená",J125,0)</f>
        <v>0</v>
      </c>
      <c r="BG125" s="181">
        <f>IF(N125="zákl. přenesená",J125,0)</f>
        <v>0</v>
      </c>
      <c r="BH125" s="181">
        <f>IF(N125="sníž. přenesená",J125,0)</f>
        <v>0</v>
      </c>
      <c r="BI125" s="181">
        <f>IF(N125="nulová",J125,0)</f>
        <v>0</v>
      </c>
      <c r="BJ125" s="21" t="s">
        <v>73</v>
      </c>
      <c r="BK125" s="181">
        <f>ROUND(I125*H125,2)</f>
        <v>0</v>
      </c>
      <c r="BL125" s="21" t="s">
        <v>123</v>
      </c>
      <c r="BM125" s="21" t="s">
        <v>397</v>
      </c>
    </row>
    <row r="126" spans="2:65" s="11" customFormat="1">
      <c r="B126" s="198"/>
      <c r="D126" s="182" t="s">
        <v>167</v>
      </c>
      <c r="F126" s="210" t="s">
        <v>398</v>
      </c>
      <c r="H126" s="211">
        <v>0.15</v>
      </c>
      <c r="I126" s="201"/>
      <c r="L126" s="198"/>
      <c r="M126" s="202"/>
      <c r="N126" s="203"/>
      <c r="O126" s="203"/>
      <c r="P126" s="203"/>
      <c r="Q126" s="203"/>
      <c r="R126" s="203"/>
      <c r="S126" s="203"/>
      <c r="T126" s="204"/>
      <c r="AT126" s="205" t="s">
        <v>167</v>
      </c>
      <c r="AU126" s="205" t="s">
        <v>117</v>
      </c>
      <c r="AV126" s="11" t="s">
        <v>75</v>
      </c>
      <c r="AW126" s="11" t="s">
        <v>6</v>
      </c>
      <c r="AX126" s="11" t="s">
        <v>73</v>
      </c>
      <c r="AY126" s="205" t="s">
        <v>115</v>
      </c>
    </row>
    <row r="127" spans="2:65" s="1" customFormat="1" ht="22.5" customHeight="1">
      <c r="B127" s="169"/>
      <c r="C127" s="170" t="s">
        <v>399</v>
      </c>
      <c r="D127" s="170" t="s">
        <v>118</v>
      </c>
      <c r="E127" s="171" t="s">
        <v>400</v>
      </c>
      <c r="F127" s="172" t="s">
        <v>913</v>
      </c>
      <c r="G127" s="173" t="s">
        <v>332</v>
      </c>
      <c r="H127" s="174">
        <v>9</v>
      </c>
      <c r="I127" s="175"/>
      <c r="J127" s="176">
        <f>ROUND(I127*H127,2)</f>
        <v>0</v>
      </c>
      <c r="K127" s="172" t="s">
        <v>5</v>
      </c>
      <c r="L127" s="36"/>
      <c r="M127" s="177" t="s">
        <v>5</v>
      </c>
      <c r="N127" s="178" t="s">
        <v>37</v>
      </c>
      <c r="O127" s="37"/>
      <c r="P127" s="179">
        <f>O127*H127</f>
        <v>0</v>
      </c>
      <c r="Q127" s="179">
        <v>0</v>
      </c>
      <c r="R127" s="179">
        <f>Q127*H127</f>
        <v>0</v>
      </c>
      <c r="S127" s="179">
        <v>0</v>
      </c>
      <c r="T127" s="180">
        <f>S127*H127</f>
        <v>0</v>
      </c>
      <c r="AR127" s="21" t="s">
        <v>123</v>
      </c>
      <c r="AT127" s="21" t="s">
        <v>118</v>
      </c>
      <c r="AU127" s="21" t="s">
        <v>117</v>
      </c>
      <c r="AY127" s="21" t="s">
        <v>115</v>
      </c>
      <c r="BE127" s="181">
        <f>IF(N127="základní",J127,0)</f>
        <v>0</v>
      </c>
      <c r="BF127" s="181">
        <f>IF(N127="snížená",J127,0)</f>
        <v>0</v>
      </c>
      <c r="BG127" s="181">
        <f>IF(N127="zákl. přenesená",J127,0)</f>
        <v>0</v>
      </c>
      <c r="BH127" s="181">
        <f>IF(N127="sníž. přenesená",J127,0)</f>
        <v>0</v>
      </c>
      <c r="BI127" s="181">
        <f>IF(N127="nulová",J127,0)</f>
        <v>0</v>
      </c>
      <c r="BJ127" s="21" t="s">
        <v>73</v>
      </c>
      <c r="BK127" s="181">
        <f>ROUND(I127*H127,2)</f>
        <v>0</v>
      </c>
      <c r="BL127" s="21" t="s">
        <v>123</v>
      </c>
      <c r="BM127" s="21" t="s">
        <v>401</v>
      </c>
    </row>
    <row r="128" spans="2:65" s="347" customFormat="1" ht="22.5" customHeight="1">
      <c r="B128" s="169"/>
      <c r="C128" s="170">
        <v>17</v>
      </c>
      <c r="D128" s="170" t="s">
        <v>118</v>
      </c>
      <c r="E128" s="171" t="s">
        <v>911</v>
      </c>
      <c r="F128" s="346" t="s">
        <v>912</v>
      </c>
      <c r="G128" s="173" t="s">
        <v>138</v>
      </c>
      <c r="H128" s="174">
        <v>367</v>
      </c>
      <c r="I128" s="175"/>
      <c r="J128" s="176">
        <f>H128*I128</f>
        <v>0</v>
      </c>
      <c r="K128" s="172"/>
      <c r="L128" s="36"/>
      <c r="M128" s="177"/>
      <c r="N128" s="333"/>
      <c r="O128" s="297"/>
      <c r="P128" s="334"/>
      <c r="Q128" s="334"/>
      <c r="R128" s="334"/>
      <c r="S128" s="334"/>
      <c r="T128" s="180"/>
      <c r="AR128" s="21"/>
      <c r="AT128" s="21"/>
      <c r="AU128" s="21"/>
      <c r="AY128" s="21"/>
      <c r="BE128" s="181"/>
      <c r="BF128" s="181"/>
      <c r="BG128" s="181"/>
      <c r="BH128" s="181"/>
      <c r="BI128" s="181"/>
      <c r="BJ128" s="21"/>
      <c r="BK128" s="181"/>
      <c r="BL128" s="21"/>
      <c r="BM128" s="21"/>
    </row>
    <row r="129" spans="2:65" s="1" customFormat="1" ht="22.5" customHeight="1">
      <c r="B129" s="169"/>
      <c r="C129" s="170">
        <v>18</v>
      </c>
      <c r="D129" s="170" t="s">
        <v>118</v>
      </c>
      <c r="E129" s="171" t="s">
        <v>402</v>
      </c>
      <c r="F129" s="172" t="s">
        <v>403</v>
      </c>
      <c r="G129" s="173" t="s">
        <v>5</v>
      </c>
      <c r="H129" s="174">
        <v>1</v>
      </c>
      <c r="I129" s="175"/>
      <c r="J129" s="176">
        <f>ROUND(I129*H129,2)</f>
        <v>0</v>
      </c>
      <c r="K129" s="172" t="s">
        <v>5</v>
      </c>
      <c r="L129" s="36"/>
      <c r="M129" s="177" t="s">
        <v>5</v>
      </c>
      <c r="N129" s="206" t="s">
        <v>37</v>
      </c>
      <c r="O129" s="207"/>
      <c r="P129" s="208">
        <f>O129*H129</f>
        <v>0</v>
      </c>
      <c r="Q129" s="208">
        <v>0</v>
      </c>
      <c r="R129" s="208">
        <f>Q129*H129</f>
        <v>0</v>
      </c>
      <c r="S129" s="208">
        <v>0</v>
      </c>
      <c r="T129" s="209">
        <f>S129*H129</f>
        <v>0</v>
      </c>
      <c r="AR129" s="21" t="s">
        <v>123</v>
      </c>
      <c r="AT129" s="21" t="s">
        <v>118</v>
      </c>
      <c r="AU129" s="21" t="s">
        <v>117</v>
      </c>
      <c r="AY129" s="21" t="s">
        <v>115</v>
      </c>
      <c r="BE129" s="181">
        <f>IF(N129="základní",J129,0)</f>
        <v>0</v>
      </c>
      <c r="BF129" s="181">
        <f>IF(N129="snížená",J129,0)</f>
        <v>0</v>
      </c>
      <c r="BG129" s="181">
        <f>IF(N129="zákl. přenesená",J129,0)</f>
        <v>0</v>
      </c>
      <c r="BH129" s="181">
        <f>IF(N129="sníž. přenesená",J129,0)</f>
        <v>0</v>
      </c>
      <c r="BI129" s="181">
        <f>IF(N129="nulová",J129,0)</f>
        <v>0</v>
      </c>
      <c r="BJ129" s="21" t="s">
        <v>73</v>
      </c>
      <c r="BK129" s="181">
        <f>ROUND(I129*H129,2)</f>
        <v>0</v>
      </c>
      <c r="BL129" s="21" t="s">
        <v>123</v>
      </c>
      <c r="BM129" s="21" t="s">
        <v>404</v>
      </c>
    </row>
    <row r="130" spans="2:65" s="1" customFormat="1" ht="6.95" customHeight="1">
      <c r="B130" s="51"/>
      <c r="C130" s="52"/>
      <c r="D130" s="52"/>
      <c r="E130" s="52"/>
      <c r="F130" s="52"/>
      <c r="G130" s="52"/>
      <c r="H130" s="52"/>
      <c r="I130" s="122"/>
      <c r="J130" s="52"/>
      <c r="K130" s="52"/>
      <c r="L130" s="36"/>
    </row>
  </sheetData>
  <autoFilter ref="C83:K129"/>
  <mergeCells count="9">
    <mergeCell ref="E74:H74"/>
    <mergeCell ref="E76:H76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83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scale="70" fitToHeight="100" orientation="portrait" blackAndWhite="1" r:id="rId1"/>
  <headerFooter>
    <oddFooter>&amp;CStrana &amp;P z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216"/>
  <sheetViews>
    <sheetView showGridLines="0" zoomScaleNormal="100" workbookViewId="0">
      <selection activeCell="XFD20" sqref="XFD20"/>
    </sheetView>
  </sheetViews>
  <sheetFormatPr defaultRowHeight="13.5"/>
  <cols>
    <col min="1" max="1" width="8.33203125" style="212" customWidth="1"/>
    <col min="2" max="2" width="1.6640625" style="212" customWidth="1"/>
    <col min="3" max="4" width="5" style="212" customWidth="1"/>
    <col min="5" max="5" width="11.6640625" style="212" customWidth="1"/>
    <col min="6" max="6" width="9.1640625" style="212" customWidth="1"/>
    <col min="7" max="7" width="5" style="212" customWidth="1"/>
    <col min="8" max="8" width="77.83203125" style="212" customWidth="1"/>
    <col min="9" max="10" width="20" style="212" customWidth="1"/>
    <col min="11" max="11" width="1.6640625" style="212" customWidth="1"/>
  </cols>
  <sheetData>
    <row r="1" spans="2:11" ht="37.5" customHeight="1"/>
    <row r="2" spans="2:11" ht="7.5" customHeight="1">
      <c r="B2" s="213"/>
      <c r="C2" s="214"/>
      <c r="D2" s="214"/>
      <c r="E2" s="214"/>
      <c r="F2" s="214"/>
      <c r="G2" s="214"/>
      <c r="H2" s="214"/>
      <c r="I2" s="214"/>
      <c r="J2" s="214"/>
      <c r="K2" s="215"/>
    </row>
    <row r="3" spans="2:11" s="12" customFormat="1" ht="45" customHeight="1">
      <c r="B3" s="216"/>
      <c r="C3" s="490" t="s">
        <v>405</v>
      </c>
      <c r="D3" s="490"/>
      <c r="E3" s="490"/>
      <c r="F3" s="490"/>
      <c r="G3" s="490"/>
      <c r="H3" s="490"/>
      <c r="I3" s="490"/>
      <c r="J3" s="490"/>
      <c r="K3" s="217"/>
    </row>
    <row r="4" spans="2:11" ht="25.5" customHeight="1">
      <c r="B4" s="218"/>
      <c r="C4" s="497" t="s">
        <v>406</v>
      </c>
      <c r="D4" s="497"/>
      <c r="E4" s="497"/>
      <c r="F4" s="497"/>
      <c r="G4" s="497"/>
      <c r="H4" s="497"/>
      <c r="I4" s="497"/>
      <c r="J4" s="497"/>
      <c r="K4" s="219"/>
    </row>
    <row r="5" spans="2:11" ht="5.25" customHeight="1">
      <c r="B5" s="218"/>
      <c r="C5" s="220"/>
      <c r="D5" s="220"/>
      <c r="E5" s="220"/>
      <c r="F5" s="220"/>
      <c r="G5" s="220"/>
      <c r="H5" s="220"/>
      <c r="I5" s="220"/>
      <c r="J5" s="220"/>
      <c r="K5" s="219"/>
    </row>
    <row r="6" spans="2:11" ht="15" customHeight="1">
      <c r="B6" s="218"/>
      <c r="C6" s="493" t="s">
        <v>407</v>
      </c>
      <c r="D6" s="493"/>
      <c r="E6" s="493"/>
      <c r="F6" s="493"/>
      <c r="G6" s="493"/>
      <c r="H6" s="493"/>
      <c r="I6" s="493"/>
      <c r="J6" s="493"/>
      <c r="K6" s="219"/>
    </row>
    <row r="7" spans="2:11" ht="15" customHeight="1">
      <c r="B7" s="222"/>
      <c r="C7" s="493" t="s">
        <v>408</v>
      </c>
      <c r="D7" s="493"/>
      <c r="E7" s="493"/>
      <c r="F7" s="493"/>
      <c r="G7" s="493"/>
      <c r="H7" s="493"/>
      <c r="I7" s="493"/>
      <c r="J7" s="493"/>
      <c r="K7" s="219"/>
    </row>
    <row r="8" spans="2:11" ht="12.75" customHeight="1">
      <c r="B8" s="222"/>
      <c r="C8" s="221"/>
      <c r="D8" s="221"/>
      <c r="E8" s="221"/>
      <c r="F8" s="221"/>
      <c r="G8" s="221"/>
      <c r="H8" s="221"/>
      <c r="I8" s="221"/>
      <c r="J8" s="221"/>
      <c r="K8" s="219"/>
    </row>
    <row r="9" spans="2:11" ht="15" customHeight="1">
      <c r="B9" s="222"/>
      <c r="C9" s="493" t="s">
        <v>409</v>
      </c>
      <c r="D9" s="493"/>
      <c r="E9" s="493"/>
      <c r="F9" s="493"/>
      <c r="G9" s="493"/>
      <c r="H9" s="493"/>
      <c r="I9" s="493"/>
      <c r="J9" s="493"/>
      <c r="K9" s="219"/>
    </row>
    <row r="10" spans="2:11" ht="15" customHeight="1">
      <c r="B10" s="222"/>
      <c r="C10" s="221"/>
      <c r="D10" s="493" t="s">
        <v>410</v>
      </c>
      <c r="E10" s="493"/>
      <c r="F10" s="493"/>
      <c r="G10" s="493"/>
      <c r="H10" s="493"/>
      <c r="I10" s="493"/>
      <c r="J10" s="493"/>
      <c r="K10" s="219"/>
    </row>
    <row r="11" spans="2:11" ht="15" customHeight="1">
      <c r="B11" s="222"/>
      <c r="C11" s="223"/>
      <c r="D11" s="493" t="s">
        <v>411</v>
      </c>
      <c r="E11" s="493"/>
      <c r="F11" s="493"/>
      <c r="G11" s="493"/>
      <c r="H11" s="493"/>
      <c r="I11" s="493"/>
      <c r="J11" s="493"/>
      <c r="K11" s="219"/>
    </row>
    <row r="12" spans="2:11" ht="12.75" customHeight="1">
      <c r="B12" s="222"/>
      <c r="C12" s="223"/>
      <c r="D12" s="223"/>
      <c r="E12" s="223"/>
      <c r="F12" s="223"/>
      <c r="G12" s="223"/>
      <c r="H12" s="223"/>
      <c r="I12" s="223"/>
      <c r="J12" s="223"/>
      <c r="K12" s="219"/>
    </row>
    <row r="13" spans="2:11" ht="15" customHeight="1">
      <c r="B13" s="222"/>
      <c r="C13" s="223"/>
      <c r="D13" s="493" t="s">
        <v>412</v>
      </c>
      <c r="E13" s="493"/>
      <c r="F13" s="493"/>
      <c r="G13" s="493"/>
      <c r="H13" s="493"/>
      <c r="I13" s="493"/>
      <c r="J13" s="493"/>
      <c r="K13" s="219"/>
    </row>
    <row r="14" spans="2:11" ht="15" customHeight="1">
      <c r="B14" s="222"/>
      <c r="C14" s="223"/>
      <c r="D14" s="493" t="s">
        <v>413</v>
      </c>
      <c r="E14" s="493"/>
      <c r="F14" s="493"/>
      <c r="G14" s="493"/>
      <c r="H14" s="493"/>
      <c r="I14" s="493"/>
      <c r="J14" s="493"/>
      <c r="K14" s="219"/>
    </row>
    <row r="15" spans="2:11" ht="15" customHeight="1">
      <c r="B15" s="222"/>
      <c r="C15" s="223"/>
      <c r="D15" s="493" t="s">
        <v>414</v>
      </c>
      <c r="E15" s="493"/>
      <c r="F15" s="493"/>
      <c r="G15" s="493"/>
      <c r="H15" s="493"/>
      <c r="I15" s="493"/>
      <c r="J15" s="493"/>
      <c r="K15" s="219"/>
    </row>
    <row r="16" spans="2:11" ht="15" customHeight="1">
      <c r="B16" s="222"/>
      <c r="C16" s="223"/>
      <c r="D16" s="223"/>
      <c r="E16" s="224" t="s">
        <v>72</v>
      </c>
      <c r="F16" s="493" t="s">
        <v>415</v>
      </c>
      <c r="G16" s="493"/>
      <c r="H16" s="493"/>
      <c r="I16" s="493"/>
      <c r="J16" s="493"/>
      <c r="K16" s="219"/>
    </row>
    <row r="17" spans="2:11" ht="15" customHeight="1">
      <c r="B17" s="222"/>
      <c r="C17" s="223"/>
      <c r="D17" s="223"/>
      <c r="E17" s="224" t="s">
        <v>416</v>
      </c>
      <c r="F17" s="493" t="s">
        <v>417</v>
      </c>
      <c r="G17" s="493"/>
      <c r="H17" s="493"/>
      <c r="I17" s="493"/>
      <c r="J17" s="493"/>
      <c r="K17" s="219"/>
    </row>
    <row r="18" spans="2:11" ht="15" customHeight="1">
      <c r="B18" s="222"/>
      <c r="C18" s="223"/>
      <c r="D18" s="223"/>
      <c r="E18" s="224" t="s">
        <v>418</v>
      </c>
      <c r="F18" s="493" t="s">
        <v>419</v>
      </c>
      <c r="G18" s="493"/>
      <c r="H18" s="493"/>
      <c r="I18" s="493"/>
      <c r="J18" s="493"/>
      <c r="K18" s="219"/>
    </row>
    <row r="19" spans="2:11" ht="15" customHeight="1">
      <c r="B19" s="222"/>
      <c r="C19" s="223"/>
      <c r="D19" s="223"/>
      <c r="E19" s="224" t="s">
        <v>420</v>
      </c>
      <c r="F19" s="493" t="s">
        <v>421</v>
      </c>
      <c r="G19" s="493"/>
      <c r="H19" s="493"/>
      <c r="I19" s="493"/>
      <c r="J19" s="493"/>
      <c r="K19" s="219"/>
    </row>
    <row r="20" spans="2:11" ht="15" customHeight="1">
      <c r="B20" s="222"/>
      <c r="C20" s="223"/>
      <c r="D20" s="223"/>
      <c r="E20" s="224" t="s">
        <v>422</v>
      </c>
      <c r="F20" s="493" t="s">
        <v>423</v>
      </c>
      <c r="G20" s="493"/>
      <c r="H20" s="493"/>
      <c r="I20" s="493"/>
      <c r="J20" s="493"/>
      <c r="K20" s="219"/>
    </row>
    <row r="21" spans="2:11" ht="15" customHeight="1">
      <c r="B21" s="222"/>
      <c r="C21" s="223"/>
      <c r="D21" s="223"/>
      <c r="E21" s="224" t="s">
        <v>424</v>
      </c>
      <c r="F21" s="493" t="s">
        <v>425</v>
      </c>
      <c r="G21" s="493"/>
      <c r="H21" s="493"/>
      <c r="I21" s="493"/>
      <c r="J21" s="493"/>
      <c r="K21" s="219"/>
    </row>
    <row r="22" spans="2:11" ht="12.75" customHeight="1">
      <c r="B22" s="222"/>
      <c r="C22" s="223"/>
      <c r="D22" s="223"/>
      <c r="E22" s="223"/>
      <c r="F22" s="223"/>
      <c r="G22" s="223"/>
      <c r="H22" s="223"/>
      <c r="I22" s="223"/>
      <c r="J22" s="223"/>
      <c r="K22" s="219"/>
    </row>
    <row r="23" spans="2:11" ht="15" customHeight="1">
      <c r="B23" s="222"/>
      <c r="C23" s="493" t="s">
        <v>426</v>
      </c>
      <c r="D23" s="493"/>
      <c r="E23" s="493"/>
      <c r="F23" s="493"/>
      <c r="G23" s="493"/>
      <c r="H23" s="493"/>
      <c r="I23" s="493"/>
      <c r="J23" s="493"/>
      <c r="K23" s="219"/>
    </row>
    <row r="24" spans="2:11" ht="15" customHeight="1">
      <c r="B24" s="222"/>
      <c r="C24" s="493" t="s">
        <v>427</v>
      </c>
      <c r="D24" s="493"/>
      <c r="E24" s="493"/>
      <c r="F24" s="493"/>
      <c r="G24" s="493"/>
      <c r="H24" s="493"/>
      <c r="I24" s="493"/>
      <c r="J24" s="493"/>
      <c r="K24" s="219"/>
    </row>
    <row r="25" spans="2:11" ht="15" customHeight="1">
      <c r="B25" s="222"/>
      <c r="C25" s="221"/>
      <c r="D25" s="493" t="s">
        <v>428</v>
      </c>
      <c r="E25" s="493"/>
      <c r="F25" s="493"/>
      <c r="G25" s="493"/>
      <c r="H25" s="493"/>
      <c r="I25" s="493"/>
      <c r="J25" s="493"/>
      <c r="K25" s="219"/>
    </row>
    <row r="26" spans="2:11" ht="15" customHeight="1">
      <c r="B26" s="222"/>
      <c r="C26" s="223"/>
      <c r="D26" s="493" t="s">
        <v>429</v>
      </c>
      <c r="E26" s="493"/>
      <c r="F26" s="493"/>
      <c r="G26" s="493"/>
      <c r="H26" s="493"/>
      <c r="I26" s="493"/>
      <c r="J26" s="493"/>
      <c r="K26" s="219"/>
    </row>
    <row r="27" spans="2:11" ht="12.75" customHeight="1">
      <c r="B27" s="222"/>
      <c r="C27" s="223"/>
      <c r="D27" s="223"/>
      <c r="E27" s="223"/>
      <c r="F27" s="223"/>
      <c r="G27" s="223"/>
      <c r="H27" s="223"/>
      <c r="I27" s="223"/>
      <c r="J27" s="223"/>
      <c r="K27" s="219"/>
    </row>
    <row r="28" spans="2:11" ht="15" customHeight="1">
      <c r="B28" s="222"/>
      <c r="C28" s="223"/>
      <c r="D28" s="493" t="s">
        <v>430</v>
      </c>
      <c r="E28" s="493"/>
      <c r="F28" s="493"/>
      <c r="G28" s="493"/>
      <c r="H28" s="493"/>
      <c r="I28" s="493"/>
      <c r="J28" s="493"/>
      <c r="K28" s="219"/>
    </row>
    <row r="29" spans="2:11" ht="15" customHeight="1">
      <c r="B29" s="222"/>
      <c r="C29" s="223"/>
      <c r="D29" s="493" t="s">
        <v>431</v>
      </c>
      <c r="E29" s="493"/>
      <c r="F29" s="493"/>
      <c r="G29" s="493"/>
      <c r="H29" s="493"/>
      <c r="I29" s="493"/>
      <c r="J29" s="493"/>
      <c r="K29" s="219"/>
    </row>
    <row r="30" spans="2:11" ht="12.75" customHeight="1">
      <c r="B30" s="222"/>
      <c r="C30" s="223"/>
      <c r="D30" s="223"/>
      <c r="E30" s="223"/>
      <c r="F30" s="223"/>
      <c r="G30" s="223"/>
      <c r="H30" s="223"/>
      <c r="I30" s="223"/>
      <c r="J30" s="223"/>
      <c r="K30" s="219"/>
    </row>
    <row r="31" spans="2:11" ht="15" customHeight="1">
      <c r="B31" s="222"/>
      <c r="C31" s="223"/>
      <c r="D31" s="493" t="s">
        <v>432</v>
      </c>
      <c r="E31" s="493"/>
      <c r="F31" s="493"/>
      <c r="G31" s="493"/>
      <c r="H31" s="493"/>
      <c r="I31" s="493"/>
      <c r="J31" s="493"/>
      <c r="K31" s="219"/>
    </row>
    <row r="32" spans="2:11" ht="15" customHeight="1">
      <c r="B32" s="222"/>
      <c r="C32" s="223"/>
      <c r="D32" s="493" t="s">
        <v>433</v>
      </c>
      <c r="E32" s="493"/>
      <c r="F32" s="493"/>
      <c r="G32" s="493"/>
      <c r="H32" s="493"/>
      <c r="I32" s="493"/>
      <c r="J32" s="493"/>
      <c r="K32" s="219"/>
    </row>
    <row r="33" spans="2:11" ht="15" customHeight="1">
      <c r="B33" s="222"/>
      <c r="C33" s="223"/>
      <c r="D33" s="493" t="s">
        <v>434</v>
      </c>
      <c r="E33" s="493"/>
      <c r="F33" s="493"/>
      <c r="G33" s="493"/>
      <c r="H33" s="493"/>
      <c r="I33" s="493"/>
      <c r="J33" s="493"/>
      <c r="K33" s="219"/>
    </row>
    <row r="34" spans="2:11" ht="15" customHeight="1">
      <c r="B34" s="222"/>
      <c r="C34" s="223"/>
      <c r="D34" s="221"/>
      <c r="E34" s="225" t="s">
        <v>100</v>
      </c>
      <c r="F34" s="221"/>
      <c r="G34" s="493" t="s">
        <v>435</v>
      </c>
      <c r="H34" s="493"/>
      <c r="I34" s="493"/>
      <c r="J34" s="493"/>
      <c r="K34" s="219"/>
    </row>
    <row r="35" spans="2:11" ht="30.75" customHeight="1">
      <c r="B35" s="222"/>
      <c r="C35" s="223"/>
      <c r="D35" s="221"/>
      <c r="E35" s="225" t="s">
        <v>436</v>
      </c>
      <c r="F35" s="221"/>
      <c r="G35" s="493" t="s">
        <v>437</v>
      </c>
      <c r="H35" s="493"/>
      <c r="I35" s="493"/>
      <c r="J35" s="493"/>
      <c r="K35" s="219"/>
    </row>
    <row r="36" spans="2:11" ht="15" customHeight="1">
      <c r="B36" s="222"/>
      <c r="C36" s="223"/>
      <c r="D36" s="221"/>
      <c r="E36" s="225" t="s">
        <v>47</v>
      </c>
      <c r="F36" s="221"/>
      <c r="G36" s="493" t="s">
        <v>438</v>
      </c>
      <c r="H36" s="493"/>
      <c r="I36" s="493"/>
      <c r="J36" s="493"/>
      <c r="K36" s="219"/>
    </row>
    <row r="37" spans="2:11" ht="15" customHeight="1">
      <c r="B37" s="222"/>
      <c r="C37" s="223"/>
      <c r="D37" s="221"/>
      <c r="E37" s="225" t="s">
        <v>101</v>
      </c>
      <c r="F37" s="221"/>
      <c r="G37" s="493" t="s">
        <v>439</v>
      </c>
      <c r="H37" s="493"/>
      <c r="I37" s="493"/>
      <c r="J37" s="493"/>
      <c r="K37" s="219"/>
    </row>
    <row r="38" spans="2:11" ht="15" customHeight="1">
      <c r="B38" s="222"/>
      <c r="C38" s="223"/>
      <c r="D38" s="221"/>
      <c r="E38" s="225" t="s">
        <v>102</v>
      </c>
      <c r="F38" s="221"/>
      <c r="G38" s="493" t="s">
        <v>440</v>
      </c>
      <c r="H38" s="493"/>
      <c r="I38" s="493"/>
      <c r="J38" s="493"/>
      <c r="K38" s="219"/>
    </row>
    <row r="39" spans="2:11" ht="15" customHeight="1">
      <c r="B39" s="222"/>
      <c r="C39" s="223"/>
      <c r="D39" s="221"/>
      <c r="E39" s="225" t="s">
        <v>103</v>
      </c>
      <c r="F39" s="221"/>
      <c r="G39" s="493" t="s">
        <v>441</v>
      </c>
      <c r="H39" s="493"/>
      <c r="I39" s="493"/>
      <c r="J39" s="493"/>
      <c r="K39" s="219"/>
    </row>
    <row r="40" spans="2:11" ht="15" customHeight="1">
      <c r="B40" s="222"/>
      <c r="C40" s="223"/>
      <c r="D40" s="221"/>
      <c r="E40" s="225" t="s">
        <v>442</v>
      </c>
      <c r="F40" s="221"/>
      <c r="G40" s="493" t="s">
        <v>443</v>
      </c>
      <c r="H40" s="493"/>
      <c r="I40" s="493"/>
      <c r="J40" s="493"/>
      <c r="K40" s="219"/>
    </row>
    <row r="41" spans="2:11" ht="15" customHeight="1">
      <c r="B41" s="222"/>
      <c r="C41" s="223"/>
      <c r="D41" s="221"/>
      <c r="E41" s="225"/>
      <c r="F41" s="221"/>
      <c r="G41" s="493" t="s">
        <v>444</v>
      </c>
      <c r="H41" s="493"/>
      <c r="I41" s="493"/>
      <c r="J41" s="493"/>
      <c r="K41" s="219"/>
    </row>
    <row r="42" spans="2:11" ht="15" customHeight="1">
      <c r="B42" s="222"/>
      <c r="C42" s="223"/>
      <c r="D42" s="221"/>
      <c r="E42" s="225" t="s">
        <v>445</v>
      </c>
      <c r="F42" s="221"/>
      <c r="G42" s="493" t="s">
        <v>446</v>
      </c>
      <c r="H42" s="493"/>
      <c r="I42" s="493"/>
      <c r="J42" s="493"/>
      <c r="K42" s="219"/>
    </row>
    <row r="43" spans="2:11" ht="15" customHeight="1">
      <c r="B43" s="222"/>
      <c r="C43" s="223"/>
      <c r="D43" s="221"/>
      <c r="E43" s="225" t="s">
        <v>105</v>
      </c>
      <c r="F43" s="221"/>
      <c r="G43" s="493" t="s">
        <v>447</v>
      </c>
      <c r="H43" s="493"/>
      <c r="I43" s="493"/>
      <c r="J43" s="493"/>
      <c r="K43" s="219"/>
    </row>
    <row r="44" spans="2:11" ht="12.75" customHeight="1">
      <c r="B44" s="222"/>
      <c r="C44" s="223"/>
      <c r="D44" s="221"/>
      <c r="E44" s="221"/>
      <c r="F44" s="221"/>
      <c r="G44" s="221"/>
      <c r="H44" s="221"/>
      <c r="I44" s="221"/>
      <c r="J44" s="221"/>
      <c r="K44" s="219"/>
    </row>
    <row r="45" spans="2:11" ht="15" customHeight="1">
      <c r="B45" s="222"/>
      <c r="C45" s="223"/>
      <c r="D45" s="493" t="s">
        <v>448</v>
      </c>
      <c r="E45" s="493"/>
      <c r="F45" s="493"/>
      <c r="G45" s="493"/>
      <c r="H45" s="493"/>
      <c r="I45" s="493"/>
      <c r="J45" s="493"/>
      <c r="K45" s="219"/>
    </row>
    <row r="46" spans="2:11" ht="15" customHeight="1">
      <c r="B46" s="222"/>
      <c r="C46" s="223"/>
      <c r="D46" s="223"/>
      <c r="E46" s="493" t="s">
        <v>449</v>
      </c>
      <c r="F46" s="493"/>
      <c r="G46" s="493"/>
      <c r="H46" s="493"/>
      <c r="I46" s="493"/>
      <c r="J46" s="493"/>
      <c r="K46" s="219"/>
    </row>
    <row r="47" spans="2:11" ht="15" customHeight="1">
      <c r="B47" s="222"/>
      <c r="C47" s="223"/>
      <c r="D47" s="223"/>
      <c r="E47" s="493" t="s">
        <v>450</v>
      </c>
      <c r="F47" s="493"/>
      <c r="G47" s="493"/>
      <c r="H47" s="493"/>
      <c r="I47" s="493"/>
      <c r="J47" s="493"/>
      <c r="K47" s="219"/>
    </row>
    <row r="48" spans="2:11" ht="15" customHeight="1">
      <c r="B48" s="222"/>
      <c r="C48" s="223"/>
      <c r="D48" s="223"/>
      <c r="E48" s="493" t="s">
        <v>451</v>
      </c>
      <c r="F48" s="493"/>
      <c r="G48" s="493"/>
      <c r="H48" s="493"/>
      <c r="I48" s="493"/>
      <c r="J48" s="493"/>
      <c r="K48" s="219"/>
    </row>
    <row r="49" spans="2:11" ht="15" customHeight="1">
      <c r="B49" s="222"/>
      <c r="C49" s="223"/>
      <c r="D49" s="493" t="s">
        <v>452</v>
      </c>
      <c r="E49" s="493"/>
      <c r="F49" s="493"/>
      <c r="G49" s="493"/>
      <c r="H49" s="493"/>
      <c r="I49" s="493"/>
      <c r="J49" s="493"/>
      <c r="K49" s="219"/>
    </row>
    <row r="50" spans="2:11" ht="25.5" customHeight="1">
      <c r="B50" s="218"/>
      <c r="C50" s="497" t="s">
        <v>453</v>
      </c>
      <c r="D50" s="497"/>
      <c r="E50" s="497"/>
      <c r="F50" s="497"/>
      <c r="G50" s="497"/>
      <c r="H50" s="497"/>
      <c r="I50" s="497"/>
      <c r="J50" s="497"/>
      <c r="K50" s="219"/>
    </row>
    <row r="51" spans="2:11" ht="5.25" customHeight="1">
      <c r="B51" s="218"/>
      <c r="C51" s="220"/>
      <c r="D51" s="220"/>
      <c r="E51" s="220"/>
      <c r="F51" s="220"/>
      <c r="G51" s="220"/>
      <c r="H51" s="220"/>
      <c r="I51" s="220"/>
      <c r="J51" s="220"/>
      <c r="K51" s="219"/>
    </row>
    <row r="52" spans="2:11" ht="15" customHeight="1">
      <c r="B52" s="218"/>
      <c r="C52" s="493" t="s">
        <v>454</v>
      </c>
      <c r="D52" s="493"/>
      <c r="E52" s="493"/>
      <c r="F52" s="493"/>
      <c r="G52" s="493"/>
      <c r="H52" s="493"/>
      <c r="I52" s="493"/>
      <c r="J52" s="493"/>
      <c r="K52" s="219"/>
    </row>
    <row r="53" spans="2:11" ht="15" customHeight="1">
      <c r="B53" s="218"/>
      <c r="C53" s="493" t="s">
        <v>455</v>
      </c>
      <c r="D53" s="493"/>
      <c r="E53" s="493"/>
      <c r="F53" s="493"/>
      <c r="G53" s="493"/>
      <c r="H53" s="493"/>
      <c r="I53" s="493"/>
      <c r="J53" s="493"/>
      <c r="K53" s="219"/>
    </row>
    <row r="54" spans="2:11" ht="12.75" customHeight="1">
      <c r="B54" s="218"/>
      <c r="C54" s="221"/>
      <c r="D54" s="221"/>
      <c r="E54" s="221"/>
      <c r="F54" s="221"/>
      <c r="G54" s="221"/>
      <c r="H54" s="221"/>
      <c r="I54" s="221"/>
      <c r="J54" s="221"/>
      <c r="K54" s="219"/>
    </row>
    <row r="55" spans="2:11" ht="15" customHeight="1">
      <c r="B55" s="218"/>
      <c r="C55" s="493" t="s">
        <v>456</v>
      </c>
      <c r="D55" s="493"/>
      <c r="E55" s="493"/>
      <c r="F55" s="493"/>
      <c r="G55" s="493"/>
      <c r="H55" s="493"/>
      <c r="I55" s="493"/>
      <c r="J55" s="493"/>
      <c r="K55" s="219"/>
    </row>
    <row r="56" spans="2:11" ht="15" customHeight="1">
      <c r="B56" s="218"/>
      <c r="C56" s="223"/>
      <c r="D56" s="493" t="s">
        <v>457</v>
      </c>
      <c r="E56" s="493"/>
      <c r="F56" s="493"/>
      <c r="G56" s="493"/>
      <c r="H56" s="493"/>
      <c r="I56" s="493"/>
      <c r="J56" s="493"/>
      <c r="K56" s="219"/>
    </row>
    <row r="57" spans="2:11" ht="15" customHeight="1">
      <c r="B57" s="218"/>
      <c r="C57" s="223"/>
      <c r="D57" s="493" t="s">
        <v>458</v>
      </c>
      <c r="E57" s="493"/>
      <c r="F57" s="493"/>
      <c r="G57" s="493"/>
      <c r="H57" s="493"/>
      <c r="I57" s="493"/>
      <c r="J57" s="493"/>
      <c r="K57" s="219"/>
    </row>
    <row r="58" spans="2:11" ht="15" customHeight="1">
      <c r="B58" s="218"/>
      <c r="C58" s="223"/>
      <c r="D58" s="493" t="s">
        <v>459</v>
      </c>
      <c r="E58" s="493"/>
      <c r="F58" s="493"/>
      <c r="G58" s="493"/>
      <c r="H58" s="493"/>
      <c r="I58" s="493"/>
      <c r="J58" s="493"/>
      <c r="K58" s="219"/>
    </row>
    <row r="59" spans="2:11" ht="15" customHeight="1">
      <c r="B59" s="218"/>
      <c r="C59" s="223"/>
      <c r="D59" s="493" t="s">
        <v>460</v>
      </c>
      <c r="E59" s="493"/>
      <c r="F59" s="493"/>
      <c r="G59" s="493"/>
      <c r="H59" s="493"/>
      <c r="I59" s="493"/>
      <c r="J59" s="493"/>
      <c r="K59" s="219"/>
    </row>
    <row r="60" spans="2:11" ht="15" customHeight="1">
      <c r="B60" s="218"/>
      <c r="C60" s="223"/>
      <c r="D60" s="494" t="s">
        <v>461</v>
      </c>
      <c r="E60" s="494"/>
      <c r="F60" s="494"/>
      <c r="G60" s="494"/>
      <c r="H60" s="494"/>
      <c r="I60" s="494"/>
      <c r="J60" s="494"/>
      <c r="K60" s="219"/>
    </row>
    <row r="61" spans="2:11" ht="15" customHeight="1">
      <c r="B61" s="218"/>
      <c r="C61" s="223"/>
      <c r="D61" s="493" t="s">
        <v>462</v>
      </c>
      <c r="E61" s="493"/>
      <c r="F61" s="493"/>
      <c r="G61" s="493"/>
      <c r="H61" s="493"/>
      <c r="I61" s="493"/>
      <c r="J61" s="493"/>
      <c r="K61" s="219"/>
    </row>
    <row r="62" spans="2:11" ht="12.75" customHeight="1">
      <c r="B62" s="218"/>
      <c r="C62" s="223"/>
      <c r="D62" s="223"/>
      <c r="E62" s="226"/>
      <c r="F62" s="223"/>
      <c r="G62" s="223"/>
      <c r="H62" s="223"/>
      <c r="I62" s="223"/>
      <c r="J62" s="223"/>
      <c r="K62" s="219"/>
    </row>
    <row r="63" spans="2:11" ht="15" customHeight="1">
      <c r="B63" s="218"/>
      <c r="C63" s="223"/>
      <c r="D63" s="493" t="s">
        <v>463</v>
      </c>
      <c r="E63" s="493"/>
      <c r="F63" s="493"/>
      <c r="G63" s="493"/>
      <c r="H63" s="493"/>
      <c r="I63" s="493"/>
      <c r="J63" s="493"/>
      <c r="K63" s="219"/>
    </row>
    <row r="64" spans="2:11" ht="15" customHeight="1">
      <c r="B64" s="218"/>
      <c r="C64" s="223"/>
      <c r="D64" s="494" t="s">
        <v>464</v>
      </c>
      <c r="E64" s="494"/>
      <c r="F64" s="494"/>
      <c r="G64" s="494"/>
      <c r="H64" s="494"/>
      <c r="I64" s="494"/>
      <c r="J64" s="494"/>
      <c r="K64" s="219"/>
    </row>
    <row r="65" spans="2:11" ht="15" customHeight="1">
      <c r="B65" s="218"/>
      <c r="C65" s="223"/>
      <c r="D65" s="493" t="s">
        <v>465</v>
      </c>
      <c r="E65" s="493"/>
      <c r="F65" s="493"/>
      <c r="G65" s="493"/>
      <c r="H65" s="493"/>
      <c r="I65" s="493"/>
      <c r="J65" s="493"/>
      <c r="K65" s="219"/>
    </row>
    <row r="66" spans="2:11" ht="15" customHeight="1">
      <c r="B66" s="218"/>
      <c r="C66" s="223"/>
      <c r="D66" s="493" t="s">
        <v>466</v>
      </c>
      <c r="E66" s="493"/>
      <c r="F66" s="493"/>
      <c r="G66" s="493"/>
      <c r="H66" s="493"/>
      <c r="I66" s="493"/>
      <c r="J66" s="493"/>
      <c r="K66" s="219"/>
    </row>
    <row r="67" spans="2:11" ht="15" customHeight="1">
      <c r="B67" s="218"/>
      <c r="C67" s="223"/>
      <c r="D67" s="493" t="s">
        <v>467</v>
      </c>
      <c r="E67" s="493"/>
      <c r="F67" s="493"/>
      <c r="G67" s="493"/>
      <c r="H67" s="493"/>
      <c r="I67" s="493"/>
      <c r="J67" s="493"/>
      <c r="K67" s="219"/>
    </row>
    <row r="68" spans="2:11" ht="15" customHeight="1">
      <c r="B68" s="218"/>
      <c r="C68" s="223"/>
      <c r="D68" s="493" t="s">
        <v>468</v>
      </c>
      <c r="E68" s="493"/>
      <c r="F68" s="493"/>
      <c r="G68" s="493"/>
      <c r="H68" s="493"/>
      <c r="I68" s="493"/>
      <c r="J68" s="493"/>
      <c r="K68" s="219"/>
    </row>
    <row r="69" spans="2:11" ht="12.75" customHeight="1">
      <c r="B69" s="227"/>
      <c r="C69" s="228"/>
      <c r="D69" s="228"/>
      <c r="E69" s="228"/>
      <c r="F69" s="228"/>
      <c r="G69" s="228"/>
      <c r="H69" s="228"/>
      <c r="I69" s="228"/>
      <c r="J69" s="228"/>
      <c r="K69" s="229"/>
    </row>
    <row r="70" spans="2:11" ht="18.75" customHeight="1">
      <c r="B70" s="230"/>
      <c r="C70" s="230"/>
      <c r="D70" s="230"/>
      <c r="E70" s="230"/>
      <c r="F70" s="230"/>
      <c r="G70" s="230"/>
      <c r="H70" s="230"/>
      <c r="I70" s="230"/>
      <c r="J70" s="230"/>
      <c r="K70" s="231"/>
    </row>
    <row r="71" spans="2:11" ht="18.75" customHeight="1">
      <c r="B71" s="231"/>
      <c r="C71" s="231"/>
      <c r="D71" s="231"/>
      <c r="E71" s="231"/>
      <c r="F71" s="231"/>
      <c r="G71" s="231"/>
      <c r="H71" s="231"/>
      <c r="I71" s="231"/>
      <c r="J71" s="231"/>
      <c r="K71" s="231"/>
    </row>
    <row r="72" spans="2:11" ht="7.5" customHeight="1">
      <c r="B72" s="232"/>
      <c r="C72" s="233"/>
      <c r="D72" s="233"/>
      <c r="E72" s="233"/>
      <c r="F72" s="233"/>
      <c r="G72" s="233"/>
      <c r="H72" s="233"/>
      <c r="I72" s="233"/>
      <c r="J72" s="233"/>
      <c r="K72" s="234"/>
    </row>
    <row r="73" spans="2:11" ht="45" customHeight="1">
      <c r="B73" s="235"/>
      <c r="C73" s="495" t="s">
        <v>83</v>
      </c>
      <c r="D73" s="495"/>
      <c r="E73" s="495"/>
      <c r="F73" s="495"/>
      <c r="G73" s="495"/>
      <c r="H73" s="495"/>
      <c r="I73" s="495"/>
      <c r="J73" s="495"/>
      <c r="K73" s="236"/>
    </row>
    <row r="74" spans="2:11" ht="17.25" customHeight="1">
      <c r="B74" s="235"/>
      <c r="C74" s="237" t="s">
        <v>469</v>
      </c>
      <c r="D74" s="237"/>
      <c r="E74" s="237"/>
      <c r="F74" s="237" t="s">
        <v>470</v>
      </c>
      <c r="G74" s="238"/>
      <c r="H74" s="237" t="s">
        <v>101</v>
      </c>
      <c r="I74" s="237" t="s">
        <v>51</v>
      </c>
      <c r="J74" s="237" t="s">
        <v>471</v>
      </c>
      <c r="K74" s="236"/>
    </row>
    <row r="75" spans="2:11" ht="17.25" customHeight="1">
      <c r="B75" s="235"/>
      <c r="C75" s="239" t="s">
        <v>472</v>
      </c>
      <c r="D75" s="239"/>
      <c r="E75" s="239"/>
      <c r="F75" s="240" t="s">
        <v>473</v>
      </c>
      <c r="G75" s="241"/>
      <c r="H75" s="239"/>
      <c r="I75" s="239"/>
      <c r="J75" s="239" t="s">
        <v>474</v>
      </c>
      <c r="K75" s="236"/>
    </row>
    <row r="76" spans="2:11" ht="5.25" customHeight="1">
      <c r="B76" s="235"/>
      <c r="C76" s="242"/>
      <c r="D76" s="242"/>
      <c r="E76" s="242"/>
      <c r="F76" s="242"/>
      <c r="G76" s="243"/>
      <c r="H76" s="242"/>
      <c r="I76" s="242"/>
      <c r="J76" s="242"/>
      <c r="K76" s="236"/>
    </row>
    <row r="77" spans="2:11" ht="15" customHeight="1">
      <c r="B77" s="235"/>
      <c r="C77" s="225" t="s">
        <v>47</v>
      </c>
      <c r="D77" s="242"/>
      <c r="E77" s="242"/>
      <c r="F77" s="244" t="s">
        <v>475</v>
      </c>
      <c r="G77" s="243"/>
      <c r="H77" s="225" t="s">
        <v>476</v>
      </c>
      <c r="I77" s="225" t="s">
        <v>477</v>
      </c>
      <c r="J77" s="225">
        <v>20</v>
      </c>
      <c r="K77" s="236"/>
    </row>
    <row r="78" spans="2:11" ht="15" customHeight="1">
      <c r="B78" s="235"/>
      <c r="C78" s="225" t="s">
        <v>478</v>
      </c>
      <c r="D78" s="225"/>
      <c r="E78" s="225"/>
      <c r="F78" s="244" t="s">
        <v>475</v>
      </c>
      <c r="G78" s="243"/>
      <c r="H78" s="225" t="s">
        <v>479</v>
      </c>
      <c r="I78" s="225" t="s">
        <v>477</v>
      </c>
      <c r="J78" s="225">
        <v>120</v>
      </c>
      <c r="K78" s="236"/>
    </row>
    <row r="79" spans="2:11" ht="15" customHeight="1">
      <c r="B79" s="245"/>
      <c r="C79" s="225" t="s">
        <v>480</v>
      </c>
      <c r="D79" s="225"/>
      <c r="E79" s="225"/>
      <c r="F79" s="244" t="s">
        <v>481</v>
      </c>
      <c r="G79" s="243"/>
      <c r="H79" s="225" t="s">
        <v>482</v>
      </c>
      <c r="I79" s="225" t="s">
        <v>477</v>
      </c>
      <c r="J79" s="225">
        <v>50</v>
      </c>
      <c r="K79" s="236"/>
    </row>
    <row r="80" spans="2:11" ht="15" customHeight="1">
      <c r="B80" s="245"/>
      <c r="C80" s="225" t="s">
        <v>483</v>
      </c>
      <c r="D80" s="225"/>
      <c r="E80" s="225"/>
      <c r="F80" s="244" t="s">
        <v>475</v>
      </c>
      <c r="G80" s="243"/>
      <c r="H80" s="225" t="s">
        <v>484</v>
      </c>
      <c r="I80" s="225" t="s">
        <v>485</v>
      </c>
      <c r="J80" s="225"/>
      <c r="K80" s="236"/>
    </row>
    <row r="81" spans="2:11" ht="15" customHeight="1">
      <c r="B81" s="245"/>
      <c r="C81" s="246" t="s">
        <v>486</v>
      </c>
      <c r="D81" s="246"/>
      <c r="E81" s="246"/>
      <c r="F81" s="247" t="s">
        <v>481</v>
      </c>
      <c r="G81" s="246"/>
      <c r="H81" s="246" t="s">
        <v>487</v>
      </c>
      <c r="I81" s="246" t="s">
        <v>477</v>
      </c>
      <c r="J81" s="246">
        <v>15</v>
      </c>
      <c r="K81" s="236"/>
    </row>
    <row r="82" spans="2:11" ht="15" customHeight="1">
      <c r="B82" s="245"/>
      <c r="C82" s="246" t="s">
        <v>488</v>
      </c>
      <c r="D82" s="246"/>
      <c r="E82" s="246"/>
      <c r="F82" s="247" t="s">
        <v>481</v>
      </c>
      <c r="G82" s="246"/>
      <c r="H82" s="246" t="s">
        <v>489</v>
      </c>
      <c r="I82" s="246" t="s">
        <v>477</v>
      </c>
      <c r="J82" s="246">
        <v>15</v>
      </c>
      <c r="K82" s="236"/>
    </row>
    <row r="83" spans="2:11" ht="15" customHeight="1">
      <c r="B83" s="245"/>
      <c r="C83" s="246" t="s">
        <v>490</v>
      </c>
      <c r="D83" s="246"/>
      <c r="E83" s="246"/>
      <c r="F83" s="247" t="s">
        <v>481</v>
      </c>
      <c r="G83" s="246"/>
      <c r="H83" s="246" t="s">
        <v>491</v>
      </c>
      <c r="I83" s="246" t="s">
        <v>477</v>
      </c>
      <c r="J83" s="246">
        <v>20</v>
      </c>
      <c r="K83" s="236"/>
    </row>
    <row r="84" spans="2:11" ht="15" customHeight="1">
      <c r="B84" s="245"/>
      <c r="C84" s="246" t="s">
        <v>492</v>
      </c>
      <c r="D84" s="246"/>
      <c r="E84" s="246"/>
      <c r="F84" s="247" t="s">
        <v>481</v>
      </c>
      <c r="G84" s="246"/>
      <c r="H84" s="246" t="s">
        <v>493</v>
      </c>
      <c r="I84" s="246" t="s">
        <v>477</v>
      </c>
      <c r="J84" s="246">
        <v>20</v>
      </c>
      <c r="K84" s="236"/>
    </row>
    <row r="85" spans="2:11" ht="15" customHeight="1">
      <c r="B85" s="245"/>
      <c r="C85" s="225" t="s">
        <v>494</v>
      </c>
      <c r="D85" s="225"/>
      <c r="E85" s="225"/>
      <c r="F85" s="244" t="s">
        <v>481</v>
      </c>
      <c r="G85" s="243"/>
      <c r="H85" s="225" t="s">
        <v>495</v>
      </c>
      <c r="I85" s="225" t="s">
        <v>477</v>
      </c>
      <c r="J85" s="225">
        <v>50</v>
      </c>
      <c r="K85" s="236"/>
    </row>
    <row r="86" spans="2:11" ht="15" customHeight="1">
      <c r="B86" s="245"/>
      <c r="C86" s="225" t="s">
        <v>496</v>
      </c>
      <c r="D86" s="225"/>
      <c r="E86" s="225"/>
      <c r="F86" s="244" t="s">
        <v>481</v>
      </c>
      <c r="G86" s="243"/>
      <c r="H86" s="225" t="s">
        <v>497</v>
      </c>
      <c r="I86" s="225" t="s">
        <v>477</v>
      </c>
      <c r="J86" s="225">
        <v>20</v>
      </c>
      <c r="K86" s="236"/>
    </row>
    <row r="87" spans="2:11" ht="15" customHeight="1">
      <c r="B87" s="245"/>
      <c r="C87" s="225" t="s">
        <v>498</v>
      </c>
      <c r="D87" s="225"/>
      <c r="E87" s="225"/>
      <c r="F87" s="244" t="s">
        <v>481</v>
      </c>
      <c r="G87" s="243"/>
      <c r="H87" s="225" t="s">
        <v>499</v>
      </c>
      <c r="I87" s="225" t="s">
        <v>477</v>
      </c>
      <c r="J87" s="225">
        <v>20</v>
      </c>
      <c r="K87" s="236"/>
    </row>
    <row r="88" spans="2:11" ht="15" customHeight="1">
      <c r="B88" s="245"/>
      <c r="C88" s="225" t="s">
        <v>500</v>
      </c>
      <c r="D88" s="225"/>
      <c r="E88" s="225"/>
      <c r="F88" s="244" t="s">
        <v>481</v>
      </c>
      <c r="G88" s="243"/>
      <c r="H88" s="225" t="s">
        <v>501</v>
      </c>
      <c r="I88" s="225" t="s">
        <v>477</v>
      </c>
      <c r="J88" s="225">
        <v>50</v>
      </c>
      <c r="K88" s="236"/>
    </row>
    <row r="89" spans="2:11" ht="15" customHeight="1">
      <c r="B89" s="245"/>
      <c r="C89" s="225" t="s">
        <v>502</v>
      </c>
      <c r="D89" s="225"/>
      <c r="E89" s="225"/>
      <c r="F89" s="244" t="s">
        <v>481</v>
      </c>
      <c r="G89" s="243"/>
      <c r="H89" s="225" t="s">
        <v>502</v>
      </c>
      <c r="I89" s="225" t="s">
        <v>477</v>
      </c>
      <c r="J89" s="225">
        <v>50</v>
      </c>
      <c r="K89" s="236"/>
    </row>
    <row r="90" spans="2:11" ht="15" customHeight="1">
      <c r="B90" s="245"/>
      <c r="C90" s="225" t="s">
        <v>106</v>
      </c>
      <c r="D90" s="225"/>
      <c r="E90" s="225"/>
      <c r="F90" s="244" t="s">
        <v>481</v>
      </c>
      <c r="G90" s="243"/>
      <c r="H90" s="225" t="s">
        <v>503</v>
      </c>
      <c r="I90" s="225" t="s">
        <v>477</v>
      </c>
      <c r="J90" s="225">
        <v>255</v>
      </c>
      <c r="K90" s="236"/>
    </row>
    <row r="91" spans="2:11" ht="15" customHeight="1">
      <c r="B91" s="245"/>
      <c r="C91" s="225" t="s">
        <v>504</v>
      </c>
      <c r="D91" s="225"/>
      <c r="E91" s="225"/>
      <c r="F91" s="244" t="s">
        <v>475</v>
      </c>
      <c r="G91" s="243"/>
      <c r="H91" s="225" t="s">
        <v>505</v>
      </c>
      <c r="I91" s="225" t="s">
        <v>506</v>
      </c>
      <c r="J91" s="225"/>
      <c r="K91" s="236"/>
    </row>
    <row r="92" spans="2:11" ht="15" customHeight="1">
      <c r="B92" s="245"/>
      <c r="C92" s="225" t="s">
        <v>507</v>
      </c>
      <c r="D92" s="225"/>
      <c r="E92" s="225"/>
      <c r="F92" s="244" t="s">
        <v>475</v>
      </c>
      <c r="G92" s="243"/>
      <c r="H92" s="225" t="s">
        <v>508</v>
      </c>
      <c r="I92" s="225" t="s">
        <v>509</v>
      </c>
      <c r="J92" s="225"/>
      <c r="K92" s="236"/>
    </row>
    <row r="93" spans="2:11" ht="15" customHeight="1">
      <c r="B93" s="245"/>
      <c r="C93" s="225" t="s">
        <v>510</v>
      </c>
      <c r="D93" s="225"/>
      <c r="E93" s="225"/>
      <c r="F93" s="244" t="s">
        <v>475</v>
      </c>
      <c r="G93" s="243"/>
      <c r="H93" s="225" t="s">
        <v>510</v>
      </c>
      <c r="I93" s="225" t="s">
        <v>509</v>
      </c>
      <c r="J93" s="225"/>
      <c r="K93" s="236"/>
    </row>
    <row r="94" spans="2:11" ht="15" customHeight="1">
      <c r="B94" s="245"/>
      <c r="C94" s="225" t="s">
        <v>32</v>
      </c>
      <c r="D94" s="225"/>
      <c r="E94" s="225"/>
      <c r="F94" s="244" t="s">
        <v>475</v>
      </c>
      <c r="G94" s="243"/>
      <c r="H94" s="225" t="s">
        <v>511</v>
      </c>
      <c r="I94" s="225" t="s">
        <v>509</v>
      </c>
      <c r="J94" s="225"/>
      <c r="K94" s="236"/>
    </row>
    <row r="95" spans="2:11" ht="15" customHeight="1">
      <c r="B95" s="245"/>
      <c r="C95" s="225" t="s">
        <v>42</v>
      </c>
      <c r="D95" s="225"/>
      <c r="E95" s="225"/>
      <c r="F95" s="244" t="s">
        <v>475</v>
      </c>
      <c r="G95" s="243"/>
      <c r="H95" s="225" t="s">
        <v>512</v>
      </c>
      <c r="I95" s="225" t="s">
        <v>509</v>
      </c>
      <c r="J95" s="225"/>
      <c r="K95" s="236"/>
    </row>
    <row r="96" spans="2:11" ht="15" customHeight="1">
      <c r="B96" s="248"/>
      <c r="C96" s="249"/>
      <c r="D96" s="249"/>
      <c r="E96" s="249"/>
      <c r="F96" s="249"/>
      <c r="G96" s="249"/>
      <c r="H96" s="249"/>
      <c r="I96" s="249"/>
      <c r="J96" s="249"/>
      <c r="K96" s="250"/>
    </row>
    <row r="97" spans="2:11" ht="18.75" customHeight="1">
      <c r="B97" s="251"/>
      <c r="C97" s="252"/>
      <c r="D97" s="252"/>
      <c r="E97" s="252"/>
      <c r="F97" s="252"/>
      <c r="G97" s="252"/>
      <c r="H97" s="252"/>
      <c r="I97" s="252"/>
      <c r="J97" s="252"/>
      <c r="K97" s="251"/>
    </row>
    <row r="98" spans="2:11" ht="18.75" customHeight="1">
      <c r="B98" s="231"/>
      <c r="C98" s="231"/>
      <c r="D98" s="231"/>
      <c r="E98" s="231"/>
      <c r="F98" s="231"/>
      <c r="G98" s="231"/>
      <c r="H98" s="231"/>
      <c r="I98" s="231"/>
      <c r="J98" s="231"/>
      <c r="K98" s="231"/>
    </row>
    <row r="99" spans="2:11" ht="7.5" customHeight="1">
      <c r="B99" s="232"/>
      <c r="C99" s="233"/>
      <c r="D99" s="233"/>
      <c r="E99" s="233"/>
      <c r="F99" s="233"/>
      <c r="G99" s="233"/>
      <c r="H99" s="233"/>
      <c r="I99" s="233"/>
      <c r="J99" s="233"/>
      <c r="K99" s="234"/>
    </row>
    <row r="100" spans="2:11" ht="45" customHeight="1">
      <c r="B100" s="235"/>
      <c r="C100" s="495" t="s">
        <v>513</v>
      </c>
      <c r="D100" s="495"/>
      <c r="E100" s="495"/>
      <c r="F100" s="495"/>
      <c r="G100" s="495"/>
      <c r="H100" s="495"/>
      <c r="I100" s="495"/>
      <c r="J100" s="495"/>
      <c r="K100" s="236"/>
    </row>
    <row r="101" spans="2:11" ht="17.25" customHeight="1">
      <c r="B101" s="235"/>
      <c r="C101" s="237" t="s">
        <v>469</v>
      </c>
      <c r="D101" s="237"/>
      <c r="E101" s="237"/>
      <c r="F101" s="237" t="s">
        <v>470</v>
      </c>
      <c r="G101" s="238"/>
      <c r="H101" s="237" t="s">
        <v>101</v>
      </c>
      <c r="I101" s="237" t="s">
        <v>51</v>
      </c>
      <c r="J101" s="237" t="s">
        <v>471</v>
      </c>
      <c r="K101" s="236"/>
    </row>
    <row r="102" spans="2:11" ht="17.25" customHeight="1">
      <c r="B102" s="235"/>
      <c r="C102" s="239" t="s">
        <v>472</v>
      </c>
      <c r="D102" s="239"/>
      <c r="E102" s="239"/>
      <c r="F102" s="240" t="s">
        <v>473</v>
      </c>
      <c r="G102" s="241"/>
      <c r="H102" s="239"/>
      <c r="I102" s="239"/>
      <c r="J102" s="239" t="s">
        <v>474</v>
      </c>
      <c r="K102" s="236"/>
    </row>
    <row r="103" spans="2:11" ht="5.25" customHeight="1">
      <c r="B103" s="235"/>
      <c r="C103" s="237"/>
      <c r="D103" s="237"/>
      <c r="E103" s="237"/>
      <c r="F103" s="237"/>
      <c r="G103" s="253"/>
      <c r="H103" s="237"/>
      <c r="I103" s="237"/>
      <c r="J103" s="237"/>
      <c r="K103" s="236"/>
    </row>
    <row r="104" spans="2:11" ht="15" customHeight="1">
      <c r="B104" s="235"/>
      <c r="C104" s="225" t="s">
        <v>47</v>
      </c>
      <c r="D104" s="242"/>
      <c r="E104" s="242"/>
      <c r="F104" s="244" t="s">
        <v>475</v>
      </c>
      <c r="G104" s="253"/>
      <c r="H104" s="225" t="s">
        <v>514</v>
      </c>
      <c r="I104" s="225" t="s">
        <v>477</v>
      </c>
      <c r="J104" s="225">
        <v>20</v>
      </c>
      <c r="K104" s="236"/>
    </row>
    <row r="105" spans="2:11" ht="15" customHeight="1">
      <c r="B105" s="235"/>
      <c r="C105" s="225" t="s">
        <v>478</v>
      </c>
      <c r="D105" s="225"/>
      <c r="E105" s="225"/>
      <c r="F105" s="244" t="s">
        <v>475</v>
      </c>
      <c r="G105" s="225"/>
      <c r="H105" s="225" t="s">
        <v>514</v>
      </c>
      <c r="I105" s="225" t="s">
        <v>477</v>
      </c>
      <c r="J105" s="225">
        <v>120</v>
      </c>
      <c r="K105" s="236"/>
    </row>
    <row r="106" spans="2:11" ht="15" customHeight="1">
      <c r="B106" s="245"/>
      <c r="C106" s="225" t="s">
        <v>480</v>
      </c>
      <c r="D106" s="225"/>
      <c r="E106" s="225"/>
      <c r="F106" s="244" t="s">
        <v>481</v>
      </c>
      <c r="G106" s="225"/>
      <c r="H106" s="225" t="s">
        <v>514</v>
      </c>
      <c r="I106" s="225" t="s">
        <v>477</v>
      </c>
      <c r="J106" s="225">
        <v>50</v>
      </c>
      <c r="K106" s="236"/>
    </row>
    <row r="107" spans="2:11" ht="15" customHeight="1">
      <c r="B107" s="245"/>
      <c r="C107" s="225" t="s">
        <v>483</v>
      </c>
      <c r="D107" s="225"/>
      <c r="E107" s="225"/>
      <c r="F107" s="244" t="s">
        <v>475</v>
      </c>
      <c r="G107" s="225"/>
      <c r="H107" s="225" t="s">
        <v>514</v>
      </c>
      <c r="I107" s="225" t="s">
        <v>485</v>
      </c>
      <c r="J107" s="225"/>
      <c r="K107" s="236"/>
    </row>
    <row r="108" spans="2:11" ht="15" customHeight="1">
      <c r="B108" s="245"/>
      <c r="C108" s="225" t="s">
        <v>494</v>
      </c>
      <c r="D108" s="225"/>
      <c r="E108" s="225"/>
      <c r="F108" s="244" t="s">
        <v>481</v>
      </c>
      <c r="G108" s="225"/>
      <c r="H108" s="225" t="s">
        <v>514</v>
      </c>
      <c r="I108" s="225" t="s">
        <v>477</v>
      </c>
      <c r="J108" s="225">
        <v>50</v>
      </c>
      <c r="K108" s="236"/>
    </row>
    <row r="109" spans="2:11" ht="15" customHeight="1">
      <c r="B109" s="245"/>
      <c r="C109" s="225" t="s">
        <v>502</v>
      </c>
      <c r="D109" s="225"/>
      <c r="E109" s="225"/>
      <c r="F109" s="244" t="s">
        <v>481</v>
      </c>
      <c r="G109" s="225"/>
      <c r="H109" s="225" t="s">
        <v>514</v>
      </c>
      <c r="I109" s="225" t="s">
        <v>477</v>
      </c>
      <c r="J109" s="225">
        <v>50</v>
      </c>
      <c r="K109" s="236"/>
    </row>
    <row r="110" spans="2:11" ht="15" customHeight="1">
      <c r="B110" s="245"/>
      <c r="C110" s="225" t="s">
        <v>500</v>
      </c>
      <c r="D110" s="225"/>
      <c r="E110" s="225"/>
      <c r="F110" s="244" t="s">
        <v>481</v>
      </c>
      <c r="G110" s="225"/>
      <c r="H110" s="225" t="s">
        <v>514</v>
      </c>
      <c r="I110" s="225" t="s">
        <v>477</v>
      </c>
      <c r="J110" s="225">
        <v>50</v>
      </c>
      <c r="K110" s="236"/>
    </row>
    <row r="111" spans="2:11" ht="15" customHeight="1">
      <c r="B111" s="245"/>
      <c r="C111" s="225" t="s">
        <v>47</v>
      </c>
      <c r="D111" s="225"/>
      <c r="E111" s="225"/>
      <c r="F111" s="244" t="s">
        <v>475</v>
      </c>
      <c r="G111" s="225"/>
      <c r="H111" s="225" t="s">
        <v>515</v>
      </c>
      <c r="I111" s="225" t="s">
        <v>477</v>
      </c>
      <c r="J111" s="225">
        <v>20</v>
      </c>
      <c r="K111" s="236"/>
    </row>
    <row r="112" spans="2:11" ht="15" customHeight="1">
      <c r="B112" s="245"/>
      <c r="C112" s="225" t="s">
        <v>516</v>
      </c>
      <c r="D112" s="225"/>
      <c r="E112" s="225"/>
      <c r="F112" s="244" t="s">
        <v>475</v>
      </c>
      <c r="G112" s="225"/>
      <c r="H112" s="225" t="s">
        <v>517</v>
      </c>
      <c r="I112" s="225" t="s">
        <v>477</v>
      </c>
      <c r="J112" s="225">
        <v>120</v>
      </c>
      <c r="K112" s="236"/>
    </row>
    <row r="113" spans="2:11" ht="15" customHeight="1">
      <c r="B113" s="245"/>
      <c r="C113" s="225" t="s">
        <v>32</v>
      </c>
      <c r="D113" s="225"/>
      <c r="E113" s="225"/>
      <c r="F113" s="244" t="s">
        <v>475</v>
      </c>
      <c r="G113" s="225"/>
      <c r="H113" s="225" t="s">
        <v>518</v>
      </c>
      <c r="I113" s="225" t="s">
        <v>509</v>
      </c>
      <c r="J113" s="225"/>
      <c r="K113" s="236"/>
    </row>
    <row r="114" spans="2:11" ht="15" customHeight="1">
      <c r="B114" s="245"/>
      <c r="C114" s="225" t="s">
        <v>42</v>
      </c>
      <c r="D114" s="225"/>
      <c r="E114" s="225"/>
      <c r="F114" s="244" t="s">
        <v>475</v>
      </c>
      <c r="G114" s="225"/>
      <c r="H114" s="225" t="s">
        <v>519</v>
      </c>
      <c r="I114" s="225" t="s">
        <v>509</v>
      </c>
      <c r="J114" s="225"/>
      <c r="K114" s="236"/>
    </row>
    <row r="115" spans="2:11" ht="15" customHeight="1">
      <c r="B115" s="245"/>
      <c r="C115" s="225" t="s">
        <v>51</v>
      </c>
      <c r="D115" s="225"/>
      <c r="E115" s="225"/>
      <c r="F115" s="244" t="s">
        <v>475</v>
      </c>
      <c r="G115" s="225"/>
      <c r="H115" s="225" t="s">
        <v>520</v>
      </c>
      <c r="I115" s="225" t="s">
        <v>521</v>
      </c>
      <c r="J115" s="225"/>
      <c r="K115" s="236"/>
    </row>
    <row r="116" spans="2:11" ht="15" customHeight="1">
      <c r="B116" s="248"/>
      <c r="C116" s="254"/>
      <c r="D116" s="254"/>
      <c r="E116" s="254"/>
      <c r="F116" s="254"/>
      <c r="G116" s="254"/>
      <c r="H116" s="254"/>
      <c r="I116" s="254"/>
      <c r="J116" s="254"/>
      <c r="K116" s="250"/>
    </row>
    <row r="117" spans="2:11" ht="18.75" customHeight="1">
      <c r="B117" s="255"/>
      <c r="C117" s="221"/>
      <c r="D117" s="221"/>
      <c r="E117" s="221"/>
      <c r="F117" s="256"/>
      <c r="G117" s="221"/>
      <c r="H117" s="221"/>
      <c r="I117" s="221"/>
      <c r="J117" s="221"/>
      <c r="K117" s="255"/>
    </row>
    <row r="118" spans="2:11" ht="18.75" customHeight="1">
      <c r="B118" s="231"/>
      <c r="C118" s="231"/>
      <c r="D118" s="231"/>
      <c r="E118" s="231"/>
      <c r="F118" s="231"/>
      <c r="G118" s="231"/>
      <c r="H118" s="231"/>
      <c r="I118" s="231"/>
      <c r="J118" s="231"/>
      <c r="K118" s="231"/>
    </row>
    <row r="119" spans="2:11" ht="7.5" customHeight="1">
      <c r="B119" s="257"/>
      <c r="C119" s="258"/>
      <c r="D119" s="258"/>
      <c r="E119" s="258"/>
      <c r="F119" s="258"/>
      <c r="G119" s="258"/>
      <c r="H119" s="258"/>
      <c r="I119" s="258"/>
      <c r="J119" s="258"/>
      <c r="K119" s="259"/>
    </row>
    <row r="120" spans="2:11" ht="45" customHeight="1">
      <c r="B120" s="260"/>
      <c r="C120" s="490" t="s">
        <v>522</v>
      </c>
      <c r="D120" s="490"/>
      <c r="E120" s="490"/>
      <c r="F120" s="490"/>
      <c r="G120" s="490"/>
      <c r="H120" s="490"/>
      <c r="I120" s="490"/>
      <c r="J120" s="490"/>
      <c r="K120" s="261"/>
    </row>
    <row r="121" spans="2:11" ht="17.25" customHeight="1">
      <c r="B121" s="262"/>
      <c r="C121" s="237" t="s">
        <v>469</v>
      </c>
      <c r="D121" s="237"/>
      <c r="E121" s="237"/>
      <c r="F121" s="237" t="s">
        <v>470</v>
      </c>
      <c r="G121" s="238"/>
      <c r="H121" s="237" t="s">
        <v>101</v>
      </c>
      <c r="I121" s="237" t="s">
        <v>51</v>
      </c>
      <c r="J121" s="237" t="s">
        <v>471</v>
      </c>
      <c r="K121" s="263"/>
    </row>
    <row r="122" spans="2:11" ht="17.25" customHeight="1">
      <c r="B122" s="262"/>
      <c r="C122" s="239" t="s">
        <v>472</v>
      </c>
      <c r="D122" s="239"/>
      <c r="E122" s="239"/>
      <c r="F122" s="240" t="s">
        <v>473</v>
      </c>
      <c r="G122" s="241"/>
      <c r="H122" s="239"/>
      <c r="I122" s="239"/>
      <c r="J122" s="239" t="s">
        <v>474</v>
      </c>
      <c r="K122" s="263"/>
    </row>
    <row r="123" spans="2:11" ht="5.25" customHeight="1">
      <c r="B123" s="264"/>
      <c r="C123" s="242"/>
      <c r="D123" s="242"/>
      <c r="E123" s="242"/>
      <c r="F123" s="242"/>
      <c r="G123" s="225"/>
      <c r="H123" s="242"/>
      <c r="I123" s="242"/>
      <c r="J123" s="242"/>
      <c r="K123" s="265"/>
    </row>
    <row r="124" spans="2:11" ht="15" customHeight="1">
      <c r="B124" s="264"/>
      <c r="C124" s="225" t="s">
        <v>478</v>
      </c>
      <c r="D124" s="242"/>
      <c r="E124" s="242"/>
      <c r="F124" s="244" t="s">
        <v>475</v>
      </c>
      <c r="G124" s="225"/>
      <c r="H124" s="225" t="s">
        <v>514</v>
      </c>
      <c r="I124" s="225" t="s">
        <v>477</v>
      </c>
      <c r="J124" s="225">
        <v>120</v>
      </c>
      <c r="K124" s="266"/>
    </row>
    <row r="125" spans="2:11" ht="15" customHeight="1">
      <c r="B125" s="264"/>
      <c r="C125" s="225" t="s">
        <v>523</v>
      </c>
      <c r="D125" s="225"/>
      <c r="E125" s="225"/>
      <c r="F125" s="244" t="s">
        <v>475</v>
      </c>
      <c r="G125" s="225"/>
      <c r="H125" s="225" t="s">
        <v>524</v>
      </c>
      <c r="I125" s="225" t="s">
        <v>477</v>
      </c>
      <c r="J125" s="225" t="s">
        <v>525</v>
      </c>
      <c r="K125" s="266"/>
    </row>
    <row r="126" spans="2:11" ht="15" customHeight="1">
      <c r="B126" s="264"/>
      <c r="C126" s="225" t="s">
        <v>424</v>
      </c>
      <c r="D126" s="225"/>
      <c r="E126" s="225"/>
      <c r="F126" s="244" t="s">
        <v>475</v>
      </c>
      <c r="G126" s="225"/>
      <c r="H126" s="225" t="s">
        <v>526</v>
      </c>
      <c r="I126" s="225" t="s">
        <v>477</v>
      </c>
      <c r="J126" s="225" t="s">
        <v>525</v>
      </c>
      <c r="K126" s="266"/>
    </row>
    <row r="127" spans="2:11" ht="15" customHeight="1">
      <c r="B127" s="264"/>
      <c r="C127" s="225" t="s">
        <v>486</v>
      </c>
      <c r="D127" s="225"/>
      <c r="E127" s="225"/>
      <c r="F127" s="244" t="s">
        <v>481</v>
      </c>
      <c r="G127" s="225"/>
      <c r="H127" s="225" t="s">
        <v>487</v>
      </c>
      <c r="I127" s="225" t="s">
        <v>477</v>
      </c>
      <c r="J127" s="225">
        <v>15</v>
      </c>
      <c r="K127" s="266"/>
    </row>
    <row r="128" spans="2:11" ht="15" customHeight="1">
      <c r="B128" s="264"/>
      <c r="C128" s="246" t="s">
        <v>488</v>
      </c>
      <c r="D128" s="246"/>
      <c r="E128" s="246"/>
      <c r="F128" s="247" t="s">
        <v>481</v>
      </c>
      <c r="G128" s="246"/>
      <c r="H128" s="246" t="s">
        <v>489</v>
      </c>
      <c r="I128" s="246" t="s">
        <v>477</v>
      </c>
      <c r="J128" s="246">
        <v>15</v>
      </c>
      <c r="K128" s="266"/>
    </row>
    <row r="129" spans="2:11" ht="15" customHeight="1">
      <c r="B129" s="264"/>
      <c r="C129" s="246" t="s">
        <v>490</v>
      </c>
      <c r="D129" s="246"/>
      <c r="E129" s="246"/>
      <c r="F129" s="247" t="s">
        <v>481</v>
      </c>
      <c r="G129" s="246"/>
      <c r="H129" s="246" t="s">
        <v>491</v>
      </c>
      <c r="I129" s="246" t="s">
        <v>477</v>
      </c>
      <c r="J129" s="246">
        <v>20</v>
      </c>
      <c r="K129" s="266"/>
    </row>
    <row r="130" spans="2:11" ht="15" customHeight="1">
      <c r="B130" s="264"/>
      <c r="C130" s="246" t="s">
        <v>492</v>
      </c>
      <c r="D130" s="246"/>
      <c r="E130" s="246"/>
      <c r="F130" s="247" t="s">
        <v>481</v>
      </c>
      <c r="G130" s="246"/>
      <c r="H130" s="246" t="s">
        <v>493</v>
      </c>
      <c r="I130" s="246" t="s">
        <v>477</v>
      </c>
      <c r="J130" s="246">
        <v>20</v>
      </c>
      <c r="K130" s="266"/>
    </row>
    <row r="131" spans="2:11" ht="15" customHeight="1">
      <c r="B131" s="264"/>
      <c r="C131" s="225" t="s">
        <v>480</v>
      </c>
      <c r="D131" s="225"/>
      <c r="E131" s="225"/>
      <c r="F131" s="244" t="s">
        <v>481</v>
      </c>
      <c r="G131" s="225"/>
      <c r="H131" s="225" t="s">
        <v>514</v>
      </c>
      <c r="I131" s="225" t="s">
        <v>477</v>
      </c>
      <c r="J131" s="225">
        <v>50</v>
      </c>
      <c r="K131" s="266"/>
    </row>
    <row r="132" spans="2:11" ht="15" customHeight="1">
      <c r="B132" s="264"/>
      <c r="C132" s="225" t="s">
        <v>494</v>
      </c>
      <c r="D132" s="225"/>
      <c r="E132" s="225"/>
      <c r="F132" s="244" t="s">
        <v>481</v>
      </c>
      <c r="G132" s="225"/>
      <c r="H132" s="225" t="s">
        <v>514</v>
      </c>
      <c r="I132" s="225" t="s">
        <v>477</v>
      </c>
      <c r="J132" s="225">
        <v>50</v>
      </c>
      <c r="K132" s="266"/>
    </row>
    <row r="133" spans="2:11" ht="15" customHeight="1">
      <c r="B133" s="264"/>
      <c r="C133" s="225" t="s">
        <v>500</v>
      </c>
      <c r="D133" s="225"/>
      <c r="E133" s="225"/>
      <c r="F133" s="244" t="s">
        <v>481</v>
      </c>
      <c r="G133" s="225"/>
      <c r="H133" s="225" t="s">
        <v>514</v>
      </c>
      <c r="I133" s="225" t="s">
        <v>477</v>
      </c>
      <c r="J133" s="225">
        <v>50</v>
      </c>
      <c r="K133" s="266"/>
    </row>
    <row r="134" spans="2:11" ht="15" customHeight="1">
      <c r="B134" s="264"/>
      <c r="C134" s="225" t="s">
        <v>502</v>
      </c>
      <c r="D134" s="225"/>
      <c r="E134" s="225"/>
      <c r="F134" s="244" t="s">
        <v>481</v>
      </c>
      <c r="G134" s="225"/>
      <c r="H134" s="225" t="s">
        <v>514</v>
      </c>
      <c r="I134" s="225" t="s">
        <v>477</v>
      </c>
      <c r="J134" s="225">
        <v>50</v>
      </c>
      <c r="K134" s="266"/>
    </row>
    <row r="135" spans="2:11" ht="15" customHeight="1">
      <c r="B135" s="264"/>
      <c r="C135" s="225" t="s">
        <v>106</v>
      </c>
      <c r="D135" s="225"/>
      <c r="E135" s="225"/>
      <c r="F135" s="244" t="s">
        <v>481</v>
      </c>
      <c r="G135" s="225"/>
      <c r="H135" s="225" t="s">
        <v>527</v>
      </c>
      <c r="I135" s="225" t="s">
        <v>477</v>
      </c>
      <c r="J135" s="225">
        <v>255</v>
      </c>
      <c r="K135" s="266"/>
    </row>
    <row r="136" spans="2:11" ht="15" customHeight="1">
      <c r="B136" s="264"/>
      <c r="C136" s="225" t="s">
        <v>504</v>
      </c>
      <c r="D136" s="225"/>
      <c r="E136" s="225"/>
      <c r="F136" s="244" t="s">
        <v>475</v>
      </c>
      <c r="G136" s="225"/>
      <c r="H136" s="225" t="s">
        <v>528</v>
      </c>
      <c r="I136" s="225" t="s">
        <v>506</v>
      </c>
      <c r="J136" s="225"/>
      <c r="K136" s="266"/>
    </row>
    <row r="137" spans="2:11" ht="15" customHeight="1">
      <c r="B137" s="264"/>
      <c r="C137" s="225" t="s">
        <v>507</v>
      </c>
      <c r="D137" s="225"/>
      <c r="E137" s="225"/>
      <c r="F137" s="244" t="s">
        <v>475</v>
      </c>
      <c r="G137" s="225"/>
      <c r="H137" s="225" t="s">
        <v>529</v>
      </c>
      <c r="I137" s="225" t="s">
        <v>509</v>
      </c>
      <c r="J137" s="225"/>
      <c r="K137" s="266"/>
    </row>
    <row r="138" spans="2:11" ht="15" customHeight="1">
      <c r="B138" s="264"/>
      <c r="C138" s="225" t="s">
        <v>510</v>
      </c>
      <c r="D138" s="225"/>
      <c r="E138" s="225"/>
      <c r="F138" s="244" t="s">
        <v>475</v>
      </c>
      <c r="G138" s="225"/>
      <c r="H138" s="225" t="s">
        <v>510</v>
      </c>
      <c r="I138" s="225" t="s">
        <v>509</v>
      </c>
      <c r="J138" s="225"/>
      <c r="K138" s="266"/>
    </row>
    <row r="139" spans="2:11" ht="15" customHeight="1">
      <c r="B139" s="264"/>
      <c r="C139" s="225" t="s">
        <v>32</v>
      </c>
      <c r="D139" s="225"/>
      <c r="E139" s="225"/>
      <c r="F139" s="244" t="s">
        <v>475</v>
      </c>
      <c r="G139" s="225"/>
      <c r="H139" s="225" t="s">
        <v>530</v>
      </c>
      <c r="I139" s="225" t="s">
        <v>509</v>
      </c>
      <c r="J139" s="225"/>
      <c r="K139" s="266"/>
    </row>
    <row r="140" spans="2:11" ht="15" customHeight="1">
      <c r="B140" s="264"/>
      <c r="C140" s="225" t="s">
        <v>531</v>
      </c>
      <c r="D140" s="225"/>
      <c r="E140" s="225"/>
      <c r="F140" s="244" t="s">
        <v>475</v>
      </c>
      <c r="G140" s="225"/>
      <c r="H140" s="225" t="s">
        <v>532</v>
      </c>
      <c r="I140" s="225" t="s">
        <v>509</v>
      </c>
      <c r="J140" s="225"/>
      <c r="K140" s="266"/>
    </row>
    <row r="141" spans="2:11" ht="15" customHeight="1">
      <c r="B141" s="267"/>
      <c r="C141" s="268"/>
      <c r="D141" s="268"/>
      <c r="E141" s="268"/>
      <c r="F141" s="268"/>
      <c r="G141" s="268"/>
      <c r="H141" s="268"/>
      <c r="I141" s="268"/>
      <c r="J141" s="268"/>
      <c r="K141" s="269"/>
    </row>
    <row r="142" spans="2:11" ht="18.75" customHeight="1">
      <c r="B142" s="221"/>
      <c r="C142" s="221"/>
      <c r="D142" s="221"/>
      <c r="E142" s="221"/>
      <c r="F142" s="256"/>
      <c r="G142" s="221"/>
      <c r="H142" s="221"/>
      <c r="I142" s="221"/>
      <c r="J142" s="221"/>
      <c r="K142" s="221"/>
    </row>
    <row r="143" spans="2:11" ht="18.75" customHeight="1">
      <c r="B143" s="231"/>
      <c r="C143" s="231"/>
      <c r="D143" s="231"/>
      <c r="E143" s="231"/>
      <c r="F143" s="231"/>
      <c r="G143" s="231"/>
      <c r="H143" s="231"/>
      <c r="I143" s="231"/>
      <c r="J143" s="231"/>
      <c r="K143" s="231"/>
    </row>
    <row r="144" spans="2:11" ht="7.5" customHeight="1">
      <c r="B144" s="232"/>
      <c r="C144" s="233"/>
      <c r="D144" s="233"/>
      <c r="E144" s="233"/>
      <c r="F144" s="233"/>
      <c r="G144" s="233"/>
      <c r="H144" s="233"/>
      <c r="I144" s="233"/>
      <c r="J144" s="233"/>
      <c r="K144" s="234"/>
    </row>
    <row r="145" spans="2:11" ht="45" customHeight="1">
      <c r="B145" s="235"/>
      <c r="C145" s="495" t="s">
        <v>533</v>
      </c>
      <c r="D145" s="495"/>
      <c r="E145" s="495"/>
      <c r="F145" s="495"/>
      <c r="G145" s="495"/>
      <c r="H145" s="495"/>
      <c r="I145" s="495"/>
      <c r="J145" s="495"/>
      <c r="K145" s="236"/>
    </row>
    <row r="146" spans="2:11" ht="17.25" customHeight="1">
      <c r="B146" s="235"/>
      <c r="C146" s="237" t="s">
        <v>469</v>
      </c>
      <c r="D146" s="237"/>
      <c r="E146" s="237"/>
      <c r="F146" s="237" t="s">
        <v>470</v>
      </c>
      <c r="G146" s="238"/>
      <c r="H146" s="237" t="s">
        <v>101</v>
      </c>
      <c r="I146" s="237" t="s">
        <v>51</v>
      </c>
      <c r="J146" s="237" t="s">
        <v>471</v>
      </c>
      <c r="K146" s="236"/>
    </row>
    <row r="147" spans="2:11" ht="17.25" customHeight="1">
      <c r="B147" s="235"/>
      <c r="C147" s="239" t="s">
        <v>472</v>
      </c>
      <c r="D147" s="239"/>
      <c r="E147" s="239"/>
      <c r="F147" s="240" t="s">
        <v>473</v>
      </c>
      <c r="G147" s="241"/>
      <c r="H147" s="239"/>
      <c r="I147" s="239"/>
      <c r="J147" s="239" t="s">
        <v>474</v>
      </c>
      <c r="K147" s="236"/>
    </row>
    <row r="148" spans="2:11" ht="5.25" customHeight="1">
      <c r="B148" s="245"/>
      <c r="C148" s="242"/>
      <c r="D148" s="242"/>
      <c r="E148" s="242"/>
      <c r="F148" s="242"/>
      <c r="G148" s="243"/>
      <c r="H148" s="242"/>
      <c r="I148" s="242"/>
      <c r="J148" s="242"/>
      <c r="K148" s="266"/>
    </row>
    <row r="149" spans="2:11" ht="15" customHeight="1">
      <c r="B149" s="245"/>
      <c r="C149" s="270" t="s">
        <v>478</v>
      </c>
      <c r="D149" s="225"/>
      <c r="E149" s="225"/>
      <c r="F149" s="271" t="s">
        <v>475</v>
      </c>
      <c r="G149" s="225"/>
      <c r="H149" s="270" t="s">
        <v>514</v>
      </c>
      <c r="I149" s="270" t="s">
        <v>477</v>
      </c>
      <c r="J149" s="270">
        <v>120</v>
      </c>
      <c r="K149" s="266"/>
    </row>
    <row r="150" spans="2:11" ht="15" customHeight="1">
      <c r="B150" s="245"/>
      <c r="C150" s="270" t="s">
        <v>523</v>
      </c>
      <c r="D150" s="225"/>
      <c r="E150" s="225"/>
      <c r="F150" s="271" t="s">
        <v>475</v>
      </c>
      <c r="G150" s="225"/>
      <c r="H150" s="270" t="s">
        <v>534</v>
      </c>
      <c r="I150" s="270" t="s">
        <v>477</v>
      </c>
      <c r="J150" s="270" t="s">
        <v>525</v>
      </c>
      <c r="K150" s="266"/>
    </row>
    <row r="151" spans="2:11" ht="15" customHeight="1">
      <c r="B151" s="245"/>
      <c r="C151" s="270" t="s">
        <v>424</v>
      </c>
      <c r="D151" s="225"/>
      <c r="E151" s="225"/>
      <c r="F151" s="271" t="s">
        <v>475</v>
      </c>
      <c r="G151" s="225"/>
      <c r="H151" s="270" t="s">
        <v>535</v>
      </c>
      <c r="I151" s="270" t="s">
        <v>477</v>
      </c>
      <c r="J151" s="270" t="s">
        <v>525</v>
      </c>
      <c r="K151" s="266"/>
    </row>
    <row r="152" spans="2:11" ht="15" customHeight="1">
      <c r="B152" s="245"/>
      <c r="C152" s="270" t="s">
        <v>480</v>
      </c>
      <c r="D152" s="225"/>
      <c r="E152" s="225"/>
      <c r="F152" s="271" t="s">
        <v>481</v>
      </c>
      <c r="G152" s="225"/>
      <c r="H152" s="270" t="s">
        <v>514</v>
      </c>
      <c r="I152" s="270" t="s">
        <v>477</v>
      </c>
      <c r="J152" s="270">
        <v>50</v>
      </c>
      <c r="K152" s="266"/>
    </row>
    <row r="153" spans="2:11" ht="15" customHeight="1">
      <c r="B153" s="245"/>
      <c r="C153" s="270" t="s">
        <v>483</v>
      </c>
      <c r="D153" s="225"/>
      <c r="E153" s="225"/>
      <c r="F153" s="271" t="s">
        <v>475</v>
      </c>
      <c r="G153" s="225"/>
      <c r="H153" s="270" t="s">
        <v>514</v>
      </c>
      <c r="I153" s="270" t="s">
        <v>485</v>
      </c>
      <c r="J153" s="270"/>
      <c r="K153" s="266"/>
    </row>
    <row r="154" spans="2:11" ht="15" customHeight="1">
      <c r="B154" s="245"/>
      <c r="C154" s="270" t="s">
        <v>494</v>
      </c>
      <c r="D154" s="225"/>
      <c r="E154" s="225"/>
      <c r="F154" s="271" t="s">
        <v>481</v>
      </c>
      <c r="G154" s="225"/>
      <c r="H154" s="270" t="s">
        <v>514</v>
      </c>
      <c r="I154" s="270" t="s">
        <v>477</v>
      </c>
      <c r="J154" s="270">
        <v>50</v>
      </c>
      <c r="K154" s="266"/>
    </row>
    <row r="155" spans="2:11" ht="15" customHeight="1">
      <c r="B155" s="245"/>
      <c r="C155" s="270" t="s">
        <v>502</v>
      </c>
      <c r="D155" s="225"/>
      <c r="E155" s="225"/>
      <c r="F155" s="271" t="s">
        <v>481</v>
      </c>
      <c r="G155" s="225"/>
      <c r="H155" s="270" t="s">
        <v>514</v>
      </c>
      <c r="I155" s="270" t="s">
        <v>477</v>
      </c>
      <c r="J155" s="270">
        <v>50</v>
      </c>
      <c r="K155" s="266"/>
    </row>
    <row r="156" spans="2:11" ht="15" customHeight="1">
      <c r="B156" s="245"/>
      <c r="C156" s="270" t="s">
        <v>500</v>
      </c>
      <c r="D156" s="225"/>
      <c r="E156" s="225"/>
      <c r="F156" s="271" t="s">
        <v>481</v>
      </c>
      <c r="G156" s="225"/>
      <c r="H156" s="270" t="s">
        <v>514</v>
      </c>
      <c r="I156" s="270" t="s">
        <v>477</v>
      </c>
      <c r="J156" s="270">
        <v>50</v>
      </c>
      <c r="K156" s="266"/>
    </row>
    <row r="157" spans="2:11" ht="15" customHeight="1">
      <c r="B157" s="245"/>
      <c r="C157" s="270" t="s">
        <v>87</v>
      </c>
      <c r="D157" s="225"/>
      <c r="E157" s="225"/>
      <c r="F157" s="271" t="s">
        <v>475</v>
      </c>
      <c r="G157" s="225"/>
      <c r="H157" s="270" t="s">
        <v>536</v>
      </c>
      <c r="I157" s="270" t="s">
        <v>477</v>
      </c>
      <c r="J157" s="270" t="s">
        <v>537</v>
      </c>
      <c r="K157" s="266"/>
    </row>
    <row r="158" spans="2:11" ht="15" customHeight="1">
      <c r="B158" s="245"/>
      <c r="C158" s="270" t="s">
        <v>538</v>
      </c>
      <c r="D158" s="225"/>
      <c r="E158" s="225"/>
      <c r="F158" s="271" t="s">
        <v>475</v>
      </c>
      <c r="G158" s="225"/>
      <c r="H158" s="270" t="s">
        <v>539</v>
      </c>
      <c r="I158" s="270" t="s">
        <v>509</v>
      </c>
      <c r="J158" s="270"/>
      <c r="K158" s="266"/>
    </row>
    <row r="159" spans="2:11" ht="15" customHeight="1">
      <c r="B159" s="272"/>
      <c r="C159" s="254"/>
      <c r="D159" s="254"/>
      <c r="E159" s="254"/>
      <c r="F159" s="254"/>
      <c r="G159" s="254"/>
      <c r="H159" s="254"/>
      <c r="I159" s="254"/>
      <c r="J159" s="254"/>
      <c r="K159" s="273"/>
    </row>
    <row r="160" spans="2:11" ht="18.75" customHeight="1">
      <c r="B160" s="221"/>
      <c r="C160" s="225"/>
      <c r="D160" s="225"/>
      <c r="E160" s="225"/>
      <c r="F160" s="244"/>
      <c r="G160" s="225"/>
      <c r="H160" s="225"/>
      <c r="I160" s="225"/>
      <c r="J160" s="225"/>
      <c r="K160" s="221"/>
    </row>
    <row r="161" spans="2:11" ht="18.75" customHeight="1">
      <c r="B161" s="231"/>
      <c r="C161" s="231"/>
      <c r="D161" s="231"/>
      <c r="E161" s="231"/>
      <c r="F161" s="231"/>
      <c r="G161" s="231"/>
      <c r="H161" s="231"/>
      <c r="I161" s="231"/>
      <c r="J161" s="231"/>
      <c r="K161" s="231"/>
    </row>
    <row r="162" spans="2:11" ht="7.5" customHeight="1">
      <c r="B162" s="213"/>
      <c r="C162" s="214"/>
      <c r="D162" s="214"/>
      <c r="E162" s="214"/>
      <c r="F162" s="214"/>
      <c r="G162" s="214"/>
      <c r="H162" s="214"/>
      <c r="I162" s="214"/>
      <c r="J162" s="214"/>
      <c r="K162" s="215"/>
    </row>
    <row r="163" spans="2:11" ht="45" customHeight="1">
      <c r="B163" s="216"/>
      <c r="C163" s="490" t="s">
        <v>540</v>
      </c>
      <c r="D163" s="490"/>
      <c r="E163" s="490"/>
      <c r="F163" s="490"/>
      <c r="G163" s="490"/>
      <c r="H163" s="490"/>
      <c r="I163" s="490"/>
      <c r="J163" s="490"/>
      <c r="K163" s="217"/>
    </row>
    <row r="164" spans="2:11" ht="17.25" customHeight="1">
      <c r="B164" s="216"/>
      <c r="C164" s="237" t="s">
        <v>469</v>
      </c>
      <c r="D164" s="237"/>
      <c r="E164" s="237"/>
      <c r="F164" s="237" t="s">
        <v>470</v>
      </c>
      <c r="G164" s="274"/>
      <c r="H164" s="275" t="s">
        <v>101</v>
      </c>
      <c r="I164" s="275" t="s">
        <v>51</v>
      </c>
      <c r="J164" s="237" t="s">
        <v>471</v>
      </c>
      <c r="K164" s="217"/>
    </row>
    <row r="165" spans="2:11" ht="17.25" customHeight="1">
      <c r="B165" s="218"/>
      <c r="C165" s="239" t="s">
        <v>472</v>
      </c>
      <c r="D165" s="239"/>
      <c r="E165" s="239"/>
      <c r="F165" s="240" t="s">
        <v>473</v>
      </c>
      <c r="G165" s="276"/>
      <c r="H165" s="277"/>
      <c r="I165" s="277"/>
      <c r="J165" s="239" t="s">
        <v>474</v>
      </c>
      <c r="K165" s="219"/>
    </row>
    <row r="166" spans="2:11" ht="5.25" customHeight="1">
      <c r="B166" s="245"/>
      <c r="C166" s="242"/>
      <c r="D166" s="242"/>
      <c r="E166" s="242"/>
      <c r="F166" s="242"/>
      <c r="G166" s="243"/>
      <c r="H166" s="242"/>
      <c r="I166" s="242"/>
      <c r="J166" s="242"/>
      <c r="K166" s="266"/>
    </row>
    <row r="167" spans="2:11" ht="15" customHeight="1">
      <c r="B167" s="245"/>
      <c r="C167" s="225" t="s">
        <v>478</v>
      </c>
      <c r="D167" s="225"/>
      <c r="E167" s="225"/>
      <c r="F167" s="244" t="s">
        <v>475</v>
      </c>
      <c r="G167" s="225"/>
      <c r="H167" s="225" t="s">
        <v>514</v>
      </c>
      <c r="I167" s="225" t="s">
        <v>477</v>
      </c>
      <c r="J167" s="225">
        <v>120</v>
      </c>
      <c r="K167" s="266"/>
    </row>
    <row r="168" spans="2:11" ht="15" customHeight="1">
      <c r="B168" s="245"/>
      <c r="C168" s="225" t="s">
        <v>523</v>
      </c>
      <c r="D168" s="225"/>
      <c r="E168" s="225"/>
      <c r="F168" s="244" t="s">
        <v>475</v>
      </c>
      <c r="G168" s="225"/>
      <c r="H168" s="225" t="s">
        <v>524</v>
      </c>
      <c r="I168" s="225" t="s">
        <v>477</v>
      </c>
      <c r="J168" s="225" t="s">
        <v>525</v>
      </c>
      <c r="K168" s="266"/>
    </row>
    <row r="169" spans="2:11" ht="15" customHeight="1">
      <c r="B169" s="245"/>
      <c r="C169" s="225" t="s">
        <v>424</v>
      </c>
      <c r="D169" s="225"/>
      <c r="E169" s="225"/>
      <c r="F169" s="244" t="s">
        <v>475</v>
      </c>
      <c r="G169" s="225"/>
      <c r="H169" s="225" t="s">
        <v>541</v>
      </c>
      <c r="I169" s="225" t="s">
        <v>477</v>
      </c>
      <c r="J169" s="225" t="s">
        <v>525</v>
      </c>
      <c r="K169" s="266"/>
    </row>
    <row r="170" spans="2:11" ht="15" customHeight="1">
      <c r="B170" s="245"/>
      <c r="C170" s="225" t="s">
        <v>480</v>
      </c>
      <c r="D170" s="225"/>
      <c r="E170" s="225"/>
      <c r="F170" s="244" t="s">
        <v>481</v>
      </c>
      <c r="G170" s="225"/>
      <c r="H170" s="225" t="s">
        <v>541</v>
      </c>
      <c r="I170" s="225" t="s">
        <v>477</v>
      </c>
      <c r="J170" s="225">
        <v>50</v>
      </c>
      <c r="K170" s="266"/>
    </row>
    <row r="171" spans="2:11" ht="15" customHeight="1">
      <c r="B171" s="245"/>
      <c r="C171" s="225" t="s">
        <v>483</v>
      </c>
      <c r="D171" s="225"/>
      <c r="E171" s="225"/>
      <c r="F171" s="244" t="s">
        <v>475</v>
      </c>
      <c r="G171" s="225"/>
      <c r="H171" s="225" t="s">
        <v>541</v>
      </c>
      <c r="I171" s="225" t="s">
        <v>485</v>
      </c>
      <c r="J171" s="225"/>
      <c r="K171" s="266"/>
    </row>
    <row r="172" spans="2:11" ht="15" customHeight="1">
      <c r="B172" s="245"/>
      <c r="C172" s="225" t="s">
        <v>494</v>
      </c>
      <c r="D172" s="225"/>
      <c r="E172" s="225"/>
      <c r="F172" s="244" t="s">
        <v>481</v>
      </c>
      <c r="G172" s="225"/>
      <c r="H172" s="225" t="s">
        <v>541</v>
      </c>
      <c r="I172" s="225" t="s">
        <v>477</v>
      </c>
      <c r="J172" s="225">
        <v>50</v>
      </c>
      <c r="K172" s="266"/>
    </row>
    <row r="173" spans="2:11" ht="15" customHeight="1">
      <c r="B173" s="245"/>
      <c r="C173" s="225" t="s">
        <v>502</v>
      </c>
      <c r="D173" s="225"/>
      <c r="E173" s="225"/>
      <c r="F173" s="244" t="s">
        <v>481</v>
      </c>
      <c r="G173" s="225"/>
      <c r="H173" s="225" t="s">
        <v>541</v>
      </c>
      <c r="I173" s="225" t="s">
        <v>477</v>
      </c>
      <c r="J173" s="225">
        <v>50</v>
      </c>
      <c r="K173" s="266"/>
    </row>
    <row r="174" spans="2:11" ht="15" customHeight="1">
      <c r="B174" s="245"/>
      <c r="C174" s="225" t="s">
        <v>500</v>
      </c>
      <c r="D174" s="225"/>
      <c r="E174" s="225"/>
      <c r="F174" s="244" t="s">
        <v>481</v>
      </c>
      <c r="G174" s="225"/>
      <c r="H174" s="225" t="s">
        <v>541</v>
      </c>
      <c r="I174" s="225" t="s">
        <v>477</v>
      </c>
      <c r="J174" s="225">
        <v>50</v>
      </c>
      <c r="K174" s="266"/>
    </row>
    <row r="175" spans="2:11" ht="15" customHeight="1">
      <c r="B175" s="245"/>
      <c r="C175" s="225" t="s">
        <v>100</v>
      </c>
      <c r="D175" s="225"/>
      <c r="E175" s="225"/>
      <c r="F175" s="244" t="s">
        <v>475</v>
      </c>
      <c r="G175" s="225"/>
      <c r="H175" s="225" t="s">
        <v>542</v>
      </c>
      <c r="I175" s="225" t="s">
        <v>543</v>
      </c>
      <c r="J175" s="225"/>
      <c r="K175" s="266"/>
    </row>
    <row r="176" spans="2:11" ht="15" customHeight="1">
      <c r="B176" s="245"/>
      <c r="C176" s="225" t="s">
        <v>51</v>
      </c>
      <c r="D176" s="225"/>
      <c r="E176" s="225"/>
      <c r="F176" s="244" t="s">
        <v>475</v>
      </c>
      <c r="G176" s="225"/>
      <c r="H176" s="225" t="s">
        <v>544</v>
      </c>
      <c r="I176" s="225" t="s">
        <v>545</v>
      </c>
      <c r="J176" s="225">
        <v>1</v>
      </c>
      <c r="K176" s="266"/>
    </row>
    <row r="177" spans="2:11" ht="15" customHeight="1">
      <c r="B177" s="245"/>
      <c r="C177" s="225" t="s">
        <v>47</v>
      </c>
      <c r="D177" s="225"/>
      <c r="E177" s="225"/>
      <c r="F177" s="244" t="s">
        <v>475</v>
      </c>
      <c r="G177" s="225"/>
      <c r="H177" s="225" t="s">
        <v>546</v>
      </c>
      <c r="I177" s="225" t="s">
        <v>477</v>
      </c>
      <c r="J177" s="225">
        <v>20</v>
      </c>
      <c r="K177" s="266"/>
    </row>
    <row r="178" spans="2:11" ht="15" customHeight="1">
      <c r="B178" s="245"/>
      <c r="C178" s="225" t="s">
        <v>101</v>
      </c>
      <c r="D178" s="225"/>
      <c r="E178" s="225"/>
      <c r="F178" s="244" t="s">
        <v>475</v>
      </c>
      <c r="G178" s="225"/>
      <c r="H178" s="225" t="s">
        <v>547</v>
      </c>
      <c r="I178" s="225" t="s">
        <v>477</v>
      </c>
      <c r="J178" s="225">
        <v>255</v>
      </c>
      <c r="K178" s="266"/>
    </row>
    <row r="179" spans="2:11" ht="15" customHeight="1">
      <c r="B179" s="245"/>
      <c r="C179" s="225" t="s">
        <v>102</v>
      </c>
      <c r="D179" s="225"/>
      <c r="E179" s="225"/>
      <c r="F179" s="244" t="s">
        <v>475</v>
      </c>
      <c r="G179" s="225"/>
      <c r="H179" s="225" t="s">
        <v>440</v>
      </c>
      <c r="I179" s="225" t="s">
        <v>477</v>
      </c>
      <c r="J179" s="225">
        <v>10</v>
      </c>
      <c r="K179" s="266"/>
    </row>
    <row r="180" spans="2:11" ht="15" customHeight="1">
      <c r="B180" s="245"/>
      <c r="C180" s="225" t="s">
        <v>103</v>
      </c>
      <c r="D180" s="225"/>
      <c r="E180" s="225"/>
      <c r="F180" s="244" t="s">
        <v>475</v>
      </c>
      <c r="G180" s="225"/>
      <c r="H180" s="225" t="s">
        <v>548</v>
      </c>
      <c r="I180" s="225" t="s">
        <v>509</v>
      </c>
      <c r="J180" s="225"/>
      <c r="K180" s="266"/>
    </row>
    <row r="181" spans="2:11" ht="15" customHeight="1">
      <c r="B181" s="245"/>
      <c r="C181" s="225" t="s">
        <v>549</v>
      </c>
      <c r="D181" s="225"/>
      <c r="E181" s="225"/>
      <c r="F181" s="244" t="s">
        <v>475</v>
      </c>
      <c r="G181" s="225"/>
      <c r="H181" s="225" t="s">
        <v>550</v>
      </c>
      <c r="I181" s="225" t="s">
        <v>509</v>
      </c>
      <c r="J181" s="225"/>
      <c r="K181" s="266"/>
    </row>
    <row r="182" spans="2:11" ht="15" customHeight="1">
      <c r="B182" s="245"/>
      <c r="C182" s="225" t="s">
        <v>538</v>
      </c>
      <c r="D182" s="225"/>
      <c r="E182" s="225"/>
      <c r="F182" s="244" t="s">
        <v>475</v>
      </c>
      <c r="G182" s="225"/>
      <c r="H182" s="225" t="s">
        <v>551</v>
      </c>
      <c r="I182" s="225" t="s">
        <v>509</v>
      </c>
      <c r="J182" s="225"/>
      <c r="K182" s="266"/>
    </row>
    <row r="183" spans="2:11" ht="15" customHeight="1">
      <c r="B183" s="245"/>
      <c r="C183" s="225" t="s">
        <v>105</v>
      </c>
      <c r="D183" s="225"/>
      <c r="E183" s="225"/>
      <c r="F183" s="244" t="s">
        <v>481</v>
      </c>
      <c r="G183" s="225"/>
      <c r="H183" s="225" t="s">
        <v>552</v>
      </c>
      <c r="I183" s="225" t="s">
        <v>477</v>
      </c>
      <c r="J183" s="225">
        <v>50</v>
      </c>
      <c r="K183" s="266"/>
    </row>
    <row r="184" spans="2:11" ht="15" customHeight="1">
      <c r="B184" s="245"/>
      <c r="C184" s="225" t="s">
        <v>553</v>
      </c>
      <c r="D184" s="225"/>
      <c r="E184" s="225"/>
      <c r="F184" s="244" t="s">
        <v>481</v>
      </c>
      <c r="G184" s="225"/>
      <c r="H184" s="225" t="s">
        <v>554</v>
      </c>
      <c r="I184" s="225" t="s">
        <v>555</v>
      </c>
      <c r="J184" s="225"/>
      <c r="K184" s="266"/>
    </row>
    <row r="185" spans="2:11" ht="15" customHeight="1">
      <c r="B185" s="245"/>
      <c r="C185" s="225" t="s">
        <v>556</v>
      </c>
      <c r="D185" s="225"/>
      <c r="E185" s="225"/>
      <c r="F185" s="244" t="s">
        <v>481</v>
      </c>
      <c r="G185" s="225"/>
      <c r="H185" s="225" t="s">
        <v>557</v>
      </c>
      <c r="I185" s="225" t="s">
        <v>555</v>
      </c>
      <c r="J185" s="225"/>
      <c r="K185" s="266"/>
    </row>
    <row r="186" spans="2:11" ht="15" customHeight="1">
      <c r="B186" s="245"/>
      <c r="C186" s="225" t="s">
        <v>558</v>
      </c>
      <c r="D186" s="225"/>
      <c r="E186" s="225"/>
      <c r="F186" s="244" t="s">
        <v>481</v>
      </c>
      <c r="G186" s="225"/>
      <c r="H186" s="225" t="s">
        <v>559</v>
      </c>
      <c r="I186" s="225" t="s">
        <v>555</v>
      </c>
      <c r="J186" s="225"/>
      <c r="K186" s="266"/>
    </row>
    <row r="187" spans="2:11" ht="15" customHeight="1">
      <c r="B187" s="245"/>
      <c r="C187" s="278" t="s">
        <v>560</v>
      </c>
      <c r="D187" s="225"/>
      <c r="E187" s="225"/>
      <c r="F187" s="244" t="s">
        <v>481</v>
      </c>
      <c r="G187" s="225"/>
      <c r="H187" s="225" t="s">
        <v>561</v>
      </c>
      <c r="I187" s="225" t="s">
        <v>562</v>
      </c>
      <c r="J187" s="279" t="s">
        <v>563</v>
      </c>
      <c r="K187" s="266"/>
    </row>
    <row r="188" spans="2:11" ht="15" customHeight="1">
      <c r="B188" s="245"/>
      <c r="C188" s="230" t="s">
        <v>36</v>
      </c>
      <c r="D188" s="225"/>
      <c r="E188" s="225"/>
      <c r="F188" s="244" t="s">
        <v>475</v>
      </c>
      <c r="G188" s="225"/>
      <c r="H188" s="221" t="s">
        <v>564</v>
      </c>
      <c r="I188" s="225" t="s">
        <v>565</v>
      </c>
      <c r="J188" s="225"/>
      <c r="K188" s="266"/>
    </row>
    <row r="189" spans="2:11" ht="15" customHeight="1">
      <c r="B189" s="245"/>
      <c r="C189" s="230" t="s">
        <v>566</v>
      </c>
      <c r="D189" s="225"/>
      <c r="E189" s="225"/>
      <c r="F189" s="244" t="s">
        <v>475</v>
      </c>
      <c r="G189" s="225"/>
      <c r="H189" s="225" t="s">
        <v>567</v>
      </c>
      <c r="I189" s="225" t="s">
        <v>509</v>
      </c>
      <c r="J189" s="225"/>
      <c r="K189" s="266"/>
    </row>
    <row r="190" spans="2:11" ht="15" customHeight="1">
      <c r="B190" s="245"/>
      <c r="C190" s="230" t="s">
        <v>568</v>
      </c>
      <c r="D190" s="225"/>
      <c r="E190" s="225"/>
      <c r="F190" s="244" t="s">
        <v>475</v>
      </c>
      <c r="G190" s="225"/>
      <c r="H190" s="225" t="s">
        <v>569</v>
      </c>
      <c r="I190" s="225" t="s">
        <v>509</v>
      </c>
      <c r="J190" s="225"/>
      <c r="K190" s="266"/>
    </row>
    <row r="191" spans="2:11" ht="15" customHeight="1">
      <c r="B191" s="245"/>
      <c r="C191" s="230" t="s">
        <v>570</v>
      </c>
      <c r="D191" s="225"/>
      <c r="E191" s="225"/>
      <c r="F191" s="244" t="s">
        <v>481</v>
      </c>
      <c r="G191" s="225"/>
      <c r="H191" s="225" t="s">
        <v>571</v>
      </c>
      <c r="I191" s="225" t="s">
        <v>509</v>
      </c>
      <c r="J191" s="225"/>
      <c r="K191" s="266"/>
    </row>
    <row r="192" spans="2:11" ht="15" customHeight="1">
      <c r="B192" s="272"/>
      <c r="C192" s="280"/>
      <c r="D192" s="254"/>
      <c r="E192" s="254"/>
      <c r="F192" s="254"/>
      <c r="G192" s="254"/>
      <c r="H192" s="254"/>
      <c r="I192" s="254"/>
      <c r="J192" s="254"/>
      <c r="K192" s="273"/>
    </row>
    <row r="193" spans="2:11" ht="18.75" customHeight="1">
      <c r="B193" s="221"/>
      <c r="C193" s="225"/>
      <c r="D193" s="225"/>
      <c r="E193" s="225"/>
      <c r="F193" s="244"/>
      <c r="G193" s="225"/>
      <c r="H193" s="225"/>
      <c r="I193" s="225"/>
      <c r="J193" s="225"/>
      <c r="K193" s="221"/>
    </row>
    <row r="194" spans="2:11" ht="18.75" customHeight="1">
      <c r="B194" s="221"/>
      <c r="C194" s="225"/>
      <c r="D194" s="225"/>
      <c r="E194" s="225"/>
      <c r="F194" s="244"/>
      <c r="G194" s="225"/>
      <c r="H194" s="225"/>
      <c r="I194" s="225"/>
      <c r="J194" s="225"/>
      <c r="K194" s="221"/>
    </row>
    <row r="195" spans="2:11" ht="18.75" customHeight="1">
      <c r="B195" s="231"/>
      <c r="C195" s="231"/>
      <c r="D195" s="231"/>
      <c r="E195" s="231"/>
      <c r="F195" s="231"/>
      <c r="G195" s="231"/>
      <c r="H195" s="231"/>
      <c r="I195" s="231"/>
      <c r="J195" s="231"/>
      <c r="K195" s="231"/>
    </row>
    <row r="196" spans="2:11">
      <c r="B196" s="213"/>
      <c r="C196" s="214"/>
      <c r="D196" s="214"/>
      <c r="E196" s="214"/>
      <c r="F196" s="214"/>
      <c r="G196" s="214"/>
      <c r="H196" s="214"/>
      <c r="I196" s="214"/>
      <c r="J196" s="214"/>
      <c r="K196" s="215"/>
    </row>
    <row r="197" spans="2:11" ht="21">
      <c r="B197" s="216"/>
      <c r="C197" s="490" t="s">
        <v>572</v>
      </c>
      <c r="D197" s="490"/>
      <c r="E197" s="490"/>
      <c r="F197" s="490"/>
      <c r="G197" s="490"/>
      <c r="H197" s="490"/>
      <c r="I197" s="490"/>
      <c r="J197" s="490"/>
      <c r="K197" s="217"/>
    </row>
    <row r="198" spans="2:11" ht="25.5" customHeight="1">
      <c r="B198" s="216"/>
      <c r="C198" s="281" t="s">
        <v>573</v>
      </c>
      <c r="D198" s="281"/>
      <c r="E198" s="281"/>
      <c r="F198" s="281" t="s">
        <v>574</v>
      </c>
      <c r="G198" s="282"/>
      <c r="H198" s="496" t="s">
        <v>575</v>
      </c>
      <c r="I198" s="496"/>
      <c r="J198" s="496"/>
      <c r="K198" s="217"/>
    </row>
    <row r="199" spans="2:11" ht="5.25" customHeight="1">
      <c r="B199" s="245"/>
      <c r="C199" s="242"/>
      <c r="D199" s="242"/>
      <c r="E199" s="242"/>
      <c r="F199" s="242"/>
      <c r="G199" s="225"/>
      <c r="H199" s="242"/>
      <c r="I199" s="242"/>
      <c r="J199" s="242"/>
      <c r="K199" s="266"/>
    </row>
    <row r="200" spans="2:11" ht="15" customHeight="1">
      <c r="B200" s="245"/>
      <c r="C200" s="225" t="s">
        <v>565</v>
      </c>
      <c r="D200" s="225"/>
      <c r="E200" s="225"/>
      <c r="F200" s="244" t="s">
        <v>37</v>
      </c>
      <c r="G200" s="225"/>
      <c r="H200" s="492" t="s">
        <v>576</v>
      </c>
      <c r="I200" s="492"/>
      <c r="J200" s="492"/>
      <c r="K200" s="266"/>
    </row>
    <row r="201" spans="2:11" ht="15" customHeight="1">
      <c r="B201" s="245"/>
      <c r="C201" s="251"/>
      <c r="D201" s="225"/>
      <c r="E201" s="225"/>
      <c r="F201" s="244" t="s">
        <v>38</v>
      </c>
      <c r="G201" s="225"/>
      <c r="H201" s="492" t="s">
        <v>577</v>
      </c>
      <c r="I201" s="492"/>
      <c r="J201" s="492"/>
      <c r="K201" s="266"/>
    </row>
    <row r="202" spans="2:11" ht="15" customHeight="1">
      <c r="B202" s="245"/>
      <c r="C202" s="251"/>
      <c r="D202" s="225"/>
      <c r="E202" s="225"/>
      <c r="F202" s="244" t="s">
        <v>41</v>
      </c>
      <c r="G202" s="225"/>
      <c r="H202" s="492" t="s">
        <v>578</v>
      </c>
      <c r="I202" s="492"/>
      <c r="J202" s="492"/>
      <c r="K202" s="266"/>
    </row>
    <row r="203" spans="2:11" ht="15" customHeight="1">
      <c r="B203" s="245"/>
      <c r="C203" s="225"/>
      <c r="D203" s="225"/>
      <c r="E203" s="225"/>
      <c r="F203" s="244" t="s">
        <v>39</v>
      </c>
      <c r="G203" s="225"/>
      <c r="H203" s="492" t="s">
        <v>579</v>
      </c>
      <c r="I203" s="492"/>
      <c r="J203" s="492"/>
      <c r="K203" s="266"/>
    </row>
    <row r="204" spans="2:11" ht="15" customHeight="1">
      <c r="B204" s="245"/>
      <c r="C204" s="225"/>
      <c r="D204" s="225"/>
      <c r="E204" s="225"/>
      <c r="F204" s="244" t="s">
        <v>40</v>
      </c>
      <c r="G204" s="225"/>
      <c r="H204" s="492" t="s">
        <v>580</v>
      </c>
      <c r="I204" s="492"/>
      <c r="J204" s="492"/>
      <c r="K204" s="266"/>
    </row>
    <row r="205" spans="2:11" ht="15" customHeight="1">
      <c r="B205" s="245"/>
      <c r="C205" s="225"/>
      <c r="D205" s="225"/>
      <c r="E205" s="225"/>
      <c r="F205" s="244"/>
      <c r="G205" s="225"/>
      <c r="H205" s="225"/>
      <c r="I205" s="225"/>
      <c r="J205" s="225"/>
      <c r="K205" s="266"/>
    </row>
    <row r="206" spans="2:11" ht="15" customHeight="1">
      <c r="B206" s="245"/>
      <c r="C206" s="225" t="s">
        <v>521</v>
      </c>
      <c r="D206" s="225"/>
      <c r="E206" s="225"/>
      <c r="F206" s="244" t="s">
        <v>72</v>
      </c>
      <c r="G206" s="225"/>
      <c r="H206" s="492" t="s">
        <v>581</v>
      </c>
      <c r="I206" s="492"/>
      <c r="J206" s="492"/>
      <c r="K206" s="266"/>
    </row>
    <row r="207" spans="2:11" ht="15" customHeight="1">
      <c r="B207" s="245"/>
      <c r="C207" s="251"/>
      <c r="D207" s="225"/>
      <c r="E207" s="225"/>
      <c r="F207" s="244" t="s">
        <v>418</v>
      </c>
      <c r="G207" s="225"/>
      <c r="H207" s="492" t="s">
        <v>419</v>
      </c>
      <c r="I207" s="492"/>
      <c r="J207" s="492"/>
      <c r="K207" s="266"/>
    </row>
    <row r="208" spans="2:11" ht="15" customHeight="1">
      <c r="B208" s="245"/>
      <c r="C208" s="225"/>
      <c r="D208" s="225"/>
      <c r="E208" s="225"/>
      <c r="F208" s="244" t="s">
        <v>416</v>
      </c>
      <c r="G208" s="225"/>
      <c r="H208" s="492" t="s">
        <v>582</v>
      </c>
      <c r="I208" s="492"/>
      <c r="J208" s="492"/>
      <c r="K208" s="266"/>
    </row>
    <row r="209" spans="2:11" ht="15" customHeight="1">
      <c r="B209" s="283"/>
      <c r="C209" s="251"/>
      <c r="D209" s="251"/>
      <c r="E209" s="251"/>
      <c r="F209" s="244" t="s">
        <v>420</v>
      </c>
      <c r="G209" s="230"/>
      <c r="H209" s="491" t="s">
        <v>421</v>
      </c>
      <c r="I209" s="491"/>
      <c r="J209" s="491"/>
      <c r="K209" s="284"/>
    </row>
    <row r="210" spans="2:11" ht="15" customHeight="1">
      <c r="B210" s="283"/>
      <c r="C210" s="251"/>
      <c r="D210" s="251"/>
      <c r="E210" s="251"/>
      <c r="F210" s="244" t="s">
        <v>422</v>
      </c>
      <c r="G210" s="230"/>
      <c r="H210" s="491" t="s">
        <v>583</v>
      </c>
      <c r="I210" s="491"/>
      <c r="J210" s="491"/>
      <c r="K210" s="284"/>
    </row>
    <row r="211" spans="2:11" ht="15" customHeight="1">
      <c r="B211" s="283"/>
      <c r="C211" s="251"/>
      <c r="D211" s="251"/>
      <c r="E211" s="251"/>
      <c r="F211" s="285"/>
      <c r="G211" s="230"/>
      <c r="H211" s="286"/>
      <c r="I211" s="286"/>
      <c r="J211" s="286"/>
      <c r="K211" s="284"/>
    </row>
    <row r="212" spans="2:11" ht="15" customHeight="1">
      <c r="B212" s="283"/>
      <c r="C212" s="225" t="s">
        <v>545</v>
      </c>
      <c r="D212" s="251"/>
      <c r="E212" s="251"/>
      <c r="F212" s="244">
        <v>1</v>
      </c>
      <c r="G212" s="230"/>
      <c r="H212" s="491" t="s">
        <v>584</v>
      </c>
      <c r="I212" s="491"/>
      <c r="J212" s="491"/>
      <c r="K212" s="284"/>
    </row>
    <row r="213" spans="2:11" ht="15" customHeight="1">
      <c r="B213" s="283"/>
      <c r="C213" s="251"/>
      <c r="D213" s="251"/>
      <c r="E213" s="251"/>
      <c r="F213" s="244">
        <v>2</v>
      </c>
      <c r="G213" s="230"/>
      <c r="H213" s="491" t="s">
        <v>585</v>
      </c>
      <c r="I213" s="491"/>
      <c r="J213" s="491"/>
      <c r="K213" s="284"/>
    </row>
    <row r="214" spans="2:11" ht="15" customHeight="1">
      <c r="B214" s="283"/>
      <c r="C214" s="251"/>
      <c r="D214" s="251"/>
      <c r="E214" s="251"/>
      <c r="F214" s="244">
        <v>3</v>
      </c>
      <c r="G214" s="230"/>
      <c r="H214" s="491" t="s">
        <v>586</v>
      </c>
      <c r="I214" s="491"/>
      <c r="J214" s="491"/>
      <c r="K214" s="284"/>
    </row>
    <row r="215" spans="2:11" ht="15" customHeight="1">
      <c r="B215" s="283"/>
      <c r="C215" s="251"/>
      <c r="D215" s="251"/>
      <c r="E215" s="251"/>
      <c r="F215" s="244">
        <v>4</v>
      </c>
      <c r="G215" s="230"/>
      <c r="H215" s="491" t="s">
        <v>587</v>
      </c>
      <c r="I215" s="491"/>
      <c r="J215" s="491"/>
      <c r="K215" s="284"/>
    </row>
    <row r="216" spans="2:11" ht="12.75" customHeight="1">
      <c r="B216" s="287"/>
      <c r="C216" s="288"/>
      <c r="D216" s="288"/>
      <c r="E216" s="288"/>
      <c r="F216" s="288"/>
      <c r="G216" s="288"/>
      <c r="H216" s="288"/>
      <c r="I216" s="288"/>
      <c r="J216" s="288"/>
      <c r="K216" s="289"/>
    </row>
  </sheetData>
  <sheetProtection formatCells="0" formatColumns="0" formatRows="0" insertColumns="0" insertRows="0" insertHyperlinks="0" deleteColumns="0" deleteRows="0" sort="0" autoFilter="0" pivotTables="0"/>
  <mergeCells count="77">
    <mergeCell ref="C3:J3"/>
    <mergeCell ref="C4:J4"/>
    <mergeCell ref="C6:J6"/>
    <mergeCell ref="C7:J7"/>
    <mergeCell ref="D11:J11"/>
    <mergeCell ref="D14:J14"/>
    <mergeCell ref="D15:J15"/>
    <mergeCell ref="F16:J16"/>
    <mergeCell ref="F17:J17"/>
    <mergeCell ref="C9:J9"/>
    <mergeCell ref="D10:J10"/>
    <mergeCell ref="D13:J13"/>
    <mergeCell ref="D31:J31"/>
    <mergeCell ref="C24:J24"/>
    <mergeCell ref="D32:J32"/>
    <mergeCell ref="F18:J18"/>
    <mergeCell ref="F21:J21"/>
    <mergeCell ref="C23:J23"/>
    <mergeCell ref="D25:J25"/>
    <mergeCell ref="D26:J26"/>
    <mergeCell ref="D28:J28"/>
    <mergeCell ref="D29:J29"/>
    <mergeCell ref="F19:J19"/>
    <mergeCell ref="F20:J20"/>
    <mergeCell ref="D33:J33"/>
    <mergeCell ref="G34:J34"/>
    <mergeCell ref="G35:J35"/>
    <mergeCell ref="D49:J49"/>
    <mergeCell ref="E48:J48"/>
    <mergeCell ref="G36:J36"/>
    <mergeCell ref="G37:J37"/>
    <mergeCell ref="D58:J58"/>
    <mergeCell ref="D59:J59"/>
    <mergeCell ref="C50:J50"/>
    <mergeCell ref="G38:J38"/>
    <mergeCell ref="G39:J39"/>
    <mergeCell ref="G40:J40"/>
    <mergeCell ref="G41:J41"/>
    <mergeCell ref="G42:J42"/>
    <mergeCell ref="G43:J43"/>
    <mergeCell ref="D45:J45"/>
    <mergeCell ref="E46:J46"/>
    <mergeCell ref="E47:J47"/>
    <mergeCell ref="C52:J52"/>
    <mergeCell ref="C53:J53"/>
    <mergeCell ref="C55:J55"/>
    <mergeCell ref="D56:J56"/>
    <mergeCell ref="D57:J57"/>
    <mergeCell ref="H200:J200"/>
    <mergeCell ref="D60:J60"/>
    <mergeCell ref="D63:J63"/>
    <mergeCell ref="D64:J64"/>
    <mergeCell ref="D66:J66"/>
    <mergeCell ref="D65:J65"/>
    <mergeCell ref="C100:J100"/>
    <mergeCell ref="D61:J61"/>
    <mergeCell ref="D67:J67"/>
    <mergeCell ref="D68:J68"/>
    <mergeCell ref="C73:J73"/>
    <mergeCell ref="H198:J198"/>
    <mergeCell ref="C163:J163"/>
    <mergeCell ref="C120:J120"/>
    <mergeCell ref="C145:J145"/>
    <mergeCell ref="C197:J197"/>
    <mergeCell ref="H215:J215"/>
    <mergeCell ref="H213:J213"/>
    <mergeCell ref="H210:J210"/>
    <mergeCell ref="H209:J209"/>
    <mergeCell ref="H207:J207"/>
    <mergeCell ref="H208:J208"/>
    <mergeCell ref="H203:J203"/>
    <mergeCell ref="H201:J201"/>
    <mergeCell ref="H212:J212"/>
    <mergeCell ref="H214:J214"/>
    <mergeCell ref="H206:J206"/>
    <mergeCell ref="H204:J204"/>
    <mergeCell ref="H202:J202"/>
  </mergeCells>
  <pageMargins left="0.59027779999999996" right="0.59027779999999996" top="0.59027779999999996" bottom="0.59027779999999996" header="0" footer="0"/>
  <pageSetup paperSize="9"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9</vt:i4>
      </vt:variant>
    </vt:vector>
  </HeadingPairs>
  <TitlesOfParts>
    <vt:vector size="14" baseType="lpstr">
      <vt:lpstr>Rekapitulace stavby</vt:lpstr>
      <vt:lpstr>SL40017019 - SO1- Kanalizace</vt:lpstr>
      <vt:lpstr>SL40017019 - SO2- Komunikace</vt:lpstr>
      <vt:lpstr>SL40017019 - SO3- Veřejné...</vt:lpstr>
      <vt:lpstr>Pokyny pro vyplnění</vt:lpstr>
      <vt:lpstr>'Rekapitulace stavby'!Názvy_tisku</vt:lpstr>
      <vt:lpstr>'SL40017019 - SO1- Kanalizace'!Názvy_tisku</vt:lpstr>
      <vt:lpstr>'SL40017019 - SO2- Komunikace'!Názvy_tisku</vt:lpstr>
      <vt:lpstr>'SL40017019 - SO3- Veřejné...'!Názvy_tisku</vt:lpstr>
      <vt:lpstr>'Pokyny pro vyplnění'!Oblast_tisku</vt:lpstr>
      <vt:lpstr>'Rekapitulace stavby'!Oblast_tisku</vt:lpstr>
      <vt:lpstr>'SL40017019 - SO1- Kanalizace'!Oblast_tisku</vt:lpstr>
      <vt:lpstr>'SL40017019 - SO2- Komunikace'!Oblast_tisku</vt:lpstr>
      <vt:lpstr>'SL40017019 - SO3- Veřejné...'!Oblast_tisku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Aquion - Jaroslav Blazek</dc:creator>
  <cp:lastModifiedBy>ontlj1</cp:lastModifiedBy>
  <cp:lastPrinted>2017-10-12T13:10:29Z</cp:lastPrinted>
  <dcterms:created xsi:type="dcterms:W3CDTF">2017-08-25T07:20:44Z</dcterms:created>
  <dcterms:modified xsi:type="dcterms:W3CDTF">2017-10-13T06:38:09Z</dcterms:modified>
</cp:coreProperties>
</file>