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Pol'!$A$1:$U$58</definedName>
    <definedName name="_xlnm.Print_Area" localSheetId="1">'Stavba'!$A$1:$J$59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<sst xmlns="http://schemas.openxmlformats.org/spreadsheetml/2006/main" count="252" uniqueCount="162">
  <si>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</si>
  <si>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</si>
  <si>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</si>
  <si>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</si>
  <si>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</si>
  <si>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</si>
  <si>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</si>
  <si>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</si>
  <si>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</si>
  <si>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</si>
  <si>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</si>
  <si>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</si>
  <si>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</si>
  <si>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</si>
  <si>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</si>
  <si>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</si>
  <si>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</si>
  <si>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</si>
  <si>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</si>
  <si>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</si>
  <si>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</si>
  <si>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</si>
  <si>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</si>
  <si>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</si>
  <si>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</si>
  <si>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</si>
  <si>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</si>
  <si>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</si>
  <si>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</si>
  <si>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</si>
  <si>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</si>
  <si>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</si>
  <si>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</si>
  <si>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</si>
  <si>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</si>
  <si>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</si>
  <si>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</si>
  <si>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</si>
  <si>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</si>
  <si>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</si>
  <si>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</si>
  <si>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</si>
  <si>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</si>
  <si>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 xml:space="preserve">Gymnázium Kolín </t>
  </si>
  <si>
    <t>Rozpočet:</t>
  </si>
  <si>
    <t>Misto</t>
  </si>
  <si>
    <t>ing. Martin Škorpík</t>
  </si>
  <si>
    <t>Rekonstrukce školního hřiště Gymnázia Kolín</t>
  </si>
  <si>
    <t>Město Kolín</t>
  </si>
  <si>
    <t>Karlovo náměstí 78</t>
  </si>
  <si>
    <t>Kolín 1</t>
  </si>
  <si>
    <t>280 12</t>
  </si>
  <si>
    <t>000235440</t>
  </si>
  <si>
    <t>Celkem za stavbu</t>
  </si>
  <si>
    <t>CZK</t>
  </si>
  <si>
    <t xml:space="preserve">Popis rozpočtu:  - </t>
  </si>
  <si>
    <t>Stávající koberec bude odstraněn, budou demontovány konstrukce na kopanou a basketbal</t>
  </si>
  <si>
    <t>Bude provedeno lemování pro podkladní vrtsvu z hliníkového profilu L 40/20 mm</t>
  </si>
  <si>
    <t>Bude provedená podkladní vrtsva z polyuretanu</t>
  </si>
  <si>
    <t>Budou osazeny patice sloupků pro volejbal, patice pro ukotvení branek na kopanou, budou ukotveny stojany pro basketbal</t>
  </si>
  <si>
    <t>Následně bude provedená konečná vrtsva z probarveného EPDM.</t>
  </si>
  <si>
    <t>Bude provedeno lajnování hřišť - malá kopaná, volejbal, basketbal</t>
  </si>
  <si>
    <t>Podle hřiště budou ze tří stran osazeny sloupky a záchytné sítě, podle podélné strany výšky 3,0 m,m podle kratších stran 5,0 m</t>
  </si>
  <si>
    <t>Rekapitulace dílů</t>
  </si>
  <si>
    <t>Typ dílu</t>
  </si>
  <si>
    <t>5</t>
  </si>
  <si>
    <t>Komunikace</t>
  </si>
  <si>
    <t>97</t>
  </si>
  <si>
    <t>Prorážení otvorů</t>
  </si>
  <si>
    <t>767</t>
  </si>
  <si>
    <t>Konstrukce zámečnické</t>
  </si>
  <si>
    <t>776</t>
  </si>
  <si>
    <t>Podlahy povlakové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</si>
  <si>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</si>
  <si>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</si>
  <si>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</si>
  <si>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</si>
  <si>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</si>
  <si>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</si>
  <si>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</si>
  <si>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</si>
  <si>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</si>
  <si>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</si>
  <si>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</si>
  <si>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</si>
  <si>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</si>
  <si>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</si>
  <si>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</si>
  <si>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</si>
  <si>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</si>
  <si>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</si>
  <si>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</si>
  <si>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</si>
  <si>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</si>
  <si>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</si>
  <si>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</si>
  <si>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</si>
  <si>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</si>
  <si>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</si>
  <si>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</si>
  <si>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</si>
  <si>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</si>
  <si>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589227001</t>
  </si>
  <si>
    <t>Polyuretanový povrch EPDM tl. 11 mm</t>
  </si>
  <si>
    <t>m2</t>
  </si>
  <si>
    <t>POL1_0</t>
  </si>
  <si>
    <t>21,6*31,2</t>
  </si>
  <si>
    <t>VV</t>
  </si>
  <si>
    <t>589227003</t>
  </si>
  <si>
    <t>Podklad z elastické podložky tl. 40 mm</t>
  </si>
  <si>
    <t>673,92</t>
  </si>
  <si>
    <t>589227004</t>
  </si>
  <si>
    <t>Provedení lajnování jednoltivých hřišť a drah</t>
  </si>
  <si>
    <t>kpl</t>
  </si>
  <si>
    <t>na polyeretanové povrchy nástřikem</t>
  </si>
  <si>
    <t>POP</t>
  </si>
  <si>
    <t>979990182R00</t>
  </si>
  <si>
    <t>Poplatek za skládku suti - koberce</t>
  </si>
  <si>
    <t>t</t>
  </si>
  <si>
    <t>2,021</t>
  </si>
  <si>
    <t>979081111R00</t>
  </si>
  <si>
    <t>Odvoz suti a vybour. hmot na skládku do 1 km</t>
  </si>
  <si>
    <t>979081121R00</t>
  </si>
  <si>
    <t>Příplatek k odvozu za každý další 1 km</t>
  </si>
  <si>
    <t>2,021*16</t>
  </si>
  <si>
    <t>767-1</t>
  </si>
  <si>
    <t>branka na malý fotbal 3*2m, včetně sítě, včetně montáže, zápustné kotvení</t>
  </si>
  <si>
    <t>kus</t>
  </si>
  <si>
    <t>Rozkládací ocelový rám 2,08 x 3,15 x 1,35 m z jeklu Fe 80/80 a ocelovou konstrukcí pro síť. Pevné, držáky sítě ZN ( spodní hloubka 1.2 m, horní hloubka 0.98 m ). Rám i držáky sítě jsou povrchově ošetřeny žárovým zinkem. Součástí dodávky jsou zemní pouzdra k instalaci do podlahy nebo povrchu hřiště</t>
  </si>
  <si>
    <t>767-2</t>
  </si>
  <si>
    <t>volejbalový sloupek DN 102 + pouzdro vč. víčka, včetně montáže</t>
  </si>
  <si>
    <t>pár</t>
  </si>
  <si>
    <t>Souprava sloupků prům.102mm, napínací mechanizmus - 3x háček, 1x kolečko, 1 kolovrátek, 2ks zemních pouzder + víčka Ochrana žárovým zinkovaním. Použití do exteriéru.</t>
  </si>
  <si>
    <t>767-4</t>
  </si>
  <si>
    <t>záchytná síť výšky 3,0 m, včetně sloupků a montáže</t>
  </si>
  <si>
    <t>bm</t>
  </si>
  <si>
    <t>uložené do základové patky z betonu B15 hl. 600 mm</t>
  </si>
  <si>
    <t>po 2,5 m, kotvení krajních sloupků šikmým táhlem</t>
  </si>
  <si>
    <t>nosné lanka pro síť, žárově zinkovaná vč. napínáků</t>
  </si>
  <si>
    <t>ochranná síť z polypropylenu, oka 120/120mm tl. 3mm</t>
  </si>
  <si>
    <t>33,2</t>
  </si>
  <si>
    <t>767-5</t>
  </si>
  <si>
    <t>záchytná síť výšky 5,0m, včetně sloupků a montáže</t>
  </si>
  <si>
    <t>uložené do základové patky z betonu B15 hl. 800 mm</t>
  </si>
  <si>
    <t>22,6*2</t>
  </si>
  <si>
    <t>767-6</t>
  </si>
  <si>
    <t>Montáž lemování z Al profilu L40/20</t>
  </si>
  <si>
    <t>m</t>
  </si>
  <si>
    <t>(21,6+31,2)*2</t>
  </si>
  <si>
    <t>767-7</t>
  </si>
  <si>
    <t>Basketbalový koš se dvěma sloupky, pro vysokou stabilitu, vč. montáže</t>
  </si>
  <si>
    <t>ks</t>
  </si>
  <si>
    <t>767-8</t>
  </si>
  <si>
    <t>Demontáž stávajících branek a konstrukce, na basketbal</t>
  </si>
  <si>
    <t>776511820RT1</t>
  </si>
  <si>
    <t>Odstranění PVC a koberců lepených s podložkou, z ploch nad 20 m2</t>
  </si>
  <si>
    <t>ocelové sloupky DN 57/3,2, žárově zinkované s dýnkem,</t>
  </si>
  <si>
    <t>ocelové sloupky DN 70/3,2 - 5,8 m, žárově zinkované s dýnkem,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</si>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</sst>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4" borderId="3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3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5" xfId="0" applyNumberFormat="1" applyFont="1" applyFill="1" applyBorder="1" applyAlignment="1">
      <alignment horizontal="center" vertical="center" wrapText="1" shrinkToFit="1"/>
    </xf>
    <xf numFmtId="3" fontId="3" fillId="34" borderId="35" xfId="0" applyNumberFormat="1" applyFont="1" applyFill="1" applyBorder="1" applyAlignment="1">
      <alignment horizontal="center" vertical="center" wrapText="1" shrinkToFit="1"/>
    </xf>
    <xf numFmtId="3" fontId="3" fillId="0" borderId="37" xfId="0" applyNumberFormat="1" applyFont="1" applyBorder="1" applyAlignment="1">
      <alignment horizontal="right" wrapText="1" shrinkToFit="1"/>
    </xf>
    <xf numFmtId="3" fontId="3" fillId="0" borderId="37" xfId="0" applyNumberFormat="1" applyFont="1" applyBorder="1" applyAlignment="1">
      <alignment horizontal="right" shrinkToFit="1"/>
    </xf>
    <xf numFmtId="3" fontId="0" fillId="0" borderId="37" xfId="0" applyNumberFormat="1" applyBorder="1" applyAlignment="1">
      <alignment shrinkToFit="1"/>
    </xf>
    <xf numFmtId="3" fontId="0" fillId="23" borderId="33" xfId="0" applyNumberFormat="1" applyFill="1" applyBorder="1" applyAlignment="1">
      <alignment wrapText="1" shrinkToFit="1"/>
    </xf>
    <xf numFmtId="3" fontId="0" fillId="23" borderId="33" xfId="0" applyNumberFormat="1" applyFill="1" applyBorder="1" applyAlignment="1">
      <alignment shrinkToFit="1"/>
    </xf>
    <xf numFmtId="0" fontId="4" fillId="34" borderId="39" xfId="0" applyFont="1" applyFill="1" applyBorder="1" applyAlignment="1">
      <alignment horizontal="left" vertical="center" indent="1"/>
    </xf>
    <xf numFmtId="0" fontId="5" fillId="34" borderId="40" xfId="0" applyFont="1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4" fontId="4" fillId="34" borderId="40" xfId="0" applyNumberFormat="1" applyFont="1" applyFill="1" applyBorder="1" applyAlignment="1">
      <alignment horizontal="left" vertical="center"/>
    </xf>
    <xf numFmtId="2" fontId="9" fillId="34" borderId="40" xfId="0" applyNumberFormat="1" applyFont="1" applyFill="1" applyBorder="1" applyAlignment="1">
      <alignment horizontal="right" vertical="center"/>
    </xf>
    <xf numFmtId="49" fontId="0" fillId="34" borderId="41" xfId="0" applyNumberFormat="1" applyFill="1" applyBorder="1" applyAlignment="1">
      <alignment horizontal="left" vertical="center"/>
    </xf>
    <xf numFmtId="0" fontId="0" fillId="34" borderId="40" xfId="0" applyFill="1" applyBorder="1" applyAlignment="1">
      <alignment/>
    </xf>
    <xf numFmtId="4" fontId="9" fillId="34" borderId="40" xfId="0" applyNumberFormat="1" applyFont="1" applyFill="1" applyBorder="1" applyAlignment="1">
      <alignment horizontal="right" vertical="center"/>
    </xf>
    <xf numFmtId="49" fontId="5" fillId="34" borderId="41" xfId="0" applyNumberFormat="1" applyFont="1" applyFill="1" applyBorder="1" applyAlignment="1">
      <alignment horizontal="left" vertical="center"/>
    </xf>
    <xf numFmtId="0" fontId="28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9" fillId="34" borderId="42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29" fillId="34" borderId="43" xfId="0" applyFont="1" applyFill="1" applyBorder="1" applyAlignment="1">
      <alignment horizontal="center" vertical="center" wrapText="1"/>
    </xf>
    <xf numFmtId="0" fontId="29" fillId="34" borderId="43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23" borderId="45" xfId="0" applyNumberFormat="1" applyFont="1" applyFill="1" applyBorder="1" applyAlignment="1">
      <alignment horizontal="center"/>
    </xf>
    <xf numFmtId="4" fontId="3" fillId="23" borderId="45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4" borderId="52" xfId="0" applyFill="1" applyBorder="1" applyAlignment="1">
      <alignment/>
    </xf>
    <xf numFmtId="49" fontId="0" fillId="34" borderId="53" xfId="0" applyNumberFormat="1" applyFill="1" applyBorder="1" applyAlignment="1">
      <alignment/>
    </xf>
    <xf numFmtId="49" fontId="0" fillId="34" borderId="53" xfId="0" applyNumberForma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42" xfId="0" applyFill="1" applyBorder="1" applyAlignment="1">
      <alignment/>
    </xf>
    <xf numFmtId="0" fontId="30" fillId="0" borderId="0" xfId="0" applyFont="1" applyAlignment="1">
      <alignment/>
    </xf>
    <xf numFmtId="0" fontId="30" fillId="0" borderId="32" xfId="0" applyFont="1" applyBorder="1" applyAlignment="1">
      <alignment vertical="top"/>
    </xf>
    <xf numFmtId="0" fontId="0" fillId="34" borderId="17" xfId="0" applyFill="1" applyBorder="1" applyAlignment="1">
      <alignment vertical="top"/>
    </xf>
    <xf numFmtId="49" fontId="33" fillId="0" borderId="0" xfId="0" applyNumberFormat="1" applyFont="1" applyAlignment="1">
      <alignment wrapText="1"/>
    </xf>
    <xf numFmtId="0" fontId="0" fillId="34" borderId="43" xfId="0" applyFill="1" applyBorder="1" applyAlignment="1">
      <alignment/>
    </xf>
    <xf numFmtId="49" fontId="0" fillId="34" borderId="43" xfId="0" applyNumberFormat="1" applyFill="1" applyBorder="1" applyAlignment="1">
      <alignment/>
    </xf>
    <xf numFmtId="0" fontId="0" fillId="34" borderId="55" xfId="0" applyFill="1" applyBorder="1" applyAlignment="1">
      <alignment vertical="top"/>
    </xf>
    <xf numFmtId="0" fontId="0" fillId="34" borderId="56" xfId="0" applyFill="1" applyBorder="1" applyAlignment="1">
      <alignment wrapText="1"/>
    </xf>
    <xf numFmtId="0" fontId="30" fillId="0" borderId="32" xfId="0" applyNumberFormat="1" applyFont="1" applyBorder="1" applyAlignment="1">
      <alignment vertical="top"/>
    </xf>
    <xf numFmtId="0" fontId="0" fillId="34" borderId="17" xfId="0" applyNumberFormat="1" applyFill="1" applyBorder="1" applyAlignment="1">
      <alignment vertical="top"/>
    </xf>
    <xf numFmtId="0" fontId="30" fillId="0" borderId="44" xfId="0" applyFont="1" applyBorder="1" applyAlignment="1">
      <alignment vertical="top" shrinkToFit="1"/>
    </xf>
    <xf numFmtId="0" fontId="30" fillId="0" borderId="32" xfId="0" applyFont="1" applyBorder="1" applyAlignment="1">
      <alignment vertical="top" shrinkToFit="1"/>
    </xf>
    <xf numFmtId="0" fontId="31" fillId="0" borderId="44" xfId="0" applyNumberFormat="1" applyFont="1" applyBorder="1" applyAlignment="1">
      <alignment vertical="top" wrapText="1" shrinkToFit="1"/>
    </xf>
    <xf numFmtId="0" fontId="32" fillId="0" borderId="0" xfId="0" applyNumberFormat="1" applyFont="1" applyBorder="1" applyAlignment="1">
      <alignment vertical="top" wrapText="1" shrinkToFit="1"/>
    </xf>
    <xf numFmtId="0" fontId="0" fillId="34" borderId="45" xfId="0" applyFill="1" applyBorder="1" applyAlignment="1">
      <alignment vertical="top" shrinkToFit="1"/>
    </xf>
    <xf numFmtId="0" fontId="0" fillId="34" borderId="17" xfId="0" applyFill="1" applyBorder="1" applyAlignment="1">
      <alignment vertical="top" shrinkToFit="1"/>
    </xf>
    <xf numFmtId="172" fontId="30" fillId="0" borderId="44" xfId="0" applyNumberFormat="1" applyFont="1" applyBorder="1" applyAlignment="1">
      <alignment vertical="top" shrinkToFit="1"/>
    </xf>
    <xf numFmtId="172" fontId="31" fillId="0" borderId="44" xfId="0" applyNumberFormat="1" applyFont="1" applyBorder="1" applyAlignment="1">
      <alignment vertical="top" wrapText="1" shrinkToFit="1"/>
    </xf>
    <xf numFmtId="172" fontId="32" fillId="0" borderId="0" xfId="0" applyNumberFormat="1" applyFont="1" applyBorder="1" applyAlignment="1">
      <alignment vertical="top" wrapText="1" shrinkToFit="1"/>
    </xf>
    <xf numFmtId="172" fontId="0" fillId="34" borderId="45" xfId="0" applyNumberFormat="1" applyFill="1" applyBorder="1" applyAlignment="1">
      <alignment vertical="top" shrinkToFit="1"/>
    </xf>
    <xf numFmtId="4" fontId="30" fillId="35" borderId="44" xfId="0" applyNumberFormat="1" applyFont="1" applyFill="1" applyBorder="1" applyAlignment="1" applyProtection="1">
      <alignment vertical="top" shrinkToFit="1"/>
      <protection locked="0"/>
    </xf>
    <xf numFmtId="4" fontId="30" fillId="0" borderId="44" xfId="0" applyNumberFormat="1" applyFont="1" applyBorder="1" applyAlignment="1">
      <alignment vertical="top" shrinkToFit="1"/>
    </xf>
    <xf numFmtId="4" fontId="32" fillId="0" borderId="0" xfId="0" applyNumberFormat="1" applyFont="1" applyBorder="1" applyAlignment="1">
      <alignment vertical="top" wrapText="1" shrinkToFit="1"/>
    </xf>
    <xf numFmtId="4" fontId="32" fillId="0" borderId="57" xfId="0" applyNumberFormat="1" applyFont="1" applyBorder="1" applyAlignment="1">
      <alignment vertical="top" wrapText="1" shrinkToFit="1"/>
    </xf>
    <xf numFmtId="4" fontId="0" fillId="34" borderId="45" xfId="0" applyNumberFormat="1" applyFill="1" applyBorder="1" applyAlignment="1">
      <alignment vertical="top" shrinkToFit="1"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 wrapText="1"/>
    </xf>
    <xf numFmtId="0" fontId="0" fillId="34" borderId="60" xfId="0" applyFill="1" applyBorder="1" applyAlignment="1">
      <alignment vertical="top"/>
    </xf>
    <xf numFmtId="49" fontId="0" fillId="34" borderId="60" xfId="0" applyNumberFormat="1" applyFill="1" applyBorder="1" applyAlignment="1">
      <alignment vertical="top"/>
    </xf>
    <xf numFmtId="49" fontId="0" fillId="34" borderId="55" xfId="0" applyNumberFormat="1" applyFill="1" applyBorder="1" applyAlignment="1">
      <alignment vertical="top"/>
    </xf>
    <xf numFmtId="172" fontId="0" fillId="34" borderId="55" xfId="0" applyNumberFormat="1" applyFill="1" applyBorder="1" applyAlignment="1">
      <alignment vertical="top"/>
    </xf>
    <xf numFmtId="4" fontId="0" fillId="34" borderId="55" xfId="0" applyNumberFormat="1" applyFill="1" applyBorder="1" applyAlignment="1">
      <alignment vertical="top"/>
    </xf>
    <xf numFmtId="0" fontId="30" fillId="0" borderId="17" xfId="0" applyFont="1" applyBorder="1" applyAlignment="1">
      <alignment vertical="top"/>
    </xf>
    <xf numFmtId="0" fontId="30" fillId="0" borderId="17" xfId="0" applyNumberFormat="1" applyFont="1" applyBorder="1" applyAlignment="1">
      <alignment vertical="top"/>
    </xf>
    <xf numFmtId="0" fontId="31" fillId="0" borderId="45" xfId="0" applyNumberFormat="1" applyFont="1" applyBorder="1" applyAlignment="1">
      <alignment vertical="top" wrapText="1" shrinkToFit="1"/>
    </xf>
    <xf numFmtId="172" fontId="31" fillId="0" borderId="45" xfId="0" applyNumberFormat="1" applyFont="1" applyBorder="1" applyAlignment="1">
      <alignment vertical="top" wrapText="1" shrinkToFit="1"/>
    </xf>
    <xf numFmtId="4" fontId="30" fillId="0" borderId="45" xfId="0" applyNumberFormat="1" applyFont="1" applyBorder="1" applyAlignment="1">
      <alignment vertical="top" shrinkToFit="1"/>
    </xf>
    <xf numFmtId="0" fontId="30" fillId="0" borderId="45" xfId="0" applyFont="1" applyBorder="1" applyAlignment="1">
      <alignment vertical="top" shrinkToFit="1"/>
    </xf>
    <xf numFmtId="0" fontId="30" fillId="0" borderId="17" xfId="0" applyFont="1" applyBorder="1" applyAlignment="1">
      <alignment vertical="top" shrinkToFit="1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42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61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57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62" xfId="0" applyFill="1" applyBorder="1" applyAlignment="1" applyProtection="1">
      <alignment vertical="top" wrapText="1"/>
      <protection locked="0"/>
    </xf>
    <xf numFmtId="4" fontId="5" fillId="34" borderId="28" xfId="0" applyNumberFormat="1" applyFont="1" applyFill="1" applyBorder="1" applyAlignment="1">
      <alignment vertical="top"/>
    </xf>
    <xf numFmtId="0" fontId="30" fillId="0" borderId="44" xfId="0" applyNumberFormat="1" applyFont="1" applyBorder="1" applyAlignment="1">
      <alignment horizontal="left" vertical="top" wrapText="1"/>
    </xf>
    <xf numFmtId="0" fontId="31" fillId="0" borderId="44" xfId="0" applyNumberFormat="1" applyFont="1" applyBorder="1" applyAlignment="1" quotePrefix="1">
      <alignment horizontal="left" vertical="top" wrapText="1"/>
    </xf>
    <xf numFmtId="0" fontId="32" fillId="0" borderId="32" xfId="0" applyNumberFormat="1" applyFont="1" applyBorder="1" applyAlignment="1">
      <alignment horizontal="left" vertical="top" wrapText="1"/>
    </xf>
    <xf numFmtId="0" fontId="0" fillId="34" borderId="45" xfId="0" applyNumberFormat="1" applyFill="1" applyBorder="1" applyAlignment="1">
      <alignment horizontal="left" vertical="top" wrapText="1"/>
    </xf>
    <xf numFmtId="0" fontId="31" fillId="0" borderId="45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2"/>
  <sheetViews>
    <sheetView showGridLines="0" zoomScaleSheetLayoutView="75" workbookViewId="0" topLeftCell="B1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0" ht="23.25" customHeight="1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0" ht="23.25" customHeight="1" hidden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0" ht="24" customHeight="1">
      <c r="A5" s="4"/>
      <c r="B5" s="47" t="s">
        <v>21</v>
      </c>
      <c r="C5" s="5"/>
      <c r="D5" s="122" t="s">
        <v>48</v>
      </c>
      <c r="E5" s="26"/>
      <c r="F5" s="26"/>
      <c r="G5" s="26"/>
      <c r="H5" s="28" t="s">
        <v>33</v>
      </c>
      <c r="I5" s="122" t="s">
        <v>52</v>
      </c>
      <c r="J5" s="11"/>
    </row>
    <row r="6" spans="1:10" ht="15.75" customHeight="1">
      <c r="A6" s="4"/>
      <c r="B6" s="41"/>
      <c r="C6" s="26"/>
      <c r="D6" s="122" t="s">
        <v>49</v>
      </c>
      <c r="E6" s="26"/>
      <c r="F6" s="26"/>
      <c r="G6" s="26"/>
      <c r="H6" s="28" t="s">
        <v>34</v>
      </c>
      <c r="I6" s="122"/>
      <c r="J6" s="11"/>
    </row>
    <row r="7" spans="1:10" ht="15.75" customHeight="1">
      <c r="A7" s="4"/>
      <c r="B7" s="42"/>
      <c r="C7" s="123" t="s">
        <v>51</v>
      </c>
      <c r="D7" s="105" t="s">
        <v>50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0" ht="15.75" customHeight="1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0" ht="15.75" customHeight="1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0" ht="23.25" customHeight="1">
      <c r="A16" s="195" t="s">
        <v>23</v>
      </c>
      <c r="B16" s="196" t="s">
        <v>23</v>
      </c>
      <c r="C16" s="58"/>
      <c r="D16" s="59"/>
      <c r="E16" s="83"/>
      <c r="F16" s="84"/>
      <c r="G16" s="83"/>
      <c r="H16" s="84"/>
      <c r="I16" s="83">
        <f>SUMIF(F55:F58,A16,I55:I58)+SUMIF(F55:F58,"PSU",I55:I58)</f>
        <v>0</v>
      </c>
      <c r="J16" s="93"/>
    </row>
    <row r="17" spans="1:10" ht="23.25" customHeight="1">
      <c r="A17" s="195" t="s">
        <v>24</v>
      </c>
      <c r="B17" s="196" t="s">
        <v>24</v>
      </c>
      <c r="C17" s="58"/>
      <c r="D17" s="59"/>
      <c r="E17" s="83"/>
      <c r="F17" s="84"/>
      <c r="G17" s="83"/>
      <c r="H17" s="84"/>
      <c r="I17" s="83">
        <f>SUMIF(F55:F58,A17,I55:I58)</f>
        <v>0</v>
      </c>
      <c r="J17" s="93"/>
    </row>
    <row r="18" spans="1:10" ht="23.25" customHeight="1">
      <c r="A18" s="195" t="s">
        <v>25</v>
      </c>
      <c r="B18" s="196" t="s">
        <v>25</v>
      </c>
      <c r="C18" s="58"/>
      <c r="D18" s="59"/>
      <c r="E18" s="83"/>
      <c r="F18" s="84"/>
      <c r="G18" s="83"/>
      <c r="H18" s="84"/>
      <c r="I18" s="83">
        <f>SUMIF(F55:F58,A18,I55:I58)</f>
        <v>0</v>
      </c>
      <c r="J18" s="93"/>
    </row>
    <row r="19" spans="1:10" ht="23.25" customHeight="1">
      <c r="A19" s="195" t="s">
        <v>73</v>
      </c>
      <c r="B19" s="196" t="s">
        <v>26</v>
      </c>
      <c r="C19" s="58"/>
      <c r="D19" s="59"/>
      <c r="E19" s="83"/>
      <c r="F19" s="84"/>
      <c r="G19" s="83"/>
      <c r="H19" s="84"/>
      <c r="I19" s="83">
        <f>SUMIF(F55:F58,A19,I55:I58)</f>
        <v>0</v>
      </c>
      <c r="J19" s="93"/>
    </row>
    <row r="20" spans="1:10" ht="23.25" customHeight="1">
      <c r="A20" s="195" t="s">
        <v>74</v>
      </c>
      <c r="B20" s="196" t="s">
        <v>27</v>
      </c>
      <c r="C20" s="58"/>
      <c r="D20" s="59"/>
      <c r="E20" s="83"/>
      <c r="F20" s="84"/>
      <c r="G20" s="83"/>
      <c r="H20" s="84"/>
      <c r="I20" s="83">
        <f>SUMIF(F55:F58,A20,I55:I58)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hidden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54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42857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customHeight="1" hidden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customHeight="1" hidden="1">
      <c r="A39" s="131">
        <v>1</v>
      </c>
      <c r="B39" s="137"/>
      <c r="C39" s="138"/>
      <c r="D39" s="139"/>
      <c r="E39" s="139"/>
      <c r="F39" s="147">
        <f>' Pol'!AC48</f>
        <v>0</v>
      </c>
      <c r="G39" s="148">
        <f>' Pol'!AD48</f>
        <v>0</v>
      </c>
      <c r="H39" s="149">
        <f>(F39*SazbaDPH1/100)+(G39*SazbaDPH2/100)</f>
        <v>0</v>
      </c>
      <c r="I39" s="149">
        <f>F39+G39+H39</f>
        <v>0</v>
      </c>
      <c r="J39" s="140">
        <f>IF(CenaCelkemVypocet=0,"",I39/CenaCelkemVypocet*100)</f>
      </c>
    </row>
    <row r="40" spans="1:10" ht="25.5" customHeight="1" hidden="1">
      <c r="A40" s="131"/>
      <c r="B40" s="141" t="s">
        <v>53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2" ht="12.75">
      <c r="B42" t="s">
        <v>55</v>
      </c>
    </row>
    <row r="43" spans="2:52" ht="12.75">
      <c r="B43" s="162" t="s">
        <v>56</v>
      </c>
      <c r="C43" s="162"/>
      <c r="D43" s="162"/>
      <c r="E43" s="162"/>
      <c r="F43" s="162"/>
      <c r="G43" s="162"/>
      <c r="H43" s="162"/>
      <c r="I43" s="162"/>
      <c r="J43" s="162"/>
      <c r="AZ43" s="161" t="str">
        <f>B43</f>
        <v>Stávající koberec bude odstraněn, budou demontovány konstrukce na kopanou a basketbal</v>
      </c>
    </row>
    <row r="44" spans="2:52" ht="12.75">
      <c r="B44" s="162" t="s">
        <v>57</v>
      </c>
      <c r="C44" s="162"/>
      <c r="D44" s="162"/>
      <c r="E44" s="162"/>
      <c r="F44" s="162"/>
      <c r="G44" s="162"/>
      <c r="H44" s="162"/>
      <c r="I44" s="162"/>
      <c r="J44" s="162"/>
      <c r="AZ44" s="161" t="str">
        <f>B44</f>
        <v>Bude provedeno lemování pro podkladní vrtsvu z hliníkového profilu L 40/20 mm</v>
      </c>
    </row>
    <row r="45" spans="2:52" ht="12.75">
      <c r="B45" s="162" t="s">
        <v>58</v>
      </c>
      <c r="C45" s="162"/>
      <c r="D45" s="162"/>
      <c r="E45" s="162"/>
      <c r="F45" s="162"/>
      <c r="G45" s="162"/>
      <c r="H45" s="162"/>
      <c r="I45" s="162"/>
      <c r="J45" s="162"/>
      <c r="AZ45" s="161" t="str">
        <f>B45</f>
        <v>Bude provedená podkladní vrtsva z polyuretanu</v>
      </c>
    </row>
    <row r="46" spans="2:52" ht="25.5">
      <c r="B46" s="162" t="s">
        <v>59</v>
      </c>
      <c r="C46" s="162"/>
      <c r="D46" s="162"/>
      <c r="E46" s="162"/>
      <c r="F46" s="162"/>
      <c r="G46" s="162"/>
      <c r="H46" s="162"/>
      <c r="I46" s="162"/>
      <c r="J46" s="162"/>
      <c r="AZ46" s="161" t="str">
        <f>B46</f>
        <v>Budou osazeny patice sloupků pro volejbal, patice pro ukotvení branek na kopanou, budou ukotveny stojany pro basketbal</v>
      </c>
    </row>
    <row r="47" spans="2:52" ht="12.75">
      <c r="B47" s="162" t="s">
        <v>60</v>
      </c>
      <c r="C47" s="162"/>
      <c r="D47" s="162"/>
      <c r="E47" s="162"/>
      <c r="F47" s="162"/>
      <c r="G47" s="162"/>
      <c r="H47" s="162"/>
      <c r="I47" s="162"/>
      <c r="J47" s="162"/>
      <c r="AZ47" s="161" t="str">
        <f>B47</f>
        <v>Následně bude provedená konečná vrtsva z probarveného EPDM.</v>
      </c>
    </row>
    <row r="48" spans="2:52" ht="12.75">
      <c r="B48" s="162" t="s">
        <v>61</v>
      </c>
      <c r="C48" s="162"/>
      <c r="D48" s="162"/>
      <c r="E48" s="162"/>
      <c r="F48" s="162"/>
      <c r="G48" s="162"/>
      <c r="H48" s="162"/>
      <c r="I48" s="162"/>
      <c r="J48" s="162"/>
      <c r="AZ48" s="161" t="str">
        <f>B48</f>
        <v>Bude provedeno lajnování hřišť - malá kopaná, volejbal, basketbal</v>
      </c>
    </row>
    <row r="49" spans="2:52" ht="25.5">
      <c r="B49" s="162" t="s">
        <v>62</v>
      </c>
      <c r="C49" s="162"/>
      <c r="D49" s="162"/>
      <c r="E49" s="162"/>
      <c r="F49" s="162"/>
      <c r="G49" s="162"/>
      <c r="H49" s="162"/>
      <c r="I49" s="162"/>
      <c r="J49" s="162"/>
      <c r="AZ49" s="161" t="str">
        <f>B49</f>
        <v>Podle hřiště budou ze tří stran osazeny sloupky a záchytné sítě, podle podélné strany výšky 3,0 m,m podle kratších stran 5,0 m</v>
      </c>
    </row>
    <row r="52" ht="15.75">
      <c r="B52" s="163" t="s">
        <v>63</v>
      </c>
    </row>
    <row r="54" spans="1:10" ht="25.5" customHeight="1">
      <c r="A54" s="164"/>
      <c r="B54" s="170" t="s">
        <v>16</v>
      </c>
      <c r="C54" s="170" t="s">
        <v>5</v>
      </c>
      <c r="D54" s="171"/>
      <c r="E54" s="171"/>
      <c r="F54" s="174" t="s">
        <v>64</v>
      </c>
      <c r="G54" s="174"/>
      <c r="H54" s="174"/>
      <c r="I54" s="175" t="s">
        <v>28</v>
      </c>
      <c r="J54" s="175"/>
    </row>
    <row r="55" spans="1:10" ht="25.5" customHeight="1">
      <c r="A55" s="165"/>
      <c r="B55" s="176" t="s">
        <v>65</v>
      </c>
      <c r="C55" s="177" t="s">
        <v>66</v>
      </c>
      <c r="D55" s="178"/>
      <c r="E55" s="178"/>
      <c r="F55" s="182" t="s">
        <v>23</v>
      </c>
      <c r="G55" s="183"/>
      <c r="H55" s="183"/>
      <c r="I55" s="184">
        <f>' Pol'!G8</f>
        <v>0</v>
      </c>
      <c r="J55" s="184"/>
    </row>
    <row r="56" spans="1:10" ht="25.5" customHeight="1">
      <c r="A56" s="165"/>
      <c r="B56" s="168" t="s">
        <v>67</v>
      </c>
      <c r="C56" s="167" t="s">
        <v>68</v>
      </c>
      <c r="D56" s="169"/>
      <c r="E56" s="169"/>
      <c r="F56" s="185" t="s">
        <v>23</v>
      </c>
      <c r="G56" s="186"/>
      <c r="H56" s="186"/>
      <c r="I56" s="187">
        <f>' Pol'!G15</f>
        <v>0</v>
      </c>
      <c r="J56" s="187"/>
    </row>
    <row r="57" spans="1:10" ht="25.5" customHeight="1">
      <c r="A57" s="165"/>
      <c r="B57" s="168" t="s">
        <v>69</v>
      </c>
      <c r="C57" s="167" t="s">
        <v>70</v>
      </c>
      <c r="D57" s="169"/>
      <c r="E57" s="169"/>
      <c r="F57" s="185" t="s">
        <v>24</v>
      </c>
      <c r="G57" s="186"/>
      <c r="H57" s="186"/>
      <c r="I57" s="187">
        <f>' Pol'!G21</f>
        <v>0</v>
      </c>
      <c r="J57" s="187"/>
    </row>
    <row r="58" spans="1:10" ht="25.5" customHeight="1">
      <c r="A58" s="165"/>
      <c r="B58" s="179" t="s">
        <v>71</v>
      </c>
      <c r="C58" s="180" t="s">
        <v>72</v>
      </c>
      <c r="D58" s="181"/>
      <c r="E58" s="181"/>
      <c r="F58" s="188" t="s">
        <v>24</v>
      </c>
      <c r="G58" s="189"/>
      <c r="H58" s="189"/>
      <c r="I58" s="190">
        <f>' Pol'!G44</f>
        <v>0</v>
      </c>
      <c r="J58" s="190"/>
    </row>
    <row r="59" spans="1:10" ht="25.5" customHeight="1">
      <c r="A59" s="166"/>
      <c r="B59" s="172" t="s">
        <v>1</v>
      </c>
      <c r="C59" s="172"/>
      <c r="D59" s="173"/>
      <c r="E59" s="173"/>
      <c r="F59" s="191"/>
      <c r="G59" s="192"/>
      <c r="H59" s="192"/>
      <c r="I59" s="193">
        <f>SUM(I55:I58)</f>
        <v>0</v>
      </c>
      <c r="J59" s="193"/>
    </row>
    <row r="60" spans="6:10" ht="12.75">
      <c r="F60" s="194"/>
      <c r="G60" s="130"/>
      <c r="H60" s="194"/>
      <c r="I60" s="130"/>
      <c r="J60" s="130"/>
    </row>
    <row r="61" spans="6:10" ht="12.75">
      <c r="F61" s="194"/>
      <c r="G61" s="130"/>
      <c r="H61" s="194"/>
      <c r="I61" s="130"/>
      <c r="J61" s="130"/>
    </row>
    <row r="62" spans="6:10" ht="12.75">
      <c r="F62" s="194"/>
      <c r="G62" s="130"/>
      <c r="H62" s="194"/>
      <c r="I62" s="130"/>
      <c r="J62" s="130"/>
    </row>
  </sheetData>
  <sheetProtection/>
  <mergeCells count="54">
    <mergeCell ref="I59:J59"/>
    <mergeCell ref="I56:J56"/>
    <mergeCell ref="C56:E56"/>
    <mergeCell ref="I57:J57"/>
    <mergeCell ref="C57:E57"/>
    <mergeCell ref="I58:J58"/>
    <mergeCell ref="C58:E58"/>
    <mergeCell ref="B47:J47"/>
    <mergeCell ref="B48:J48"/>
    <mergeCell ref="B49:J49"/>
    <mergeCell ref="I54:J54"/>
    <mergeCell ref="I55:J55"/>
    <mergeCell ref="C55:E55"/>
    <mergeCell ref="C39:E39"/>
    <mergeCell ref="B40:E40"/>
    <mergeCell ref="B43:J43"/>
    <mergeCell ref="B44:J44"/>
    <mergeCell ref="B45:J45"/>
    <mergeCell ref="B46:J46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7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75" customHeight="1" hidden="1">
      <c r="A3" s="79" t="s">
        <v>7</v>
      </c>
      <c r="B3" s="78"/>
      <c r="C3" s="103"/>
      <c r="D3" s="103"/>
      <c r="E3" s="103"/>
      <c r="F3" s="103"/>
      <c r="G3" s="104"/>
    </row>
    <row r="4" spans="1:7" ht="24.75" customHeight="1" hidden="1">
      <c r="A4" s="79" t="s">
        <v>8</v>
      </c>
      <c r="B4" s="78"/>
      <c r="C4" s="103"/>
      <c r="D4" s="103"/>
      <c r="E4" s="103"/>
      <c r="F4" s="103"/>
      <c r="G4" s="10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8"/>
  <sheetViews>
    <sheetView tabSelected="1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29" customWidth="1"/>
    <col min="3" max="3" width="38.25390625" style="12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197" t="s">
        <v>6</v>
      </c>
      <c r="B1" s="197"/>
      <c r="C1" s="197"/>
      <c r="D1" s="197"/>
      <c r="E1" s="197"/>
      <c r="F1" s="197"/>
      <c r="G1" s="197"/>
      <c r="AE1" t="s">
        <v>76</v>
      </c>
    </row>
    <row r="2" spans="1:31" ht="24.75" customHeight="1">
      <c r="A2" s="204" t="s">
        <v>75</v>
      </c>
      <c r="B2" s="198"/>
      <c r="C2" s="199" t="s">
        <v>47</v>
      </c>
      <c r="D2" s="200"/>
      <c r="E2" s="200"/>
      <c r="F2" s="200"/>
      <c r="G2" s="206"/>
      <c r="AE2" t="s">
        <v>77</v>
      </c>
    </row>
    <row r="3" spans="1:31" ht="24.75" customHeight="1">
      <c r="A3" s="205" t="s">
        <v>7</v>
      </c>
      <c r="B3" s="203"/>
      <c r="C3" s="201" t="s">
        <v>43</v>
      </c>
      <c r="D3" s="202"/>
      <c r="E3" s="202"/>
      <c r="F3" s="202"/>
      <c r="G3" s="207"/>
      <c r="AE3" t="s">
        <v>78</v>
      </c>
    </row>
    <row r="4" spans="1:31" ht="24.75" customHeight="1" hidden="1">
      <c r="A4" s="205" t="s">
        <v>8</v>
      </c>
      <c r="B4" s="203"/>
      <c r="C4" s="201"/>
      <c r="D4" s="202"/>
      <c r="E4" s="202"/>
      <c r="F4" s="202"/>
      <c r="G4" s="207"/>
      <c r="AE4" t="s">
        <v>79</v>
      </c>
    </row>
    <row r="5" spans="1:31" ht="12.75" hidden="1">
      <c r="A5" s="208" t="s">
        <v>80</v>
      </c>
      <c r="B5" s="209"/>
      <c r="C5" s="210"/>
      <c r="D5" s="211"/>
      <c r="E5" s="211"/>
      <c r="F5" s="211"/>
      <c r="G5" s="212"/>
      <c r="AE5" t="s">
        <v>81</v>
      </c>
    </row>
    <row r="7" spans="1:21" ht="38.25">
      <c r="A7" s="218" t="s">
        <v>82</v>
      </c>
      <c r="B7" s="219" t="s">
        <v>83</v>
      </c>
      <c r="C7" s="219" t="s">
        <v>84</v>
      </c>
      <c r="D7" s="218" t="s">
        <v>85</v>
      </c>
      <c r="E7" s="218" t="s">
        <v>86</v>
      </c>
      <c r="F7" s="213" t="s">
        <v>87</v>
      </c>
      <c r="G7" s="239" t="s">
        <v>28</v>
      </c>
      <c r="H7" s="240" t="s">
        <v>29</v>
      </c>
      <c r="I7" s="240" t="s">
        <v>88</v>
      </c>
      <c r="J7" s="240" t="s">
        <v>30</v>
      </c>
      <c r="K7" s="240" t="s">
        <v>89</v>
      </c>
      <c r="L7" s="240" t="s">
        <v>90</v>
      </c>
      <c r="M7" s="240" t="s">
        <v>91</v>
      </c>
      <c r="N7" s="240" t="s">
        <v>92</v>
      </c>
      <c r="O7" s="240" t="s">
        <v>93</v>
      </c>
      <c r="P7" s="240" t="s">
        <v>94</v>
      </c>
      <c r="Q7" s="240" t="s">
        <v>95</v>
      </c>
      <c r="R7" s="240" t="s">
        <v>96</v>
      </c>
      <c r="S7" s="240" t="s">
        <v>97</v>
      </c>
      <c r="T7" s="240" t="s">
        <v>98</v>
      </c>
      <c r="U7" s="221" t="s">
        <v>99</v>
      </c>
    </row>
    <row r="8" spans="1:31" ht="12.75">
      <c r="A8" s="241" t="s">
        <v>100</v>
      </c>
      <c r="B8" s="242" t="s">
        <v>65</v>
      </c>
      <c r="C8" s="243" t="s">
        <v>66</v>
      </c>
      <c r="D8" s="220"/>
      <c r="E8" s="244"/>
      <c r="F8" s="245"/>
      <c r="G8" s="245">
        <f>SUMIF(AE9:AE14,"&lt;&gt;NOR",G9:G14)</f>
        <v>0</v>
      </c>
      <c r="H8" s="245"/>
      <c r="I8" s="245">
        <f>SUM(I9:I14)</f>
        <v>0</v>
      </c>
      <c r="J8" s="245"/>
      <c r="K8" s="245">
        <f>SUM(K9:K14)</f>
        <v>0</v>
      </c>
      <c r="L8" s="245"/>
      <c r="M8" s="245">
        <f>SUM(M9:M14)</f>
        <v>0</v>
      </c>
      <c r="N8" s="220"/>
      <c r="O8" s="220">
        <f>SUM(O9:O14)</f>
        <v>0</v>
      </c>
      <c r="P8" s="220"/>
      <c r="Q8" s="220">
        <f>SUM(Q9:Q14)</f>
        <v>0</v>
      </c>
      <c r="R8" s="220"/>
      <c r="S8" s="220"/>
      <c r="T8" s="241"/>
      <c r="U8" s="220">
        <f>SUM(U9:U14)</f>
        <v>0</v>
      </c>
      <c r="AE8" t="s">
        <v>101</v>
      </c>
    </row>
    <row r="9" spans="1:60" ht="12.75" outlineLevel="1">
      <c r="A9" s="215">
        <v>1</v>
      </c>
      <c r="B9" s="222" t="s">
        <v>102</v>
      </c>
      <c r="C9" s="267" t="s">
        <v>103</v>
      </c>
      <c r="D9" s="224" t="s">
        <v>104</v>
      </c>
      <c r="E9" s="230">
        <v>673.9200000000001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24">
        <v>0</v>
      </c>
      <c r="O9" s="224">
        <f>ROUND(E9*N9,5)</f>
        <v>0</v>
      </c>
      <c r="P9" s="224">
        <v>0</v>
      </c>
      <c r="Q9" s="224">
        <f>ROUND(E9*P9,5)</f>
        <v>0</v>
      </c>
      <c r="R9" s="224"/>
      <c r="S9" s="224"/>
      <c r="T9" s="225">
        <v>0</v>
      </c>
      <c r="U9" s="224">
        <f>ROUND(E9*T9,2)</f>
        <v>0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105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12.75" outlineLevel="1">
      <c r="A10" s="215"/>
      <c r="B10" s="222"/>
      <c r="C10" s="268" t="s">
        <v>106</v>
      </c>
      <c r="D10" s="226"/>
      <c r="E10" s="231">
        <v>673.92</v>
      </c>
      <c r="F10" s="235"/>
      <c r="G10" s="235"/>
      <c r="H10" s="235"/>
      <c r="I10" s="235"/>
      <c r="J10" s="235"/>
      <c r="K10" s="235"/>
      <c r="L10" s="235"/>
      <c r="M10" s="235"/>
      <c r="N10" s="224"/>
      <c r="O10" s="224"/>
      <c r="P10" s="224"/>
      <c r="Q10" s="224"/>
      <c r="R10" s="224"/>
      <c r="S10" s="224"/>
      <c r="T10" s="225"/>
      <c r="U10" s="224"/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107</v>
      </c>
      <c r="AF10" s="214">
        <v>0</v>
      </c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ht="12.75" outlineLevel="1">
      <c r="A11" s="215">
        <v>2</v>
      </c>
      <c r="B11" s="222" t="s">
        <v>108</v>
      </c>
      <c r="C11" s="267" t="s">
        <v>109</v>
      </c>
      <c r="D11" s="224" t="s">
        <v>104</v>
      </c>
      <c r="E11" s="230">
        <v>673.92</v>
      </c>
      <c r="F11" s="234"/>
      <c r="G11" s="235">
        <f>ROUND(E11*F11,2)</f>
        <v>0</v>
      </c>
      <c r="H11" s="234"/>
      <c r="I11" s="235">
        <f>ROUND(E11*H11,2)</f>
        <v>0</v>
      </c>
      <c r="J11" s="234"/>
      <c r="K11" s="235">
        <f>ROUND(E11*J11,2)</f>
        <v>0</v>
      </c>
      <c r="L11" s="235">
        <v>21</v>
      </c>
      <c r="M11" s="235">
        <f>G11*(1+L11/100)</f>
        <v>0</v>
      </c>
      <c r="N11" s="224">
        <v>0</v>
      </c>
      <c r="O11" s="224">
        <f>ROUND(E11*N11,5)</f>
        <v>0</v>
      </c>
      <c r="P11" s="224">
        <v>0</v>
      </c>
      <c r="Q11" s="224">
        <f>ROUND(E11*P11,5)</f>
        <v>0</v>
      </c>
      <c r="R11" s="224"/>
      <c r="S11" s="224"/>
      <c r="T11" s="225">
        <v>0</v>
      </c>
      <c r="U11" s="224">
        <f>ROUND(E11*T11,2)</f>
        <v>0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 t="s">
        <v>105</v>
      </c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ht="12.75" outlineLevel="1">
      <c r="A12" s="215"/>
      <c r="B12" s="222"/>
      <c r="C12" s="268" t="s">
        <v>110</v>
      </c>
      <c r="D12" s="226"/>
      <c r="E12" s="231">
        <v>673.92</v>
      </c>
      <c r="F12" s="235"/>
      <c r="G12" s="235"/>
      <c r="H12" s="235"/>
      <c r="I12" s="235"/>
      <c r="J12" s="235"/>
      <c r="K12" s="235"/>
      <c r="L12" s="235"/>
      <c r="M12" s="235"/>
      <c r="N12" s="224"/>
      <c r="O12" s="224"/>
      <c r="P12" s="224"/>
      <c r="Q12" s="224"/>
      <c r="R12" s="224"/>
      <c r="S12" s="224"/>
      <c r="T12" s="225"/>
      <c r="U12" s="224"/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107</v>
      </c>
      <c r="AF12" s="214">
        <v>0</v>
      </c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ht="12.75" outlineLevel="1">
      <c r="A13" s="215">
        <v>3</v>
      </c>
      <c r="B13" s="222" t="s">
        <v>111</v>
      </c>
      <c r="C13" s="267" t="s">
        <v>112</v>
      </c>
      <c r="D13" s="224" t="s">
        <v>113</v>
      </c>
      <c r="E13" s="230">
        <v>1</v>
      </c>
      <c r="F13" s="234"/>
      <c r="G13" s="235">
        <f>ROUND(E13*F13,2)</f>
        <v>0</v>
      </c>
      <c r="H13" s="234"/>
      <c r="I13" s="235">
        <f>ROUND(E13*H13,2)</f>
        <v>0</v>
      </c>
      <c r="J13" s="234"/>
      <c r="K13" s="235">
        <f>ROUND(E13*J13,2)</f>
        <v>0</v>
      </c>
      <c r="L13" s="235">
        <v>21</v>
      </c>
      <c r="M13" s="235">
        <f>G13*(1+L13/100)</f>
        <v>0</v>
      </c>
      <c r="N13" s="224">
        <v>0</v>
      </c>
      <c r="O13" s="224">
        <f>ROUND(E13*N13,5)</f>
        <v>0</v>
      </c>
      <c r="P13" s="224">
        <v>0</v>
      </c>
      <c r="Q13" s="224">
        <f>ROUND(E13*P13,5)</f>
        <v>0</v>
      </c>
      <c r="R13" s="224"/>
      <c r="S13" s="224"/>
      <c r="T13" s="225">
        <v>0</v>
      </c>
      <c r="U13" s="224">
        <f>ROUND(E13*T13,2)</f>
        <v>0</v>
      </c>
      <c r="V13" s="214"/>
      <c r="W13" s="214"/>
      <c r="X13" s="214"/>
      <c r="Y13" s="214"/>
      <c r="Z13" s="214"/>
      <c r="AA13" s="214"/>
      <c r="AB13" s="214"/>
      <c r="AC13" s="214"/>
      <c r="AD13" s="214"/>
      <c r="AE13" s="214" t="s">
        <v>105</v>
      </c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ht="12.75" outlineLevel="1">
      <c r="A14" s="215"/>
      <c r="B14" s="222"/>
      <c r="C14" s="269" t="s">
        <v>114</v>
      </c>
      <c r="D14" s="227"/>
      <c r="E14" s="232"/>
      <c r="F14" s="236"/>
      <c r="G14" s="237"/>
      <c r="H14" s="235"/>
      <c r="I14" s="235"/>
      <c r="J14" s="235"/>
      <c r="K14" s="235"/>
      <c r="L14" s="235"/>
      <c r="M14" s="235"/>
      <c r="N14" s="224"/>
      <c r="O14" s="224"/>
      <c r="P14" s="224"/>
      <c r="Q14" s="224"/>
      <c r="R14" s="224"/>
      <c r="S14" s="224"/>
      <c r="T14" s="225"/>
      <c r="U14" s="224"/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115</v>
      </c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7" t="str">
        <f>C14</f>
        <v>na polyeretanové povrchy nástřikem</v>
      </c>
      <c r="BB14" s="214"/>
      <c r="BC14" s="214"/>
      <c r="BD14" s="214"/>
      <c r="BE14" s="214"/>
      <c r="BF14" s="214"/>
      <c r="BG14" s="214"/>
      <c r="BH14" s="214"/>
    </row>
    <row r="15" spans="1:31" ht="12.75">
      <c r="A15" s="216" t="s">
        <v>100</v>
      </c>
      <c r="B15" s="223" t="s">
        <v>67</v>
      </c>
      <c r="C15" s="270" t="s">
        <v>68</v>
      </c>
      <c r="D15" s="228"/>
      <c r="E15" s="233"/>
      <c r="F15" s="238"/>
      <c r="G15" s="238">
        <f>SUMIF(AE16:AE20,"&lt;&gt;NOR",G16:G20)</f>
        <v>0</v>
      </c>
      <c r="H15" s="238"/>
      <c r="I15" s="238">
        <f>SUM(I16:I20)</f>
        <v>0</v>
      </c>
      <c r="J15" s="238"/>
      <c r="K15" s="238">
        <f>SUM(K16:K20)</f>
        <v>0</v>
      </c>
      <c r="L15" s="238"/>
      <c r="M15" s="238">
        <f>SUM(M16:M20)</f>
        <v>0</v>
      </c>
      <c r="N15" s="228"/>
      <c r="O15" s="228">
        <f>SUM(O16:O20)</f>
        <v>0</v>
      </c>
      <c r="P15" s="228"/>
      <c r="Q15" s="228">
        <f>SUM(Q16:Q20)</f>
        <v>0</v>
      </c>
      <c r="R15" s="228"/>
      <c r="S15" s="228"/>
      <c r="T15" s="229"/>
      <c r="U15" s="228">
        <f>SUM(U16:U20)</f>
        <v>0.99</v>
      </c>
      <c r="AE15" t="s">
        <v>101</v>
      </c>
    </row>
    <row r="16" spans="1:60" ht="12.75" outlineLevel="1">
      <c r="A16" s="215">
        <v>4</v>
      </c>
      <c r="B16" s="222" t="s">
        <v>116</v>
      </c>
      <c r="C16" s="267" t="s">
        <v>117</v>
      </c>
      <c r="D16" s="224" t="s">
        <v>118</v>
      </c>
      <c r="E16" s="230">
        <v>2.021</v>
      </c>
      <c r="F16" s="234"/>
      <c r="G16" s="235">
        <f>ROUND(E16*F16,2)</f>
        <v>0</v>
      </c>
      <c r="H16" s="234"/>
      <c r="I16" s="235">
        <f>ROUND(E16*H16,2)</f>
        <v>0</v>
      </c>
      <c r="J16" s="234"/>
      <c r="K16" s="235">
        <f>ROUND(E16*J16,2)</f>
        <v>0</v>
      </c>
      <c r="L16" s="235">
        <v>21</v>
      </c>
      <c r="M16" s="235">
        <f>G16*(1+L16/100)</f>
        <v>0</v>
      </c>
      <c r="N16" s="224">
        <v>0</v>
      </c>
      <c r="O16" s="224">
        <f>ROUND(E16*N16,5)</f>
        <v>0</v>
      </c>
      <c r="P16" s="224">
        <v>0</v>
      </c>
      <c r="Q16" s="224">
        <f>ROUND(E16*P16,5)</f>
        <v>0</v>
      </c>
      <c r="R16" s="224"/>
      <c r="S16" s="224"/>
      <c r="T16" s="225">
        <v>0</v>
      </c>
      <c r="U16" s="224">
        <f>ROUND(E16*T16,2)</f>
        <v>0</v>
      </c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105</v>
      </c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ht="12.75" outlineLevel="1">
      <c r="A17" s="215"/>
      <c r="B17" s="222"/>
      <c r="C17" s="268" t="s">
        <v>119</v>
      </c>
      <c r="D17" s="226"/>
      <c r="E17" s="231">
        <v>2.021</v>
      </c>
      <c r="F17" s="235"/>
      <c r="G17" s="235"/>
      <c r="H17" s="235"/>
      <c r="I17" s="235"/>
      <c r="J17" s="235"/>
      <c r="K17" s="235"/>
      <c r="L17" s="235"/>
      <c r="M17" s="235"/>
      <c r="N17" s="224"/>
      <c r="O17" s="224"/>
      <c r="P17" s="224"/>
      <c r="Q17" s="224"/>
      <c r="R17" s="224"/>
      <c r="S17" s="224"/>
      <c r="T17" s="225"/>
      <c r="U17" s="224"/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107</v>
      </c>
      <c r="AF17" s="214">
        <v>0</v>
      </c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ht="12.75" outlineLevel="1">
      <c r="A18" s="215">
        <v>5</v>
      </c>
      <c r="B18" s="222" t="s">
        <v>120</v>
      </c>
      <c r="C18" s="267" t="s">
        <v>121</v>
      </c>
      <c r="D18" s="224" t="s">
        <v>118</v>
      </c>
      <c r="E18" s="230">
        <v>2.021</v>
      </c>
      <c r="F18" s="234"/>
      <c r="G18" s="235">
        <f>ROUND(E18*F18,2)</f>
        <v>0</v>
      </c>
      <c r="H18" s="234"/>
      <c r="I18" s="235">
        <f>ROUND(E18*H18,2)</f>
        <v>0</v>
      </c>
      <c r="J18" s="234"/>
      <c r="K18" s="235">
        <f>ROUND(E18*J18,2)</f>
        <v>0</v>
      </c>
      <c r="L18" s="235">
        <v>21</v>
      </c>
      <c r="M18" s="235">
        <f>G18*(1+L18/100)</f>
        <v>0</v>
      </c>
      <c r="N18" s="224">
        <v>0</v>
      </c>
      <c r="O18" s="224">
        <f>ROUND(E18*N18,5)</f>
        <v>0</v>
      </c>
      <c r="P18" s="224">
        <v>0</v>
      </c>
      <c r="Q18" s="224">
        <f>ROUND(E18*P18,5)</f>
        <v>0</v>
      </c>
      <c r="R18" s="224"/>
      <c r="S18" s="224"/>
      <c r="T18" s="225">
        <v>0.49</v>
      </c>
      <c r="U18" s="224">
        <f>ROUND(E18*T18,2)</f>
        <v>0.99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105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ht="12.75" outlineLevel="1">
      <c r="A19" s="215">
        <v>6</v>
      </c>
      <c r="B19" s="222" t="s">
        <v>122</v>
      </c>
      <c r="C19" s="267" t="s">
        <v>123</v>
      </c>
      <c r="D19" s="224" t="s">
        <v>118</v>
      </c>
      <c r="E19" s="230">
        <v>32.336</v>
      </c>
      <c r="F19" s="234"/>
      <c r="G19" s="235">
        <f>ROUND(E19*F19,2)</f>
        <v>0</v>
      </c>
      <c r="H19" s="234"/>
      <c r="I19" s="235">
        <f>ROUND(E19*H19,2)</f>
        <v>0</v>
      </c>
      <c r="J19" s="234"/>
      <c r="K19" s="235">
        <f>ROUND(E19*J19,2)</f>
        <v>0</v>
      </c>
      <c r="L19" s="235">
        <v>21</v>
      </c>
      <c r="M19" s="235">
        <f>G19*(1+L19/100)</f>
        <v>0</v>
      </c>
      <c r="N19" s="224">
        <v>0</v>
      </c>
      <c r="O19" s="224">
        <f>ROUND(E19*N19,5)</f>
        <v>0</v>
      </c>
      <c r="P19" s="224">
        <v>0</v>
      </c>
      <c r="Q19" s="224">
        <f>ROUND(E19*P19,5)</f>
        <v>0</v>
      </c>
      <c r="R19" s="224"/>
      <c r="S19" s="224"/>
      <c r="T19" s="225">
        <v>0</v>
      </c>
      <c r="U19" s="224">
        <f>ROUND(E19*T19,2)</f>
        <v>0</v>
      </c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105</v>
      </c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ht="12.75" outlineLevel="1">
      <c r="A20" s="215"/>
      <c r="B20" s="222"/>
      <c r="C20" s="268" t="s">
        <v>124</v>
      </c>
      <c r="D20" s="226"/>
      <c r="E20" s="231">
        <v>32.336</v>
      </c>
      <c r="F20" s="235"/>
      <c r="G20" s="235"/>
      <c r="H20" s="235"/>
      <c r="I20" s="235"/>
      <c r="J20" s="235"/>
      <c r="K20" s="235"/>
      <c r="L20" s="235"/>
      <c r="M20" s="235"/>
      <c r="N20" s="224"/>
      <c r="O20" s="224"/>
      <c r="P20" s="224"/>
      <c r="Q20" s="224"/>
      <c r="R20" s="224"/>
      <c r="S20" s="224"/>
      <c r="T20" s="225"/>
      <c r="U20" s="224"/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107</v>
      </c>
      <c r="AF20" s="214">
        <v>0</v>
      </c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31" ht="12.75">
      <c r="A21" s="216" t="s">
        <v>100</v>
      </c>
      <c r="B21" s="223" t="s">
        <v>69</v>
      </c>
      <c r="C21" s="270" t="s">
        <v>70</v>
      </c>
      <c r="D21" s="228"/>
      <c r="E21" s="233"/>
      <c r="F21" s="238"/>
      <c r="G21" s="238">
        <f>SUMIF(AE22:AE43,"&lt;&gt;NOR",G22:G43)</f>
        <v>0</v>
      </c>
      <c r="H21" s="238"/>
      <c r="I21" s="238">
        <f>SUM(I22:I43)</f>
        <v>0</v>
      </c>
      <c r="J21" s="238"/>
      <c r="K21" s="238">
        <f>SUM(K22:K43)</f>
        <v>0</v>
      </c>
      <c r="L21" s="238"/>
      <c r="M21" s="238">
        <f>SUM(M22:M43)</f>
        <v>0</v>
      </c>
      <c r="N21" s="228"/>
      <c r="O21" s="228">
        <f>SUM(O22:O43)</f>
        <v>0</v>
      </c>
      <c r="P21" s="228"/>
      <c r="Q21" s="228">
        <f>SUM(Q22:Q43)</f>
        <v>0</v>
      </c>
      <c r="R21" s="228"/>
      <c r="S21" s="228"/>
      <c r="T21" s="229"/>
      <c r="U21" s="228">
        <f>SUM(U22:U43)</f>
        <v>0</v>
      </c>
      <c r="AE21" t="s">
        <v>101</v>
      </c>
    </row>
    <row r="22" spans="1:60" ht="22.5" outlineLevel="1">
      <c r="A22" s="215">
        <v>7</v>
      </c>
      <c r="B22" s="222" t="s">
        <v>125</v>
      </c>
      <c r="C22" s="267" t="s">
        <v>126</v>
      </c>
      <c r="D22" s="224" t="s">
        <v>127</v>
      </c>
      <c r="E22" s="230">
        <v>2</v>
      </c>
      <c r="F22" s="234"/>
      <c r="G22" s="235">
        <f>ROUND(E22*F22,2)</f>
        <v>0</v>
      </c>
      <c r="H22" s="234"/>
      <c r="I22" s="235">
        <f>ROUND(E22*H22,2)</f>
        <v>0</v>
      </c>
      <c r="J22" s="234"/>
      <c r="K22" s="235">
        <f>ROUND(E22*J22,2)</f>
        <v>0</v>
      </c>
      <c r="L22" s="235">
        <v>21</v>
      </c>
      <c r="M22" s="235">
        <f>G22*(1+L22/100)</f>
        <v>0</v>
      </c>
      <c r="N22" s="224">
        <v>0</v>
      </c>
      <c r="O22" s="224">
        <f>ROUND(E22*N22,5)</f>
        <v>0</v>
      </c>
      <c r="P22" s="224">
        <v>0</v>
      </c>
      <c r="Q22" s="224">
        <f>ROUND(E22*P22,5)</f>
        <v>0</v>
      </c>
      <c r="R22" s="224"/>
      <c r="S22" s="224"/>
      <c r="T22" s="225">
        <v>0</v>
      </c>
      <c r="U22" s="224">
        <f>ROUND(E22*T22,2)</f>
        <v>0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105</v>
      </c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ht="12.75" outlineLevel="1">
      <c r="A23" s="215"/>
      <c r="B23" s="222"/>
      <c r="C23" s="269" t="s">
        <v>128</v>
      </c>
      <c r="D23" s="227"/>
      <c r="E23" s="232"/>
      <c r="F23" s="236"/>
      <c r="G23" s="237"/>
      <c r="H23" s="235"/>
      <c r="I23" s="235"/>
      <c r="J23" s="235"/>
      <c r="K23" s="235"/>
      <c r="L23" s="235"/>
      <c r="M23" s="235"/>
      <c r="N23" s="224"/>
      <c r="O23" s="224"/>
      <c r="P23" s="224"/>
      <c r="Q23" s="224"/>
      <c r="R23" s="224"/>
      <c r="S23" s="224"/>
      <c r="T23" s="225"/>
      <c r="U23" s="224"/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115</v>
      </c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7" t="str">
        <f>C23</f>
        <v>Rozkládací ocelový rám 2,08 x 3,15 x 1,35 m z jeklu Fe 80/80 a ocelovou konstrukcí pro síť. Pevné, držáky sítě ZN ( spodní hloubka 1.2 m, horní hloubka 0.98 m ). Rám i držáky sítě jsou povrchově ošetřeny žárovým zinkem. Součástí dodávky jsou zemní pouzdra k instalaci do podlahy nebo povrchu hřiště</v>
      </c>
      <c r="BB23" s="214"/>
      <c r="BC23" s="214"/>
      <c r="BD23" s="214"/>
      <c r="BE23" s="214"/>
      <c r="BF23" s="214"/>
      <c r="BG23" s="214"/>
      <c r="BH23" s="214"/>
    </row>
    <row r="24" spans="1:60" ht="22.5" outlineLevel="1">
      <c r="A24" s="215">
        <v>8</v>
      </c>
      <c r="B24" s="222" t="s">
        <v>129</v>
      </c>
      <c r="C24" s="267" t="s">
        <v>130</v>
      </c>
      <c r="D24" s="224" t="s">
        <v>131</v>
      </c>
      <c r="E24" s="230">
        <v>1</v>
      </c>
      <c r="F24" s="234"/>
      <c r="G24" s="235">
        <f>ROUND(E24*F24,2)</f>
        <v>0</v>
      </c>
      <c r="H24" s="234"/>
      <c r="I24" s="235">
        <f>ROUND(E24*H24,2)</f>
        <v>0</v>
      </c>
      <c r="J24" s="234"/>
      <c r="K24" s="235">
        <f>ROUND(E24*J24,2)</f>
        <v>0</v>
      </c>
      <c r="L24" s="235">
        <v>21</v>
      </c>
      <c r="M24" s="235">
        <f>G24*(1+L24/100)</f>
        <v>0</v>
      </c>
      <c r="N24" s="224">
        <v>0</v>
      </c>
      <c r="O24" s="224">
        <f>ROUND(E24*N24,5)</f>
        <v>0</v>
      </c>
      <c r="P24" s="224">
        <v>0</v>
      </c>
      <c r="Q24" s="224">
        <f>ROUND(E24*P24,5)</f>
        <v>0</v>
      </c>
      <c r="R24" s="224"/>
      <c r="S24" s="224"/>
      <c r="T24" s="225">
        <v>0</v>
      </c>
      <c r="U24" s="224">
        <f>ROUND(E24*T24,2)</f>
        <v>0</v>
      </c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105</v>
      </c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ht="22.5" outlineLevel="1">
      <c r="A25" s="215"/>
      <c r="B25" s="222"/>
      <c r="C25" s="269" t="s">
        <v>132</v>
      </c>
      <c r="D25" s="227"/>
      <c r="E25" s="232"/>
      <c r="F25" s="236"/>
      <c r="G25" s="237"/>
      <c r="H25" s="235"/>
      <c r="I25" s="235"/>
      <c r="J25" s="235"/>
      <c r="K25" s="235"/>
      <c r="L25" s="235"/>
      <c r="M25" s="235"/>
      <c r="N25" s="224"/>
      <c r="O25" s="224"/>
      <c r="P25" s="224"/>
      <c r="Q25" s="224"/>
      <c r="R25" s="224"/>
      <c r="S25" s="224"/>
      <c r="T25" s="225"/>
      <c r="U25" s="224"/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115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7" t="str">
        <f>C25</f>
        <v>Souprava sloupků prům.102mm, napínací mechanizmus - 3x háček, 1x kolečko, 1 kolovrátek, 2ks zemních pouzder + víčka Ochrana žárovým zinkovaním. Použití do exteriéru.</v>
      </c>
      <c r="BB25" s="214"/>
      <c r="BC25" s="214"/>
      <c r="BD25" s="214"/>
      <c r="BE25" s="214"/>
      <c r="BF25" s="214"/>
      <c r="BG25" s="214"/>
      <c r="BH25" s="214"/>
    </row>
    <row r="26" spans="1:60" ht="12.75" outlineLevel="1">
      <c r="A26" s="215">
        <v>9</v>
      </c>
      <c r="B26" s="222" t="s">
        <v>133</v>
      </c>
      <c r="C26" s="267" t="s">
        <v>134</v>
      </c>
      <c r="D26" s="224" t="s">
        <v>135</v>
      </c>
      <c r="E26" s="230">
        <v>33.2</v>
      </c>
      <c r="F26" s="234"/>
      <c r="G26" s="235">
        <f>ROUND(E26*F26,2)</f>
        <v>0</v>
      </c>
      <c r="H26" s="234"/>
      <c r="I26" s="235">
        <f>ROUND(E26*H26,2)</f>
        <v>0</v>
      </c>
      <c r="J26" s="234"/>
      <c r="K26" s="235">
        <f>ROUND(E26*J26,2)</f>
        <v>0</v>
      </c>
      <c r="L26" s="235">
        <v>21</v>
      </c>
      <c r="M26" s="235">
        <f>G26*(1+L26/100)</f>
        <v>0</v>
      </c>
      <c r="N26" s="224">
        <v>0</v>
      </c>
      <c r="O26" s="224">
        <f>ROUND(E26*N26,5)</f>
        <v>0</v>
      </c>
      <c r="P26" s="224">
        <v>0</v>
      </c>
      <c r="Q26" s="224">
        <f>ROUND(E26*P26,5)</f>
        <v>0</v>
      </c>
      <c r="R26" s="224"/>
      <c r="S26" s="224"/>
      <c r="T26" s="225">
        <v>0</v>
      </c>
      <c r="U26" s="224">
        <f>ROUND(E26*T26,2)</f>
        <v>0</v>
      </c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105</v>
      </c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ht="12.75" outlineLevel="1">
      <c r="A27" s="215"/>
      <c r="B27" s="222"/>
      <c r="C27" s="269" t="s">
        <v>156</v>
      </c>
      <c r="D27" s="227"/>
      <c r="E27" s="232"/>
      <c r="F27" s="236"/>
      <c r="G27" s="237"/>
      <c r="H27" s="235"/>
      <c r="I27" s="235"/>
      <c r="J27" s="235"/>
      <c r="K27" s="235"/>
      <c r="L27" s="235"/>
      <c r="M27" s="235"/>
      <c r="N27" s="224"/>
      <c r="O27" s="224"/>
      <c r="P27" s="224"/>
      <c r="Q27" s="224"/>
      <c r="R27" s="224"/>
      <c r="S27" s="224"/>
      <c r="T27" s="225"/>
      <c r="U27" s="224"/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115</v>
      </c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7" t="str">
        <f>C27</f>
        <v>ocelové sloupky DN 57/3,2, žárově zinkované s dýnkem,</v>
      </c>
      <c r="BB27" s="214"/>
      <c r="BC27" s="214"/>
      <c r="BD27" s="214"/>
      <c r="BE27" s="214"/>
      <c r="BF27" s="214"/>
      <c r="BG27" s="214"/>
      <c r="BH27" s="214"/>
    </row>
    <row r="28" spans="1:60" ht="12.75" outlineLevel="1">
      <c r="A28" s="215"/>
      <c r="B28" s="222"/>
      <c r="C28" s="269" t="s">
        <v>136</v>
      </c>
      <c r="D28" s="227"/>
      <c r="E28" s="232"/>
      <c r="F28" s="236"/>
      <c r="G28" s="237"/>
      <c r="H28" s="235"/>
      <c r="I28" s="235"/>
      <c r="J28" s="235"/>
      <c r="K28" s="235"/>
      <c r="L28" s="235"/>
      <c r="M28" s="235"/>
      <c r="N28" s="224"/>
      <c r="O28" s="224"/>
      <c r="P28" s="224"/>
      <c r="Q28" s="224"/>
      <c r="R28" s="224"/>
      <c r="S28" s="224"/>
      <c r="T28" s="225"/>
      <c r="U28" s="224"/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115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7" t="str">
        <f>C28</f>
        <v>uložené do základové patky z betonu B15 hl. 600 mm</v>
      </c>
      <c r="BB28" s="214"/>
      <c r="BC28" s="214"/>
      <c r="BD28" s="214"/>
      <c r="BE28" s="214"/>
      <c r="BF28" s="214"/>
      <c r="BG28" s="214"/>
      <c r="BH28" s="214"/>
    </row>
    <row r="29" spans="1:60" ht="12.75" outlineLevel="1">
      <c r="A29" s="215"/>
      <c r="B29" s="222"/>
      <c r="C29" s="269" t="s">
        <v>137</v>
      </c>
      <c r="D29" s="227"/>
      <c r="E29" s="232"/>
      <c r="F29" s="236"/>
      <c r="G29" s="237"/>
      <c r="H29" s="235"/>
      <c r="I29" s="235"/>
      <c r="J29" s="235"/>
      <c r="K29" s="235"/>
      <c r="L29" s="235"/>
      <c r="M29" s="235"/>
      <c r="N29" s="224"/>
      <c r="O29" s="224"/>
      <c r="P29" s="224"/>
      <c r="Q29" s="224"/>
      <c r="R29" s="224"/>
      <c r="S29" s="224"/>
      <c r="T29" s="225"/>
      <c r="U29" s="224"/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115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7" t="str">
        <f>C29</f>
        <v>po 2,5 m, kotvení krajních sloupků šikmým táhlem</v>
      </c>
      <c r="BB29" s="214"/>
      <c r="BC29" s="214"/>
      <c r="BD29" s="214"/>
      <c r="BE29" s="214"/>
      <c r="BF29" s="214"/>
      <c r="BG29" s="214"/>
      <c r="BH29" s="214"/>
    </row>
    <row r="30" spans="1:60" ht="12.75" outlineLevel="1">
      <c r="A30" s="215"/>
      <c r="B30" s="222"/>
      <c r="C30" s="269" t="s">
        <v>138</v>
      </c>
      <c r="D30" s="227"/>
      <c r="E30" s="232"/>
      <c r="F30" s="236"/>
      <c r="G30" s="237"/>
      <c r="H30" s="235"/>
      <c r="I30" s="235"/>
      <c r="J30" s="235"/>
      <c r="K30" s="235"/>
      <c r="L30" s="235"/>
      <c r="M30" s="235"/>
      <c r="N30" s="224"/>
      <c r="O30" s="224"/>
      <c r="P30" s="224"/>
      <c r="Q30" s="224"/>
      <c r="R30" s="224"/>
      <c r="S30" s="224"/>
      <c r="T30" s="225"/>
      <c r="U30" s="224"/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115</v>
      </c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7" t="str">
        <f>C30</f>
        <v>nosné lanka pro síť, žárově zinkovaná vč. napínáků</v>
      </c>
      <c r="BB30" s="214"/>
      <c r="BC30" s="214"/>
      <c r="BD30" s="214"/>
      <c r="BE30" s="214"/>
      <c r="BF30" s="214"/>
      <c r="BG30" s="214"/>
      <c r="BH30" s="214"/>
    </row>
    <row r="31" spans="1:60" ht="12.75" outlineLevel="1">
      <c r="A31" s="215"/>
      <c r="B31" s="222"/>
      <c r="C31" s="269" t="s">
        <v>139</v>
      </c>
      <c r="D31" s="227"/>
      <c r="E31" s="232"/>
      <c r="F31" s="236"/>
      <c r="G31" s="237"/>
      <c r="H31" s="235"/>
      <c r="I31" s="235"/>
      <c r="J31" s="235"/>
      <c r="K31" s="235"/>
      <c r="L31" s="235"/>
      <c r="M31" s="235"/>
      <c r="N31" s="224"/>
      <c r="O31" s="224"/>
      <c r="P31" s="224"/>
      <c r="Q31" s="224"/>
      <c r="R31" s="224"/>
      <c r="S31" s="224"/>
      <c r="T31" s="225"/>
      <c r="U31" s="224"/>
      <c r="V31" s="214"/>
      <c r="W31" s="214"/>
      <c r="X31" s="214"/>
      <c r="Y31" s="214"/>
      <c r="Z31" s="214"/>
      <c r="AA31" s="214"/>
      <c r="AB31" s="214"/>
      <c r="AC31" s="214"/>
      <c r="AD31" s="214"/>
      <c r="AE31" s="214" t="s">
        <v>115</v>
      </c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7" t="str">
        <f>C31</f>
        <v>ochranná síť z polypropylenu, oka 120/120mm tl. 3mm</v>
      </c>
      <c r="BB31" s="214"/>
      <c r="BC31" s="214"/>
      <c r="BD31" s="214"/>
      <c r="BE31" s="214"/>
      <c r="BF31" s="214"/>
      <c r="BG31" s="214"/>
      <c r="BH31" s="214"/>
    </row>
    <row r="32" spans="1:60" ht="12.75" outlineLevel="1">
      <c r="A32" s="215"/>
      <c r="B32" s="222"/>
      <c r="C32" s="268" t="s">
        <v>140</v>
      </c>
      <c r="D32" s="226"/>
      <c r="E32" s="231">
        <v>33.2</v>
      </c>
      <c r="F32" s="235"/>
      <c r="G32" s="235"/>
      <c r="H32" s="235"/>
      <c r="I32" s="235"/>
      <c r="J32" s="235"/>
      <c r="K32" s="235"/>
      <c r="L32" s="235"/>
      <c r="M32" s="235"/>
      <c r="N32" s="224"/>
      <c r="O32" s="224"/>
      <c r="P32" s="224"/>
      <c r="Q32" s="224"/>
      <c r="R32" s="224"/>
      <c r="S32" s="224"/>
      <c r="T32" s="225"/>
      <c r="U32" s="224"/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107</v>
      </c>
      <c r="AF32" s="214">
        <v>0</v>
      </c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ht="12.75" outlineLevel="1">
      <c r="A33" s="215">
        <v>10</v>
      </c>
      <c r="B33" s="222" t="s">
        <v>141</v>
      </c>
      <c r="C33" s="267" t="s">
        <v>142</v>
      </c>
      <c r="D33" s="224" t="s">
        <v>135</v>
      </c>
      <c r="E33" s="230">
        <v>45.2</v>
      </c>
      <c r="F33" s="234"/>
      <c r="G33" s="235">
        <f>ROUND(E33*F33,2)</f>
        <v>0</v>
      </c>
      <c r="H33" s="234"/>
      <c r="I33" s="235">
        <f>ROUND(E33*H33,2)</f>
        <v>0</v>
      </c>
      <c r="J33" s="234"/>
      <c r="K33" s="235">
        <f>ROUND(E33*J33,2)</f>
        <v>0</v>
      </c>
      <c r="L33" s="235">
        <v>21</v>
      </c>
      <c r="M33" s="235">
        <f>G33*(1+L33/100)</f>
        <v>0</v>
      </c>
      <c r="N33" s="224">
        <v>0</v>
      </c>
      <c r="O33" s="224">
        <f>ROUND(E33*N33,5)</f>
        <v>0</v>
      </c>
      <c r="P33" s="224">
        <v>0</v>
      </c>
      <c r="Q33" s="224">
        <f>ROUND(E33*P33,5)</f>
        <v>0</v>
      </c>
      <c r="R33" s="224"/>
      <c r="S33" s="224"/>
      <c r="T33" s="225">
        <v>0</v>
      </c>
      <c r="U33" s="224">
        <f>ROUND(E33*T33,2)</f>
        <v>0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105</v>
      </c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ht="12.75" outlineLevel="1">
      <c r="A34" s="215"/>
      <c r="B34" s="222"/>
      <c r="C34" s="269" t="s">
        <v>157</v>
      </c>
      <c r="D34" s="227"/>
      <c r="E34" s="232"/>
      <c r="F34" s="236"/>
      <c r="G34" s="237"/>
      <c r="H34" s="235"/>
      <c r="I34" s="235"/>
      <c r="J34" s="235"/>
      <c r="K34" s="235"/>
      <c r="L34" s="235"/>
      <c r="M34" s="235"/>
      <c r="N34" s="224"/>
      <c r="O34" s="224"/>
      <c r="P34" s="224"/>
      <c r="Q34" s="224"/>
      <c r="R34" s="224"/>
      <c r="S34" s="224"/>
      <c r="T34" s="225"/>
      <c r="U34" s="224"/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115</v>
      </c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7" t="str">
        <f>C34</f>
        <v>ocelové sloupky DN 70/3,2 - 5,8 m, žárově zinkované s dýnkem,</v>
      </c>
      <c r="BB34" s="214"/>
      <c r="BC34" s="214"/>
      <c r="BD34" s="214"/>
      <c r="BE34" s="214"/>
      <c r="BF34" s="214"/>
      <c r="BG34" s="214"/>
      <c r="BH34" s="214"/>
    </row>
    <row r="35" spans="1:60" ht="12.75" outlineLevel="1">
      <c r="A35" s="215"/>
      <c r="B35" s="222"/>
      <c r="C35" s="269" t="s">
        <v>143</v>
      </c>
      <c r="D35" s="227"/>
      <c r="E35" s="232"/>
      <c r="F35" s="236"/>
      <c r="G35" s="237"/>
      <c r="H35" s="235"/>
      <c r="I35" s="235"/>
      <c r="J35" s="235"/>
      <c r="K35" s="235"/>
      <c r="L35" s="235"/>
      <c r="M35" s="235"/>
      <c r="N35" s="224"/>
      <c r="O35" s="224"/>
      <c r="P35" s="224"/>
      <c r="Q35" s="224"/>
      <c r="R35" s="224"/>
      <c r="S35" s="224"/>
      <c r="T35" s="225"/>
      <c r="U35" s="224"/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115</v>
      </c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7" t="str">
        <f>C35</f>
        <v>uložené do základové patky z betonu B15 hl. 800 mm</v>
      </c>
      <c r="BB35" s="214"/>
      <c r="BC35" s="214"/>
      <c r="BD35" s="214"/>
      <c r="BE35" s="214"/>
      <c r="BF35" s="214"/>
      <c r="BG35" s="214"/>
      <c r="BH35" s="214"/>
    </row>
    <row r="36" spans="1:60" ht="12.75" outlineLevel="1">
      <c r="A36" s="215"/>
      <c r="B36" s="222"/>
      <c r="C36" s="269" t="s">
        <v>137</v>
      </c>
      <c r="D36" s="227"/>
      <c r="E36" s="232"/>
      <c r="F36" s="236"/>
      <c r="G36" s="237"/>
      <c r="H36" s="235"/>
      <c r="I36" s="235"/>
      <c r="J36" s="235"/>
      <c r="K36" s="235"/>
      <c r="L36" s="235"/>
      <c r="M36" s="235"/>
      <c r="N36" s="224"/>
      <c r="O36" s="224"/>
      <c r="P36" s="224"/>
      <c r="Q36" s="224"/>
      <c r="R36" s="224"/>
      <c r="S36" s="224"/>
      <c r="T36" s="225"/>
      <c r="U36" s="224"/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115</v>
      </c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7" t="str">
        <f>C36</f>
        <v>po 2,5 m, kotvení krajních sloupků šikmým táhlem</v>
      </c>
      <c r="BB36" s="214"/>
      <c r="BC36" s="214"/>
      <c r="BD36" s="214"/>
      <c r="BE36" s="214"/>
      <c r="BF36" s="214"/>
      <c r="BG36" s="214"/>
      <c r="BH36" s="214"/>
    </row>
    <row r="37" spans="1:60" ht="12.75" outlineLevel="1">
      <c r="A37" s="215"/>
      <c r="B37" s="222"/>
      <c r="C37" s="269" t="s">
        <v>138</v>
      </c>
      <c r="D37" s="227"/>
      <c r="E37" s="232"/>
      <c r="F37" s="236"/>
      <c r="G37" s="237"/>
      <c r="H37" s="235"/>
      <c r="I37" s="235"/>
      <c r="J37" s="235"/>
      <c r="K37" s="235"/>
      <c r="L37" s="235"/>
      <c r="M37" s="235"/>
      <c r="N37" s="224"/>
      <c r="O37" s="224"/>
      <c r="P37" s="224"/>
      <c r="Q37" s="224"/>
      <c r="R37" s="224"/>
      <c r="S37" s="224"/>
      <c r="T37" s="225"/>
      <c r="U37" s="224"/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115</v>
      </c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7" t="str">
        <f>C37</f>
        <v>nosné lanka pro síť, žárově zinkovaná vč. napínáků</v>
      </c>
      <c r="BB37" s="214"/>
      <c r="BC37" s="214"/>
      <c r="BD37" s="214"/>
      <c r="BE37" s="214"/>
      <c r="BF37" s="214"/>
      <c r="BG37" s="214"/>
      <c r="BH37" s="214"/>
    </row>
    <row r="38" spans="1:60" ht="12.75" outlineLevel="1">
      <c r="A38" s="215"/>
      <c r="B38" s="222"/>
      <c r="C38" s="269" t="s">
        <v>139</v>
      </c>
      <c r="D38" s="227"/>
      <c r="E38" s="232"/>
      <c r="F38" s="236"/>
      <c r="G38" s="237"/>
      <c r="H38" s="235"/>
      <c r="I38" s="235"/>
      <c r="J38" s="235"/>
      <c r="K38" s="235"/>
      <c r="L38" s="235"/>
      <c r="M38" s="235"/>
      <c r="N38" s="224"/>
      <c r="O38" s="224"/>
      <c r="P38" s="224"/>
      <c r="Q38" s="224"/>
      <c r="R38" s="224"/>
      <c r="S38" s="224"/>
      <c r="T38" s="225"/>
      <c r="U38" s="224"/>
      <c r="V38" s="214"/>
      <c r="W38" s="214"/>
      <c r="X38" s="214"/>
      <c r="Y38" s="214"/>
      <c r="Z38" s="214"/>
      <c r="AA38" s="214"/>
      <c r="AB38" s="214"/>
      <c r="AC38" s="214"/>
      <c r="AD38" s="214"/>
      <c r="AE38" s="214" t="s">
        <v>115</v>
      </c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7" t="str">
        <f>C38</f>
        <v>ochranná síť z polypropylenu, oka 120/120mm tl. 3mm</v>
      </c>
      <c r="BB38" s="214"/>
      <c r="BC38" s="214"/>
      <c r="BD38" s="214"/>
      <c r="BE38" s="214"/>
      <c r="BF38" s="214"/>
      <c r="BG38" s="214"/>
      <c r="BH38" s="214"/>
    </row>
    <row r="39" spans="1:60" ht="12.75" outlineLevel="1">
      <c r="A39" s="215"/>
      <c r="B39" s="222"/>
      <c r="C39" s="268" t="s">
        <v>144</v>
      </c>
      <c r="D39" s="226"/>
      <c r="E39" s="231">
        <v>45.2</v>
      </c>
      <c r="F39" s="235"/>
      <c r="G39" s="235"/>
      <c r="H39" s="235"/>
      <c r="I39" s="235"/>
      <c r="J39" s="235"/>
      <c r="K39" s="235"/>
      <c r="L39" s="235"/>
      <c r="M39" s="235"/>
      <c r="N39" s="224"/>
      <c r="O39" s="224"/>
      <c r="P39" s="224"/>
      <c r="Q39" s="224"/>
      <c r="R39" s="224"/>
      <c r="S39" s="224"/>
      <c r="T39" s="225"/>
      <c r="U39" s="224"/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107</v>
      </c>
      <c r="AF39" s="214">
        <v>0</v>
      </c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ht="12.75" outlineLevel="1">
      <c r="A40" s="215">
        <v>11</v>
      </c>
      <c r="B40" s="222" t="s">
        <v>145</v>
      </c>
      <c r="C40" s="267" t="s">
        <v>146</v>
      </c>
      <c r="D40" s="224" t="s">
        <v>147</v>
      </c>
      <c r="E40" s="230">
        <v>105.6</v>
      </c>
      <c r="F40" s="234"/>
      <c r="G40" s="235">
        <f>ROUND(E40*F40,2)</f>
        <v>0</v>
      </c>
      <c r="H40" s="234"/>
      <c r="I40" s="235">
        <f>ROUND(E40*H40,2)</f>
        <v>0</v>
      </c>
      <c r="J40" s="234"/>
      <c r="K40" s="235">
        <f>ROUND(E40*J40,2)</f>
        <v>0</v>
      </c>
      <c r="L40" s="235">
        <v>21</v>
      </c>
      <c r="M40" s="235">
        <f>G40*(1+L40/100)</f>
        <v>0</v>
      </c>
      <c r="N40" s="224">
        <v>0</v>
      </c>
      <c r="O40" s="224">
        <f>ROUND(E40*N40,5)</f>
        <v>0</v>
      </c>
      <c r="P40" s="224">
        <v>0</v>
      </c>
      <c r="Q40" s="224">
        <f>ROUND(E40*P40,5)</f>
        <v>0</v>
      </c>
      <c r="R40" s="224"/>
      <c r="S40" s="224"/>
      <c r="T40" s="225">
        <v>0</v>
      </c>
      <c r="U40" s="224">
        <f>ROUND(E40*T40,2)</f>
        <v>0</v>
      </c>
      <c r="V40" s="214"/>
      <c r="W40" s="214"/>
      <c r="X40" s="214"/>
      <c r="Y40" s="214"/>
      <c r="Z40" s="214"/>
      <c r="AA40" s="214"/>
      <c r="AB40" s="214"/>
      <c r="AC40" s="214"/>
      <c r="AD40" s="214"/>
      <c r="AE40" s="214" t="s">
        <v>105</v>
      </c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ht="12.75" outlineLevel="1">
      <c r="A41" s="215"/>
      <c r="B41" s="222"/>
      <c r="C41" s="268" t="s">
        <v>148</v>
      </c>
      <c r="D41" s="226"/>
      <c r="E41" s="231">
        <v>105.6</v>
      </c>
      <c r="F41" s="235"/>
      <c r="G41" s="235"/>
      <c r="H41" s="235"/>
      <c r="I41" s="235"/>
      <c r="J41" s="235"/>
      <c r="K41" s="235"/>
      <c r="L41" s="235"/>
      <c r="M41" s="235"/>
      <c r="N41" s="224"/>
      <c r="O41" s="224"/>
      <c r="P41" s="224"/>
      <c r="Q41" s="224"/>
      <c r="R41" s="224"/>
      <c r="S41" s="224"/>
      <c r="T41" s="225"/>
      <c r="U41" s="224"/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107</v>
      </c>
      <c r="AF41" s="214">
        <v>0</v>
      </c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ht="22.5" outlineLevel="1">
      <c r="A42" s="215">
        <v>12</v>
      </c>
      <c r="B42" s="222" t="s">
        <v>149</v>
      </c>
      <c r="C42" s="267" t="s">
        <v>150</v>
      </c>
      <c r="D42" s="224" t="s">
        <v>151</v>
      </c>
      <c r="E42" s="230">
        <v>2</v>
      </c>
      <c r="F42" s="234"/>
      <c r="G42" s="235">
        <f>ROUND(E42*F42,2)</f>
        <v>0</v>
      </c>
      <c r="H42" s="234"/>
      <c r="I42" s="235">
        <f>ROUND(E42*H42,2)</f>
        <v>0</v>
      </c>
      <c r="J42" s="234"/>
      <c r="K42" s="235">
        <f>ROUND(E42*J42,2)</f>
        <v>0</v>
      </c>
      <c r="L42" s="235">
        <v>21</v>
      </c>
      <c r="M42" s="235">
        <f>G42*(1+L42/100)</f>
        <v>0</v>
      </c>
      <c r="N42" s="224">
        <v>0</v>
      </c>
      <c r="O42" s="224">
        <f>ROUND(E42*N42,5)</f>
        <v>0</v>
      </c>
      <c r="P42" s="224">
        <v>0</v>
      </c>
      <c r="Q42" s="224">
        <f>ROUND(E42*P42,5)</f>
        <v>0</v>
      </c>
      <c r="R42" s="224"/>
      <c r="S42" s="224"/>
      <c r="T42" s="225">
        <v>0</v>
      </c>
      <c r="U42" s="224">
        <f>ROUND(E42*T42,2)</f>
        <v>0</v>
      </c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105</v>
      </c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ht="22.5" outlineLevel="1">
      <c r="A43" s="215">
        <v>13</v>
      </c>
      <c r="B43" s="222" t="s">
        <v>152</v>
      </c>
      <c r="C43" s="267" t="s">
        <v>153</v>
      </c>
      <c r="D43" s="224" t="s">
        <v>113</v>
      </c>
      <c r="E43" s="230">
        <v>1</v>
      </c>
      <c r="F43" s="234"/>
      <c r="G43" s="235">
        <f>ROUND(E43*F43,2)</f>
        <v>0</v>
      </c>
      <c r="H43" s="234"/>
      <c r="I43" s="235">
        <f>ROUND(E43*H43,2)</f>
        <v>0</v>
      </c>
      <c r="J43" s="234"/>
      <c r="K43" s="235">
        <f>ROUND(E43*J43,2)</f>
        <v>0</v>
      </c>
      <c r="L43" s="235">
        <v>21</v>
      </c>
      <c r="M43" s="235">
        <f>G43*(1+L43/100)</f>
        <v>0</v>
      </c>
      <c r="N43" s="224">
        <v>0</v>
      </c>
      <c r="O43" s="224">
        <f>ROUND(E43*N43,5)</f>
        <v>0</v>
      </c>
      <c r="P43" s="224">
        <v>0</v>
      </c>
      <c r="Q43" s="224">
        <f>ROUND(E43*P43,5)</f>
        <v>0</v>
      </c>
      <c r="R43" s="224"/>
      <c r="S43" s="224"/>
      <c r="T43" s="225">
        <v>0</v>
      </c>
      <c r="U43" s="224">
        <f>ROUND(E43*T43,2)</f>
        <v>0</v>
      </c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105</v>
      </c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31" ht="12.75">
      <c r="A44" s="216" t="s">
        <v>100</v>
      </c>
      <c r="B44" s="223" t="s">
        <v>71</v>
      </c>
      <c r="C44" s="270" t="s">
        <v>72</v>
      </c>
      <c r="D44" s="228"/>
      <c r="E44" s="233"/>
      <c r="F44" s="238"/>
      <c r="G44" s="238">
        <f>SUMIF(AE45:AE46,"&lt;&gt;NOR",G45:G46)</f>
        <v>0</v>
      </c>
      <c r="H44" s="238"/>
      <c r="I44" s="238">
        <f>SUM(I45:I46)</f>
        <v>0</v>
      </c>
      <c r="J44" s="238"/>
      <c r="K44" s="238">
        <f>SUM(K45:K46)</f>
        <v>0</v>
      </c>
      <c r="L44" s="238"/>
      <c r="M44" s="238">
        <f>SUM(M45:M46)</f>
        <v>0</v>
      </c>
      <c r="N44" s="228"/>
      <c r="O44" s="228">
        <f>SUM(O45:O46)</f>
        <v>0</v>
      </c>
      <c r="P44" s="228"/>
      <c r="Q44" s="228">
        <f>SUM(Q45:Q46)</f>
        <v>2.02176</v>
      </c>
      <c r="R44" s="228"/>
      <c r="S44" s="228"/>
      <c r="T44" s="229"/>
      <c r="U44" s="228">
        <f>SUM(U45:U46)</f>
        <v>171.85</v>
      </c>
      <c r="AE44" t="s">
        <v>101</v>
      </c>
    </row>
    <row r="45" spans="1:60" ht="22.5" outlineLevel="1">
      <c r="A45" s="215">
        <v>14</v>
      </c>
      <c r="B45" s="222" t="s">
        <v>154</v>
      </c>
      <c r="C45" s="267" t="s">
        <v>155</v>
      </c>
      <c r="D45" s="224" t="s">
        <v>104</v>
      </c>
      <c r="E45" s="230">
        <v>673.92</v>
      </c>
      <c r="F45" s="234"/>
      <c r="G45" s="235">
        <f>ROUND(E45*F45,2)</f>
        <v>0</v>
      </c>
      <c r="H45" s="234"/>
      <c r="I45" s="235">
        <f>ROUND(E45*H45,2)</f>
        <v>0</v>
      </c>
      <c r="J45" s="234"/>
      <c r="K45" s="235">
        <f>ROUND(E45*J45,2)</f>
        <v>0</v>
      </c>
      <c r="L45" s="235">
        <v>21</v>
      </c>
      <c r="M45" s="235">
        <f>G45*(1+L45/100)</f>
        <v>0</v>
      </c>
      <c r="N45" s="224">
        <v>0</v>
      </c>
      <c r="O45" s="224">
        <f>ROUND(E45*N45,5)</f>
        <v>0</v>
      </c>
      <c r="P45" s="224">
        <v>0.003</v>
      </c>
      <c r="Q45" s="224">
        <f>ROUND(E45*P45,5)</f>
        <v>2.02176</v>
      </c>
      <c r="R45" s="224"/>
      <c r="S45" s="224"/>
      <c r="T45" s="225">
        <v>0.255</v>
      </c>
      <c r="U45" s="224">
        <f>ROUND(E45*T45,2)</f>
        <v>171.85</v>
      </c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105</v>
      </c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ht="12.75" outlineLevel="1">
      <c r="A46" s="246"/>
      <c r="B46" s="247"/>
      <c r="C46" s="271" t="s">
        <v>110</v>
      </c>
      <c r="D46" s="248"/>
      <c r="E46" s="249">
        <v>673.92</v>
      </c>
      <c r="F46" s="250"/>
      <c r="G46" s="250"/>
      <c r="H46" s="250"/>
      <c r="I46" s="250"/>
      <c r="J46" s="250"/>
      <c r="K46" s="250"/>
      <c r="L46" s="250"/>
      <c r="M46" s="250"/>
      <c r="N46" s="251"/>
      <c r="O46" s="251"/>
      <c r="P46" s="251"/>
      <c r="Q46" s="251"/>
      <c r="R46" s="251"/>
      <c r="S46" s="251"/>
      <c r="T46" s="252"/>
      <c r="U46" s="251"/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107</v>
      </c>
      <c r="AF46" s="214">
        <v>0</v>
      </c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30" ht="12.75">
      <c r="A47" s="6"/>
      <c r="B47" s="7" t="s">
        <v>158</v>
      </c>
      <c r="C47" s="272" t="s">
        <v>158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AC47">
        <v>15</v>
      </c>
      <c r="AD47">
        <v>21</v>
      </c>
    </row>
    <row r="48" spans="1:31" ht="12.75">
      <c r="A48" s="253"/>
      <c r="B48" s="254">
        <v>26</v>
      </c>
      <c r="C48" s="273" t="s">
        <v>158</v>
      </c>
      <c r="D48" s="255"/>
      <c r="E48" s="255"/>
      <c r="F48" s="255"/>
      <c r="G48" s="266">
        <f>G8+G15+G21+G44</f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AC48">
        <f>SUMIF(L7:L46,AC47,G7:G46)</f>
        <v>0</v>
      </c>
      <c r="AD48">
        <f>SUMIF(L7:L46,AD47,G7:G46)</f>
        <v>0</v>
      </c>
      <c r="AE48" t="s">
        <v>159</v>
      </c>
    </row>
    <row r="49" spans="1:21" ht="12.75">
      <c r="A49" s="6"/>
      <c r="B49" s="7" t="s">
        <v>158</v>
      </c>
      <c r="C49" s="272" t="s">
        <v>158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>
      <c r="A50" s="6"/>
      <c r="B50" s="7" t="s">
        <v>158</v>
      </c>
      <c r="C50" s="272" t="s">
        <v>158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>
      <c r="A51" s="256">
        <v>33</v>
      </c>
      <c r="B51" s="256"/>
      <c r="C51" s="27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31" ht="12.75">
      <c r="A52" s="257"/>
      <c r="B52" s="258"/>
      <c r="C52" s="275"/>
      <c r="D52" s="258"/>
      <c r="E52" s="258"/>
      <c r="F52" s="258"/>
      <c r="G52" s="259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AE52" t="s">
        <v>160</v>
      </c>
    </row>
    <row r="53" spans="1:21" ht="12.75">
      <c r="A53" s="260"/>
      <c r="B53" s="261"/>
      <c r="C53" s="276"/>
      <c r="D53" s="261"/>
      <c r="E53" s="261"/>
      <c r="F53" s="261"/>
      <c r="G53" s="26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>
      <c r="A54" s="260"/>
      <c r="B54" s="261"/>
      <c r="C54" s="276"/>
      <c r="D54" s="261"/>
      <c r="E54" s="261"/>
      <c r="F54" s="261"/>
      <c r="G54" s="26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>
      <c r="A55" s="260"/>
      <c r="B55" s="261"/>
      <c r="C55" s="276"/>
      <c r="D55" s="261"/>
      <c r="E55" s="261"/>
      <c r="F55" s="261"/>
      <c r="G55" s="26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263"/>
      <c r="B56" s="264"/>
      <c r="C56" s="277"/>
      <c r="D56" s="264"/>
      <c r="E56" s="264"/>
      <c r="F56" s="264"/>
      <c r="G56" s="26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6"/>
      <c r="B57" s="7" t="s">
        <v>158</v>
      </c>
      <c r="C57" s="272" t="s">
        <v>158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3:31" ht="12.75">
      <c r="C58" s="278"/>
      <c r="AE58" t="s">
        <v>161</v>
      </c>
    </row>
  </sheetData>
  <sheetProtection/>
  <mergeCells count="19">
    <mergeCell ref="A52:G56"/>
    <mergeCell ref="C34:G34"/>
    <mergeCell ref="C35:G35"/>
    <mergeCell ref="C36:G36"/>
    <mergeCell ref="C37:G37"/>
    <mergeCell ref="C38:G38"/>
    <mergeCell ref="A51:C51"/>
    <mergeCell ref="C25:G25"/>
    <mergeCell ref="C27:G27"/>
    <mergeCell ref="C28:G28"/>
    <mergeCell ref="C29:G29"/>
    <mergeCell ref="C30:G30"/>
    <mergeCell ref="C31:G31"/>
    <mergeCell ref="A1:G1"/>
    <mergeCell ref="C2:G2"/>
    <mergeCell ref="C3:G3"/>
    <mergeCell ref="C4:G4"/>
    <mergeCell ref="C14:G14"/>
    <mergeCell ref="C23:G23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2014-02-28T09:52:57Z</cp:lastPrinted>
  <dcterms:created xsi:type="dcterms:W3CDTF">2009-04-08T07:15:50Z</dcterms:created>
  <dcterms:modified xsi:type="dcterms:W3CDTF">2017-05-02T06:44:17Z</dcterms:modified>
  <cp:category/>
  <cp:version/>
  <cp:contentType/>
  <cp:contentStatus/>
</cp:coreProperties>
</file>