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5" windowWidth="15900" windowHeight="13755" activeTab="0"/>
  </bookViews>
  <sheets>
    <sheet name="Rekapitulace stavby" sheetId="1" r:id="rId1"/>
    <sheet name="1649a - Stavební úpravy p..." sheetId="2" r:id="rId2"/>
  </sheets>
  <definedNames>
    <definedName name="_xlnm.Print_Titles" localSheetId="1">'1649a - Stavební úpravy p...'!$140:$140</definedName>
    <definedName name="_xlnm.Print_Titles" localSheetId="0">'Rekapitulace stavby'!$85:$85</definedName>
    <definedName name="_xlnm.Print_Area" localSheetId="1">'1649a - Stavební úpravy p...'!$C$4:$Q$70,'1649a - Stavební úpravy p...'!$C$76:$Q$123,'1649a - Stavební úpravy p...'!$C$129:$Q$408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<sst xmlns="http://schemas.openxmlformats.org/spreadsheetml/2006/main" count="3257" uniqueCount="821">
  <si>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</si>
  <si>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</si>
  <si>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</si>
  <si>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</si>
  <si>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</si>
  <si>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</si>
  <si>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</si>
  <si>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</si>
  <si>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</si>
  <si>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</si>
  <si>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</si>
  <si>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</si>
  <si>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</si>
  <si>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</si>
  <si>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</si>
  <si>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1649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</si>
  <si>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</si>
  <si>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</si>
  <si>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pro rozšíření baru v objektu kina 99 - změna stavby</t>
  </si>
  <si>
    <t>0,1</t>
  </si>
  <si>
    <t>JKSO:</t>
  </si>
  <si>
    <t>CC-CZ:</t>
  </si>
  <si>
    <t>1</t>
  </si>
  <si>
    <t>Místo:</t>
  </si>
  <si>
    <t>Kolín, Smetanova 764</t>
  </si>
  <si>
    <t>Datum:</t>
  </si>
  <si>
    <t>21.06.2016</t>
  </si>
  <si>
    <t>10</t>
  </si>
  <si>
    <t>100</t>
  </si>
  <si>
    <t>Objednatel:</t>
  </si>
  <si>
    <t>IČ:</t>
  </si>
  <si>
    <t>Město Kolín, Karlovo nám. 78, Kolín</t>
  </si>
  <si>
    <t>DIČ:</t>
  </si>
  <si>
    <t>Zhotovitel:</t>
  </si>
  <si>
    <t>Vyplň údaj</t>
  </si>
  <si>
    <t>Projektant:</t>
  </si>
  <si>
    <t>27210341</t>
  </si>
  <si>
    <t>AZ PROJECT spol. s r.o., Plynárenská 830, Kolín</t>
  </si>
  <si>
    <t>CZ27210341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</si>
  <si>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</si>
  <si>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</si>
  <si>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</si>
  <si>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</si>
  <si>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</si>
  <si>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</si>
  <si>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</si>
  <si>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</si>
  <si>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</si>
  <si>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</si>
  <si>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</si>
  <si>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</si>
  <si>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</si>
  <si>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</si>
  <si>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</si>
  <si>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</si>
  <si>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</si>
  <si>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</si>
  <si>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</si>
  <si>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</si>
  <si>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</si>
  <si>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</si>
  <si>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</si>
  <si>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</si>
  <si>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</si>
  <si>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</si>
  <si>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</si>
  <si>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</si>
  <si>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</si>
  <si>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</si>
  <si>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</si>
  <si>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</si>
  <si>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</si>
  <si>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</si>
  <si>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</si>
  <si>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</si>
  <si>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</si>
  <si>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</si>
  <si>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</si>
  <si>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</si>
  <si>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</si>
  <si>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</si>
  <si>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</si>
  <si>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</si>
  <si>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</si>
  <si>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{0068f935-4464-4db7-a4ee-63d4892d6cc8}</t>
  </si>
  <si>
    <t>{00000000-0000-0000-0000-000000000000}</t>
  </si>
  <si>
    <t>{a9f06126-9dff-4a8e-800d-c2edb7395707}</t>
  </si>
  <si>
    <t>1649a</t>
  </si>
  <si>
    <t>2</t>
  </si>
  <si>
    <t>{69aac0c4-6311-4ef1-8166-e1fa922dcc65}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</si>
  <si>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</si>
  <si>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</si>
  <si>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</si>
  <si>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</si>
  <si>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</si>
  <si>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</si>
  <si>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</si>
  <si>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</si>
  <si>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</si>
  <si>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</si>
  <si>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</si>
  <si>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</si>
  <si>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1649 - Stavební úpravy pro rozšíření baru v objektu kina 99 - změna stavby</t>
  </si>
  <si>
    <t>Část:</t>
  </si>
  <si>
    <t>1649a - Stavební úpravy pro rozšíření baru v objektu kina 99 - změna stavby</t>
  </si>
  <si>
    <t>po výběru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</si>
  <si>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</si>
  <si>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</si>
  <si>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</si>
  <si>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</si>
  <si>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</si>
  <si>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</si>
  <si>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</si>
  <si>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</si>
  <si>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</si>
  <si>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</si>
  <si>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</si>
  <si>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</si>
  <si>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</si>
  <si>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</si>
  <si>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</si>
  <si>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715 - Vybavení interiéru vč. baru</t>
  </si>
  <si>
    <t xml:space="preserve">    721 - Zdravotechnika, instalační prefabrikáty, otopná tělesa </t>
  </si>
  <si>
    <t xml:space="preserve">    741 -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</si>
  <si>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</si>
  <si>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</si>
  <si>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</si>
  <si>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</si>
  <si>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</si>
  <si>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</si>
  <si>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</si>
  <si>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</si>
  <si>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</si>
  <si>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</si>
  <si>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</si>
  <si>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795 - Různé, výše neuvedené položky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</si>
  <si>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</si>
  <si>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</si>
  <si>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</si>
  <si>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</si>
  <si>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</si>
  <si>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</si>
  <si>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</si>
  <si>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</si>
  <si>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</si>
  <si>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</si>
  <si>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</si>
  <si>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</si>
  <si>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</si>
  <si>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</si>
  <si>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</si>
  <si>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</si>
  <si>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</si>
  <si>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</si>
  <si>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</si>
  <si>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</si>
  <si>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</si>
  <si>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</si>
  <si>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</si>
  <si>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</si>
  <si>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</si>
  <si>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310279842</t>
  </si>
  <si>
    <t>Zazdívka otvorů pl do 4 m2 ve zdivu nadzákladovém z nepálených tvárnic tl do 300 mm</t>
  </si>
  <si>
    <t>m3</t>
  </si>
  <si>
    <t>4</t>
  </si>
  <si>
    <t>1433208465</t>
  </si>
  <si>
    <t>0,125*0,9*2</t>
  </si>
  <si>
    <t>VV</t>
  </si>
  <si>
    <t>317941123</t>
  </si>
  <si>
    <t>Osazování ocelových válcovaných nosníků na zdivu I, IE, U, UE nebo L do č 22</t>
  </si>
  <si>
    <t>t</t>
  </si>
  <si>
    <t>-1902995271</t>
  </si>
  <si>
    <t>(1,4*4+0,9*7)*14,3/1000</t>
  </si>
  <si>
    <t>3</t>
  </si>
  <si>
    <t>M</t>
  </si>
  <si>
    <t>130107460</t>
  </si>
  <si>
    <t>ocel profilová IPE, v jakosti 11 375, h=140 mm</t>
  </si>
  <si>
    <t>8</t>
  </si>
  <si>
    <t>1584066297</t>
  </si>
  <si>
    <t>317944323</t>
  </si>
  <si>
    <t>Válcované nosníky č.14 až 22 dodatečně osazované do připravených otvorů</t>
  </si>
  <si>
    <t>-1414929731</t>
  </si>
  <si>
    <t>1,6*17,9/1000"IPE 160 1.05-1.04</t>
  </si>
  <si>
    <t>1,4*14,30/1000"IPE 140 1.09-1.06</t>
  </si>
  <si>
    <t>Součet</t>
  </si>
  <si>
    <t>5</t>
  </si>
  <si>
    <t>130107480</t>
  </si>
  <si>
    <t>ocel profilová IPE, v jakosti 11 375, h=160 mm</t>
  </si>
  <si>
    <t>-1817401509</t>
  </si>
  <si>
    <t>0,029*1,08</t>
  </si>
  <si>
    <t>6</t>
  </si>
  <si>
    <t>784798618</t>
  </si>
  <si>
    <t>0,2*1,08</t>
  </si>
  <si>
    <t>7</t>
  </si>
  <si>
    <t>342272423</t>
  </si>
  <si>
    <t>Příčky tl 125 mm z pórobetonových přesných hladkých příčkovek objemové hmotnosti 500 kg/m3</t>
  </si>
  <si>
    <t>m2</t>
  </si>
  <si>
    <t>-1667361930</t>
  </si>
  <si>
    <t>(3,1+2,75+5,875+1,525*3+0,8+1,695+4+1,15+0,95+1,42)*3,85</t>
  </si>
  <si>
    <t>-(0,8*1,97*3+0,6*1,97*7)</t>
  </si>
  <si>
    <t>342272523</t>
  </si>
  <si>
    <t>Příčky tl 150 mm z pórobetonových přesných hladkých příčkovek objemové hmotnosti 500 kg/m3</t>
  </si>
  <si>
    <t>-489773511</t>
  </si>
  <si>
    <t>0,9*1*3+1,15*1"pro WC</t>
  </si>
  <si>
    <t>9</t>
  </si>
  <si>
    <t>342291112</t>
  </si>
  <si>
    <t>Ukotvení příček montážní polyuretanovou pěnou tl příčky přes 100 mm</t>
  </si>
  <si>
    <t>m</t>
  </si>
  <si>
    <t>-1323459609</t>
  </si>
  <si>
    <t>3,85*16</t>
  </si>
  <si>
    <t>349231811</t>
  </si>
  <si>
    <t>Přizdívka ostění s ozubem z cihel tl do 150 mm</t>
  </si>
  <si>
    <t>857145124</t>
  </si>
  <si>
    <t>0,15*2*2</t>
  </si>
  <si>
    <t>11</t>
  </si>
  <si>
    <t>411321414</t>
  </si>
  <si>
    <t>Stropy deskové ze ŽB tř. C 25/30</t>
  </si>
  <si>
    <t>-1378881509</t>
  </si>
  <si>
    <t>3,14*0,9*0,9*0,05+3,14*0,75*0,75*0,22</t>
  </si>
  <si>
    <t>12</t>
  </si>
  <si>
    <t>411351101</t>
  </si>
  <si>
    <t>Zřízení bednění stropů deskových</t>
  </si>
  <si>
    <t>-1471271827</t>
  </si>
  <si>
    <t>3,14*0,75*0,75</t>
  </si>
  <si>
    <t>13</t>
  </si>
  <si>
    <t>411351102</t>
  </si>
  <si>
    <t>Odstranění bednění stropů deskových</t>
  </si>
  <si>
    <t>-497971747</t>
  </si>
  <si>
    <t>14</t>
  </si>
  <si>
    <t>411354171</t>
  </si>
  <si>
    <t>Zřízení podpěrné konstrukce stropů v do 4 m pro zatížení do 5 kPa</t>
  </si>
  <si>
    <t>-679677665</t>
  </si>
  <si>
    <t>411354172</t>
  </si>
  <si>
    <t>Odstranění podpěrné konstrukce stropů v do 4 m pro zatížení do 5 kPa</t>
  </si>
  <si>
    <t>-408912664</t>
  </si>
  <si>
    <t>16</t>
  </si>
  <si>
    <t>41136182R</t>
  </si>
  <si>
    <t>Výztuž stropů betonářskou ocelí S235</t>
  </si>
  <si>
    <t>42905976</t>
  </si>
  <si>
    <t>1,21*(1,84+1,633*2+1,737*2+1,389*2+1,382*2+1,804+1,597*2+1,701*2+1,353*2+1,346*2)*1,08/1000</t>
  </si>
  <si>
    <t>17</t>
  </si>
  <si>
    <t>411361R01</t>
  </si>
  <si>
    <t>Dodávka + montáž kotevní deska tl. 5 mm</t>
  </si>
  <si>
    <t>-1852189488</t>
  </si>
  <si>
    <t>(3,14*0,9*0,9-3,14*0,75*0,75)*43,3*1,4/1000</t>
  </si>
  <si>
    <t>18</t>
  </si>
  <si>
    <t>612135101</t>
  </si>
  <si>
    <t>Hrubá výplň rýh ve stěnách maltou jakékoli šířky rýhy</t>
  </si>
  <si>
    <t>-939043389</t>
  </si>
  <si>
    <t>69,300*0,1</t>
  </si>
  <si>
    <t>19</t>
  </si>
  <si>
    <t>612321141</t>
  </si>
  <si>
    <t>Vápenocementová omítka štuková dvouvrstvá vnitřních stěn nanášená ručně</t>
  </si>
  <si>
    <t>-1439082494</t>
  </si>
  <si>
    <t>3,85*(3,1+3,1+0,9+2,75+1,725+3,1+1,695+2*1,695+0,9*3+0,975+1,525*7+1,42)</t>
  </si>
  <si>
    <t>3,85*(4,225+1,75+0,9*2+2,175+0,75*2+1,15*2+0,8*2)</t>
  </si>
  <si>
    <t>1*(0,9*3+1,15)+0,9*2*2</t>
  </si>
  <si>
    <t>-(0,8*1,97*3+0,6*1,97*7)*2</t>
  </si>
  <si>
    <t>20</t>
  </si>
  <si>
    <t>612325121</t>
  </si>
  <si>
    <t>Vápenocementová štuková omítka rýh ve stěnách šířky do 150 mm</t>
  </si>
  <si>
    <t>183440590</t>
  </si>
  <si>
    <t>61514201R</t>
  </si>
  <si>
    <t>Potažení vnitřních nosníků rabicovým pletivem vč. prohozu</t>
  </si>
  <si>
    <t>1910391212</t>
  </si>
  <si>
    <t>0,125*0,8*5+0,125*0,6*7+0,2*1,6*2+1,2*2*4+1*0,2*2*7</t>
  </si>
  <si>
    <t>22</t>
  </si>
  <si>
    <t>622635041</t>
  </si>
  <si>
    <t>Oprava spárování cihelného zdiva stěn MC v rozsahu do 50 %</t>
  </si>
  <si>
    <t>497277591</t>
  </si>
  <si>
    <t>122,749"po otlučení omítek</t>
  </si>
  <si>
    <t>23</t>
  </si>
  <si>
    <t>632450123</t>
  </si>
  <si>
    <t>Vyrovnávací cementový potěr tl do 40 mm ze suchých směsí provedený v pásu</t>
  </si>
  <si>
    <t>-306254179</t>
  </si>
  <si>
    <t>22,3"P2</t>
  </si>
  <si>
    <t>24</t>
  </si>
  <si>
    <t>632450124</t>
  </si>
  <si>
    <t>Vyrovnávací cementový potěr tl do 50 mm ze suchých směsí provedený v pásu</t>
  </si>
  <si>
    <t>-1251092067</t>
  </si>
  <si>
    <t>0,2*(1+0,55+1,9+1+0,45+0,15*4+0,25*5,4+0,15*0,9+1,645+1,375)+0,1*2,55"doplnění podlah u vybouraných otvorů</t>
  </si>
  <si>
    <t>0,15*0,9*3+0,15*1,15"Ytong za WC</t>
  </si>
  <si>
    <t>25</t>
  </si>
  <si>
    <t>642942111</t>
  </si>
  <si>
    <t>Osazování zárubní nebo rámů dveřních kovových do 2,5 m2 na MC</t>
  </si>
  <si>
    <t>kus</t>
  </si>
  <si>
    <t>2072982166</t>
  </si>
  <si>
    <t>26</t>
  </si>
  <si>
    <t>553311260</t>
  </si>
  <si>
    <t>zárubeň ocelová pro běžné zdění H 125 600 L/P</t>
  </si>
  <si>
    <t>1986938974</t>
  </si>
  <si>
    <t>27</t>
  </si>
  <si>
    <t>553311320</t>
  </si>
  <si>
    <t>zárubeň ocelová pro běžné zdění H 125 900 L/P</t>
  </si>
  <si>
    <t>-1149488791</t>
  </si>
  <si>
    <t>28</t>
  </si>
  <si>
    <t>553311300</t>
  </si>
  <si>
    <t>zárubeň ocelová pro běžné zdění H 125 800 L/P</t>
  </si>
  <si>
    <t>-347294204</t>
  </si>
  <si>
    <t>29</t>
  </si>
  <si>
    <t>644941112</t>
  </si>
  <si>
    <t xml:space="preserve">Osazování ventilačních mřížek </t>
  </si>
  <si>
    <t>-1401389472</t>
  </si>
  <si>
    <t>30</t>
  </si>
  <si>
    <t>553414130</t>
  </si>
  <si>
    <t>ventilační mřížky 400/150 mm</t>
  </si>
  <si>
    <t>916501688</t>
  </si>
  <si>
    <t>31</t>
  </si>
  <si>
    <t>952901111</t>
  </si>
  <si>
    <t>Vyčištění budov bytové a občanské výstavby při výšce podlaží do 4 m</t>
  </si>
  <si>
    <t>-1346254634</t>
  </si>
  <si>
    <t>18,8+127,3+6,3+18,5+49,6+16,5+4,3+5,9+2,2+1,8+5,3+1,4*4+1,5+13,9+9,5+5,1+3,6+12,4+3+10,2+1+2,1+2,4</t>
  </si>
  <si>
    <t>32</t>
  </si>
  <si>
    <t>9529011R1</t>
  </si>
  <si>
    <t>Čištění a odmaštění oken - pod folii</t>
  </si>
  <si>
    <t>-594436716</t>
  </si>
  <si>
    <t>33</t>
  </si>
  <si>
    <t>952902141</t>
  </si>
  <si>
    <t>Čištění budov drhnutí drsných podlah s chemickými prostředky</t>
  </si>
  <si>
    <t>-760040110</t>
  </si>
  <si>
    <t>127,3+6,3+18,5+49,6+16,5+4,3"P1 mramor</t>
  </si>
  <si>
    <t>34</t>
  </si>
  <si>
    <t>95396221R</t>
  </si>
  <si>
    <t>Kotvy chemickým tmelem M 12 hl 150 mm s pouzdrem a vyvrtáním otvoru, vč. kotevního šroubu vyplněného chem. tmelem a dotažení matice</t>
  </si>
  <si>
    <t>767062498</t>
  </si>
  <si>
    <t>35</t>
  </si>
  <si>
    <t>962031133</t>
  </si>
  <si>
    <t>Bourání příček z cihel pálených na MVC tl do 150 mm</t>
  </si>
  <si>
    <t>-1795770984</t>
  </si>
  <si>
    <t>3,85*(1,645+4+0,3)-1,55*1,97</t>
  </si>
  <si>
    <t>36</t>
  </si>
  <si>
    <t>962032231</t>
  </si>
  <si>
    <t>Bourání zdiva z cihel pálených nebo vápenopískových na MV nebo MVC přes 1 m3</t>
  </si>
  <si>
    <t>-1563905485</t>
  </si>
  <si>
    <t>0,25*5,4*3,85-0,25*1,55*1,97</t>
  </si>
  <si>
    <t>0,2*(1,9+2,6+1+0,45)*3,85-0,2*2,6*2,2</t>
  </si>
  <si>
    <t>37</t>
  </si>
  <si>
    <t>965042141</t>
  </si>
  <si>
    <t>Bourání podkladů pod dlažby nebo mazanin betonových nebo z litého asfaltu tl do 100 mm pl přes 4 m2</t>
  </si>
  <si>
    <t>-573905299</t>
  </si>
  <si>
    <t>22,3*0,04+9,5*0,01"P2, P3</t>
  </si>
  <si>
    <t>38</t>
  </si>
  <si>
    <t>965081213</t>
  </si>
  <si>
    <t>Bourání podlah z dlaždic keramických nebo xylolitových tl do 10 mm plochy přes 1 m2</t>
  </si>
  <si>
    <t>293637638</t>
  </si>
  <si>
    <t>5,9+2,2+1,8+5,3+1,4*4+1,5"P2</t>
  </si>
  <si>
    <t>9,5"P3</t>
  </si>
  <si>
    <t>39</t>
  </si>
  <si>
    <t>967031132</t>
  </si>
  <si>
    <t>Přisekání rovných ostění v cihelném zdivu na MV nebo MVC</t>
  </si>
  <si>
    <t>-1286846804</t>
  </si>
  <si>
    <t>0,2*2,1*2+0,1*2,05*2</t>
  </si>
  <si>
    <t>40</t>
  </si>
  <si>
    <t>968072455</t>
  </si>
  <si>
    <t>Vybourání kovových dveřních zárubní pl do 2 m2</t>
  </si>
  <si>
    <t>1901653032</t>
  </si>
  <si>
    <t>(0,9+0,8*3)*1,97</t>
  </si>
  <si>
    <t>41</t>
  </si>
  <si>
    <t>968072456</t>
  </si>
  <si>
    <t>Vybourání kovových dveřních zárubní pl přes 2 m2</t>
  </si>
  <si>
    <t>191396710</t>
  </si>
  <si>
    <t>1,55*1,97</t>
  </si>
  <si>
    <t>42</t>
  </si>
  <si>
    <t>971033331</t>
  </si>
  <si>
    <t>Vybourání otvorů ve zdivu cihelném pl do 0,09 m2 na MVC nebo MV tl do 150 mm</t>
  </si>
  <si>
    <t>1438099635</t>
  </si>
  <si>
    <t>1,000"větrací mřížka</t>
  </si>
  <si>
    <t>43</t>
  </si>
  <si>
    <t>971033441</t>
  </si>
  <si>
    <t>Vybourání otvorů ve zdivu cihelném pl do 0,25 m2 na MVC nebo MV tl do 300 mm</t>
  </si>
  <si>
    <t>-1707595250</t>
  </si>
  <si>
    <t>44</t>
  </si>
  <si>
    <t>971033451</t>
  </si>
  <si>
    <t>Vybourání otvorů ve zdivu cihelném pl do 0,25 m2 na MVC nebo MV tl do 450 mm</t>
  </si>
  <si>
    <t>-1690871411</t>
  </si>
  <si>
    <t>45</t>
  </si>
  <si>
    <t>971033461</t>
  </si>
  <si>
    <t>Vybourání otvorů ve zdivu cihelném pl do 0,25 m2 na MVC nebo MV tl do 600 mm</t>
  </si>
  <si>
    <t>-89280421</t>
  </si>
  <si>
    <t>46</t>
  </si>
  <si>
    <t>971033631</t>
  </si>
  <si>
    <t>Vybourání otvorů ve zdivu cihelném pl do 4 m2 na MVC nebo MV tl do 150 mm</t>
  </si>
  <si>
    <t>907393648</t>
  </si>
  <si>
    <t>0,9*2,05</t>
  </si>
  <si>
    <t>47</t>
  </si>
  <si>
    <t>971033641</t>
  </si>
  <si>
    <t>Vybourání otvorů ve zdivu cihelném pl do 4 m2 na MVC nebo MV tl do 300 mm</t>
  </si>
  <si>
    <t>-140704481</t>
  </si>
  <si>
    <t>1*2,1</t>
  </si>
  <si>
    <t>48</t>
  </si>
  <si>
    <t>97205414R</t>
  </si>
  <si>
    <t>Vybourání otvorů v ŽB stropech -  řezání, vrtání pod vodou 400/1700 mm, tl. 300 mm</t>
  </si>
  <si>
    <t>-661924087</t>
  </si>
  <si>
    <t>49</t>
  </si>
  <si>
    <t>974031153</t>
  </si>
  <si>
    <t>Vysekání rýh ve zdivu cihelném hl do 100 mm š do 100 mm</t>
  </si>
  <si>
    <t>1986946671</t>
  </si>
  <si>
    <t>33,5+35,8</t>
  </si>
  <si>
    <t>50</t>
  </si>
  <si>
    <t>974031664</t>
  </si>
  <si>
    <t>Vysekání rýh ve zdivu cihelném pro vtahování nosníků hl do 150 mm v do 150 mm</t>
  </si>
  <si>
    <t>-1481296632</t>
  </si>
  <si>
    <t>1,2</t>
  </si>
  <si>
    <t>51</t>
  </si>
  <si>
    <t>974031666</t>
  </si>
  <si>
    <t>Vysekání rýh ve zdivu cihelném pro vtahování nosníků hl do 150 mm v do 250 mm</t>
  </si>
  <si>
    <t>-1971641988</t>
  </si>
  <si>
    <t>1,6</t>
  </si>
  <si>
    <t>52</t>
  </si>
  <si>
    <t>974042543</t>
  </si>
  <si>
    <t>Vysekání rýh v dlažbě betonové nebo jiné monolitické hl do 70 mm š do 100 mm</t>
  </si>
  <si>
    <t>534617232</t>
  </si>
  <si>
    <t>53</t>
  </si>
  <si>
    <t>985111111</t>
  </si>
  <si>
    <t>Otlučení omítek stěn</t>
  </si>
  <si>
    <t>-1180539971</t>
  </si>
  <si>
    <t>3,85*(0,4*7+0,2)"S1</t>
  </si>
  <si>
    <t>(3,85-2,95)*(11,6+0,47+0,15)+3,85*(9,25+0,3*2+0,45+1,1*2+0,3+0,5)-1,55*1,97*2"S2</t>
  </si>
  <si>
    <t>5,4*0,9"S3</t>
  </si>
  <si>
    <t>50,243"bar, šatna pro nástřik na bílo</t>
  </si>
  <si>
    <t>54</t>
  </si>
  <si>
    <t>985131211</t>
  </si>
  <si>
    <t>Očištění ploch stěn, rubu kleneb a podlah sušeným křemičitým pískem</t>
  </si>
  <si>
    <t>1555768092</t>
  </si>
  <si>
    <t>(5,4+0,25+0,5)*2,95"S3</t>
  </si>
  <si>
    <t>55</t>
  </si>
  <si>
    <t>997002611</t>
  </si>
  <si>
    <t>Nakládání suti a vybouraných hmot</t>
  </si>
  <si>
    <t>758774759</t>
  </si>
  <si>
    <t>56</t>
  </si>
  <si>
    <t>997013501</t>
  </si>
  <si>
    <t>Odvoz suti na skládku a vybouraných hmot nebo meziskládku do 1 km se složením</t>
  </si>
  <si>
    <t>-1052080740</t>
  </si>
  <si>
    <t>57</t>
  </si>
  <si>
    <t>997013509</t>
  </si>
  <si>
    <t>Příplatek k odvozu suti a vybouraných hmot na skládku ZKD 1 km přes 1 km</t>
  </si>
  <si>
    <t>-1875340590</t>
  </si>
  <si>
    <t>41,884*18</t>
  </si>
  <si>
    <t>58</t>
  </si>
  <si>
    <t>997013831</t>
  </si>
  <si>
    <t>Poplatek za uložení stavebního směsného odpadu na skládce (skládkovné)</t>
  </si>
  <si>
    <t>1917660744</t>
  </si>
  <si>
    <t>59</t>
  </si>
  <si>
    <t>998011002</t>
  </si>
  <si>
    <t>Přesun hmot pro budovy zděné v do 12 m</t>
  </si>
  <si>
    <t>-1435770929</t>
  </si>
  <si>
    <t>60</t>
  </si>
  <si>
    <t>713110813</t>
  </si>
  <si>
    <t>Odstranění tepelné izolace stropů volně kladených z vláknitých materiálů tl přes 100 mm</t>
  </si>
  <si>
    <t>-1820335525</t>
  </si>
  <si>
    <t>13,1"feal 1. PP</t>
  </si>
  <si>
    <t>61</t>
  </si>
  <si>
    <t>713111121</t>
  </si>
  <si>
    <t>Montáž izolace tepelné spodem stropů s uchycením drátem rohoží, pásů, dílců, desek</t>
  </si>
  <si>
    <t>2082662737</t>
  </si>
  <si>
    <t>13,1*2"1. PP VZT</t>
  </si>
  <si>
    <t>62</t>
  </si>
  <si>
    <t>631509860</t>
  </si>
  <si>
    <t>rohož lamelová ISOVER ML3 600x2500 tl.100 mm</t>
  </si>
  <si>
    <t>-1178936309</t>
  </si>
  <si>
    <t>63</t>
  </si>
  <si>
    <t>631481410</t>
  </si>
  <si>
    <t>deska minerální izolační ISOVER UNI 600x1200 mm tl. 200 mm</t>
  </si>
  <si>
    <t>-541331629</t>
  </si>
  <si>
    <t>64</t>
  </si>
  <si>
    <t>713113211R</t>
  </si>
  <si>
    <t>Tepelná izolace stropů klimatizér - dřevovláknitá izolace 30 mm</t>
  </si>
  <si>
    <t>-1819049312</t>
  </si>
  <si>
    <t>127,3+6,3+18,5+49,6+16,5</t>
  </si>
  <si>
    <t>65</t>
  </si>
  <si>
    <t>713131151</t>
  </si>
  <si>
    <t>Montáž izolace tepelné stěn a základů volně vloženými rohožemi, pásy, dílci, deskami 1 vrstva</t>
  </si>
  <si>
    <t>1192075537</t>
  </si>
  <si>
    <t>(8,7*2+0,5+1,2)*0,3*2"1. PP VZT boky VZT</t>
  </si>
  <si>
    <t>66</t>
  </si>
  <si>
    <t>-622062110</t>
  </si>
  <si>
    <t>11,46</t>
  </si>
  <si>
    <t>67</t>
  </si>
  <si>
    <t>46833069</t>
  </si>
  <si>
    <t>68</t>
  </si>
  <si>
    <t>713191132</t>
  </si>
  <si>
    <t>Montáž izolace tepelné podlah, stropů vrchem nebo střech překrytí separační fólií z PE</t>
  </si>
  <si>
    <t>706459560</t>
  </si>
  <si>
    <t>(1,2*2+0,6)*8,7+0,6*(1,2+0,5*2+1,7)</t>
  </si>
  <si>
    <t>69</t>
  </si>
  <si>
    <t>283231500</t>
  </si>
  <si>
    <t>fólie separační PE bal. 100 m2</t>
  </si>
  <si>
    <t>547334018</t>
  </si>
  <si>
    <t>70</t>
  </si>
  <si>
    <t>998713202</t>
  </si>
  <si>
    <t>Přesun hmot procentní pro izolace tepelné v objektech v do 12 m</t>
  </si>
  <si>
    <t>%</t>
  </si>
  <si>
    <t>-1167526366</t>
  </si>
  <si>
    <t>71</t>
  </si>
  <si>
    <t>71511R001</t>
  </si>
  <si>
    <t>Vybavení interiéru vč. zařízení baru - v.v. viz příloha</t>
  </si>
  <si>
    <t>-507669356</t>
  </si>
  <si>
    <t>72</t>
  </si>
  <si>
    <t>71511R002</t>
  </si>
  <si>
    <t>Stavební přípomoce</t>
  </si>
  <si>
    <t>-1296206351</t>
  </si>
  <si>
    <t>73</t>
  </si>
  <si>
    <t>72110R001</t>
  </si>
  <si>
    <t>Vodovod, kanalizace, zařizovací předměty, instalační prefabrikáty, otopná tělesa - v.v. viz příloha</t>
  </si>
  <si>
    <t>kpl</t>
  </si>
  <si>
    <t>465599037</t>
  </si>
  <si>
    <t>74</t>
  </si>
  <si>
    <t>72110R002</t>
  </si>
  <si>
    <t>Stavební přípomoce - rýhy, drážky</t>
  </si>
  <si>
    <t>-860422652</t>
  </si>
  <si>
    <t>75</t>
  </si>
  <si>
    <t>741111R01</t>
  </si>
  <si>
    <t>Silnoproud - v.v. viz příloha</t>
  </si>
  <si>
    <t>-1012171023</t>
  </si>
  <si>
    <t>76</t>
  </si>
  <si>
    <t>741111R02</t>
  </si>
  <si>
    <t>Stavební přípomoce - prostupy</t>
  </si>
  <si>
    <t>545953468</t>
  </si>
  <si>
    <t>77</t>
  </si>
  <si>
    <t>75111R001</t>
  </si>
  <si>
    <t>Vzduchotechnika - v.v. viz příloha</t>
  </si>
  <si>
    <t>-327563049</t>
  </si>
  <si>
    <t>78</t>
  </si>
  <si>
    <t>75111R002</t>
  </si>
  <si>
    <t>-1045707196</t>
  </si>
  <si>
    <t>79</t>
  </si>
  <si>
    <t>762111R01</t>
  </si>
  <si>
    <t>Demontáž stěn a příček prosklených vč. dveří</t>
  </si>
  <si>
    <t>-363310807</t>
  </si>
  <si>
    <t>3,85*(1,5+0,65+2,8)"pokladna</t>
  </si>
  <si>
    <t>80</t>
  </si>
  <si>
    <t>763111318</t>
  </si>
  <si>
    <t>SDK příčka tl 125 mm profil CW+UW 100 desky 1xA 12,5 TI 100 mm EI 30 Rw 48 dB</t>
  </si>
  <si>
    <t>1534587451</t>
  </si>
  <si>
    <t>2,78*1,85+14,357"okno 1.03+příčky</t>
  </si>
  <si>
    <t>81</t>
  </si>
  <si>
    <t>763111712</t>
  </si>
  <si>
    <t>SDK příčka kluzné napojení ke stropu</t>
  </si>
  <si>
    <t>1075658067</t>
  </si>
  <si>
    <t>2,78</t>
  </si>
  <si>
    <t>82</t>
  </si>
  <si>
    <t>763111717</t>
  </si>
  <si>
    <t>SDK příčka základní penetrační nátěr</t>
  </si>
  <si>
    <t>995286102</t>
  </si>
  <si>
    <t>19,5</t>
  </si>
  <si>
    <t>83</t>
  </si>
  <si>
    <t>763111718</t>
  </si>
  <si>
    <t>SDK příčka úprava styku příčky a podhledu separační páskou a silikonováním</t>
  </si>
  <si>
    <t>2071507584</t>
  </si>
  <si>
    <t>84</t>
  </si>
  <si>
    <t>763135102</t>
  </si>
  <si>
    <t>Montáž SDK kazetového podhledu z kazet 600x600 mm na zavěšenou polozapuštěnou nosnou konstrukci</t>
  </si>
  <si>
    <t>624587707</t>
  </si>
  <si>
    <t>4,3+5,9+2,2+18+1,4*4+1,5+13,9+9,5</t>
  </si>
  <si>
    <t>85</t>
  </si>
  <si>
    <t>590305710</t>
  </si>
  <si>
    <t>podhled kazetový GYPTONE Base 31, hrana  E15, tl.10 mm, 600 x 600 mm</t>
  </si>
  <si>
    <t>-1115770691</t>
  </si>
  <si>
    <t>86</t>
  </si>
  <si>
    <t>998763201</t>
  </si>
  <si>
    <t>Přesun hmot procentní pro dřevostavby v objektech v do 12 m</t>
  </si>
  <si>
    <t>287154425</t>
  </si>
  <si>
    <t>87</t>
  </si>
  <si>
    <t>766411811</t>
  </si>
  <si>
    <t>Demontáž truhlářského obložení stěn z panelů plochy do 1,5 m2</t>
  </si>
  <si>
    <t>-821459194</t>
  </si>
  <si>
    <t>1,5*2*(5,85+5,87)-1,5*(0,8*2+1,8)</t>
  </si>
  <si>
    <t>88</t>
  </si>
  <si>
    <t>766411822</t>
  </si>
  <si>
    <t>Demontáž truhlářského obložení stěn podkladových roštů</t>
  </si>
  <si>
    <t>-42982012</t>
  </si>
  <si>
    <t>89</t>
  </si>
  <si>
    <t>766660001</t>
  </si>
  <si>
    <t>Montáž dveřních křídel otvíravých 1křídlových š do 0,8 m do ocelové zárubně</t>
  </si>
  <si>
    <t>-389600085</t>
  </si>
  <si>
    <t>90</t>
  </si>
  <si>
    <t>611601320</t>
  </si>
  <si>
    <t xml:space="preserve">pol. D1 dveře dřevěné vnitřní hladké plné 1křídlové 60x197 cm </t>
  </si>
  <si>
    <t>-1272124675</t>
  </si>
  <si>
    <t>91</t>
  </si>
  <si>
    <t>611601920</t>
  </si>
  <si>
    <t xml:space="preserve">pol. D2 dveře dřevěné vnitřní hladké plné 1křídlové bílé 80x197 cm </t>
  </si>
  <si>
    <t>1625907920</t>
  </si>
  <si>
    <t>92</t>
  </si>
  <si>
    <t>61160192R</t>
  </si>
  <si>
    <t xml:space="preserve">D4 dveře dřevěné vnitřní hladké plné 1křídlové barva antracit 80x197 cm </t>
  </si>
  <si>
    <t>1426949937</t>
  </si>
  <si>
    <t>93</t>
  </si>
  <si>
    <t>766660002</t>
  </si>
  <si>
    <t>Montáž dveřních křídel otvíravých 1křídlových š přes 0,8 m do ocelové zárubně</t>
  </si>
  <si>
    <t>1024736322</t>
  </si>
  <si>
    <t>94</t>
  </si>
  <si>
    <t>611602220</t>
  </si>
  <si>
    <t>-768094135</t>
  </si>
  <si>
    <t>95</t>
  </si>
  <si>
    <t>76666001R</t>
  </si>
  <si>
    <t>D6 Přesunutí, úpravy, montáž prosklených dveří 1550/1970 mm se samozavíračem, bez zárubně, dveře s PO</t>
  </si>
  <si>
    <t>-453146500</t>
  </si>
  <si>
    <t>96</t>
  </si>
  <si>
    <t>7666600R2</t>
  </si>
  <si>
    <t>D6 vnitřní dveře celoskleněné v kombinaci s kovem,otevíravé dvoukřídlé,díl a+b  vyčištění, vyleštění,díl c demontáž</t>
  </si>
  <si>
    <t>1676237743</t>
  </si>
  <si>
    <t>97</t>
  </si>
  <si>
    <t>76681111R</t>
  </si>
  <si>
    <t>Dodávka + montáž korpusu kuchyňských skříněk spodních a vrchních šířky do 600 mm, délka 1,5 m, dvojdřez, baterie, zápach. uzávěr.</t>
  </si>
  <si>
    <t>1055944796</t>
  </si>
  <si>
    <t>98</t>
  </si>
  <si>
    <t>766812R01</t>
  </si>
  <si>
    <t>Demontáž barového pultu</t>
  </si>
  <si>
    <t>-1208974443</t>
  </si>
  <si>
    <t>99</t>
  </si>
  <si>
    <t>998766202</t>
  </si>
  <si>
    <t>Přesun hmot procentní pro konstrukce truhlářské v objektech v do 12 m</t>
  </si>
  <si>
    <t>-164008666</t>
  </si>
  <si>
    <t>767161R01</t>
  </si>
  <si>
    <t>Demontáž ocel. schodiště vč. zábradlí</t>
  </si>
  <si>
    <t>951329785</t>
  </si>
  <si>
    <t>101</t>
  </si>
  <si>
    <t>767581801</t>
  </si>
  <si>
    <t>Demontáž podhledu kazet</t>
  </si>
  <si>
    <t>1150692306</t>
  </si>
  <si>
    <t>92,8+4,6+51,6+10+10,8+2,1+20,5+7,1</t>
  </si>
  <si>
    <t>102</t>
  </si>
  <si>
    <t>767581802</t>
  </si>
  <si>
    <t>Demontáž podhledu lamel</t>
  </si>
  <si>
    <t>-740406890</t>
  </si>
  <si>
    <t>31,6+33,4+13,1</t>
  </si>
  <si>
    <t>103</t>
  </si>
  <si>
    <t>767582800</t>
  </si>
  <si>
    <t>Demontáž roštu podhledu</t>
  </si>
  <si>
    <t>417257988</t>
  </si>
  <si>
    <t>199,5+78,1</t>
  </si>
  <si>
    <t>104</t>
  </si>
  <si>
    <t>767583352</t>
  </si>
  <si>
    <t>Montáž podhledů lamelových š 75 plochy do 20 m2</t>
  </si>
  <si>
    <t>1129815001</t>
  </si>
  <si>
    <t>105</t>
  </si>
  <si>
    <t>5903057R1</t>
  </si>
  <si>
    <t xml:space="preserve">podhled lamelový Feal </t>
  </si>
  <si>
    <t>-1278352001</t>
  </si>
  <si>
    <t>106</t>
  </si>
  <si>
    <t>76799R002</t>
  </si>
  <si>
    <t>Dodávka + montáž OK pod VZT jednotku, povrchová úprava 3* nátěr</t>
  </si>
  <si>
    <t>kg</t>
  </si>
  <si>
    <t>-1993439497</t>
  </si>
  <si>
    <t>107</t>
  </si>
  <si>
    <t>998767202</t>
  </si>
  <si>
    <t>Přesun hmot procentní pro zámečnické konstrukce v objektech v do 12 m</t>
  </si>
  <si>
    <t>-1144448401</t>
  </si>
  <si>
    <t>108</t>
  </si>
  <si>
    <t>771471113</t>
  </si>
  <si>
    <t xml:space="preserve">Montáž soklíků z dlaždic keramických rovných do malty v do 120 mm </t>
  </si>
  <si>
    <t>-1433962044</t>
  </si>
  <si>
    <t>2*(4,225+1,75+2,725+0,85+3,1+1,695+3,975+3+2,9+3,85-1,7+3,1+1,725+0,3)</t>
  </si>
  <si>
    <t>-(0,6*7+0,8*4)</t>
  </si>
  <si>
    <t>109</t>
  </si>
  <si>
    <t>597613120</t>
  </si>
  <si>
    <t xml:space="preserve">sokl 30 x 8 x 0,8 cm </t>
  </si>
  <si>
    <t>1519413373</t>
  </si>
  <si>
    <t>55,59/0,3</t>
  </si>
  <si>
    <t>110</t>
  </si>
  <si>
    <t>771571115</t>
  </si>
  <si>
    <t>Montáž podlah z keramických dlaždic režných hladkých do malty do 22 ks/m2</t>
  </si>
  <si>
    <t>-1780896375</t>
  </si>
  <si>
    <t>22,3+9,5</t>
  </si>
  <si>
    <t>111</t>
  </si>
  <si>
    <t>597611350</t>
  </si>
  <si>
    <t xml:space="preserve">dlaždice keramické </t>
  </si>
  <si>
    <t>-911049180</t>
  </si>
  <si>
    <t>112</t>
  </si>
  <si>
    <t>771579191</t>
  </si>
  <si>
    <t>Příplatek k montáž podlah keramických za plochu do 5 m2</t>
  </si>
  <si>
    <t>-2126791702</t>
  </si>
  <si>
    <t>31,8</t>
  </si>
  <si>
    <t>113</t>
  </si>
  <si>
    <t>771579196</t>
  </si>
  <si>
    <t>Příplatek k montáž podlah keramických za spárování tmelem dvousložkovým</t>
  </si>
  <si>
    <t>1414939287</t>
  </si>
  <si>
    <t>31,8+55,59*0,08</t>
  </si>
  <si>
    <t>114</t>
  </si>
  <si>
    <t>771579197</t>
  </si>
  <si>
    <t>Příplatek k montáž podlah keramických za lepení dvousložkovým lepidlem</t>
  </si>
  <si>
    <t>1136161389</t>
  </si>
  <si>
    <t>115</t>
  </si>
  <si>
    <t>998771202</t>
  </si>
  <si>
    <t>Přesun hmot procentní pro podlahy z dlaždic v objektech v do 12 m</t>
  </si>
  <si>
    <t>-1931726927</t>
  </si>
  <si>
    <t>116</t>
  </si>
  <si>
    <t>772521140</t>
  </si>
  <si>
    <t>Kladení dlažby z kamene z pravoúhlých desek a dlaždic do malty tl do 30 mm</t>
  </si>
  <si>
    <t>812182690</t>
  </si>
  <si>
    <t>0,2*(1+1,9+1)+0,1*(0,4+0,55+0,3)+0,15*0,45+0,25*(1,85+1,8)+0,125*1,2</t>
  </si>
  <si>
    <t>117</t>
  </si>
  <si>
    <t>583846340</t>
  </si>
  <si>
    <t>deska dlažební, mramor broušená formátovaná tl 3 cm</t>
  </si>
  <si>
    <t>-12223717</t>
  </si>
  <si>
    <t>118</t>
  </si>
  <si>
    <t>998772202</t>
  </si>
  <si>
    <t>Přesun hmot procentní pro podlahy z kamene v objektech v do 12 m</t>
  </si>
  <si>
    <t>1870686115</t>
  </si>
  <si>
    <t>119</t>
  </si>
  <si>
    <t>781411112</t>
  </si>
  <si>
    <t>Montáž obkladaček vnitřních pórovinových pravoúhlých do 25 ks/m kladených2 do malty</t>
  </si>
  <si>
    <t>505510594</t>
  </si>
  <si>
    <t>2,1*2*(1,15+1,525)-0,6*2+1,8*2*(0,9+1,525+0,9+1,525+0,9+1,525+1,6+2,175+0,975+1,525)</t>
  </si>
  <si>
    <t>-1,8*0,6*8</t>
  </si>
  <si>
    <t>1,85*1,5</t>
  </si>
  <si>
    <t>0,15*(0,9*3+1,15)"parapety Ytong za WC</t>
  </si>
  <si>
    <t>120</t>
  </si>
  <si>
    <t>597610000</t>
  </si>
  <si>
    <t>obkládačky keramické</t>
  </si>
  <si>
    <t>2141555006</t>
  </si>
  <si>
    <t>121</t>
  </si>
  <si>
    <t>781419191</t>
  </si>
  <si>
    <t>Příplatek k montáži obkladů vnitřních pórovinových za plochu do 10 m2</t>
  </si>
  <si>
    <t>1752009716</t>
  </si>
  <si>
    <t>122</t>
  </si>
  <si>
    <t>781419197</t>
  </si>
  <si>
    <t>Příplatek k montáži obkladů vnitřních pórovinových za spárování silikonem</t>
  </si>
  <si>
    <t>-1739405109</t>
  </si>
  <si>
    <t>123</t>
  </si>
  <si>
    <t>998781202</t>
  </si>
  <si>
    <t>Přesun hmot procentní pro obklady keramické v objektech v do 12 m</t>
  </si>
  <si>
    <t>-1472801506</t>
  </si>
  <si>
    <t>124</t>
  </si>
  <si>
    <t>783000201</t>
  </si>
  <si>
    <t>Přemístění okenních nebo dveřních křídel pro zhotovení nátěrů vodorovné do 50 m</t>
  </si>
  <si>
    <t>1778860483</t>
  </si>
  <si>
    <t>125</t>
  </si>
  <si>
    <t>7830002R1</t>
  </si>
  <si>
    <t>D3, D7 stávající vnitřní dveře, odmaštění, tmelení, povrch. úprava nátěr antracit0,85*</t>
  </si>
  <si>
    <t>228452795</t>
  </si>
  <si>
    <t>0,85*1,995*2*3"D3</t>
  </si>
  <si>
    <t>0,8*1,995*2*2"D7</t>
  </si>
  <si>
    <t>126</t>
  </si>
  <si>
    <t>784171111</t>
  </si>
  <si>
    <t>Zakrytí vnitřních ploch stěn v místnostech výšky do 3,80 m</t>
  </si>
  <si>
    <t>-563378169</t>
  </si>
  <si>
    <t>0,8*1,97*13+0,9*1,97+0,6*1,97*14+1,55*1,97*4+8,78*3,85+1,2*1,97*5+1,5*1,97*3</t>
  </si>
  <si>
    <t>127</t>
  </si>
  <si>
    <t>581248440</t>
  </si>
  <si>
    <t>fólie pro malířské potřeby zakrývací, PG 4021-20, 25µ,  4 x 5 m</t>
  </si>
  <si>
    <t>1222669852</t>
  </si>
  <si>
    <t>128</t>
  </si>
  <si>
    <t>7841810R1</t>
  </si>
  <si>
    <t>Malby dle výkresu povrchů</t>
  </si>
  <si>
    <t>279960776</t>
  </si>
  <si>
    <t>5,6*3,85+2*3,85"světle šedá</t>
  </si>
  <si>
    <t>3,85*(5,4+4,05+5,3+0,15*2+2,75+3,05+5,8+5,55+6,4+0,2*3)"antracit</t>
  </si>
  <si>
    <t>3,85*(4*2+1,15*2+12,85+2,55+2,2+2*3,1+2*1,725+2*3,1+2*1,695)+2,6*2*(3,2+5,25+3,975+3+2,65+1,695+0,9*3+0,975+1,525*4)+14,357"hladká, bílá</t>
  </si>
  <si>
    <t>2,6*2*(4,225+4,1+0,5+0,2+1,525+1,15+2,725+0,85)"hladká, bílá</t>
  </si>
  <si>
    <t>3,85*(4,45+7,6+0,5*2)"po otlučení nastříkání na bílo</t>
  </si>
  <si>
    <t>15"omyvatelný nátěr zábaří</t>
  </si>
  <si>
    <t>129</t>
  </si>
  <si>
    <t>784181111</t>
  </si>
  <si>
    <t>Základní silikátová jednonásobná penetrace podkladu v místnostech výšky do 3,80m</t>
  </si>
  <si>
    <t>-911428387</t>
  </si>
  <si>
    <t>130</t>
  </si>
  <si>
    <t>787600802</t>
  </si>
  <si>
    <t>Vysklívání oken a dveří plochy do 3 m2 skla plochého</t>
  </si>
  <si>
    <t>-980833440</t>
  </si>
  <si>
    <t>1,45*0,925*3</t>
  </si>
  <si>
    <t>131</t>
  </si>
  <si>
    <t>787601822</t>
  </si>
  <si>
    <t>Příplatek k vysklívání oken a dveří za konstrukce s Al lištami oboustrannými</t>
  </si>
  <si>
    <t>-845703192</t>
  </si>
  <si>
    <t>132</t>
  </si>
  <si>
    <t>787616342</t>
  </si>
  <si>
    <t>Zasklívání oken a dveří s podtmelením na lišty do 2 m2 dvojsklem izolačním tl 2x6 mm</t>
  </si>
  <si>
    <t>-1588150643</t>
  </si>
  <si>
    <t>1,45*0,925*2</t>
  </si>
  <si>
    <t>133</t>
  </si>
  <si>
    <t>7876163R1</t>
  </si>
  <si>
    <t>Prostupy oknem pro VZT</t>
  </si>
  <si>
    <t>-487566463</t>
  </si>
  <si>
    <t>1,45*0,925</t>
  </si>
  <si>
    <t>134</t>
  </si>
  <si>
    <t>787911125</t>
  </si>
  <si>
    <t>Montáž protisluneční fólie na sklo</t>
  </si>
  <si>
    <t>-1842186924</t>
  </si>
  <si>
    <t>0,63*1,7+0,65*2,6*2+0,5*1,3*2+6*0,85+6*2,6+9,06*0,85+9,06*2,6+1,45*0,925*2"D8,O1,O2,O3,O5</t>
  </si>
  <si>
    <t>135</t>
  </si>
  <si>
    <t>634790100</t>
  </si>
  <si>
    <t>fólie protisluneční pro vnější instalaci, NXT 20, neutrální,22%, role 1,524 m</t>
  </si>
  <si>
    <t>595316609</t>
  </si>
  <si>
    <t>136</t>
  </si>
  <si>
    <t>998787202</t>
  </si>
  <si>
    <t>Přesun hmot procentní pro zasklívání v objektech v do 12 m</t>
  </si>
  <si>
    <t>-460701819</t>
  </si>
  <si>
    <t>137</t>
  </si>
  <si>
    <t>79541R001</t>
  </si>
  <si>
    <t>Požární ochrana - čidla</t>
  </si>
  <si>
    <t>2043787046</t>
  </si>
  <si>
    <t>138</t>
  </si>
  <si>
    <t>79541R002</t>
  </si>
  <si>
    <t>PO - PHP práškový PG 6</t>
  </si>
  <si>
    <t>-736014001</t>
  </si>
  <si>
    <t>139</t>
  </si>
  <si>
    <t>79541R003</t>
  </si>
  <si>
    <t xml:space="preserve">PO - tabulky </t>
  </si>
  <si>
    <t>652858623</t>
  </si>
  <si>
    <t>140</t>
  </si>
  <si>
    <t>79541R005</t>
  </si>
  <si>
    <t>Odstranění výzdob stěny m.č. 1.05 a 1.19</t>
  </si>
  <si>
    <t>hod</t>
  </si>
  <si>
    <t>1281996970</t>
  </si>
  <si>
    <t>141</t>
  </si>
  <si>
    <t>79541R006</t>
  </si>
  <si>
    <t>Ucpávky</t>
  </si>
  <si>
    <t>488693679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</si>
  <si>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</si>
  <si>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</si>
  <si>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</si>
  <si>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</si>
  <si>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</si>
  <si>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</si>
  <si>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</si>
  <si>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</si>
  <si>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</si>
  <si>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r>
      <t>pol. D5 dveře celoskleněné  vnitřní plné 1křídlové 90x197 cm  s požární odolností  EI</t>
    </r>
    <r>
      <rPr>
        <i/>
        <sz val="6"/>
        <color indexed="12"/>
        <rFont val="Trebuchet MS"/>
        <family val="2"/>
      </rPr>
      <t>2</t>
    </r>
    <r>
      <rPr>
        <i/>
        <sz val="8"/>
        <color indexed="12"/>
        <rFont val="Trebuchet MS"/>
        <family val="2"/>
      </rPr>
      <t xml:space="preserve"> 15DP1-C3, bezpečnostní,    zámek +  kování  + samozavírač, včetně zárubně (výrobce - Morávek CZ s.r.o.) </t>
    </r>
  </si>
  <si>
    <t>VD01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</si>
</sst>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6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8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174" fontId="91" fillId="0" borderId="25" xfId="0" applyNumberFormat="1" applyFont="1" applyBorder="1" applyAlignment="1">
      <alignment vertical="center"/>
    </xf>
    <xf numFmtId="4" fontId="91" fillId="0" borderId="2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172" fontId="91" fillId="23" borderId="19" xfId="0" applyNumberFormat="1" applyFont="1" applyFill="1" applyBorder="1" applyAlignment="1" applyProtection="1">
      <alignment horizontal="center" vertical="center"/>
      <protection locked="0"/>
    </xf>
    <xf numFmtId="0" fontId="91" fillId="23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1" fillId="23" borderId="22" xfId="0" applyNumberFormat="1" applyFont="1" applyFill="1" applyBorder="1" applyAlignment="1" applyProtection="1">
      <alignment horizontal="center" vertical="center"/>
      <protection locked="0"/>
    </xf>
    <xf numFmtId="0" fontId="91" fillId="23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3" borderId="24" xfId="0" applyNumberFormat="1" applyFont="1" applyFill="1" applyBorder="1" applyAlignment="1" applyProtection="1">
      <alignment horizontal="center" vertical="center"/>
      <protection locked="0"/>
    </xf>
    <xf numFmtId="0" fontId="91" fillId="23" borderId="25" xfId="0" applyFont="1" applyFill="1" applyBorder="1" applyAlignment="1" applyProtection="1">
      <alignment horizontal="center" vertical="center"/>
      <protection locked="0"/>
    </xf>
    <xf numFmtId="0" fontId="9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91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91" fillId="0" borderId="2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2" fillId="0" borderId="14" xfId="0" applyFont="1" applyBorder="1" applyAlignment="1">
      <alignment/>
    </xf>
    <xf numFmtId="0" fontId="82" fillId="0" borderId="22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3" xfId="0" applyNumberFormat="1" applyFont="1" applyBorder="1" applyAlignment="1">
      <alignment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79" fillId="23" borderId="33" xfId="0" applyFont="1" applyFill="1" applyBorder="1" applyAlignment="1" applyProtection="1">
      <alignment horizontal="left" vertical="center"/>
      <protection locked="0"/>
    </xf>
    <xf numFmtId="174" fontId="79" fillId="0" borderId="0" xfId="0" applyNumberFormat="1" applyFont="1" applyBorder="1" applyAlignment="1">
      <alignment vertical="center"/>
    </xf>
    <xf numFmtId="174" fontId="79" fillId="0" borderId="23" xfId="0" applyNumberFormat="1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175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 locked="0"/>
    </xf>
    <xf numFmtId="49" fontId="99" fillId="0" borderId="33" xfId="0" applyNumberFormat="1" applyFont="1" applyBorder="1" applyAlignment="1" applyProtection="1">
      <alignment horizontal="left" vertical="center" wrapText="1"/>
      <protection locked="0"/>
    </xf>
    <xf numFmtId="0" fontId="99" fillId="0" borderId="33" xfId="0" applyFont="1" applyBorder="1" applyAlignment="1" applyProtection="1">
      <alignment horizontal="center" vertical="center" wrapText="1"/>
      <protection locked="0"/>
    </xf>
    <xf numFmtId="175" fontId="99" fillId="0" borderId="33" xfId="0" applyNumberFormat="1" applyFont="1" applyBorder="1" applyAlignment="1" applyProtection="1">
      <alignment vertical="center"/>
      <protection locked="0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175" fontId="4" fillId="23" borderId="33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vertical="center"/>
    </xf>
    <xf numFmtId="0" fontId="100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1" fillId="2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4" fontId="81" fillId="23" borderId="0" xfId="0" applyNumberFormat="1" applyFont="1" applyFill="1" applyBorder="1" applyAlignment="1" applyProtection="1">
      <alignment vertical="center"/>
      <protection locked="0"/>
    </xf>
    <xf numFmtId="4" fontId="81" fillId="0" borderId="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horizontal="right" vertical="center"/>
    </xf>
    <xf numFmtId="0" fontId="94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172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81" fillId="0" borderId="31" xfId="0" applyNumberFormat="1" applyFont="1" applyBorder="1" applyAlignment="1">
      <alignment/>
    </xf>
    <xf numFmtId="4" fontId="81" fillId="0" borderId="31" xfId="0" applyNumberFormat="1" applyFont="1" applyBorder="1" applyAlignment="1">
      <alignment vertical="center"/>
    </xf>
    <xf numFmtId="4" fontId="80" fillId="0" borderId="20" xfId="0" applyNumberFormat="1" applyFont="1" applyBorder="1" applyAlignment="1">
      <alignment/>
    </xf>
    <xf numFmtId="4" fontId="80" fillId="0" borderId="20" xfId="0" applyNumberFormat="1" applyFont="1" applyBorder="1" applyAlignment="1">
      <alignment vertical="center"/>
    </xf>
    <xf numFmtId="0" fontId="102" fillId="33" borderId="0" xfId="36" applyFont="1" applyFill="1" applyAlignment="1" applyProtection="1">
      <alignment horizontal="center" vertical="center"/>
      <protection/>
    </xf>
    <xf numFmtId="4" fontId="81" fillId="0" borderId="25" xfId="0" applyNumberFormat="1" applyFont="1" applyBorder="1" applyAlignment="1">
      <alignment/>
    </xf>
    <xf numFmtId="4" fontId="81" fillId="0" borderId="25" xfId="0" applyNumberFormat="1" applyFont="1" applyBorder="1" applyAlignment="1">
      <alignment vertical="center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4" fontId="92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0" fillId="0" borderId="0" xfId="0" applyNumberFormat="1" applyFont="1" applyBorder="1" applyAlignment="1">
      <alignment/>
    </xf>
    <xf numFmtId="4" fontId="80" fillId="0" borderId="0" xfId="0" applyNumberFormat="1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99" fillId="0" borderId="33" xfId="0" applyFont="1" applyBorder="1" applyAlignment="1" applyProtection="1">
      <alignment horizontal="left" vertical="center" wrapText="1"/>
      <protection locked="0"/>
    </xf>
    <xf numFmtId="0" fontId="99" fillId="0" borderId="33" xfId="0" applyFont="1" applyBorder="1" applyAlignment="1" applyProtection="1">
      <alignment vertical="center"/>
      <protection locked="0"/>
    </xf>
    <xf numFmtId="4" fontId="99" fillId="23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5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4" fontId="79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2FC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18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72FC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141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W104" sqref="W10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812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813</v>
      </c>
      <c r="X1" s="192"/>
      <c r="Y1" s="192"/>
      <c r="Z1" s="192"/>
      <c r="AA1" s="192"/>
      <c r="AB1" s="192"/>
      <c r="AC1" s="192"/>
      <c r="AD1" s="192"/>
      <c r="AE1" s="192"/>
      <c r="AF1" s="192"/>
      <c r="AG1" s="190"/>
      <c r="AH1" s="190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227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R2" s="195" t="s">
        <v>6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26" t="s">
        <v>10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32" t="s">
        <v>15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1"/>
      <c r="AQ5" s="22"/>
      <c r="BE5" s="229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33" t="s">
        <v>18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1" t="s">
        <v>820</v>
      </c>
      <c r="AQ6" s="22"/>
      <c r="BE6" s="196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3</v>
      </c>
      <c r="AO7" s="21"/>
      <c r="AP7" s="21"/>
      <c r="AQ7" s="22"/>
      <c r="BE7" s="196"/>
      <c r="BS7" s="16" t="s">
        <v>22</v>
      </c>
    </row>
    <row r="8" spans="2:71" ht="14.25" customHeight="1">
      <c r="B8" s="20"/>
      <c r="C8" s="21"/>
      <c r="D8" s="28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25</v>
      </c>
      <c r="AL8" s="21"/>
      <c r="AM8" s="21"/>
      <c r="AN8" s="29" t="s">
        <v>26</v>
      </c>
      <c r="AO8" s="21"/>
      <c r="AP8" s="21"/>
      <c r="AQ8" s="22"/>
      <c r="BE8" s="196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6"/>
      <c r="BS9" s="16" t="s">
        <v>28</v>
      </c>
    </row>
    <row r="10" spans="2:71" ht="14.25" customHeight="1">
      <c r="B10" s="20"/>
      <c r="C10" s="21"/>
      <c r="D10" s="2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30</v>
      </c>
      <c r="AL10" s="21"/>
      <c r="AM10" s="21"/>
      <c r="AN10" s="26" t="s">
        <v>3</v>
      </c>
      <c r="AO10" s="21"/>
      <c r="AP10" s="21"/>
      <c r="AQ10" s="22"/>
      <c r="BE10" s="196"/>
      <c r="BS10" s="16" t="s">
        <v>19</v>
      </c>
    </row>
    <row r="11" spans="2:71" ht="18" customHeight="1">
      <c r="B11" s="20"/>
      <c r="C11" s="21"/>
      <c r="D11" s="21"/>
      <c r="E11" s="26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32</v>
      </c>
      <c r="AL11" s="21"/>
      <c r="AM11" s="21"/>
      <c r="AN11" s="26" t="s">
        <v>3</v>
      </c>
      <c r="AO11" s="21"/>
      <c r="AP11" s="21"/>
      <c r="AQ11" s="22"/>
      <c r="BE11" s="196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6"/>
      <c r="BS12" s="16" t="s">
        <v>19</v>
      </c>
    </row>
    <row r="13" spans="2:71" ht="14.25" customHeight="1">
      <c r="B13" s="20"/>
      <c r="C13" s="21"/>
      <c r="D13" s="28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30</v>
      </c>
      <c r="AL13" s="21"/>
      <c r="AM13" s="21"/>
      <c r="AN13" s="30" t="s">
        <v>34</v>
      </c>
      <c r="AO13" s="21"/>
      <c r="AP13" s="21"/>
      <c r="AQ13" s="22"/>
      <c r="BE13" s="196"/>
      <c r="BS13" s="16" t="s">
        <v>19</v>
      </c>
    </row>
    <row r="14" spans="2:71" ht="15">
      <c r="B14" s="20"/>
      <c r="C14" s="21"/>
      <c r="D14" s="21"/>
      <c r="E14" s="234" t="s">
        <v>34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8" t="s">
        <v>32</v>
      </c>
      <c r="AL14" s="21"/>
      <c r="AM14" s="21"/>
      <c r="AN14" s="30" t="s">
        <v>34</v>
      </c>
      <c r="AO14" s="21"/>
      <c r="AP14" s="21"/>
      <c r="AQ14" s="22"/>
      <c r="BE14" s="196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6"/>
      <c r="BS15" s="16" t="s">
        <v>4</v>
      </c>
    </row>
    <row r="16" spans="2:71" ht="14.25" customHeight="1">
      <c r="B16" s="20"/>
      <c r="C16" s="21"/>
      <c r="D16" s="28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30</v>
      </c>
      <c r="AL16" s="21"/>
      <c r="AM16" s="21"/>
      <c r="AN16" s="26" t="s">
        <v>36</v>
      </c>
      <c r="AO16" s="21"/>
      <c r="AP16" s="21"/>
      <c r="AQ16" s="22"/>
      <c r="BE16" s="196"/>
      <c r="BS16" s="16" t="s">
        <v>4</v>
      </c>
    </row>
    <row r="17" spans="2:71" ht="1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32</v>
      </c>
      <c r="AL17" s="21"/>
      <c r="AM17" s="21"/>
      <c r="AN17" s="26" t="s">
        <v>38</v>
      </c>
      <c r="AO17" s="21"/>
      <c r="AP17" s="21"/>
      <c r="AQ17" s="22"/>
      <c r="BE17" s="196"/>
      <c r="BS17" s="16" t="s">
        <v>39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6"/>
      <c r="BS18" s="16" t="s">
        <v>7</v>
      </c>
    </row>
    <row r="19" spans="2:71" ht="14.25" customHeight="1">
      <c r="B19" s="20"/>
      <c r="C19" s="21"/>
      <c r="D19" s="28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30</v>
      </c>
      <c r="AL19" s="21"/>
      <c r="AM19" s="21"/>
      <c r="AN19" s="26" t="s">
        <v>36</v>
      </c>
      <c r="AO19" s="21"/>
      <c r="AP19" s="21"/>
      <c r="AQ19" s="22"/>
      <c r="BE19" s="196"/>
      <c r="BS19" s="16" t="s">
        <v>7</v>
      </c>
    </row>
    <row r="20" spans="2:57" ht="18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32</v>
      </c>
      <c r="AL20" s="21"/>
      <c r="AM20" s="21"/>
      <c r="AN20" s="26" t="s">
        <v>38</v>
      </c>
      <c r="AO20" s="21"/>
      <c r="AP20" s="21"/>
      <c r="AQ20" s="22"/>
      <c r="BE20" s="196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6"/>
    </row>
    <row r="22" spans="2:57" ht="15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6"/>
    </row>
    <row r="23" spans="2:57" ht="22.5" customHeight="1">
      <c r="B23" s="20"/>
      <c r="C23" s="21"/>
      <c r="D23" s="21"/>
      <c r="E23" s="235" t="s">
        <v>3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1"/>
      <c r="AP23" s="21"/>
      <c r="AQ23" s="22"/>
      <c r="BE23" s="196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6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6"/>
    </row>
    <row r="26" spans="2:57" ht="14.25" customHeight="1">
      <c r="B26" s="20"/>
      <c r="C26" s="21"/>
      <c r="D26" s="32" t="s">
        <v>42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36">
        <f>ROUND(AG87,2)</f>
        <v>0</v>
      </c>
      <c r="AL26" s="228"/>
      <c r="AM26" s="228"/>
      <c r="AN26" s="228"/>
      <c r="AO26" s="228"/>
      <c r="AP26" s="21"/>
      <c r="AQ26" s="22"/>
      <c r="BE26" s="196"/>
    </row>
    <row r="27" spans="2:57" ht="14.25" customHeight="1">
      <c r="B27" s="20"/>
      <c r="C27" s="21"/>
      <c r="D27" s="32" t="s">
        <v>43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36">
        <f>ROUND(AG91,2)</f>
        <v>0</v>
      </c>
      <c r="AL27" s="228"/>
      <c r="AM27" s="228"/>
      <c r="AN27" s="228"/>
      <c r="AO27" s="228"/>
      <c r="AP27" s="21"/>
      <c r="AQ27" s="22"/>
      <c r="BE27" s="196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30"/>
    </row>
    <row r="29" spans="2:57" s="1" customFormat="1" ht="25.5" customHeight="1">
      <c r="B29" s="33"/>
      <c r="C29" s="34"/>
      <c r="D29" s="36" t="s">
        <v>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37">
        <f>ROUND(AK26+AK27,2)</f>
        <v>0</v>
      </c>
      <c r="AL29" s="238"/>
      <c r="AM29" s="238"/>
      <c r="AN29" s="238"/>
      <c r="AO29" s="238"/>
      <c r="AP29" s="34"/>
      <c r="AQ29" s="35"/>
      <c r="BE29" s="230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30"/>
    </row>
    <row r="31" spans="2:57" s="2" customFormat="1" ht="14.25" customHeight="1">
      <c r="B31" s="38"/>
      <c r="C31" s="39"/>
      <c r="D31" s="40" t="s">
        <v>45</v>
      </c>
      <c r="E31" s="39"/>
      <c r="F31" s="40" t="s">
        <v>46</v>
      </c>
      <c r="G31" s="39"/>
      <c r="H31" s="39"/>
      <c r="I31" s="39"/>
      <c r="J31" s="39"/>
      <c r="K31" s="39"/>
      <c r="L31" s="219">
        <v>0.21</v>
      </c>
      <c r="M31" s="220"/>
      <c r="N31" s="220"/>
      <c r="O31" s="220"/>
      <c r="P31" s="39"/>
      <c r="Q31" s="39"/>
      <c r="R31" s="39"/>
      <c r="S31" s="39"/>
      <c r="T31" s="42" t="s">
        <v>47</v>
      </c>
      <c r="U31" s="39"/>
      <c r="V31" s="39"/>
      <c r="W31" s="221">
        <f>ROUND(AZ87+SUM(CD92:CD96),2)</f>
        <v>0</v>
      </c>
      <c r="X31" s="220"/>
      <c r="Y31" s="220"/>
      <c r="Z31" s="220"/>
      <c r="AA31" s="220"/>
      <c r="AB31" s="220"/>
      <c r="AC31" s="220"/>
      <c r="AD31" s="220"/>
      <c r="AE31" s="220"/>
      <c r="AF31" s="39"/>
      <c r="AG31" s="39"/>
      <c r="AH31" s="39"/>
      <c r="AI31" s="39"/>
      <c r="AJ31" s="39"/>
      <c r="AK31" s="221">
        <f>ROUND(AV87+SUM(BY92:BY96),2)</f>
        <v>0</v>
      </c>
      <c r="AL31" s="220"/>
      <c r="AM31" s="220"/>
      <c r="AN31" s="220"/>
      <c r="AO31" s="220"/>
      <c r="AP31" s="39"/>
      <c r="AQ31" s="43"/>
      <c r="BE31" s="231"/>
    </row>
    <row r="32" spans="2:57" s="2" customFormat="1" ht="14.25" customHeight="1">
      <c r="B32" s="38"/>
      <c r="C32" s="39"/>
      <c r="D32" s="39"/>
      <c r="E32" s="39"/>
      <c r="F32" s="40" t="s">
        <v>48</v>
      </c>
      <c r="G32" s="39"/>
      <c r="H32" s="39"/>
      <c r="I32" s="39"/>
      <c r="J32" s="39"/>
      <c r="K32" s="39"/>
      <c r="L32" s="219">
        <v>0.15</v>
      </c>
      <c r="M32" s="220"/>
      <c r="N32" s="220"/>
      <c r="O32" s="220"/>
      <c r="P32" s="39"/>
      <c r="Q32" s="39"/>
      <c r="R32" s="39"/>
      <c r="S32" s="39"/>
      <c r="T32" s="42" t="s">
        <v>47</v>
      </c>
      <c r="U32" s="39"/>
      <c r="V32" s="39"/>
      <c r="W32" s="221">
        <f>ROUND(BA87+SUM(CE92:CE96),2)</f>
        <v>0</v>
      </c>
      <c r="X32" s="220"/>
      <c r="Y32" s="220"/>
      <c r="Z32" s="220"/>
      <c r="AA32" s="220"/>
      <c r="AB32" s="220"/>
      <c r="AC32" s="220"/>
      <c r="AD32" s="220"/>
      <c r="AE32" s="220"/>
      <c r="AF32" s="39"/>
      <c r="AG32" s="39"/>
      <c r="AH32" s="39"/>
      <c r="AI32" s="39"/>
      <c r="AJ32" s="39"/>
      <c r="AK32" s="221">
        <f>ROUND(AW87+SUM(BZ92:BZ96),2)</f>
        <v>0</v>
      </c>
      <c r="AL32" s="220"/>
      <c r="AM32" s="220"/>
      <c r="AN32" s="220"/>
      <c r="AO32" s="220"/>
      <c r="AP32" s="39"/>
      <c r="AQ32" s="43"/>
      <c r="BE32" s="231"/>
    </row>
    <row r="33" spans="2:57" s="2" customFormat="1" ht="14.25" customHeight="1" hidden="1">
      <c r="B33" s="38"/>
      <c r="C33" s="39"/>
      <c r="D33" s="39"/>
      <c r="E33" s="39"/>
      <c r="F33" s="40" t="s">
        <v>49</v>
      </c>
      <c r="G33" s="39"/>
      <c r="H33" s="39"/>
      <c r="I33" s="39"/>
      <c r="J33" s="39"/>
      <c r="K33" s="39"/>
      <c r="L33" s="219">
        <v>0.21</v>
      </c>
      <c r="M33" s="220"/>
      <c r="N33" s="220"/>
      <c r="O33" s="220"/>
      <c r="P33" s="39"/>
      <c r="Q33" s="39"/>
      <c r="R33" s="39"/>
      <c r="S33" s="39"/>
      <c r="T33" s="42" t="s">
        <v>47</v>
      </c>
      <c r="U33" s="39"/>
      <c r="V33" s="39"/>
      <c r="W33" s="221">
        <f>ROUND(BB87+SUM(CF92:CF96),2)</f>
        <v>0</v>
      </c>
      <c r="X33" s="220"/>
      <c r="Y33" s="220"/>
      <c r="Z33" s="220"/>
      <c r="AA33" s="220"/>
      <c r="AB33" s="220"/>
      <c r="AC33" s="220"/>
      <c r="AD33" s="220"/>
      <c r="AE33" s="220"/>
      <c r="AF33" s="39"/>
      <c r="AG33" s="39"/>
      <c r="AH33" s="39"/>
      <c r="AI33" s="39"/>
      <c r="AJ33" s="39"/>
      <c r="AK33" s="221">
        <v>0</v>
      </c>
      <c r="AL33" s="220"/>
      <c r="AM33" s="220"/>
      <c r="AN33" s="220"/>
      <c r="AO33" s="220"/>
      <c r="AP33" s="39"/>
      <c r="AQ33" s="43"/>
      <c r="BE33" s="231"/>
    </row>
    <row r="34" spans="2:57" s="2" customFormat="1" ht="14.25" customHeight="1" hidden="1">
      <c r="B34" s="38"/>
      <c r="C34" s="39"/>
      <c r="D34" s="39"/>
      <c r="E34" s="39"/>
      <c r="F34" s="40" t="s">
        <v>50</v>
      </c>
      <c r="G34" s="39"/>
      <c r="H34" s="39"/>
      <c r="I34" s="39"/>
      <c r="J34" s="39"/>
      <c r="K34" s="39"/>
      <c r="L34" s="219">
        <v>0.15</v>
      </c>
      <c r="M34" s="220"/>
      <c r="N34" s="220"/>
      <c r="O34" s="220"/>
      <c r="P34" s="39"/>
      <c r="Q34" s="39"/>
      <c r="R34" s="39"/>
      <c r="S34" s="39"/>
      <c r="T34" s="42" t="s">
        <v>47</v>
      </c>
      <c r="U34" s="39"/>
      <c r="V34" s="39"/>
      <c r="W34" s="221">
        <f>ROUND(BC87+SUM(CG92:CG96),2)</f>
        <v>0</v>
      </c>
      <c r="X34" s="220"/>
      <c r="Y34" s="220"/>
      <c r="Z34" s="220"/>
      <c r="AA34" s="220"/>
      <c r="AB34" s="220"/>
      <c r="AC34" s="220"/>
      <c r="AD34" s="220"/>
      <c r="AE34" s="220"/>
      <c r="AF34" s="39"/>
      <c r="AG34" s="39"/>
      <c r="AH34" s="39"/>
      <c r="AI34" s="39"/>
      <c r="AJ34" s="39"/>
      <c r="AK34" s="221">
        <v>0</v>
      </c>
      <c r="AL34" s="220"/>
      <c r="AM34" s="220"/>
      <c r="AN34" s="220"/>
      <c r="AO34" s="220"/>
      <c r="AP34" s="39"/>
      <c r="AQ34" s="43"/>
      <c r="BE34" s="231"/>
    </row>
    <row r="35" spans="2:43" s="2" customFormat="1" ht="14.25" customHeight="1" hidden="1">
      <c r="B35" s="38"/>
      <c r="C35" s="39"/>
      <c r="D35" s="39"/>
      <c r="E35" s="39"/>
      <c r="F35" s="40" t="s">
        <v>51</v>
      </c>
      <c r="G35" s="39"/>
      <c r="H35" s="39"/>
      <c r="I35" s="39"/>
      <c r="J35" s="39"/>
      <c r="K35" s="39"/>
      <c r="L35" s="219">
        <v>0</v>
      </c>
      <c r="M35" s="220"/>
      <c r="N35" s="220"/>
      <c r="O35" s="220"/>
      <c r="P35" s="39"/>
      <c r="Q35" s="39"/>
      <c r="R35" s="39"/>
      <c r="S35" s="39"/>
      <c r="T35" s="42" t="s">
        <v>47</v>
      </c>
      <c r="U35" s="39"/>
      <c r="V35" s="39"/>
      <c r="W35" s="221">
        <f>ROUND(BD87+SUM(CH92:CH96),2)</f>
        <v>0</v>
      </c>
      <c r="X35" s="220"/>
      <c r="Y35" s="220"/>
      <c r="Z35" s="220"/>
      <c r="AA35" s="220"/>
      <c r="AB35" s="220"/>
      <c r="AC35" s="220"/>
      <c r="AD35" s="220"/>
      <c r="AE35" s="220"/>
      <c r="AF35" s="39"/>
      <c r="AG35" s="39"/>
      <c r="AH35" s="39"/>
      <c r="AI35" s="39"/>
      <c r="AJ35" s="39"/>
      <c r="AK35" s="221">
        <v>0</v>
      </c>
      <c r="AL35" s="220"/>
      <c r="AM35" s="220"/>
      <c r="AN35" s="220"/>
      <c r="AO35" s="220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52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53</v>
      </c>
      <c r="U37" s="46"/>
      <c r="V37" s="46"/>
      <c r="W37" s="46"/>
      <c r="X37" s="222" t="s">
        <v>54</v>
      </c>
      <c r="Y37" s="223"/>
      <c r="Z37" s="223"/>
      <c r="AA37" s="223"/>
      <c r="AB37" s="223"/>
      <c r="AC37" s="46"/>
      <c r="AD37" s="46"/>
      <c r="AE37" s="46"/>
      <c r="AF37" s="46"/>
      <c r="AG37" s="46"/>
      <c r="AH37" s="46"/>
      <c r="AI37" s="46"/>
      <c r="AJ37" s="46"/>
      <c r="AK37" s="224">
        <f>SUM(AK29:AK35)</f>
        <v>0</v>
      </c>
      <c r="AL37" s="223"/>
      <c r="AM37" s="223"/>
      <c r="AN37" s="223"/>
      <c r="AO37" s="225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56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58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57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58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59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60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57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58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57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58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226" t="s">
        <v>61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1649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09" t="str">
        <f>K6</f>
        <v>Stavební úpravy pro rozšíření baru v objektu kina 99 - změna stavby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79" t="s">
        <v>820</v>
      </c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Kolín, Smetanova 764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25</v>
      </c>
      <c r="AJ80" s="34"/>
      <c r="AK80" s="34"/>
      <c r="AL80" s="34"/>
      <c r="AM80" s="71" t="str">
        <f>IF(AN8="","",AN8)</f>
        <v>21.06.2016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Město Kolín, Karlovo nám. 78, Kolín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35</v>
      </c>
      <c r="AJ82" s="34"/>
      <c r="AK82" s="34"/>
      <c r="AL82" s="34"/>
      <c r="AM82" s="211" t="str">
        <f>IF(E17="","",E17)</f>
        <v>AZ PROJECT spol. s r.o., Plynárenská 830, Kolín</v>
      </c>
      <c r="AN82" s="198"/>
      <c r="AO82" s="198"/>
      <c r="AP82" s="198"/>
      <c r="AQ82" s="35"/>
      <c r="AS82" s="212" t="s">
        <v>62</v>
      </c>
      <c r="AT82" s="213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33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40</v>
      </c>
      <c r="AJ83" s="34"/>
      <c r="AK83" s="34"/>
      <c r="AL83" s="34"/>
      <c r="AM83" s="211" t="str">
        <f>IF(E20="","",E20)</f>
        <v>AZ PROJECT spol. s r.o., Plynárenská 830, Kolín</v>
      </c>
      <c r="AN83" s="198"/>
      <c r="AO83" s="198"/>
      <c r="AP83" s="198"/>
      <c r="AQ83" s="35"/>
      <c r="AS83" s="214"/>
      <c r="AT83" s="198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4"/>
      <c r="AT84" s="198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215" t="s">
        <v>63</v>
      </c>
      <c r="D85" s="216"/>
      <c r="E85" s="216"/>
      <c r="F85" s="216"/>
      <c r="G85" s="216"/>
      <c r="H85" s="73"/>
      <c r="I85" s="217" t="s">
        <v>64</v>
      </c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7" t="s">
        <v>65</v>
      </c>
      <c r="AH85" s="216"/>
      <c r="AI85" s="216"/>
      <c r="AJ85" s="216"/>
      <c r="AK85" s="216"/>
      <c r="AL85" s="216"/>
      <c r="AM85" s="216"/>
      <c r="AN85" s="217" t="s">
        <v>66</v>
      </c>
      <c r="AO85" s="216"/>
      <c r="AP85" s="218"/>
      <c r="AQ85" s="35"/>
      <c r="AS85" s="74" t="s">
        <v>67</v>
      </c>
      <c r="AT85" s="75" t="s">
        <v>68</v>
      </c>
      <c r="AU85" s="75" t="s">
        <v>69</v>
      </c>
      <c r="AV85" s="75" t="s">
        <v>70</v>
      </c>
      <c r="AW85" s="75" t="s">
        <v>71</v>
      </c>
      <c r="AX85" s="75" t="s">
        <v>72</v>
      </c>
      <c r="AY85" s="75" t="s">
        <v>73</v>
      </c>
      <c r="AZ85" s="75" t="s">
        <v>74</v>
      </c>
      <c r="BA85" s="75" t="s">
        <v>75</v>
      </c>
      <c r="BB85" s="75" t="s">
        <v>76</v>
      </c>
      <c r="BC85" s="75" t="s">
        <v>77</v>
      </c>
      <c r="BD85" s="76" t="s">
        <v>78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8" t="s">
        <v>79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1">
        <f>ROUND(AG88,2)</f>
        <v>0</v>
      </c>
      <c r="AH87" s="201"/>
      <c r="AI87" s="201"/>
      <c r="AJ87" s="201"/>
      <c r="AK87" s="201"/>
      <c r="AL87" s="201"/>
      <c r="AM87" s="201"/>
      <c r="AN87" s="202">
        <f>SUM(AG87,AT87)</f>
        <v>0</v>
      </c>
      <c r="AO87" s="202"/>
      <c r="AP87" s="202"/>
      <c r="AQ87" s="69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 aca="true" t="shared" si="0" ref="AZ87:BD88">ROUND(AZ88,2)</f>
        <v>0</v>
      </c>
      <c r="BA87" s="81">
        <f t="shared" si="0"/>
        <v>0</v>
      </c>
      <c r="BB87" s="81">
        <f t="shared" si="0"/>
        <v>0</v>
      </c>
      <c r="BC87" s="81">
        <f t="shared" si="0"/>
        <v>0</v>
      </c>
      <c r="BD87" s="83">
        <f t="shared" si="0"/>
        <v>0</v>
      </c>
      <c r="BS87" s="84" t="s">
        <v>80</v>
      </c>
      <c r="BT87" s="84" t="s">
        <v>81</v>
      </c>
      <c r="BU87" s="85" t="s">
        <v>82</v>
      </c>
      <c r="BV87" s="84" t="s">
        <v>83</v>
      </c>
      <c r="BW87" s="84" t="s">
        <v>84</v>
      </c>
      <c r="BX87" s="84" t="s">
        <v>85</v>
      </c>
    </row>
    <row r="88" spans="2:76" s="5" customFormat="1" ht="40.5" customHeight="1">
      <c r="B88" s="86"/>
      <c r="C88" s="87"/>
      <c r="D88" s="206" t="s">
        <v>15</v>
      </c>
      <c r="E88" s="204"/>
      <c r="F88" s="204"/>
      <c r="G88" s="204"/>
      <c r="H88" s="204"/>
      <c r="I88" s="88"/>
      <c r="J88" s="206" t="s">
        <v>18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5">
        <f>ROUND(AG89,2)</f>
        <v>0</v>
      </c>
      <c r="AH88" s="204"/>
      <c r="AI88" s="204"/>
      <c r="AJ88" s="204"/>
      <c r="AK88" s="204"/>
      <c r="AL88" s="204"/>
      <c r="AM88" s="204"/>
      <c r="AN88" s="203">
        <f>SUM(AG88,AT88)</f>
        <v>0</v>
      </c>
      <c r="AO88" s="204"/>
      <c r="AP88" s="204"/>
      <c r="AQ88" s="89"/>
      <c r="AS88" s="90">
        <f>ROUND(AS89,2)</f>
        <v>0</v>
      </c>
      <c r="AT88" s="91">
        <f>ROUND(SUM(AV88:AW88),2)</f>
        <v>0</v>
      </c>
      <c r="AU88" s="92">
        <f>ROUND(AU89,5)</f>
        <v>0</v>
      </c>
      <c r="AV88" s="91">
        <f>ROUND(AZ88*L31,2)</f>
        <v>0</v>
      </c>
      <c r="AW88" s="91">
        <f>ROUND(BA88*L32,2)</f>
        <v>0</v>
      </c>
      <c r="AX88" s="91">
        <f>ROUND(BB88*L31,2)</f>
        <v>0</v>
      </c>
      <c r="AY88" s="91">
        <f>ROUND(BC88*L32,2)</f>
        <v>0</v>
      </c>
      <c r="AZ88" s="91">
        <f t="shared" si="0"/>
        <v>0</v>
      </c>
      <c r="BA88" s="91">
        <f t="shared" si="0"/>
        <v>0</v>
      </c>
      <c r="BB88" s="91">
        <f t="shared" si="0"/>
        <v>0</v>
      </c>
      <c r="BC88" s="91">
        <f t="shared" si="0"/>
        <v>0</v>
      </c>
      <c r="BD88" s="93">
        <f t="shared" si="0"/>
        <v>0</v>
      </c>
      <c r="BS88" s="94" t="s">
        <v>80</v>
      </c>
      <c r="BT88" s="94" t="s">
        <v>22</v>
      </c>
      <c r="BU88" s="94" t="s">
        <v>82</v>
      </c>
      <c r="BV88" s="94" t="s">
        <v>83</v>
      </c>
      <c r="BW88" s="94" t="s">
        <v>86</v>
      </c>
      <c r="BX88" s="94" t="s">
        <v>84</v>
      </c>
    </row>
    <row r="89" spans="1:76" s="6" customFormat="1" ht="42" customHeight="1">
      <c r="A89" s="188" t="s">
        <v>814</v>
      </c>
      <c r="B89" s="95"/>
      <c r="C89" s="96"/>
      <c r="D89" s="96"/>
      <c r="E89" s="208" t="s">
        <v>87</v>
      </c>
      <c r="F89" s="207"/>
      <c r="G89" s="207"/>
      <c r="H89" s="207"/>
      <c r="I89" s="207"/>
      <c r="J89" s="96"/>
      <c r="K89" s="208" t="s">
        <v>18</v>
      </c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0">
        <f>'1649a - Stavební úpravy p...'!M31</f>
        <v>0</v>
      </c>
      <c r="AH89" s="207"/>
      <c r="AI89" s="207"/>
      <c r="AJ89" s="207"/>
      <c r="AK89" s="207"/>
      <c r="AL89" s="207"/>
      <c r="AM89" s="207"/>
      <c r="AN89" s="200">
        <f>SUM(AG89,AT89)</f>
        <v>0</v>
      </c>
      <c r="AO89" s="207"/>
      <c r="AP89" s="207"/>
      <c r="AQ89" s="97"/>
      <c r="AS89" s="98">
        <f>'1649a - Stavební úpravy p...'!M29</f>
        <v>0</v>
      </c>
      <c r="AT89" s="99">
        <f>ROUND(SUM(AV89:AW89),2)</f>
        <v>0</v>
      </c>
      <c r="AU89" s="100">
        <f>'1649a - Stavební úpravy p...'!W141</f>
        <v>0</v>
      </c>
      <c r="AV89" s="99">
        <f>'1649a - Stavební úpravy p...'!M33</f>
        <v>0</v>
      </c>
      <c r="AW89" s="99">
        <f>'1649a - Stavební úpravy p...'!M34</f>
        <v>0</v>
      </c>
      <c r="AX89" s="99">
        <f>'1649a - Stavební úpravy p...'!M35</f>
        <v>0</v>
      </c>
      <c r="AY89" s="99">
        <f>'1649a - Stavební úpravy p...'!M36</f>
        <v>0</v>
      </c>
      <c r="AZ89" s="99">
        <f>'1649a - Stavební úpravy p...'!H33</f>
        <v>0</v>
      </c>
      <c r="BA89" s="99">
        <f>'1649a - Stavební úpravy p...'!H34</f>
        <v>0</v>
      </c>
      <c r="BB89" s="99">
        <f>'1649a - Stavební úpravy p...'!H35</f>
        <v>0</v>
      </c>
      <c r="BC89" s="99">
        <f>'1649a - Stavební úpravy p...'!H36</f>
        <v>0</v>
      </c>
      <c r="BD89" s="101">
        <f>'1649a - Stavební úpravy p...'!H37</f>
        <v>0</v>
      </c>
      <c r="BT89" s="102" t="s">
        <v>88</v>
      </c>
      <c r="BV89" s="102" t="s">
        <v>83</v>
      </c>
      <c r="BW89" s="102" t="s">
        <v>89</v>
      </c>
      <c r="BX89" s="102" t="s">
        <v>86</v>
      </c>
    </row>
    <row r="90" spans="2:43" ht="13.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2:48" s="1" customFormat="1" ht="30" customHeight="1">
      <c r="B91" s="33"/>
      <c r="C91" s="78" t="s">
        <v>90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02">
        <f>ROUND(SUM(AG92:AG95),2)</f>
        <v>0</v>
      </c>
      <c r="AH91" s="198"/>
      <c r="AI91" s="198"/>
      <c r="AJ91" s="198"/>
      <c r="AK91" s="198"/>
      <c r="AL91" s="198"/>
      <c r="AM91" s="198"/>
      <c r="AN91" s="202">
        <f>ROUND(SUM(AN92:AN95),2)</f>
        <v>0</v>
      </c>
      <c r="AO91" s="198"/>
      <c r="AP91" s="198"/>
      <c r="AQ91" s="35"/>
      <c r="AS91" s="74" t="s">
        <v>91</v>
      </c>
      <c r="AT91" s="75" t="s">
        <v>92</v>
      </c>
      <c r="AU91" s="75" t="s">
        <v>45</v>
      </c>
      <c r="AV91" s="76" t="s">
        <v>68</v>
      </c>
    </row>
    <row r="92" spans="2:89" s="1" customFormat="1" ht="19.5" customHeight="1">
      <c r="B92" s="33"/>
      <c r="C92" s="34"/>
      <c r="D92" s="103" t="s">
        <v>93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199">
        <f>ROUND(AG87*AS92,2)</f>
        <v>0</v>
      </c>
      <c r="AH92" s="198"/>
      <c r="AI92" s="198"/>
      <c r="AJ92" s="198"/>
      <c r="AK92" s="198"/>
      <c r="AL92" s="198"/>
      <c r="AM92" s="198"/>
      <c r="AN92" s="200">
        <f>ROUND(AG92+AV92,2)</f>
        <v>0</v>
      </c>
      <c r="AO92" s="198"/>
      <c r="AP92" s="198"/>
      <c r="AQ92" s="35"/>
      <c r="AS92" s="104">
        <v>0</v>
      </c>
      <c r="AT92" s="105" t="s">
        <v>94</v>
      </c>
      <c r="AU92" s="105" t="s">
        <v>46</v>
      </c>
      <c r="AV92" s="106">
        <f>ROUND(IF(AU92="základní",AG92*L31,IF(AU92="snížená",AG92*L32,0)),2)</f>
        <v>0</v>
      </c>
      <c r="BV92" s="16" t="s">
        <v>95</v>
      </c>
      <c r="BY92" s="107">
        <f>IF(AU92="základní",AV92,0)</f>
        <v>0</v>
      </c>
      <c r="BZ92" s="107">
        <f>IF(AU92="snížená",AV92,0)</f>
        <v>0</v>
      </c>
      <c r="CA92" s="107">
        <v>0</v>
      </c>
      <c r="CB92" s="107">
        <v>0</v>
      </c>
      <c r="CC92" s="107"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>x</v>
      </c>
    </row>
    <row r="93" spans="2:89" s="1" customFormat="1" ht="19.5" customHeight="1">
      <c r="B93" s="33"/>
      <c r="C93" s="34"/>
      <c r="D93" s="197" t="s">
        <v>96</v>
      </c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34"/>
      <c r="AD93" s="34"/>
      <c r="AE93" s="34"/>
      <c r="AF93" s="34"/>
      <c r="AG93" s="199">
        <f>AG87*AS93</f>
        <v>0</v>
      </c>
      <c r="AH93" s="198"/>
      <c r="AI93" s="198"/>
      <c r="AJ93" s="198"/>
      <c r="AK93" s="198"/>
      <c r="AL93" s="198"/>
      <c r="AM93" s="198"/>
      <c r="AN93" s="200">
        <f>AG93+AV93</f>
        <v>0</v>
      </c>
      <c r="AO93" s="198"/>
      <c r="AP93" s="198"/>
      <c r="AQ93" s="35"/>
      <c r="AS93" s="108">
        <v>0</v>
      </c>
      <c r="AT93" s="109" t="s">
        <v>94</v>
      </c>
      <c r="AU93" s="109" t="s">
        <v>46</v>
      </c>
      <c r="AV93" s="110">
        <f>ROUND(IF(AU93="nulová",0,IF(OR(AU93="základní",AU93="zákl. přenesená"),AG93*L31,AG93*L32)),2)</f>
        <v>0</v>
      </c>
      <c r="BV93" s="16" t="s">
        <v>97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>
        <f>IF(D93="Vyplň vlastní","","x")</f>
      </c>
    </row>
    <row r="94" spans="2:89" s="1" customFormat="1" ht="19.5" customHeight="1">
      <c r="B94" s="33"/>
      <c r="C94" s="34"/>
      <c r="D94" s="197" t="s">
        <v>96</v>
      </c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34"/>
      <c r="AD94" s="34"/>
      <c r="AE94" s="34"/>
      <c r="AF94" s="34"/>
      <c r="AG94" s="199">
        <f>AG87*AS94</f>
        <v>0</v>
      </c>
      <c r="AH94" s="198"/>
      <c r="AI94" s="198"/>
      <c r="AJ94" s="198"/>
      <c r="AK94" s="198"/>
      <c r="AL94" s="198"/>
      <c r="AM94" s="198"/>
      <c r="AN94" s="200">
        <f>AG94+AV94</f>
        <v>0</v>
      </c>
      <c r="AO94" s="198"/>
      <c r="AP94" s="198"/>
      <c r="AQ94" s="35"/>
      <c r="AS94" s="108">
        <v>0</v>
      </c>
      <c r="AT94" s="109" t="s">
        <v>94</v>
      </c>
      <c r="AU94" s="109" t="s">
        <v>46</v>
      </c>
      <c r="AV94" s="110">
        <f>ROUND(IF(AU94="nulová",0,IF(OR(AU94="základní",AU94="zákl. přenesená"),AG94*L31,AG94*L32)),2)</f>
        <v>0</v>
      </c>
      <c r="BV94" s="16" t="s">
        <v>97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>
        <f>IF(D94="Vyplň vlastní","","x")</f>
      </c>
    </row>
    <row r="95" spans="2:89" s="1" customFormat="1" ht="19.5" customHeight="1">
      <c r="B95" s="33"/>
      <c r="C95" s="34"/>
      <c r="D95" s="197" t="s">
        <v>96</v>
      </c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34"/>
      <c r="AD95" s="34"/>
      <c r="AE95" s="34"/>
      <c r="AF95" s="34"/>
      <c r="AG95" s="199">
        <f>AG87*AS95</f>
        <v>0</v>
      </c>
      <c r="AH95" s="198"/>
      <c r="AI95" s="198"/>
      <c r="AJ95" s="198"/>
      <c r="AK95" s="198"/>
      <c r="AL95" s="198"/>
      <c r="AM95" s="198"/>
      <c r="AN95" s="200">
        <f>AG95+AV95</f>
        <v>0</v>
      </c>
      <c r="AO95" s="198"/>
      <c r="AP95" s="198"/>
      <c r="AQ95" s="35"/>
      <c r="AS95" s="111">
        <v>0</v>
      </c>
      <c r="AT95" s="112" t="s">
        <v>94</v>
      </c>
      <c r="AU95" s="112" t="s">
        <v>46</v>
      </c>
      <c r="AV95" s="101">
        <f>ROUND(IF(AU95="nulová",0,IF(OR(AU95="základní",AU95="zákl. přenesená"),AG95*L31,AG95*L32)),2)</f>
        <v>0</v>
      </c>
      <c r="BV95" s="16" t="s">
        <v>97</v>
      </c>
      <c r="BY95" s="107">
        <f>IF(AU95="základní",AV95,0)</f>
        <v>0</v>
      </c>
      <c r="BZ95" s="107">
        <f>IF(AU95="snížená",AV95,0)</f>
        <v>0</v>
      </c>
      <c r="CA95" s="107">
        <f>IF(AU95="zákl. přenesená",AV95,0)</f>
        <v>0</v>
      </c>
      <c r="CB95" s="107">
        <f>IF(AU95="sníž. přenesená",AV95,0)</f>
        <v>0</v>
      </c>
      <c r="CC95" s="107">
        <f>IF(AU95="nulová",AV95,0)</f>
        <v>0</v>
      </c>
      <c r="CD95" s="107">
        <f>IF(AU95="základní",AG95,0)</f>
        <v>0</v>
      </c>
      <c r="CE95" s="107">
        <f>IF(AU95="snížená",AG95,0)</f>
        <v>0</v>
      </c>
      <c r="CF95" s="107">
        <f>IF(AU95="zákl. přenesená",AG95,0)</f>
        <v>0</v>
      </c>
      <c r="CG95" s="107">
        <f>IF(AU95="sníž. přenesená",AG95,0)</f>
        <v>0</v>
      </c>
      <c r="CH95" s="107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>
        <f>IF(D95="Vyplň vlastní","","x")</f>
      </c>
    </row>
    <row r="96" spans="2:43" s="1" customFormat="1" ht="10.5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5"/>
    </row>
    <row r="97" spans="2:43" s="1" customFormat="1" ht="30" customHeight="1">
      <c r="B97" s="33"/>
      <c r="C97" s="113" t="s">
        <v>98</v>
      </c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94">
        <f>ROUND(AG87+AG91,2)</f>
        <v>0</v>
      </c>
      <c r="AH97" s="194"/>
      <c r="AI97" s="194"/>
      <c r="AJ97" s="194"/>
      <c r="AK97" s="194"/>
      <c r="AL97" s="194"/>
      <c r="AM97" s="194"/>
      <c r="AN97" s="194">
        <f>AN87+AN91</f>
        <v>0</v>
      </c>
      <c r="AO97" s="194"/>
      <c r="AP97" s="194"/>
      <c r="AQ97" s="35"/>
    </row>
    <row r="98" spans="2:43" s="1" customFormat="1" ht="6.75" customHeight="1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9"/>
    </row>
  </sheetData>
  <sheetProtection/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9" location="'1649a - Stavební úpravy p...'!C2" tooltip="1649a - Stavební úpravy p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M74" sqref="M7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customWidth="1"/>
    <col min="20" max="20" width="29.710937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1406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4" width="0" style="0" hidden="1" customWidth="1"/>
  </cols>
  <sheetData>
    <row r="1" spans="1:66" ht="21.75" customHeight="1">
      <c r="A1" s="193"/>
      <c r="B1" s="190"/>
      <c r="C1" s="190"/>
      <c r="D1" s="191" t="s">
        <v>1</v>
      </c>
      <c r="E1" s="190"/>
      <c r="F1" s="192" t="s">
        <v>815</v>
      </c>
      <c r="G1" s="192"/>
      <c r="H1" s="243" t="s">
        <v>816</v>
      </c>
      <c r="I1" s="243"/>
      <c r="J1" s="243"/>
      <c r="K1" s="243"/>
      <c r="L1" s="192" t="s">
        <v>817</v>
      </c>
      <c r="M1" s="190"/>
      <c r="N1" s="190"/>
      <c r="O1" s="191" t="s">
        <v>99</v>
      </c>
      <c r="P1" s="190"/>
      <c r="Q1" s="190"/>
      <c r="R1" s="190"/>
      <c r="S1" s="192" t="s">
        <v>818</v>
      </c>
      <c r="T1" s="192"/>
      <c r="U1" s="193"/>
      <c r="V1" s="1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227" t="s">
        <v>5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S2" s="195" t="s">
        <v>6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T2" s="16" t="s">
        <v>89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88</v>
      </c>
    </row>
    <row r="4" spans="2:46" ht="36.75" customHeight="1">
      <c r="B4" s="20"/>
      <c r="C4" s="226" t="s">
        <v>100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63" t="str">
        <f>'Rekapitulace stavby'!K6</f>
        <v>Stavební úpravy pro rozšíření baru v objektu kina 99 - změna stavby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1" t="s">
        <v>820</v>
      </c>
      <c r="R6" s="22"/>
    </row>
    <row r="7" spans="2:18" ht="24.75" customHeight="1">
      <c r="B7" s="20"/>
      <c r="C7" s="21"/>
      <c r="D7" s="28" t="s">
        <v>101</v>
      </c>
      <c r="E7" s="21"/>
      <c r="F7" s="263" t="s">
        <v>102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1"/>
      <c r="R7" s="22"/>
    </row>
    <row r="8" spans="2:18" s="1" customFormat="1" ht="32.25" customHeight="1">
      <c r="B8" s="33"/>
      <c r="C8" s="34"/>
      <c r="D8" s="27" t="s">
        <v>103</v>
      </c>
      <c r="E8" s="34"/>
      <c r="F8" s="233" t="s">
        <v>104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34"/>
      <c r="R8" s="35"/>
    </row>
    <row r="9" spans="2:18" s="1" customFormat="1" ht="14.25" customHeight="1">
      <c r="B9" s="33"/>
      <c r="C9" s="34"/>
      <c r="D9" s="28" t="s">
        <v>20</v>
      </c>
      <c r="E9" s="34"/>
      <c r="F9" s="26" t="s">
        <v>3</v>
      </c>
      <c r="G9" s="34"/>
      <c r="H9" s="34"/>
      <c r="I9" s="34"/>
      <c r="J9" s="34"/>
      <c r="K9" s="34"/>
      <c r="L9" s="34"/>
      <c r="M9" s="28" t="s">
        <v>21</v>
      </c>
      <c r="N9" s="34"/>
      <c r="O9" s="26" t="s">
        <v>3</v>
      </c>
      <c r="P9" s="34"/>
      <c r="Q9" s="34"/>
      <c r="R9" s="35"/>
    </row>
    <row r="10" spans="2:18" s="1" customFormat="1" ht="14.25" customHeight="1">
      <c r="B10" s="33"/>
      <c r="C10" s="34"/>
      <c r="D10" s="28" t="s">
        <v>23</v>
      </c>
      <c r="E10" s="34"/>
      <c r="F10" s="26" t="s">
        <v>24</v>
      </c>
      <c r="G10" s="34"/>
      <c r="H10" s="34"/>
      <c r="I10" s="34"/>
      <c r="J10" s="34"/>
      <c r="K10" s="34"/>
      <c r="L10" s="34"/>
      <c r="M10" s="28" t="s">
        <v>25</v>
      </c>
      <c r="N10" s="34"/>
      <c r="O10" s="278" t="str">
        <f>'Rekapitulace stavby'!AN8</f>
        <v>21.06.2016</v>
      </c>
      <c r="P10" s="198"/>
      <c r="Q10" s="34"/>
      <c r="R10" s="35"/>
    </row>
    <row r="11" spans="2:18" s="1" customFormat="1" ht="10.5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2:18" s="1" customFormat="1" ht="14.25" customHeight="1">
      <c r="B12" s="33"/>
      <c r="C12" s="34"/>
      <c r="D12" s="28" t="s">
        <v>29</v>
      </c>
      <c r="E12" s="34"/>
      <c r="F12" s="34"/>
      <c r="G12" s="34"/>
      <c r="H12" s="34"/>
      <c r="I12" s="34"/>
      <c r="J12" s="34"/>
      <c r="K12" s="34"/>
      <c r="L12" s="34"/>
      <c r="M12" s="28" t="s">
        <v>30</v>
      </c>
      <c r="N12" s="34"/>
      <c r="O12" s="232" t="s">
        <v>3</v>
      </c>
      <c r="P12" s="198"/>
      <c r="Q12" s="34"/>
      <c r="R12" s="35"/>
    </row>
    <row r="13" spans="2:18" s="1" customFormat="1" ht="18" customHeight="1">
      <c r="B13" s="33"/>
      <c r="C13" s="34"/>
      <c r="D13" s="34"/>
      <c r="E13" s="26" t="s">
        <v>31</v>
      </c>
      <c r="F13" s="34"/>
      <c r="G13" s="34"/>
      <c r="H13" s="34"/>
      <c r="I13" s="34"/>
      <c r="J13" s="34"/>
      <c r="K13" s="34"/>
      <c r="L13" s="34"/>
      <c r="M13" s="28" t="s">
        <v>32</v>
      </c>
      <c r="N13" s="34"/>
      <c r="O13" s="232" t="s">
        <v>3</v>
      </c>
      <c r="P13" s="198"/>
      <c r="Q13" s="34"/>
      <c r="R13" s="35"/>
    </row>
    <row r="14" spans="2:18" s="1" customFormat="1" ht="6.75" customHeight="1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2:18" s="1" customFormat="1" ht="14.25" customHeight="1">
      <c r="B15" s="33"/>
      <c r="C15" s="34"/>
      <c r="D15" s="28" t="s">
        <v>33</v>
      </c>
      <c r="E15" s="34"/>
      <c r="F15" s="34"/>
      <c r="G15" s="34"/>
      <c r="H15" s="34"/>
      <c r="I15" s="34"/>
      <c r="J15" s="34"/>
      <c r="K15" s="34"/>
      <c r="L15" s="34"/>
      <c r="M15" s="28" t="s">
        <v>30</v>
      </c>
      <c r="N15" s="34"/>
      <c r="O15" s="277" t="s">
        <v>3</v>
      </c>
      <c r="P15" s="198"/>
      <c r="Q15" s="34"/>
      <c r="R15" s="35"/>
    </row>
    <row r="16" spans="2:18" s="1" customFormat="1" ht="18" customHeight="1">
      <c r="B16" s="33"/>
      <c r="C16" s="34"/>
      <c r="D16" s="34"/>
      <c r="E16" s="277" t="s">
        <v>105</v>
      </c>
      <c r="F16" s="198"/>
      <c r="G16" s="198"/>
      <c r="H16" s="198"/>
      <c r="I16" s="198"/>
      <c r="J16" s="198"/>
      <c r="K16" s="198"/>
      <c r="L16" s="198"/>
      <c r="M16" s="28" t="s">
        <v>32</v>
      </c>
      <c r="N16" s="34"/>
      <c r="O16" s="277" t="s">
        <v>3</v>
      </c>
      <c r="P16" s="198"/>
      <c r="Q16" s="34"/>
      <c r="R16" s="35"/>
    </row>
    <row r="17" spans="2:18" s="1" customFormat="1" ht="6.75" customHeight="1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2:18" s="1" customFormat="1" ht="14.25" customHeight="1">
      <c r="B18" s="33"/>
      <c r="C18" s="34"/>
      <c r="D18" s="28" t="s">
        <v>35</v>
      </c>
      <c r="E18" s="34"/>
      <c r="F18" s="34"/>
      <c r="G18" s="34"/>
      <c r="H18" s="34"/>
      <c r="I18" s="34"/>
      <c r="J18" s="34"/>
      <c r="K18" s="34"/>
      <c r="L18" s="34"/>
      <c r="M18" s="28" t="s">
        <v>30</v>
      </c>
      <c r="N18" s="34"/>
      <c r="O18" s="232" t="s">
        <v>36</v>
      </c>
      <c r="P18" s="198"/>
      <c r="Q18" s="34"/>
      <c r="R18" s="35"/>
    </row>
    <row r="19" spans="2:18" s="1" customFormat="1" ht="18" customHeight="1">
      <c r="B19" s="33"/>
      <c r="C19" s="34"/>
      <c r="D19" s="34"/>
      <c r="E19" s="26" t="s">
        <v>37</v>
      </c>
      <c r="F19" s="34"/>
      <c r="G19" s="34"/>
      <c r="H19" s="34"/>
      <c r="I19" s="34"/>
      <c r="J19" s="34"/>
      <c r="K19" s="34"/>
      <c r="L19" s="34"/>
      <c r="M19" s="28" t="s">
        <v>32</v>
      </c>
      <c r="N19" s="34"/>
      <c r="O19" s="232" t="s">
        <v>38</v>
      </c>
      <c r="P19" s="198"/>
      <c r="Q19" s="34"/>
      <c r="R19" s="35"/>
    </row>
    <row r="20" spans="2:18" s="1" customFormat="1" ht="6.75" customHeigh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2:18" s="1" customFormat="1" ht="14.25" customHeight="1">
      <c r="B21" s="33"/>
      <c r="C21" s="34"/>
      <c r="D21" s="28" t="s">
        <v>40</v>
      </c>
      <c r="E21" s="34"/>
      <c r="F21" s="34"/>
      <c r="G21" s="34"/>
      <c r="H21" s="34"/>
      <c r="I21" s="34"/>
      <c r="J21" s="34"/>
      <c r="K21" s="34"/>
      <c r="L21" s="34"/>
      <c r="M21" s="28" t="s">
        <v>30</v>
      </c>
      <c r="N21" s="34"/>
      <c r="O21" s="232" t="s">
        <v>36</v>
      </c>
      <c r="P21" s="198"/>
      <c r="Q21" s="34"/>
      <c r="R21" s="35"/>
    </row>
    <row r="22" spans="2:18" s="1" customFormat="1" ht="18" customHeight="1">
      <c r="B22" s="33"/>
      <c r="C22" s="34"/>
      <c r="D22" s="34"/>
      <c r="E22" s="26" t="s">
        <v>37</v>
      </c>
      <c r="F22" s="34"/>
      <c r="G22" s="34"/>
      <c r="H22" s="34"/>
      <c r="I22" s="34"/>
      <c r="J22" s="34"/>
      <c r="K22" s="34"/>
      <c r="L22" s="34"/>
      <c r="M22" s="28" t="s">
        <v>32</v>
      </c>
      <c r="N22" s="34"/>
      <c r="O22" s="232" t="s">
        <v>38</v>
      </c>
      <c r="P22" s="198"/>
      <c r="Q22" s="34"/>
      <c r="R22" s="35"/>
    </row>
    <row r="23" spans="2:18" s="1" customFormat="1" ht="6.75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4.25" customHeight="1">
      <c r="B24" s="33"/>
      <c r="C24" s="34"/>
      <c r="D24" s="28" t="s">
        <v>41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22.5" customHeight="1">
      <c r="B25" s="33"/>
      <c r="C25" s="34"/>
      <c r="D25" s="34"/>
      <c r="E25" s="235" t="s">
        <v>3</v>
      </c>
      <c r="F25" s="198"/>
      <c r="G25" s="198"/>
      <c r="H25" s="198"/>
      <c r="I25" s="198"/>
      <c r="J25" s="198"/>
      <c r="K25" s="198"/>
      <c r="L25" s="198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8" s="1" customFormat="1" ht="6.75" customHeight="1">
      <c r="B27" s="33"/>
      <c r="C27" s="34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4"/>
      <c r="R27" s="35"/>
    </row>
    <row r="28" spans="2:18" s="1" customFormat="1" ht="14.25" customHeight="1">
      <c r="B28" s="33"/>
      <c r="C28" s="34"/>
      <c r="D28" s="115" t="s">
        <v>106</v>
      </c>
      <c r="E28" s="34"/>
      <c r="F28" s="34"/>
      <c r="G28" s="34"/>
      <c r="H28" s="34"/>
      <c r="I28" s="34"/>
      <c r="J28" s="34"/>
      <c r="K28" s="34"/>
      <c r="L28" s="34"/>
      <c r="M28" s="236">
        <f>N89</f>
        <v>0</v>
      </c>
      <c r="N28" s="198"/>
      <c r="O28" s="198"/>
      <c r="P28" s="198"/>
      <c r="Q28" s="34"/>
      <c r="R28" s="35"/>
    </row>
    <row r="29" spans="2:18" s="1" customFormat="1" ht="14.25" customHeight="1">
      <c r="B29" s="33"/>
      <c r="C29" s="34"/>
      <c r="D29" s="32" t="s">
        <v>93</v>
      </c>
      <c r="E29" s="34"/>
      <c r="F29" s="34"/>
      <c r="G29" s="34"/>
      <c r="H29" s="34"/>
      <c r="I29" s="34"/>
      <c r="J29" s="34"/>
      <c r="K29" s="34"/>
      <c r="L29" s="34"/>
      <c r="M29" s="236">
        <f>N115</f>
        <v>0</v>
      </c>
      <c r="N29" s="198"/>
      <c r="O29" s="198"/>
      <c r="P29" s="198"/>
      <c r="Q29" s="34"/>
      <c r="R29" s="35"/>
    </row>
    <row r="30" spans="2:18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2:18" s="1" customFormat="1" ht="24.75" customHeight="1">
      <c r="B31" s="33"/>
      <c r="C31" s="34"/>
      <c r="D31" s="116" t="s">
        <v>44</v>
      </c>
      <c r="E31" s="34"/>
      <c r="F31" s="34"/>
      <c r="G31" s="34"/>
      <c r="H31" s="34"/>
      <c r="I31" s="34"/>
      <c r="J31" s="34"/>
      <c r="K31" s="34"/>
      <c r="L31" s="34"/>
      <c r="M31" s="276">
        <f>ROUND(M28+M29,2)</f>
        <v>0</v>
      </c>
      <c r="N31" s="198"/>
      <c r="O31" s="198"/>
      <c r="P31" s="198"/>
      <c r="Q31" s="34"/>
      <c r="R31" s="35"/>
    </row>
    <row r="32" spans="2:18" s="1" customFormat="1" ht="6.75" customHeight="1">
      <c r="B32" s="33"/>
      <c r="C32" s="3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4"/>
      <c r="R32" s="35"/>
    </row>
    <row r="33" spans="2:18" s="1" customFormat="1" ht="14.25" customHeight="1">
      <c r="B33" s="33"/>
      <c r="C33" s="34"/>
      <c r="D33" s="40" t="s">
        <v>45</v>
      </c>
      <c r="E33" s="40" t="s">
        <v>46</v>
      </c>
      <c r="F33" s="41">
        <v>0.21</v>
      </c>
      <c r="G33" s="117" t="s">
        <v>47</v>
      </c>
      <c r="H33" s="274">
        <f>(SUM(BE115:BE122)+SUM(BE141:BE407))</f>
        <v>0</v>
      </c>
      <c r="I33" s="198"/>
      <c r="J33" s="198"/>
      <c r="K33" s="34"/>
      <c r="L33" s="34"/>
      <c r="M33" s="274">
        <f>ROUND((SUM(BE115:BE122)+SUM(BE141:BE407)),2)*F33</f>
        <v>0</v>
      </c>
      <c r="N33" s="198"/>
      <c r="O33" s="198"/>
      <c r="P33" s="198"/>
      <c r="Q33" s="34"/>
      <c r="R33" s="35"/>
    </row>
    <row r="34" spans="2:18" s="1" customFormat="1" ht="14.25" customHeight="1">
      <c r="B34" s="33"/>
      <c r="C34" s="34"/>
      <c r="D34" s="34"/>
      <c r="E34" s="40" t="s">
        <v>48</v>
      </c>
      <c r="F34" s="41">
        <v>0.15</v>
      </c>
      <c r="G34" s="117" t="s">
        <v>47</v>
      </c>
      <c r="H34" s="274">
        <f>(SUM(BF115:BF122)+SUM(BF141:BF407))</f>
        <v>0</v>
      </c>
      <c r="I34" s="198"/>
      <c r="J34" s="198"/>
      <c r="K34" s="34"/>
      <c r="L34" s="34"/>
      <c r="M34" s="274">
        <f>ROUND((SUM(BF115:BF122)+SUM(BF141:BF407)),2)*F34</f>
        <v>0</v>
      </c>
      <c r="N34" s="198"/>
      <c r="O34" s="198"/>
      <c r="P34" s="198"/>
      <c r="Q34" s="34"/>
      <c r="R34" s="35"/>
    </row>
    <row r="35" spans="2:18" s="1" customFormat="1" ht="14.25" customHeight="1" hidden="1">
      <c r="B35" s="33"/>
      <c r="C35" s="34"/>
      <c r="D35" s="34"/>
      <c r="E35" s="40" t="s">
        <v>49</v>
      </c>
      <c r="F35" s="41">
        <v>0.21</v>
      </c>
      <c r="G35" s="117" t="s">
        <v>47</v>
      </c>
      <c r="H35" s="274">
        <f>(SUM(BG115:BG122)+SUM(BG141:BG407))</f>
        <v>0</v>
      </c>
      <c r="I35" s="198"/>
      <c r="J35" s="198"/>
      <c r="K35" s="34"/>
      <c r="L35" s="34"/>
      <c r="M35" s="274">
        <v>0</v>
      </c>
      <c r="N35" s="198"/>
      <c r="O35" s="198"/>
      <c r="P35" s="198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50</v>
      </c>
      <c r="F36" s="41">
        <v>0.15</v>
      </c>
      <c r="G36" s="117" t="s">
        <v>47</v>
      </c>
      <c r="H36" s="274">
        <f>(SUM(BH115:BH122)+SUM(BH141:BH407))</f>
        <v>0</v>
      </c>
      <c r="I36" s="198"/>
      <c r="J36" s="198"/>
      <c r="K36" s="34"/>
      <c r="L36" s="34"/>
      <c r="M36" s="274">
        <v>0</v>
      </c>
      <c r="N36" s="198"/>
      <c r="O36" s="198"/>
      <c r="P36" s="198"/>
      <c r="Q36" s="34"/>
      <c r="R36" s="35"/>
    </row>
    <row r="37" spans="2:18" s="1" customFormat="1" ht="14.25" customHeight="1" hidden="1">
      <c r="B37" s="33"/>
      <c r="C37" s="34"/>
      <c r="D37" s="34"/>
      <c r="E37" s="40" t="s">
        <v>51</v>
      </c>
      <c r="F37" s="41">
        <v>0</v>
      </c>
      <c r="G37" s="117" t="s">
        <v>47</v>
      </c>
      <c r="H37" s="274">
        <f>(SUM(BI115:BI122)+SUM(BI141:BI407))</f>
        <v>0</v>
      </c>
      <c r="I37" s="198"/>
      <c r="J37" s="198"/>
      <c r="K37" s="34"/>
      <c r="L37" s="34"/>
      <c r="M37" s="274">
        <v>0</v>
      </c>
      <c r="N37" s="198"/>
      <c r="O37" s="198"/>
      <c r="P37" s="198"/>
      <c r="Q37" s="34"/>
      <c r="R37" s="35"/>
    </row>
    <row r="38" spans="2:18" s="1" customFormat="1" ht="6.7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24.75" customHeight="1">
      <c r="B39" s="33"/>
      <c r="C39" s="114"/>
      <c r="D39" s="118" t="s">
        <v>52</v>
      </c>
      <c r="E39" s="73"/>
      <c r="F39" s="73"/>
      <c r="G39" s="119" t="s">
        <v>53</v>
      </c>
      <c r="H39" s="120" t="s">
        <v>54</v>
      </c>
      <c r="I39" s="73"/>
      <c r="J39" s="73"/>
      <c r="K39" s="73"/>
      <c r="L39" s="275">
        <f>SUM(M31:M37)</f>
        <v>0</v>
      </c>
      <c r="M39" s="216"/>
      <c r="N39" s="216"/>
      <c r="O39" s="216"/>
      <c r="P39" s="218"/>
      <c r="Q39" s="11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s="1" customFormat="1" ht="14.25" customHeight="1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55</v>
      </c>
      <c r="E50" s="49"/>
      <c r="F50" s="49"/>
      <c r="G50" s="49"/>
      <c r="H50" s="50"/>
      <c r="I50" s="34"/>
      <c r="J50" s="48" t="s">
        <v>56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57</v>
      </c>
      <c r="E59" s="54"/>
      <c r="F59" s="54"/>
      <c r="G59" s="55" t="s">
        <v>58</v>
      </c>
      <c r="H59" s="56"/>
      <c r="I59" s="34"/>
      <c r="J59" s="53" t="s">
        <v>57</v>
      </c>
      <c r="K59" s="54"/>
      <c r="L59" s="54"/>
      <c r="M59" s="54"/>
      <c r="N59" s="55" t="s">
        <v>58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59</v>
      </c>
      <c r="E61" s="49"/>
      <c r="F61" s="49"/>
      <c r="G61" s="49"/>
      <c r="H61" s="50"/>
      <c r="I61" s="34"/>
      <c r="J61" s="48" t="s">
        <v>60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57</v>
      </c>
      <c r="E70" s="54"/>
      <c r="F70" s="54"/>
      <c r="G70" s="55" t="s">
        <v>58</v>
      </c>
      <c r="H70" s="56"/>
      <c r="I70" s="34"/>
      <c r="J70" s="53" t="s">
        <v>57</v>
      </c>
      <c r="K70" s="54"/>
      <c r="L70" s="54"/>
      <c r="M70" s="54"/>
      <c r="N70" s="55" t="s">
        <v>58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26" t="s">
        <v>107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63" t="str">
        <f>F6</f>
        <v>Stavební úpravy pro rozšíření baru v objektu kina 99 - změna stavby</v>
      </c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34"/>
      <c r="R78" s="35"/>
    </row>
    <row r="79" spans="2:18" ht="30" customHeight="1">
      <c r="B79" s="20"/>
      <c r="C79" s="28" t="s">
        <v>101</v>
      </c>
      <c r="D79" s="21"/>
      <c r="E79" s="21"/>
      <c r="F79" s="263" t="s">
        <v>102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1" t="s">
        <v>820</v>
      </c>
      <c r="R79" s="22"/>
    </row>
    <row r="80" spans="2:18" s="1" customFormat="1" ht="36.75" customHeight="1">
      <c r="B80" s="33"/>
      <c r="C80" s="67" t="s">
        <v>103</v>
      </c>
      <c r="D80" s="34"/>
      <c r="E80" s="34"/>
      <c r="F80" s="209" t="str">
        <f>F8</f>
        <v>1649a - Stavební úpravy pro rozšíření baru v objektu kina 99 - změna stavby</v>
      </c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34"/>
      <c r="R80" s="35"/>
    </row>
    <row r="81" spans="2:18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8" customHeight="1">
      <c r="B82" s="33"/>
      <c r="C82" s="28" t="s">
        <v>23</v>
      </c>
      <c r="D82" s="34"/>
      <c r="E82" s="34"/>
      <c r="F82" s="26" t="str">
        <f>F10</f>
        <v>Kolín, Smetanova 764</v>
      </c>
      <c r="G82" s="34"/>
      <c r="H82" s="34"/>
      <c r="I82" s="34"/>
      <c r="J82" s="34"/>
      <c r="K82" s="28" t="s">
        <v>25</v>
      </c>
      <c r="L82" s="34"/>
      <c r="M82" s="264" t="str">
        <f>IF(O10="","",O10)</f>
        <v>21.06.2016</v>
      </c>
      <c r="N82" s="198"/>
      <c r="O82" s="198"/>
      <c r="P82" s="198"/>
      <c r="Q82" s="34"/>
      <c r="R82" s="35"/>
    </row>
    <row r="83" spans="2:18" s="1" customFormat="1" ht="6.7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r="84" spans="2:18" s="1" customFormat="1" ht="15">
      <c r="B84" s="33"/>
      <c r="C84" s="28" t="s">
        <v>29</v>
      </c>
      <c r="D84" s="34"/>
      <c r="E84" s="34"/>
      <c r="F84" s="26" t="str">
        <f>E13</f>
        <v>Město Kolín, Karlovo nám. 78, Kolín</v>
      </c>
      <c r="G84" s="34"/>
      <c r="H84" s="34"/>
      <c r="I84" s="34"/>
      <c r="J84" s="34"/>
      <c r="K84" s="28" t="s">
        <v>35</v>
      </c>
      <c r="L84" s="34"/>
      <c r="M84" s="232" t="str">
        <f>E19</f>
        <v>AZ PROJECT spol. s r.o., Plynárenská 830, Kolín</v>
      </c>
      <c r="N84" s="198"/>
      <c r="O84" s="198"/>
      <c r="P84" s="198"/>
      <c r="Q84" s="198"/>
      <c r="R84" s="35"/>
    </row>
    <row r="85" spans="2:18" s="1" customFormat="1" ht="14.25" customHeight="1">
      <c r="B85" s="33"/>
      <c r="C85" s="28" t="s">
        <v>33</v>
      </c>
      <c r="D85" s="34"/>
      <c r="E85" s="34"/>
      <c r="F85" s="26" t="str">
        <f>IF(E16="","",E16)</f>
        <v>po výběru</v>
      </c>
      <c r="G85" s="34"/>
      <c r="H85" s="34"/>
      <c r="I85" s="34"/>
      <c r="J85" s="34"/>
      <c r="K85" s="28" t="s">
        <v>40</v>
      </c>
      <c r="L85" s="34"/>
      <c r="M85" s="232" t="str">
        <f>E22</f>
        <v>AZ PROJECT spol. s r.o., Plynárenská 830, Kolín</v>
      </c>
      <c r="N85" s="198"/>
      <c r="O85" s="198"/>
      <c r="P85" s="198"/>
      <c r="Q85" s="198"/>
      <c r="R85" s="35"/>
    </row>
    <row r="86" spans="2:18" s="1" customFormat="1" ht="9.7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18" s="1" customFormat="1" ht="29.25" customHeight="1">
      <c r="B87" s="33"/>
      <c r="C87" s="273" t="s">
        <v>108</v>
      </c>
      <c r="D87" s="270"/>
      <c r="E87" s="270"/>
      <c r="F87" s="270"/>
      <c r="G87" s="270"/>
      <c r="H87" s="114"/>
      <c r="I87" s="114"/>
      <c r="J87" s="114"/>
      <c r="K87" s="114"/>
      <c r="L87" s="114"/>
      <c r="M87" s="114"/>
      <c r="N87" s="273" t="s">
        <v>109</v>
      </c>
      <c r="O87" s="198"/>
      <c r="P87" s="198"/>
      <c r="Q87" s="198"/>
      <c r="R87" s="35"/>
    </row>
    <row r="88" spans="2:18" s="1" customFormat="1" ht="9.7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</row>
    <row r="89" spans="2:47" s="1" customFormat="1" ht="29.25" customHeight="1">
      <c r="B89" s="33"/>
      <c r="C89" s="121" t="s">
        <v>110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202">
        <f>N141</f>
        <v>0</v>
      </c>
      <c r="O89" s="198"/>
      <c r="P89" s="198"/>
      <c r="Q89" s="198"/>
      <c r="R89" s="35"/>
      <c r="AU89" s="16" t="s">
        <v>111</v>
      </c>
    </row>
    <row r="90" spans="2:18" s="7" customFormat="1" ht="24.75" customHeight="1">
      <c r="B90" s="122"/>
      <c r="C90" s="123"/>
      <c r="D90" s="124" t="s">
        <v>112</v>
      </c>
      <c r="E90" s="123"/>
      <c r="F90" s="123"/>
      <c r="G90" s="123"/>
      <c r="H90" s="123"/>
      <c r="I90" s="123"/>
      <c r="J90" s="123"/>
      <c r="K90" s="123"/>
      <c r="L90" s="123"/>
      <c r="M90" s="123"/>
      <c r="N90" s="253">
        <f>N142</f>
        <v>0</v>
      </c>
      <c r="O90" s="272"/>
      <c r="P90" s="272"/>
      <c r="Q90" s="272"/>
      <c r="R90" s="125"/>
    </row>
    <row r="91" spans="2:18" s="8" customFormat="1" ht="19.5" customHeight="1">
      <c r="B91" s="126"/>
      <c r="C91" s="96"/>
      <c r="D91" s="103" t="s">
        <v>113</v>
      </c>
      <c r="E91" s="96"/>
      <c r="F91" s="96"/>
      <c r="G91" s="96"/>
      <c r="H91" s="96"/>
      <c r="I91" s="96"/>
      <c r="J91" s="96"/>
      <c r="K91" s="96"/>
      <c r="L91" s="96"/>
      <c r="M91" s="96"/>
      <c r="N91" s="200">
        <f>N143</f>
        <v>0</v>
      </c>
      <c r="O91" s="207"/>
      <c r="P91" s="207"/>
      <c r="Q91" s="207"/>
      <c r="R91" s="127"/>
    </row>
    <row r="92" spans="2:18" s="8" customFormat="1" ht="19.5" customHeight="1">
      <c r="B92" s="126"/>
      <c r="C92" s="96"/>
      <c r="D92" s="103" t="s">
        <v>114</v>
      </c>
      <c r="E92" s="96"/>
      <c r="F92" s="96"/>
      <c r="G92" s="96"/>
      <c r="H92" s="96"/>
      <c r="I92" s="96"/>
      <c r="J92" s="96"/>
      <c r="K92" s="96"/>
      <c r="L92" s="96"/>
      <c r="M92" s="96"/>
      <c r="N92" s="200">
        <f>N167</f>
        <v>0</v>
      </c>
      <c r="O92" s="207"/>
      <c r="P92" s="207"/>
      <c r="Q92" s="207"/>
      <c r="R92" s="127"/>
    </row>
    <row r="93" spans="2:18" s="8" customFormat="1" ht="19.5" customHeight="1">
      <c r="B93" s="126"/>
      <c r="C93" s="96"/>
      <c r="D93" s="103" t="s">
        <v>115</v>
      </c>
      <c r="E93" s="96"/>
      <c r="F93" s="96"/>
      <c r="G93" s="96"/>
      <c r="H93" s="96"/>
      <c r="I93" s="96"/>
      <c r="J93" s="96"/>
      <c r="K93" s="96"/>
      <c r="L93" s="96"/>
      <c r="M93" s="96"/>
      <c r="N93" s="200">
        <f>N179</f>
        <v>0</v>
      </c>
      <c r="O93" s="207"/>
      <c r="P93" s="207"/>
      <c r="Q93" s="207"/>
      <c r="R93" s="127"/>
    </row>
    <row r="94" spans="2:18" s="8" customFormat="1" ht="19.5" customHeight="1">
      <c r="B94" s="126"/>
      <c r="C94" s="96"/>
      <c r="D94" s="103" t="s">
        <v>116</v>
      </c>
      <c r="E94" s="96"/>
      <c r="F94" s="96"/>
      <c r="G94" s="96"/>
      <c r="H94" s="96"/>
      <c r="I94" s="96"/>
      <c r="J94" s="96"/>
      <c r="K94" s="96"/>
      <c r="L94" s="96"/>
      <c r="M94" s="96"/>
      <c r="N94" s="200">
        <f>N205</f>
        <v>0</v>
      </c>
      <c r="O94" s="207"/>
      <c r="P94" s="207"/>
      <c r="Q94" s="207"/>
      <c r="R94" s="127"/>
    </row>
    <row r="95" spans="2:18" s="8" customFormat="1" ht="19.5" customHeight="1">
      <c r="B95" s="126"/>
      <c r="C95" s="96"/>
      <c r="D95" s="103" t="s">
        <v>117</v>
      </c>
      <c r="E95" s="96"/>
      <c r="F95" s="96"/>
      <c r="G95" s="96"/>
      <c r="H95" s="96"/>
      <c r="I95" s="96"/>
      <c r="J95" s="96"/>
      <c r="K95" s="96"/>
      <c r="L95" s="96"/>
      <c r="M95" s="96"/>
      <c r="N95" s="200">
        <f>N256</f>
        <v>0</v>
      </c>
      <c r="O95" s="207"/>
      <c r="P95" s="207"/>
      <c r="Q95" s="207"/>
      <c r="R95" s="127"/>
    </row>
    <row r="96" spans="2:18" s="8" customFormat="1" ht="19.5" customHeight="1">
      <c r="B96" s="126"/>
      <c r="C96" s="96"/>
      <c r="D96" s="103" t="s">
        <v>118</v>
      </c>
      <c r="E96" s="96"/>
      <c r="F96" s="96"/>
      <c r="G96" s="96"/>
      <c r="H96" s="96"/>
      <c r="I96" s="96"/>
      <c r="J96" s="96"/>
      <c r="K96" s="96"/>
      <c r="L96" s="96"/>
      <c r="M96" s="96"/>
      <c r="N96" s="200">
        <f>N262</f>
        <v>0</v>
      </c>
      <c r="O96" s="207"/>
      <c r="P96" s="207"/>
      <c r="Q96" s="207"/>
      <c r="R96" s="127"/>
    </row>
    <row r="97" spans="2:18" s="7" customFormat="1" ht="24.75" customHeight="1">
      <c r="B97" s="122"/>
      <c r="C97" s="123"/>
      <c r="D97" s="124" t="s">
        <v>119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53">
        <f>N264</f>
        <v>0</v>
      </c>
      <c r="O97" s="272"/>
      <c r="P97" s="272"/>
      <c r="Q97" s="272"/>
      <c r="R97" s="125"/>
    </row>
    <row r="98" spans="2:18" s="8" customFormat="1" ht="19.5" customHeight="1">
      <c r="B98" s="126"/>
      <c r="C98" s="96"/>
      <c r="D98" s="103" t="s">
        <v>120</v>
      </c>
      <c r="E98" s="96"/>
      <c r="F98" s="96"/>
      <c r="G98" s="96"/>
      <c r="H98" s="96"/>
      <c r="I98" s="96"/>
      <c r="J98" s="96"/>
      <c r="K98" s="96"/>
      <c r="L98" s="96"/>
      <c r="M98" s="96"/>
      <c r="N98" s="200">
        <f>N265</f>
        <v>0</v>
      </c>
      <c r="O98" s="207"/>
      <c r="P98" s="207"/>
      <c r="Q98" s="207"/>
      <c r="R98" s="127"/>
    </row>
    <row r="99" spans="2:18" s="8" customFormat="1" ht="19.5" customHeight="1">
      <c r="B99" s="126"/>
      <c r="C99" s="96"/>
      <c r="D99" s="103" t="s">
        <v>121</v>
      </c>
      <c r="E99" s="96"/>
      <c r="F99" s="96"/>
      <c r="G99" s="96"/>
      <c r="H99" s="96"/>
      <c r="I99" s="96"/>
      <c r="J99" s="96"/>
      <c r="K99" s="96"/>
      <c r="L99" s="96"/>
      <c r="M99" s="96"/>
      <c r="N99" s="200">
        <f>N284</f>
        <v>0</v>
      </c>
      <c r="O99" s="207"/>
      <c r="P99" s="207"/>
      <c r="Q99" s="207"/>
      <c r="R99" s="127"/>
    </row>
    <row r="100" spans="2:18" s="8" customFormat="1" ht="19.5" customHeight="1">
      <c r="B100" s="126"/>
      <c r="C100" s="96"/>
      <c r="D100" s="103" t="s">
        <v>122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200">
        <f>N287</f>
        <v>0</v>
      </c>
      <c r="O100" s="207"/>
      <c r="P100" s="207"/>
      <c r="Q100" s="207"/>
      <c r="R100" s="127"/>
    </row>
    <row r="101" spans="2:18" s="8" customFormat="1" ht="19.5" customHeight="1">
      <c r="B101" s="126"/>
      <c r="C101" s="96"/>
      <c r="D101" s="103" t="s">
        <v>123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200">
        <f>N290</f>
        <v>0</v>
      </c>
      <c r="O101" s="207"/>
      <c r="P101" s="207"/>
      <c r="Q101" s="207"/>
      <c r="R101" s="127"/>
    </row>
    <row r="102" spans="2:18" s="8" customFormat="1" ht="19.5" customHeight="1">
      <c r="B102" s="126"/>
      <c r="C102" s="96"/>
      <c r="D102" s="103" t="s">
        <v>124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200">
        <f>N293</f>
        <v>0</v>
      </c>
      <c r="O102" s="207"/>
      <c r="P102" s="207"/>
      <c r="Q102" s="207"/>
      <c r="R102" s="127"/>
    </row>
    <row r="103" spans="2:18" s="8" customFormat="1" ht="19.5" customHeight="1">
      <c r="B103" s="126"/>
      <c r="C103" s="96"/>
      <c r="D103" s="103" t="s">
        <v>125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200">
        <f>N296</f>
        <v>0</v>
      </c>
      <c r="O103" s="207"/>
      <c r="P103" s="207"/>
      <c r="Q103" s="207"/>
      <c r="R103" s="127"/>
    </row>
    <row r="104" spans="2:18" s="8" customFormat="1" ht="19.5" customHeight="1">
      <c r="B104" s="126"/>
      <c r="C104" s="96"/>
      <c r="D104" s="103" t="s">
        <v>126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200">
        <f>N299</f>
        <v>0</v>
      </c>
      <c r="O104" s="207"/>
      <c r="P104" s="207"/>
      <c r="Q104" s="207"/>
      <c r="R104" s="127"/>
    </row>
    <row r="105" spans="2:18" s="8" customFormat="1" ht="19.5" customHeight="1">
      <c r="B105" s="126"/>
      <c r="C105" s="96"/>
      <c r="D105" s="103" t="s">
        <v>127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200">
        <f>N312</f>
        <v>0</v>
      </c>
      <c r="O105" s="207"/>
      <c r="P105" s="207"/>
      <c r="Q105" s="207"/>
      <c r="R105" s="127"/>
    </row>
    <row r="106" spans="2:18" s="8" customFormat="1" ht="19.5" customHeight="1">
      <c r="B106" s="126"/>
      <c r="C106" s="96"/>
      <c r="D106" s="103" t="s">
        <v>128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200">
        <f>N327</f>
        <v>0</v>
      </c>
      <c r="O106" s="207"/>
      <c r="P106" s="207"/>
      <c r="Q106" s="207"/>
      <c r="R106" s="127"/>
    </row>
    <row r="107" spans="2:18" s="8" customFormat="1" ht="19.5" customHeight="1">
      <c r="B107" s="126"/>
      <c r="C107" s="96"/>
      <c r="D107" s="103" t="s">
        <v>129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200">
        <f>N339</f>
        <v>0</v>
      </c>
      <c r="O107" s="207"/>
      <c r="P107" s="207"/>
      <c r="Q107" s="207"/>
      <c r="R107" s="127"/>
    </row>
    <row r="108" spans="2:18" s="8" customFormat="1" ht="19.5" customHeight="1">
      <c r="B108" s="126"/>
      <c r="C108" s="96"/>
      <c r="D108" s="103" t="s">
        <v>130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200">
        <f>N355</f>
        <v>0</v>
      </c>
      <c r="O108" s="207"/>
      <c r="P108" s="207"/>
      <c r="Q108" s="207"/>
      <c r="R108" s="127"/>
    </row>
    <row r="109" spans="2:18" s="8" customFormat="1" ht="19.5" customHeight="1">
      <c r="B109" s="126"/>
      <c r="C109" s="96"/>
      <c r="D109" s="103" t="s">
        <v>131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200">
        <f>N360</f>
        <v>0</v>
      </c>
      <c r="O109" s="207"/>
      <c r="P109" s="207"/>
      <c r="Q109" s="207"/>
      <c r="R109" s="127"/>
    </row>
    <row r="110" spans="2:18" s="8" customFormat="1" ht="19.5" customHeight="1">
      <c r="B110" s="126"/>
      <c r="C110" s="96"/>
      <c r="D110" s="103" t="s">
        <v>132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200">
        <f>N371</f>
        <v>0</v>
      </c>
      <c r="O110" s="207"/>
      <c r="P110" s="207"/>
      <c r="Q110" s="207"/>
      <c r="R110" s="127"/>
    </row>
    <row r="111" spans="2:18" s="8" customFormat="1" ht="19.5" customHeight="1">
      <c r="B111" s="126"/>
      <c r="C111" s="96"/>
      <c r="D111" s="103" t="s">
        <v>133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200">
        <f>N377</f>
        <v>0</v>
      </c>
      <c r="O111" s="207"/>
      <c r="P111" s="207"/>
      <c r="Q111" s="207"/>
      <c r="R111" s="127"/>
    </row>
    <row r="112" spans="2:18" s="8" customFormat="1" ht="19.5" customHeight="1">
      <c r="B112" s="126"/>
      <c r="C112" s="96"/>
      <c r="D112" s="103" t="s">
        <v>134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200">
        <f>N390</f>
        <v>0</v>
      </c>
      <c r="O112" s="207"/>
      <c r="P112" s="207"/>
      <c r="Q112" s="207"/>
      <c r="R112" s="127"/>
    </row>
    <row r="113" spans="2:18" s="8" customFormat="1" ht="19.5" customHeight="1">
      <c r="B113" s="126"/>
      <c r="C113" s="96"/>
      <c r="D113" s="103" t="s">
        <v>135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200">
        <f>N402</f>
        <v>0</v>
      </c>
      <c r="O113" s="207"/>
      <c r="P113" s="207"/>
      <c r="Q113" s="207"/>
      <c r="R113" s="127"/>
    </row>
    <row r="114" spans="2:18" s="1" customFormat="1" ht="21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21" s="1" customFormat="1" ht="29.25" customHeight="1">
      <c r="B115" s="33"/>
      <c r="C115" s="121" t="s">
        <v>136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271">
        <f>ROUND(N116+N117+N118+N119+N120+N121,2)</f>
        <v>0</v>
      </c>
      <c r="O115" s="198"/>
      <c r="P115" s="198"/>
      <c r="Q115" s="198"/>
      <c r="R115" s="35"/>
      <c r="T115" s="128"/>
      <c r="U115" s="129" t="s">
        <v>45</v>
      </c>
    </row>
    <row r="116" spans="2:65" s="1" customFormat="1" ht="18" customHeight="1">
      <c r="B116" s="130"/>
      <c r="C116" s="131"/>
      <c r="D116" s="197" t="s">
        <v>137</v>
      </c>
      <c r="E116" s="269"/>
      <c r="F116" s="269"/>
      <c r="G116" s="269"/>
      <c r="H116" s="269"/>
      <c r="I116" s="131"/>
      <c r="J116" s="131"/>
      <c r="K116" s="131"/>
      <c r="L116" s="131"/>
      <c r="M116" s="131"/>
      <c r="N116" s="199">
        <f>ROUND(N89*T116,2)</f>
        <v>0</v>
      </c>
      <c r="O116" s="269"/>
      <c r="P116" s="269"/>
      <c r="Q116" s="269"/>
      <c r="R116" s="132"/>
      <c r="S116" s="131"/>
      <c r="T116" s="133"/>
      <c r="U116" s="134" t="s">
        <v>46</v>
      </c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6" t="s">
        <v>138</v>
      </c>
      <c r="AZ116" s="135"/>
      <c r="BA116" s="135"/>
      <c r="BB116" s="135"/>
      <c r="BC116" s="135"/>
      <c r="BD116" s="135"/>
      <c r="BE116" s="137">
        <f aca="true" t="shared" si="0" ref="BE116:BE121">IF(U116="základní",N116,0)</f>
        <v>0</v>
      </c>
      <c r="BF116" s="137">
        <f aca="true" t="shared" si="1" ref="BF116:BF121">IF(U116="snížená",N116,0)</f>
        <v>0</v>
      </c>
      <c r="BG116" s="137">
        <f aca="true" t="shared" si="2" ref="BG116:BG121">IF(U116="zákl. přenesená",N116,0)</f>
        <v>0</v>
      </c>
      <c r="BH116" s="137">
        <f aca="true" t="shared" si="3" ref="BH116:BH121">IF(U116="sníž. přenesená",N116,0)</f>
        <v>0</v>
      </c>
      <c r="BI116" s="137">
        <f aca="true" t="shared" si="4" ref="BI116:BI121">IF(U116="nulová",N116,0)</f>
        <v>0</v>
      </c>
      <c r="BJ116" s="136" t="s">
        <v>22</v>
      </c>
      <c r="BK116" s="135"/>
      <c r="BL116" s="135"/>
      <c r="BM116" s="135"/>
    </row>
    <row r="117" spans="2:65" s="1" customFormat="1" ht="18" customHeight="1">
      <c r="B117" s="130"/>
      <c r="C117" s="131"/>
      <c r="D117" s="197" t="s">
        <v>139</v>
      </c>
      <c r="E117" s="269"/>
      <c r="F117" s="269"/>
      <c r="G117" s="269"/>
      <c r="H117" s="269"/>
      <c r="I117" s="131"/>
      <c r="J117" s="131"/>
      <c r="K117" s="131"/>
      <c r="L117" s="131"/>
      <c r="M117" s="131"/>
      <c r="N117" s="199">
        <f>ROUND(N89*T117,2)</f>
        <v>0</v>
      </c>
      <c r="O117" s="269"/>
      <c r="P117" s="269"/>
      <c r="Q117" s="269"/>
      <c r="R117" s="132"/>
      <c r="S117" s="131"/>
      <c r="T117" s="133"/>
      <c r="U117" s="134" t="s">
        <v>46</v>
      </c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6" t="s">
        <v>138</v>
      </c>
      <c r="AZ117" s="135"/>
      <c r="BA117" s="135"/>
      <c r="BB117" s="135"/>
      <c r="BC117" s="135"/>
      <c r="BD117" s="135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22</v>
      </c>
      <c r="BK117" s="135"/>
      <c r="BL117" s="135"/>
      <c r="BM117" s="135"/>
    </row>
    <row r="118" spans="2:65" s="1" customFormat="1" ht="18" customHeight="1">
      <c r="B118" s="130"/>
      <c r="C118" s="131"/>
      <c r="D118" s="197" t="s">
        <v>140</v>
      </c>
      <c r="E118" s="269"/>
      <c r="F118" s="269"/>
      <c r="G118" s="269"/>
      <c r="H118" s="269"/>
      <c r="I118" s="131"/>
      <c r="J118" s="131"/>
      <c r="K118" s="131"/>
      <c r="L118" s="131"/>
      <c r="M118" s="131"/>
      <c r="N118" s="199">
        <f>ROUND(N89*T118,2)</f>
        <v>0</v>
      </c>
      <c r="O118" s="269"/>
      <c r="P118" s="269"/>
      <c r="Q118" s="269"/>
      <c r="R118" s="132"/>
      <c r="S118" s="131"/>
      <c r="T118" s="133"/>
      <c r="U118" s="134" t="s">
        <v>46</v>
      </c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6" t="s">
        <v>138</v>
      </c>
      <c r="AZ118" s="135"/>
      <c r="BA118" s="135"/>
      <c r="BB118" s="135"/>
      <c r="BC118" s="135"/>
      <c r="BD118" s="135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22</v>
      </c>
      <c r="BK118" s="135"/>
      <c r="BL118" s="135"/>
      <c r="BM118" s="135"/>
    </row>
    <row r="119" spans="2:65" s="1" customFormat="1" ht="18" customHeight="1">
      <c r="B119" s="130"/>
      <c r="C119" s="131"/>
      <c r="D119" s="197" t="s">
        <v>141</v>
      </c>
      <c r="E119" s="269"/>
      <c r="F119" s="269"/>
      <c r="G119" s="269"/>
      <c r="H119" s="269"/>
      <c r="I119" s="131"/>
      <c r="J119" s="131"/>
      <c r="K119" s="131"/>
      <c r="L119" s="131"/>
      <c r="M119" s="131"/>
      <c r="N119" s="199">
        <f>ROUND(N89*T119,2)</f>
        <v>0</v>
      </c>
      <c r="O119" s="269"/>
      <c r="P119" s="269"/>
      <c r="Q119" s="269"/>
      <c r="R119" s="132"/>
      <c r="S119" s="131"/>
      <c r="T119" s="133"/>
      <c r="U119" s="134" t="s">
        <v>46</v>
      </c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6" t="s">
        <v>138</v>
      </c>
      <c r="AZ119" s="135"/>
      <c r="BA119" s="135"/>
      <c r="BB119" s="135"/>
      <c r="BC119" s="135"/>
      <c r="BD119" s="135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22</v>
      </c>
      <c r="BK119" s="135"/>
      <c r="BL119" s="135"/>
      <c r="BM119" s="135"/>
    </row>
    <row r="120" spans="2:65" s="1" customFormat="1" ht="18" customHeight="1">
      <c r="B120" s="130"/>
      <c r="C120" s="131"/>
      <c r="D120" s="197" t="s">
        <v>142</v>
      </c>
      <c r="E120" s="269"/>
      <c r="F120" s="269"/>
      <c r="G120" s="269"/>
      <c r="H120" s="269"/>
      <c r="I120" s="131"/>
      <c r="J120" s="131"/>
      <c r="K120" s="131"/>
      <c r="L120" s="131"/>
      <c r="M120" s="131"/>
      <c r="N120" s="199">
        <f>ROUND(N89*T120,2)</f>
        <v>0</v>
      </c>
      <c r="O120" s="269"/>
      <c r="P120" s="269"/>
      <c r="Q120" s="269"/>
      <c r="R120" s="132"/>
      <c r="S120" s="131"/>
      <c r="T120" s="133"/>
      <c r="U120" s="134" t="s">
        <v>46</v>
      </c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6" t="s">
        <v>138</v>
      </c>
      <c r="AZ120" s="135"/>
      <c r="BA120" s="135"/>
      <c r="BB120" s="135"/>
      <c r="BC120" s="135"/>
      <c r="BD120" s="135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22</v>
      </c>
      <c r="BK120" s="135"/>
      <c r="BL120" s="135"/>
      <c r="BM120" s="135"/>
    </row>
    <row r="121" spans="2:65" s="1" customFormat="1" ht="18" customHeight="1">
      <c r="B121" s="130"/>
      <c r="C121" s="131"/>
      <c r="D121" s="138" t="s">
        <v>143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99">
        <f>ROUND(N89*T121,2)</f>
        <v>0</v>
      </c>
      <c r="O121" s="269"/>
      <c r="P121" s="269"/>
      <c r="Q121" s="269"/>
      <c r="R121" s="132"/>
      <c r="S121" s="131"/>
      <c r="T121" s="139"/>
      <c r="U121" s="140" t="s">
        <v>46</v>
      </c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6" t="s">
        <v>144</v>
      </c>
      <c r="AZ121" s="135"/>
      <c r="BA121" s="135"/>
      <c r="BB121" s="135"/>
      <c r="BC121" s="135"/>
      <c r="BD121" s="135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22</v>
      </c>
      <c r="BK121" s="135"/>
      <c r="BL121" s="135"/>
      <c r="BM121" s="135"/>
    </row>
    <row r="122" spans="2:18" s="1" customFormat="1" ht="13.5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29.25" customHeight="1">
      <c r="B123" s="33"/>
      <c r="C123" s="113" t="s">
        <v>98</v>
      </c>
      <c r="D123" s="114"/>
      <c r="E123" s="114"/>
      <c r="F123" s="114"/>
      <c r="G123" s="114"/>
      <c r="H123" s="114"/>
      <c r="I123" s="114"/>
      <c r="J123" s="114"/>
      <c r="K123" s="114"/>
      <c r="L123" s="194">
        <f>ROUND(SUM(N89+N115),2)</f>
        <v>0</v>
      </c>
      <c r="M123" s="270"/>
      <c r="N123" s="270"/>
      <c r="O123" s="270"/>
      <c r="P123" s="270"/>
      <c r="Q123" s="270"/>
      <c r="R123" s="35"/>
    </row>
    <row r="124" spans="2:18" s="1" customFormat="1" ht="6.75" customHeight="1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9"/>
    </row>
    <row r="128" spans="2:18" s="1" customFormat="1" ht="6.75" customHeight="1"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2"/>
    </row>
    <row r="129" spans="2:18" s="1" customFormat="1" ht="36.75" customHeight="1">
      <c r="B129" s="33"/>
      <c r="C129" s="226" t="s">
        <v>145</v>
      </c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35"/>
    </row>
    <row r="130" spans="2:18" s="1" customFormat="1" ht="6.75" customHeight="1"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r="131" spans="2:18" s="1" customFormat="1" ht="30" customHeight="1">
      <c r="B131" s="33"/>
      <c r="C131" s="28" t="s">
        <v>17</v>
      </c>
      <c r="D131" s="34"/>
      <c r="E131" s="34"/>
      <c r="F131" s="263" t="str">
        <f>F6</f>
        <v>Stavební úpravy pro rozšíření baru v objektu kina 99 - změna stavby</v>
      </c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34"/>
      <c r="R131" s="35"/>
    </row>
    <row r="132" spans="2:18" ht="30" customHeight="1">
      <c r="B132" s="20"/>
      <c r="C132" s="28" t="s">
        <v>101</v>
      </c>
      <c r="D132" s="21"/>
      <c r="E132" s="21"/>
      <c r="F132" s="263" t="s">
        <v>102</v>
      </c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1"/>
      <c r="R132" s="22"/>
    </row>
    <row r="133" spans="2:18" s="1" customFormat="1" ht="36.75" customHeight="1">
      <c r="B133" s="33"/>
      <c r="C133" s="67" t="s">
        <v>103</v>
      </c>
      <c r="D133" s="34"/>
      <c r="E133" s="34"/>
      <c r="F133" s="209" t="str">
        <f>F8</f>
        <v>1649a - Stavební úpravy pro rozšíření baru v objektu kina 99 - změna stavby</v>
      </c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34"/>
      <c r="R133" s="35"/>
    </row>
    <row r="134" spans="2:18" s="1" customFormat="1" ht="6.75" customHeight="1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spans="2:18" s="1" customFormat="1" ht="18" customHeight="1">
      <c r="B135" s="33"/>
      <c r="C135" s="28" t="s">
        <v>23</v>
      </c>
      <c r="D135" s="34"/>
      <c r="E135" s="34"/>
      <c r="F135" s="26" t="str">
        <f>F10</f>
        <v>Kolín, Smetanova 764</v>
      </c>
      <c r="G135" s="34"/>
      <c r="H135" s="34"/>
      <c r="I135" s="34"/>
      <c r="J135" s="34"/>
      <c r="K135" s="28" t="s">
        <v>25</v>
      </c>
      <c r="L135" s="34"/>
      <c r="M135" s="264" t="str">
        <f>IF(O10="","",O10)</f>
        <v>21.06.2016</v>
      </c>
      <c r="N135" s="198"/>
      <c r="O135" s="198"/>
      <c r="P135" s="198"/>
      <c r="Q135" s="34"/>
      <c r="R135" s="35"/>
    </row>
    <row r="136" spans="2:18" s="1" customFormat="1" ht="6.7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18" s="1" customFormat="1" ht="15">
      <c r="B137" s="33"/>
      <c r="C137" s="28" t="s">
        <v>29</v>
      </c>
      <c r="D137" s="34"/>
      <c r="E137" s="34"/>
      <c r="F137" s="26" t="str">
        <f>E13</f>
        <v>Město Kolín, Karlovo nám. 78, Kolín</v>
      </c>
      <c r="G137" s="34"/>
      <c r="H137" s="34"/>
      <c r="I137" s="34"/>
      <c r="J137" s="34"/>
      <c r="K137" s="28" t="s">
        <v>35</v>
      </c>
      <c r="L137" s="34"/>
      <c r="M137" s="232" t="str">
        <f>E19</f>
        <v>AZ PROJECT spol. s r.o., Plynárenská 830, Kolín</v>
      </c>
      <c r="N137" s="198"/>
      <c r="O137" s="198"/>
      <c r="P137" s="198"/>
      <c r="Q137" s="198"/>
      <c r="R137" s="35"/>
    </row>
    <row r="138" spans="2:18" s="1" customFormat="1" ht="14.25" customHeight="1">
      <c r="B138" s="33"/>
      <c r="C138" s="28" t="s">
        <v>33</v>
      </c>
      <c r="D138" s="34"/>
      <c r="E138" s="34"/>
      <c r="F138" s="26" t="str">
        <f>IF(E16="","",E16)</f>
        <v>po výběru</v>
      </c>
      <c r="G138" s="34"/>
      <c r="H138" s="34"/>
      <c r="I138" s="34"/>
      <c r="J138" s="34"/>
      <c r="K138" s="28" t="s">
        <v>40</v>
      </c>
      <c r="L138" s="34"/>
      <c r="M138" s="232" t="str">
        <f>E22</f>
        <v>AZ PROJECT spol. s r.o., Plynárenská 830, Kolín</v>
      </c>
      <c r="N138" s="198"/>
      <c r="O138" s="198"/>
      <c r="P138" s="198"/>
      <c r="Q138" s="198"/>
      <c r="R138" s="35"/>
    </row>
    <row r="139" spans="2:18" s="1" customFormat="1" ht="9.75" customHeight="1"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</row>
    <row r="140" spans="2:27" s="9" customFormat="1" ht="29.25" customHeight="1">
      <c r="B140" s="141"/>
      <c r="C140" s="142" t="s">
        <v>146</v>
      </c>
      <c r="D140" s="143" t="s">
        <v>147</v>
      </c>
      <c r="E140" s="143" t="s">
        <v>63</v>
      </c>
      <c r="F140" s="265" t="s">
        <v>148</v>
      </c>
      <c r="G140" s="266"/>
      <c r="H140" s="266"/>
      <c r="I140" s="266"/>
      <c r="J140" s="143" t="s">
        <v>149</v>
      </c>
      <c r="K140" s="143" t="s">
        <v>150</v>
      </c>
      <c r="L140" s="267" t="s">
        <v>151</v>
      </c>
      <c r="M140" s="266"/>
      <c r="N140" s="265" t="s">
        <v>109</v>
      </c>
      <c r="O140" s="266"/>
      <c r="P140" s="266"/>
      <c r="Q140" s="268"/>
      <c r="R140" s="144"/>
      <c r="T140" s="74" t="s">
        <v>152</v>
      </c>
      <c r="U140" s="75" t="s">
        <v>45</v>
      </c>
      <c r="V140" s="75" t="s">
        <v>153</v>
      </c>
      <c r="W140" s="75" t="s">
        <v>154</v>
      </c>
      <c r="X140" s="75" t="s">
        <v>155</v>
      </c>
      <c r="Y140" s="75" t="s">
        <v>156</v>
      </c>
      <c r="Z140" s="75" t="s">
        <v>157</v>
      </c>
      <c r="AA140" s="76" t="s">
        <v>158</v>
      </c>
    </row>
    <row r="141" spans="2:63" s="1" customFormat="1" ht="29.25" customHeight="1">
      <c r="B141" s="33"/>
      <c r="C141" s="78" t="s">
        <v>106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250">
        <f>BK141</f>
        <v>0</v>
      </c>
      <c r="O141" s="251"/>
      <c r="P141" s="251"/>
      <c r="Q141" s="251"/>
      <c r="R141" s="35"/>
      <c r="T141" s="77"/>
      <c r="U141" s="49"/>
      <c r="V141" s="49"/>
      <c r="W141" s="145">
        <f>W142+W264+W408</f>
        <v>0</v>
      </c>
      <c r="X141" s="49"/>
      <c r="Y141" s="145">
        <f>Y142+Y264+Y408</f>
        <v>25.894175060000002</v>
      </c>
      <c r="Z141" s="49"/>
      <c r="AA141" s="146">
        <f>AA142+AA264+AA408</f>
        <v>41.8841</v>
      </c>
      <c r="AT141" s="16" t="s">
        <v>80</v>
      </c>
      <c r="AU141" s="16" t="s">
        <v>111</v>
      </c>
      <c r="BK141" s="147">
        <f>BK142+BK264+BK408</f>
        <v>0</v>
      </c>
    </row>
    <row r="142" spans="2:63" s="10" customFormat="1" ht="36.75" customHeight="1">
      <c r="B142" s="148"/>
      <c r="C142" s="149"/>
      <c r="D142" s="150" t="s">
        <v>112</v>
      </c>
      <c r="E142" s="150"/>
      <c r="F142" s="150"/>
      <c r="G142" s="150"/>
      <c r="H142" s="150"/>
      <c r="I142" s="150"/>
      <c r="J142" s="150"/>
      <c r="K142" s="150"/>
      <c r="L142" s="150"/>
      <c r="M142" s="150"/>
      <c r="N142" s="252">
        <f>BK142</f>
        <v>0</v>
      </c>
      <c r="O142" s="253"/>
      <c r="P142" s="253"/>
      <c r="Q142" s="253"/>
      <c r="R142" s="151"/>
      <c r="T142" s="152"/>
      <c r="U142" s="149"/>
      <c r="V142" s="149"/>
      <c r="W142" s="153">
        <f>W143+W167+W179+W205+W256+W262</f>
        <v>0</v>
      </c>
      <c r="X142" s="149"/>
      <c r="Y142" s="153">
        <f>Y143+Y167+Y179+Y205+Y256+Y262</f>
        <v>18.22497788</v>
      </c>
      <c r="Z142" s="149"/>
      <c r="AA142" s="154">
        <f>AA143+AA167+AA179+AA205+AA256+AA262</f>
        <v>38.348164</v>
      </c>
      <c r="AR142" s="155" t="s">
        <v>22</v>
      </c>
      <c r="AT142" s="156" t="s">
        <v>80</v>
      </c>
      <c r="AU142" s="156" t="s">
        <v>81</v>
      </c>
      <c r="AY142" s="155" t="s">
        <v>159</v>
      </c>
      <c r="BK142" s="157">
        <f>BK143+BK167+BK179+BK205+BK256+BK262</f>
        <v>0</v>
      </c>
    </row>
    <row r="143" spans="2:63" s="10" customFormat="1" ht="19.5" customHeight="1">
      <c r="B143" s="148"/>
      <c r="C143" s="149"/>
      <c r="D143" s="158" t="s">
        <v>113</v>
      </c>
      <c r="E143" s="158"/>
      <c r="F143" s="158"/>
      <c r="G143" s="158"/>
      <c r="H143" s="158"/>
      <c r="I143" s="158"/>
      <c r="J143" s="158"/>
      <c r="K143" s="158"/>
      <c r="L143" s="158"/>
      <c r="M143" s="158"/>
      <c r="N143" s="244">
        <f>BK143</f>
        <v>0</v>
      </c>
      <c r="O143" s="245"/>
      <c r="P143" s="245"/>
      <c r="Q143" s="245"/>
      <c r="R143" s="151"/>
      <c r="T143" s="152"/>
      <c r="U143" s="149"/>
      <c r="V143" s="149"/>
      <c r="W143" s="153">
        <f>SUM(W144:W166)</f>
        <v>0</v>
      </c>
      <c r="X143" s="149"/>
      <c r="Y143" s="153">
        <f>SUM(Y144:Y166)</f>
        <v>8.988452319999999</v>
      </c>
      <c r="Z143" s="149"/>
      <c r="AA143" s="154">
        <f>SUM(AA144:AA166)</f>
        <v>0</v>
      </c>
      <c r="AR143" s="155" t="s">
        <v>22</v>
      </c>
      <c r="AT143" s="156" t="s">
        <v>80</v>
      </c>
      <c r="AU143" s="156" t="s">
        <v>22</v>
      </c>
      <c r="AY143" s="155" t="s">
        <v>159</v>
      </c>
      <c r="BK143" s="157">
        <f>SUM(BK144:BK166)</f>
        <v>0</v>
      </c>
    </row>
    <row r="144" spans="2:65" s="1" customFormat="1" ht="31.5" customHeight="1">
      <c r="B144" s="130"/>
      <c r="C144" s="159" t="s">
        <v>22</v>
      </c>
      <c r="D144" s="159" t="s">
        <v>160</v>
      </c>
      <c r="E144" s="160" t="s">
        <v>161</v>
      </c>
      <c r="F144" s="246" t="s">
        <v>162</v>
      </c>
      <c r="G144" s="247"/>
      <c r="H144" s="247"/>
      <c r="I144" s="247"/>
      <c r="J144" s="161" t="s">
        <v>163</v>
      </c>
      <c r="K144" s="162">
        <v>0.225</v>
      </c>
      <c r="L144" s="248">
        <v>0</v>
      </c>
      <c r="M144" s="247"/>
      <c r="N144" s="249">
        <f>ROUND(L144*K144,2)</f>
        <v>0</v>
      </c>
      <c r="O144" s="247"/>
      <c r="P144" s="247"/>
      <c r="Q144" s="247"/>
      <c r="R144" s="132"/>
      <c r="T144" s="163" t="s">
        <v>3</v>
      </c>
      <c r="U144" s="42" t="s">
        <v>46</v>
      </c>
      <c r="V144" s="34"/>
      <c r="W144" s="164">
        <f>V144*K144</f>
        <v>0</v>
      </c>
      <c r="X144" s="164">
        <v>1.07965</v>
      </c>
      <c r="Y144" s="164">
        <f>X144*K144</f>
        <v>0.24292125</v>
      </c>
      <c r="Z144" s="164">
        <v>0</v>
      </c>
      <c r="AA144" s="165">
        <f>Z144*K144</f>
        <v>0</v>
      </c>
      <c r="AR144" s="16" t="s">
        <v>164</v>
      </c>
      <c r="AT144" s="16" t="s">
        <v>160</v>
      </c>
      <c r="AU144" s="16" t="s">
        <v>88</v>
      </c>
      <c r="AY144" s="16" t="s">
        <v>159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6" t="s">
        <v>22</v>
      </c>
      <c r="BK144" s="107">
        <f>ROUND(L144*K144,2)</f>
        <v>0</v>
      </c>
      <c r="BL144" s="16" t="s">
        <v>164</v>
      </c>
      <c r="BM144" s="16" t="s">
        <v>165</v>
      </c>
    </row>
    <row r="145" spans="2:51" s="11" customFormat="1" ht="22.5" customHeight="1">
      <c r="B145" s="166"/>
      <c r="C145" s="167"/>
      <c r="D145" s="167"/>
      <c r="E145" s="168" t="s">
        <v>3</v>
      </c>
      <c r="F145" s="254" t="s">
        <v>166</v>
      </c>
      <c r="G145" s="255"/>
      <c r="H145" s="255"/>
      <c r="I145" s="255"/>
      <c r="J145" s="167"/>
      <c r="K145" s="169">
        <v>0.225</v>
      </c>
      <c r="L145" s="167"/>
      <c r="M145" s="167"/>
      <c r="N145" s="167"/>
      <c r="O145" s="167"/>
      <c r="P145" s="167"/>
      <c r="Q145" s="167"/>
      <c r="R145" s="170"/>
      <c r="T145" s="171"/>
      <c r="U145" s="167"/>
      <c r="V145" s="167"/>
      <c r="W145" s="167"/>
      <c r="X145" s="167"/>
      <c r="Y145" s="167"/>
      <c r="Z145" s="167"/>
      <c r="AA145" s="172"/>
      <c r="AT145" s="173" t="s">
        <v>167</v>
      </c>
      <c r="AU145" s="173" t="s">
        <v>88</v>
      </c>
      <c r="AV145" s="11" t="s">
        <v>88</v>
      </c>
      <c r="AW145" s="11" t="s">
        <v>39</v>
      </c>
      <c r="AX145" s="11" t="s">
        <v>22</v>
      </c>
      <c r="AY145" s="173" t="s">
        <v>159</v>
      </c>
    </row>
    <row r="146" spans="2:65" s="1" customFormat="1" ht="31.5" customHeight="1">
      <c r="B146" s="130"/>
      <c r="C146" s="159" t="s">
        <v>88</v>
      </c>
      <c r="D146" s="159" t="s">
        <v>160</v>
      </c>
      <c r="E146" s="160" t="s">
        <v>168</v>
      </c>
      <c r="F146" s="246" t="s">
        <v>169</v>
      </c>
      <c r="G146" s="247"/>
      <c r="H146" s="247"/>
      <c r="I146" s="247"/>
      <c r="J146" s="161" t="s">
        <v>170</v>
      </c>
      <c r="K146" s="162">
        <v>0.17</v>
      </c>
      <c r="L146" s="248">
        <v>0</v>
      </c>
      <c r="M146" s="247"/>
      <c r="N146" s="249">
        <f>ROUND(L146*K146,2)</f>
        <v>0</v>
      </c>
      <c r="O146" s="247"/>
      <c r="P146" s="247"/>
      <c r="Q146" s="247"/>
      <c r="R146" s="132"/>
      <c r="T146" s="163" t="s">
        <v>3</v>
      </c>
      <c r="U146" s="42" t="s">
        <v>46</v>
      </c>
      <c r="V146" s="34"/>
      <c r="W146" s="164">
        <f>V146*K146</f>
        <v>0</v>
      </c>
      <c r="X146" s="164">
        <v>0.01709</v>
      </c>
      <c r="Y146" s="164">
        <f>X146*K146</f>
        <v>0.0029053000000000004</v>
      </c>
      <c r="Z146" s="164">
        <v>0</v>
      </c>
      <c r="AA146" s="165">
        <f>Z146*K146</f>
        <v>0</v>
      </c>
      <c r="AR146" s="16" t="s">
        <v>164</v>
      </c>
      <c r="AT146" s="16" t="s">
        <v>160</v>
      </c>
      <c r="AU146" s="16" t="s">
        <v>88</v>
      </c>
      <c r="AY146" s="16" t="s">
        <v>159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6" t="s">
        <v>22</v>
      </c>
      <c r="BK146" s="107">
        <f>ROUND(L146*K146,2)</f>
        <v>0</v>
      </c>
      <c r="BL146" s="16" t="s">
        <v>164</v>
      </c>
      <c r="BM146" s="16" t="s">
        <v>171</v>
      </c>
    </row>
    <row r="147" spans="2:51" s="11" customFormat="1" ht="22.5" customHeight="1">
      <c r="B147" s="166"/>
      <c r="C147" s="167"/>
      <c r="D147" s="167"/>
      <c r="E147" s="168" t="s">
        <v>3</v>
      </c>
      <c r="F147" s="254" t="s">
        <v>172</v>
      </c>
      <c r="G147" s="255"/>
      <c r="H147" s="255"/>
      <c r="I147" s="255"/>
      <c r="J147" s="167"/>
      <c r="K147" s="169">
        <v>0.17</v>
      </c>
      <c r="L147" s="167"/>
      <c r="M147" s="167"/>
      <c r="N147" s="167"/>
      <c r="O147" s="167"/>
      <c r="P147" s="167"/>
      <c r="Q147" s="167"/>
      <c r="R147" s="170"/>
      <c r="T147" s="171"/>
      <c r="U147" s="167"/>
      <c r="V147" s="167"/>
      <c r="W147" s="167"/>
      <c r="X147" s="167"/>
      <c r="Y147" s="167"/>
      <c r="Z147" s="167"/>
      <c r="AA147" s="172"/>
      <c r="AT147" s="173" t="s">
        <v>167</v>
      </c>
      <c r="AU147" s="173" t="s">
        <v>88</v>
      </c>
      <c r="AV147" s="11" t="s">
        <v>88</v>
      </c>
      <c r="AW147" s="11" t="s">
        <v>39</v>
      </c>
      <c r="AX147" s="11" t="s">
        <v>22</v>
      </c>
      <c r="AY147" s="173" t="s">
        <v>159</v>
      </c>
    </row>
    <row r="148" spans="2:65" s="1" customFormat="1" ht="22.5" customHeight="1">
      <c r="B148" s="130"/>
      <c r="C148" s="174" t="s">
        <v>173</v>
      </c>
      <c r="D148" s="174" t="s">
        <v>174</v>
      </c>
      <c r="E148" s="175" t="s">
        <v>175</v>
      </c>
      <c r="F148" s="256" t="s">
        <v>176</v>
      </c>
      <c r="G148" s="257"/>
      <c r="H148" s="257"/>
      <c r="I148" s="257"/>
      <c r="J148" s="176" t="s">
        <v>170</v>
      </c>
      <c r="K148" s="177">
        <v>0.184</v>
      </c>
      <c r="L148" s="258">
        <v>0</v>
      </c>
      <c r="M148" s="257"/>
      <c r="N148" s="259">
        <f>ROUND(L148*K148,2)</f>
        <v>0</v>
      </c>
      <c r="O148" s="247"/>
      <c r="P148" s="247"/>
      <c r="Q148" s="247"/>
      <c r="R148" s="132"/>
      <c r="T148" s="163" t="s">
        <v>3</v>
      </c>
      <c r="U148" s="42" t="s">
        <v>46</v>
      </c>
      <c r="V148" s="34"/>
      <c r="W148" s="164">
        <f>V148*K148</f>
        <v>0</v>
      </c>
      <c r="X148" s="164">
        <v>1</v>
      </c>
      <c r="Y148" s="164">
        <f>X148*K148</f>
        <v>0.184</v>
      </c>
      <c r="Z148" s="164">
        <v>0</v>
      </c>
      <c r="AA148" s="165">
        <f>Z148*K148</f>
        <v>0</v>
      </c>
      <c r="AR148" s="16" t="s">
        <v>177</v>
      </c>
      <c r="AT148" s="16" t="s">
        <v>174</v>
      </c>
      <c r="AU148" s="16" t="s">
        <v>88</v>
      </c>
      <c r="AY148" s="16" t="s">
        <v>159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6" t="s">
        <v>22</v>
      </c>
      <c r="BK148" s="107">
        <f>ROUND(L148*K148,2)</f>
        <v>0</v>
      </c>
      <c r="BL148" s="16" t="s">
        <v>164</v>
      </c>
      <c r="BM148" s="16" t="s">
        <v>178</v>
      </c>
    </row>
    <row r="149" spans="2:65" s="1" customFormat="1" ht="31.5" customHeight="1">
      <c r="B149" s="130"/>
      <c r="C149" s="159" t="s">
        <v>164</v>
      </c>
      <c r="D149" s="159" t="s">
        <v>160</v>
      </c>
      <c r="E149" s="160" t="s">
        <v>179</v>
      </c>
      <c r="F149" s="246" t="s">
        <v>180</v>
      </c>
      <c r="G149" s="247"/>
      <c r="H149" s="247"/>
      <c r="I149" s="247"/>
      <c r="J149" s="161" t="s">
        <v>170</v>
      </c>
      <c r="K149" s="162">
        <v>0.049</v>
      </c>
      <c r="L149" s="248">
        <v>0</v>
      </c>
      <c r="M149" s="247"/>
      <c r="N149" s="249">
        <f>ROUND(L149*K149,2)</f>
        <v>0</v>
      </c>
      <c r="O149" s="247"/>
      <c r="P149" s="247"/>
      <c r="Q149" s="247"/>
      <c r="R149" s="132"/>
      <c r="T149" s="163" t="s">
        <v>3</v>
      </c>
      <c r="U149" s="42" t="s">
        <v>46</v>
      </c>
      <c r="V149" s="34"/>
      <c r="W149" s="164">
        <f>V149*K149</f>
        <v>0</v>
      </c>
      <c r="X149" s="164">
        <v>1.09</v>
      </c>
      <c r="Y149" s="164">
        <f>X149*K149</f>
        <v>0.053410000000000006</v>
      </c>
      <c r="Z149" s="164">
        <v>0</v>
      </c>
      <c r="AA149" s="165">
        <f>Z149*K149</f>
        <v>0</v>
      </c>
      <c r="AR149" s="16" t="s">
        <v>164</v>
      </c>
      <c r="AT149" s="16" t="s">
        <v>160</v>
      </c>
      <c r="AU149" s="16" t="s">
        <v>88</v>
      </c>
      <c r="AY149" s="16" t="s">
        <v>159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6" t="s">
        <v>22</v>
      </c>
      <c r="BK149" s="107">
        <f>ROUND(L149*K149,2)</f>
        <v>0</v>
      </c>
      <c r="BL149" s="16" t="s">
        <v>164</v>
      </c>
      <c r="BM149" s="16" t="s">
        <v>181</v>
      </c>
    </row>
    <row r="150" spans="2:51" s="11" customFormat="1" ht="22.5" customHeight="1">
      <c r="B150" s="166"/>
      <c r="C150" s="167"/>
      <c r="D150" s="167"/>
      <c r="E150" s="168" t="s">
        <v>3</v>
      </c>
      <c r="F150" s="254" t="s">
        <v>182</v>
      </c>
      <c r="G150" s="255"/>
      <c r="H150" s="255"/>
      <c r="I150" s="255"/>
      <c r="J150" s="167"/>
      <c r="K150" s="169">
        <v>0.029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167</v>
      </c>
      <c r="AU150" s="173" t="s">
        <v>88</v>
      </c>
      <c r="AV150" s="11" t="s">
        <v>88</v>
      </c>
      <c r="AW150" s="11" t="s">
        <v>39</v>
      </c>
      <c r="AX150" s="11" t="s">
        <v>81</v>
      </c>
      <c r="AY150" s="173" t="s">
        <v>159</v>
      </c>
    </row>
    <row r="151" spans="2:51" s="11" customFormat="1" ht="22.5" customHeight="1">
      <c r="B151" s="166"/>
      <c r="C151" s="167"/>
      <c r="D151" s="167"/>
      <c r="E151" s="168" t="s">
        <v>3</v>
      </c>
      <c r="F151" s="262" t="s">
        <v>183</v>
      </c>
      <c r="G151" s="255"/>
      <c r="H151" s="255"/>
      <c r="I151" s="255"/>
      <c r="J151" s="167"/>
      <c r="K151" s="169">
        <v>0.02</v>
      </c>
      <c r="L151" s="167"/>
      <c r="M151" s="167"/>
      <c r="N151" s="167"/>
      <c r="O151" s="167"/>
      <c r="P151" s="167"/>
      <c r="Q151" s="167"/>
      <c r="R151" s="170"/>
      <c r="T151" s="171"/>
      <c r="U151" s="167"/>
      <c r="V151" s="167"/>
      <c r="W151" s="167"/>
      <c r="X151" s="167"/>
      <c r="Y151" s="167"/>
      <c r="Z151" s="167"/>
      <c r="AA151" s="172"/>
      <c r="AT151" s="173" t="s">
        <v>167</v>
      </c>
      <c r="AU151" s="173" t="s">
        <v>88</v>
      </c>
      <c r="AV151" s="11" t="s">
        <v>88</v>
      </c>
      <c r="AW151" s="11" t="s">
        <v>39</v>
      </c>
      <c r="AX151" s="11" t="s">
        <v>81</v>
      </c>
      <c r="AY151" s="173" t="s">
        <v>159</v>
      </c>
    </row>
    <row r="152" spans="2:51" s="12" customFormat="1" ht="22.5" customHeight="1">
      <c r="B152" s="178"/>
      <c r="C152" s="179"/>
      <c r="D152" s="179"/>
      <c r="E152" s="180" t="s">
        <v>3</v>
      </c>
      <c r="F152" s="260" t="s">
        <v>184</v>
      </c>
      <c r="G152" s="261"/>
      <c r="H152" s="261"/>
      <c r="I152" s="261"/>
      <c r="J152" s="179"/>
      <c r="K152" s="181">
        <v>0.049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167</v>
      </c>
      <c r="AU152" s="185" t="s">
        <v>88</v>
      </c>
      <c r="AV152" s="12" t="s">
        <v>164</v>
      </c>
      <c r="AW152" s="12" t="s">
        <v>39</v>
      </c>
      <c r="AX152" s="12" t="s">
        <v>22</v>
      </c>
      <c r="AY152" s="185" t="s">
        <v>159</v>
      </c>
    </row>
    <row r="153" spans="2:65" s="1" customFormat="1" ht="22.5" customHeight="1">
      <c r="B153" s="130"/>
      <c r="C153" s="174" t="s">
        <v>185</v>
      </c>
      <c r="D153" s="174" t="s">
        <v>174</v>
      </c>
      <c r="E153" s="175" t="s">
        <v>186</v>
      </c>
      <c r="F153" s="256" t="s">
        <v>187</v>
      </c>
      <c r="G153" s="257"/>
      <c r="H153" s="257"/>
      <c r="I153" s="257"/>
      <c r="J153" s="176" t="s">
        <v>170</v>
      </c>
      <c r="K153" s="177">
        <v>0.031</v>
      </c>
      <c r="L153" s="258">
        <v>0</v>
      </c>
      <c r="M153" s="257"/>
      <c r="N153" s="259">
        <f>ROUND(L153*K153,2)</f>
        <v>0</v>
      </c>
      <c r="O153" s="247"/>
      <c r="P153" s="247"/>
      <c r="Q153" s="247"/>
      <c r="R153" s="132"/>
      <c r="T153" s="163" t="s">
        <v>3</v>
      </c>
      <c r="U153" s="42" t="s">
        <v>46</v>
      </c>
      <c r="V153" s="34"/>
      <c r="W153" s="164">
        <f>V153*K153</f>
        <v>0</v>
      </c>
      <c r="X153" s="164">
        <v>1</v>
      </c>
      <c r="Y153" s="164">
        <f>X153*K153</f>
        <v>0.031</v>
      </c>
      <c r="Z153" s="164">
        <v>0</v>
      </c>
      <c r="AA153" s="165">
        <f>Z153*K153</f>
        <v>0</v>
      </c>
      <c r="AR153" s="16" t="s">
        <v>177</v>
      </c>
      <c r="AT153" s="16" t="s">
        <v>174</v>
      </c>
      <c r="AU153" s="16" t="s">
        <v>88</v>
      </c>
      <c r="AY153" s="16" t="s">
        <v>159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6" t="s">
        <v>22</v>
      </c>
      <c r="BK153" s="107">
        <f>ROUND(L153*K153,2)</f>
        <v>0</v>
      </c>
      <c r="BL153" s="16" t="s">
        <v>164</v>
      </c>
      <c r="BM153" s="16" t="s">
        <v>188</v>
      </c>
    </row>
    <row r="154" spans="2:51" s="11" customFormat="1" ht="22.5" customHeight="1">
      <c r="B154" s="166"/>
      <c r="C154" s="167"/>
      <c r="D154" s="167"/>
      <c r="E154" s="168" t="s">
        <v>3</v>
      </c>
      <c r="F154" s="254" t="s">
        <v>189</v>
      </c>
      <c r="G154" s="255"/>
      <c r="H154" s="255"/>
      <c r="I154" s="255"/>
      <c r="J154" s="167"/>
      <c r="K154" s="169">
        <v>0.031</v>
      </c>
      <c r="L154" s="167"/>
      <c r="M154" s="167"/>
      <c r="N154" s="167"/>
      <c r="O154" s="167"/>
      <c r="P154" s="167"/>
      <c r="Q154" s="167"/>
      <c r="R154" s="170"/>
      <c r="T154" s="171"/>
      <c r="U154" s="167"/>
      <c r="V154" s="167"/>
      <c r="W154" s="167"/>
      <c r="X154" s="167"/>
      <c r="Y154" s="167"/>
      <c r="Z154" s="167"/>
      <c r="AA154" s="172"/>
      <c r="AT154" s="173" t="s">
        <v>167</v>
      </c>
      <c r="AU154" s="173" t="s">
        <v>88</v>
      </c>
      <c r="AV154" s="11" t="s">
        <v>88</v>
      </c>
      <c r="AW154" s="11" t="s">
        <v>39</v>
      </c>
      <c r="AX154" s="11" t="s">
        <v>22</v>
      </c>
      <c r="AY154" s="173" t="s">
        <v>159</v>
      </c>
    </row>
    <row r="155" spans="2:65" s="1" customFormat="1" ht="22.5" customHeight="1">
      <c r="B155" s="130"/>
      <c r="C155" s="174" t="s">
        <v>190</v>
      </c>
      <c r="D155" s="174" t="s">
        <v>174</v>
      </c>
      <c r="E155" s="175" t="s">
        <v>175</v>
      </c>
      <c r="F155" s="256" t="s">
        <v>176</v>
      </c>
      <c r="G155" s="257"/>
      <c r="H155" s="257"/>
      <c r="I155" s="257"/>
      <c r="J155" s="176" t="s">
        <v>170</v>
      </c>
      <c r="K155" s="177">
        <v>0.216</v>
      </c>
      <c r="L155" s="258">
        <v>0</v>
      </c>
      <c r="M155" s="257"/>
      <c r="N155" s="259">
        <f>ROUND(L155*K155,2)</f>
        <v>0</v>
      </c>
      <c r="O155" s="247"/>
      <c r="P155" s="247"/>
      <c r="Q155" s="247"/>
      <c r="R155" s="132"/>
      <c r="T155" s="163" t="s">
        <v>3</v>
      </c>
      <c r="U155" s="42" t="s">
        <v>46</v>
      </c>
      <c r="V155" s="34"/>
      <c r="W155" s="164">
        <f>V155*K155</f>
        <v>0</v>
      </c>
      <c r="X155" s="164">
        <v>1</v>
      </c>
      <c r="Y155" s="164">
        <f>X155*K155</f>
        <v>0.216</v>
      </c>
      <c r="Z155" s="164">
        <v>0</v>
      </c>
      <c r="AA155" s="165">
        <f>Z155*K155</f>
        <v>0</v>
      </c>
      <c r="AR155" s="16" t="s">
        <v>177</v>
      </c>
      <c r="AT155" s="16" t="s">
        <v>174</v>
      </c>
      <c r="AU155" s="16" t="s">
        <v>88</v>
      </c>
      <c r="AY155" s="16" t="s">
        <v>159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6" t="s">
        <v>22</v>
      </c>
      <c r="BK155" s="107">
        <f>ROUND(L155*K155,2)</f>
        <v>0</v>
      </c>
      <c r="BL155" s="16" t="s">
        <v>164</v>
      </c>
      <c r="BM155" s="16" t="s">
        <v>191</v>
      </c>
    </row>
    <row r="156" spans="2:51" s="11" customFormat="1" ht="22.5" customHeight="1">
      <c r="B156" s="166"/>
      <c r="C156" s="167"/>
      <c r="D156" s="167"/>
      <c r="E156" s="168" t="s">
        <v>3</v>
      </c>
      <c r="F156" s="254" t="s">
        <v>192</v>
      </c>
      <c r="G156" s="255"/>
      <c r="H156" s="255"/>
      <c r="I156" s="255"/>
      <c r="J156" s="167"/>
      <c r="K156" s="169">
        <v>0.216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167</v>
      </c>
      <c r="AU156" s="173" t="s">
        <v>88</v>
      </c>
      <c r="AV156" s="11" t="s">
        <v>88</v>
      </c>
      <c r="AW156" s="11" t="s">
        <v>39</v>
      </c>
      <c r="AX156" s="11" t="s">
        <v>22</v>
      </c>
      <c r="AY156" s="173" t="s">
        <v>159</v>
      </c>
    </row>
    <row r="157" spans="2:65" s="1" customFormat="1" ht="31.5" customHeight="1">
      <c r="B157" s="130"/>
      <c r="C157" s="159" t="s">
        <v>193</v>
      </c>
      <c r="D157" s="159" t="s">
        <v>160</v>
      </c>
      <c r="E157" s="160" t="s">
        <v>194</v>
      </c>
      <c r="F157" s="246" t="s">
        <v>195</v>
      </c>
      <c r="G157" s="247"/>
      <c r="H157" s="247"/>
      <c r="I157" s="247"/>
      <c r="J157" s="161" t="s">
        <v>196</v>
      </c>
      <c r="K157" s="162">
        <v>88.311</v>
      </c>
      <c r="L157" s="248">
        <v>0</v>
      </c>
      <c r="M157" s="247"/>
      <c r="N157" s="249">
        <f>ROUND(L157*K157,2)</f>
        <v>0</v>
      </c>
      <c r="O157" s="247"/>
      <c r="P157" s="247"/>
      <c r="Q157" s="247"/>
      <c r="R157" s="132"/>
      <c r="T157" s="163" t="s">
        <v>3</v>
      </c>
      <c r="U157" s="42" t="s">
        <v>46</v>
      </c>
      <c r="V157" s="34"/>
      <c r="W157" s="164">
        <f>V157*K157</f>
        <v>0</v>
      </c>
      <c r="X157" s="164">
        <v>0.08707</v>
      </c>
      <c r="Y157" s="164">
        <f>X157*K157</f>
        <v>7.68923877</v>
      </c>
      <c r="Z157" s="164">
        <v>0</v>
      </c>
      <c r="AA157" s="165">
        <f>Z157*K157</f>
        <v>0</v>
      </c>
      <c r="AR157" s="16" t="s">
        <v>164</v>
      </c>
      <c r="AT157" s="16" t="s">
        <v>160</v>
      </c>
      <c r="AU157" s="16" t="s">
        <v>88</v>
      </c>
      <c r="AY157" s="16" t="s">
        <v>159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6" t="s">
        <v>22</v>
      </c>
      <c r="BK157" s="107">
        <f>ROUND(L157*K157,2)</f>
        <v>0</v>
      </c>
      <c r="BL157" s="16" t="s">
        <v>164</v>
      </c>
      <c r="BM157" s="16" t="s">
        <v>197</v>
      </c>
    </row>
    <row r="158" spans="2:51" s="11" customFormat="1" ht="31.5" customHeight="1">
      <c r="B158" s="166"/>
      <c r="C158" s="167"/>
      <c r="D158" s="167"/>
      <c r="E158" s="168" t="s">
        <v>3</v>
      </c>
      <c r="F158" s="254" t="s">
        <v>198</v>
      </c>
      <c r="G158" s="255"/>
      <c r="H158" s="255"/>
      <c r="I158" s="255"/>
      <c r="J158" s="167"/>
      <c r="K158" s="169">
        <v>101.313</v>
      </c>
      <c r="L158" s="167"/>
      <c r="M158" s="167"/>
      <c r="N158" s="167"/>
      <c r="O158" s="167"/>
      <c r="P158" s="167"/>
      <c r="Q158" s="167"/>
      <c r="R158" s="170"/>
      <c r="T158" s="171"/>
      <c r="U158" s="167"/>
      <c r="V158" s="167"/>
      <c r="W158" s="167"/>
      <c r="X158" s="167"/>
      <c r="Y158" s="167"/>
      <c r="Z158" s="167"/>
      <c r="AA158" s="172"/>
      <c r="AT158" s="173" t="s">
        <v>167</v>
      </c>
      <c r="AU158" s="173" t="s">
        <v>88</v>
      </c>
      <c r="AV158" s="11" t="s">
        <v>88</v>
      </c>
      <c r="AW158" s="11" t="s">
        <v>39</v>
      </c>
      <c r="AX158" s="11" t="s">
        <v>81</v>
      </c>
      <c r="AY158" s="173" t="s">
        <v>159</v>
      </c>
    </row>
    <row r="159" spans="2:51" s="11" customFormat="1" ht="22.5" customHeight="1">
      <c r="B159" s="166"/>
      <c r="C159" s="167"/>
      <c r="D159" s="167"/>
      <c r="E159" s="168" t="s">
        <v>3</v>
      </c>
      <c r="F159" s="262" t="s">
        <v>199</v>
      </c>
      <c r="G159" s="255"/>
      <c r="H159" s="255"/>
      <c r="I159" s="255"/>
      <c r="J159" s="167"/>
      <c r="K159" s="169">
        <v>-13.002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167</v>
      </c>
      <c r="AU159" s="173" t="s">
        <v>88</v>
      </c>
      <c r="AV159" s="11" t="s">
        <v>88</v>
      </c>
      <c r="AW159" s="11" t="s">
        <v>39</v>
      </c>
      <c r="AX159" s="11" t="s">
        <v>81</v>
      </c>
      <c r="AY159" s="173" t="s">
        <v>159</v>
      </c>
    </row>
    <row r="160" spans="2:51" s="12" customFormat="1" ht="22.5" customHeight="1">
      <c r="B160" s="178"/>
      <c r="C160" s="179"/>
      <c r="D160" s="179"/>
      <c r="E160" s="180" t="s">
        <v>3</v>
      </c>
      <c r="F160" s="260" t="s">
        <v>184</v>
      </c>
      <c r="G160" s="261"/>
      <c r="H160" s="261"/>
      <c r="I160" s="261"/>
      <c r="J160" s="179"/>
      <c r="K160" s="181">
        <v>88.311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167</v>
      </c>
      <c r="AU160" s="185" t="s">
        <v>88</v>
      </c>
      <c r="AV160" s="12" t="s">
        <v>164</v>
      </c>
      <c r="AW160" s="12" t="s">
        <v>39</v>
      </c>
      <c r="AX160" s="12" t="s">
        <v>22</v>
      </c>
      <c r="AY160" s="185" t="s">
        <v>159</v>
      </c>
    </row>
    <row r="161" spans="2:65" s="1" customFormat="1" ht="31.5" customHeight="1">
      <c r="B161" s="130"/>
      <c r="C161" s="159" t="s">
        <v>177</v>
      </c>
      <c r="D161" s="159" t="s">
        <v>160</v>
      </c>
      <c r="E161" s="160" t="s">
        <v>200</v>
      </c>
      <c r="F161" s="246" t="s">
        <v>201</v>
      </c>
      <c r="G161" s="247"/>
      <c r="H161" s="247"/>
      <c r="I161" s="247"/>
      <c r="J161" s="161" t="s">
        <v>196</v>
      </c>
      <c r="K161" s="162">
        <v>3.85</v>
      </c>
      <c r="L161" s="248">
        <v>0</v>
      </c>
      <c r="M161" s="247"/>
      <c r="N161" s="249">
        <f>ROUND(L161*K161,2)</f>
        <v>0</v>
      </c>
      <c r="O161" s="247"/>
      <c r="P161" s="247"/>
      <c r="Q161" s="247"/>
      <c r="R161" s="132"/>
      <c r="T161" s="163" t="s">
        <v>3</v>
      </c>
      <c r="U161" s="42" t="s">
        <v>46</v>
      </c>
      <c r="V161" s="34"/>
      <c r="W161" s="164">
        <f>V161*K161</f>
        <v>0</v>
      </c>
      <c r="X161" s="164">
        <v>0.10422</v>
      </c>
      <c r="Y161" s="164">
        <f>X161*K161</f>
        <v>0.40124699999999996</v>
      </c>
      <c r="Z161" s="164">
        <v>0</v>
      </c>
      <c r="AA161" s="165">
        <f>Z161*K161</f>
        <v>0</v>
      </c>
      <c r="AR161" s="16" t="s">
        <v>164</v>
      </c>
      <c r="AT161" s="16" t="s">
        <v>160</v>
      </c>
      <c r="AU161" s="16" t="s">
        <v>88</v>
      </c>
      <c r="AY161" s="16" t="s">
        <v>159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6" t="s">
        <v>22</v>
      </c>
      <c r="BK161" s="107">
        <f>ROUND(L161*K161,2)</f>
        <v>0</v>
      </c>
      <c r="BL161" s="16" t="s">
        <v>164</v>
      </c>
      <c r="BM161" s="16" t="s">
        <v>202</v>
      </c>
    </row>
    <row r="162" spans="2:51" s="11" customFormat="1" ht="22.5" customHeight="1">
      <c r="B162" s="166"/>
      <c r="C162" s="167"/>
      <c r="D162" s="167"/>
      <c r="E162" s="168" t="s">
        <v>3</v>
      </c>
      <c r="F162" s="254" t="s">
        <v>203</v>
      </c>
      <c r="G162" s="255"/>
      <c r="H162" s="255"/>
      <c r="I162" s="255"/>
      <c r="J162" s="167"/>
      <c r="K162" s="169">
        <v>3.85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167</v>
      </c>
      <c r="AU162" s="173" t="s">
        <v>88</v>
      </c>
      <c r="AV162" s="11" t="s">
        <v>88</v>
      </c>
      <c r="AW162" s="11" t="s">
        <v>39</v>
      </c>
      <c r="AX162" s="11" t="s">
        <v>22</v>
      </c>
      <c r="AY162" s="173" t="s">
        <v>159</v>
      </c>
    </row>
    <row r="163" spans="2:65" s="1" customFormat="1" ht="31.5" customHeight="1">
      <c r="B163" s="130"/>
      <c r="C163" s="159" t="s">
        <v>204</v>
      </c>
      <c r="D163" s="159" t="s">
        <v>160</v>
      </c>
      <c r="E163" s="160" t="s">
        <v>205</v>
      </c>
      <c r="F163" s="246" t="s">
        <v>206</v>
      </c>
      <c r="G163" s="247"/>
      <c r="H163" s="247"/>
      <c r="I163" s="247"/>
      <c r="J163" s="161" t="s">
        <v>207</v>
      </c>
      <c r="K163" s="162">
        <v>61.6</v>
      </c>
      <c r="L163" s="248">
        <v>0</v>
      </c>
      <c r="M163" s="247"/>
      <c r="N163" s="249">
        <f>ROUND(L163*K163,2)</f>
        <v>0</v>
      </c>
      <c r="O163" s="247"/>
      <c r="P163" s="247"/>
      <c r="Q163" s="247"/>
      <c r="R163" s="132"/>
      <c r="T163" s="163" t="s">
        <v>3</v>
      </c>
      <c r="U163" s="42" t="s">
        <v>46</v>
      </c>
      <c r="V163" s="34"/>
      <c r="W163" s="164">
        <f>V163*K163</f>
        <v>0</v>
      </c>
      <c r="X163" s="164">
        <v>0.00012</v>
      </c>
      <c r="Y163" s="164">
        <f>X163*K163</f>
        <v>0.007392</v>
      </c>
      <c r="Z163" s="164">
        <v>0</v>
      </c>
      <c r="AA163" s="165">
        <f>Z163*K163</f>
        <v>0</v>
      </c>
      <c r="AR163" s="16" t="s">
        <v>164</v>
      </c>
      <c r="AT163" s="16" t="s">
        <v>160</v>
      </c>
      <c r="AU163" s="16" t="s">
        <v>88</v>
      </c>
      <c r="AY163" s="16" t="s">
        <v>159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6" t="s">
        <v>22</v>
      </c>
      <c r="BK163" s="107">
        <f>ROUND(L163*K163,2)</f>
        <v>0</v>
      </c>
      <c r="BL163" s="16" t="s">
        <v>164</v>
      </c>
      <c r="BM163" s="16" t="s">
        <v>208</v>
      </c>
    </row>
    <row r="164" spans="2:51" s="11" customFormat="1" ht="22.5" customHeight="1">
      <c r="B164" s="166"/>
      <c r="C164" s="167"/>
      <c r="D164" s="167"/>
      <c r="E164" s="168" t="s">
        <v>3</v>
      </c>
      <c r="F164" s="254" t="s">
        <v>209</v>
      </c>
      <c r="G164" s="255"/>
      <c r="H164" s="255"/>
      <c r="I164" s="255"/>
      <c r="J164" s="167"/>
      <c r="K164" s="169">
        <v>61.6</v>
      </c>
      <c r="L164" s="167"/>
      <c r="M164" s="167"/>
      <c r="N164" s="167"/>
      <c r="O164" s="167"/>
      <c r="P164" s="167"/>
      <c r="Q164" s="167"/>
      <c r="R164" s="170"/>
      <c r="T164" s="171"/>
      <c r="U164" s="167"/>
      <c r="V164" s="167"/>
      <c r="W164" s="167"/>
      <c r="X164" s="167"/>
      <c r="Y164" s="167"/>
      <c r="Z164" s="167"/>
      <c r="AA164" s="172"/>
      <c r="AT164" s="173" t="s">
        <v>167</v>
      </c>
      <c r="AU164" s="173" t="s">
        <v>88</v>
      </c>
      <c r="AV164" s="11" t="s">
        <v>88</v>
      </c>
      <c r="AW164" s="11" t="s">
        <v>39</v>
      </c>
      <c r="AX164" s="11" t="s">
        <v>22</v>
      </c>
      <c r="AY164" s="173" t="s">
        <v>159</v>
      </c>
    </row>
    <row r="165" spans="2:65" s="1" customFormat="1" ht="22.5" customHeight="1">
      <c r="B165" s="130"/>
      <c r="C165" s="159" t="s">
        <v>27</v>
      </c>
      <c r="D165" s="159" t="s">
        <v>160</v>
      </c>
      <c r="E165" s="160" t="s">
        <v>210</v>
      </c>
      <c r="F165" s="246" t="s">
        <v>211</v>
      </c>
      <c r="G165" s="247"/>
      <c r="H165" s="247"/>
      <c r="I165" s="247"/>
      <c r="J165" s="161" t="s">
        <v>196</v>
      </c>
      <c r="K165" s="162">
        <v>0.6</v>
      </c>
      <c r="L165" s="248">
        <v>0</v>
      </c>
      <c r="M165" s="247"/>
      <c r="N165" s="249">
        <f>ROUND(L165*K165,2)</f>
        <v>0</v>
      </c>
      <c r="O165" s="247"/>
      <c r="P165" s="247"/>
      <c r="Q165" s="247"/>
      <c r="R165" s="132"/>
      <c r="T165" s="163" t="s">
        <v>3</v>
      </c>
      <c r="U165" s="42" t="s">
        <v>46</v>
      </c>
      <c r="V165" s="34"/>
      <c r="W165" s="164">
        <f>V165*K165</f>
        <v>0</v>
      </c>
      <c r="X165" s="164">
        <v>0.26723</v>
      </c>
      <c r="Y165" s="164">
        <f>X165*K165</f>
        <v>0.160338</v>
      </c>
      <c r="Z165" s="164">
        <v>0</v>
      </c>
      <c r="AA165" s="165">
        <f>Z165*K165</f>
        <v>0</v>
      </c>
      <c r="AR165" s="16" t="s">
        <v>164</v>
      </c>
      <c r="AT165" s="16" t="s">
        <v>160</v>
      </c>
      <c r="AU165" s="16" t="s">
        <v>88</v>
      </c>
      <c r="AY165" s="16" t="s">
        <v>159</v>
      </c>
      <c r="BE165" s="107">
        <f>IF(U165="základní",N165,0)</f>
        <v>0</v>
      </c>
      <c r="BF165" s="107">
        <f>IF(U165="snížená",N165,0)</f>
        <v>0</v>
      </c>
      <c r="BG165" s="107">
        <f>IF(U165="zákl. přenesená",N165,0)</f>
        <v>0</v>
      </c>
      <c r="BH165" s="107">
        <f>IF(U165="sníž. přenesená",N165,0)</f>
        <v>0</v>
      </c>
      <c r="BI165" s="107">
        <f>IF(U165="nulová",N165,0)</f>
        <v>0</v>
      </c>
      <c r="BJ165" s="16" t="s">
        <v>22</v>
      </c>
      <c r="BK165" s="107">
        <f>ROUND(L165*K165,2)</f>
        <v>0</v>
      </c>
      <c r="BL165" s="16" t="s">
        <v>164</v>
      </c>
      <c r="BM165" s="16" t="s">
        <v>212</v>
      </c>
    </row>
    <row r="166" spans="2:51" s="11" customFormat="1" ht="22.5" customHeight="1">
      <c r="B166" s="166"/>
      <c r="C166" s="167"/>
      <c r="D166" s="167"/>
      <c r="E166" s="168" t="s">
        <v>3</v>
      </c>
      <c r="F166" s="254" t="s">
        <v>213</v>
      </c>
      <c r="G166" s="255"/>
      <c r="H166" s="255"/>
      <c r="I166" s="255"/>
      <c r="J166" s="167"/>
      <c r="K166" s="169">
        <v>0.6</v>
      </c>
      <c r="L166" s="167"/>
      <c r="M166" s="167"/>
      <c r="N166" s="167"/>
      <c r="O166" s="167"/>
      <c r="P166" s="167"/>
      <c r="Q166" s="167"/>
      <c r="R166" s="170"/>
      <c r="T166" s="171"/>
      <c r="U166" s="167"/>
      <c r="V166" s="167"/>
      <c r="W166" s="167"/>
      <c r="X166" s="167"/>
      <c r="Y166" s="167"/>
      <c r="Z166" s="167"/>
      <c r="AA166" s="172"/>
      <c r="AT166" s="173" t="s">
        <v>167</v>
      </c>
      <c r="AU166" s="173" t="s">
        <v>88</v>
      </c>
      <c r="AV166" s="11" t="s">
        <v>88</v>
      </c>
      <c r="AW166" s="11" t="s">
        <v>39</v>
      </c>
      <c r="AX166" s="11" t="s">
        <v>22</v>
      </c>
      <c r="AY166" s="173" t="s">
        <v>159</v>
      </c>
    </row>
    <row r="167" spans="2:63" s="10" customFormat="1" ht="29.25" customHeight="1">
      <c r="B167" s="148"/>
      <c r="C167" s="149"/>
      <c r="D167" s="158" t="s">
        <v>114</v>
      </c>
      <c r="E167" s="158"/>
      <c r="F167" s="158"/>
      <c r="G167" s="158"/>
      <c r="H167" s="158"/>
      <c r="I167" s="158"/>
      <c r="J167" s="158"/>
      <c r="K167" s="158"/>
      <c r="L167" s="158"/>
      <c r="M167" s="158"/>
      <c r="N167" s="244">
        <f>BK167</f>
        <v>0</v>
      </c>
      <c r="O167" s="245"/>
      <c r="P167" s="245"/>
      <c r="Q167" s="245"/>
      <c r="R167" s="151"/>
      <c r="T167" s="152"/>
      <c r="U167" s="149"/>
      <c r="V167" s="149"/>
      <c r="W167" s="153">
        <f>SUM(W168:W178)</f>
        <v>0</v>
      </c>
      <c r="X167" s="149"/>
      <c r="Y167" s="153">
        <f>SUM(Y168:Y178)</f>
        <v>1.3628196600000002</v>
      </c>
      <c r="Z167" s="149"/>
      <c r="AA167" s="154">
        <f>SUM(AA168:AA178)</f>
        <v>0</v>
      </c>
      <c r="AR167" s="155" t="s">
        <v>22</v>
      </c>
      <c r="AT167" s="156" t="s">
        <v>80</v>
      </c>
      <c r="AU167" s="156" t="s">
        <v>22</v>
      </c>
      <c r="AY167" s="155" t="s">
        <v>159</v>
      </c>
      <c r="BK167" s="157">
        <f>SUM(BK168:BK178)</f>
        <v>0</v>
      </c>
    </row>
    <row r="168" spans="2:65" s="1" customFormat="1" ht="22.5" customHeight="1">
      <c r="B168" s="130"/>
      <c r="C168" s="159" t="s">
        <v>214</v>
      </c>
      <c r="D168" s="159" t="s">
        <v>160</v>
      </c>
      <c r="E168" s="160" t="s">
        <v>215</v>
      </c>
      <c r="F168" s="246" t="s">
        <v>216</v>
      </c>
      <c r="G168" s="247"/>
      <c r="H168" s="247"/>
      <c r="I168" s="247"/>
      <c r="J168" s="161" t="s">
        <v>163</v>
      </c>
      <c r="K168" s="162">
        <v>0.516</v>
      </c>
      <c r="L168" s="248">
        <v>0</v>
      </c>
      <c r="M168" s="247"/>
      <c r="N168" s="249">
        <f>ROUND(L168*K168,2)</f>
        <v>0</v>
      </c>
      <c r="O168" s="247"/>
      <c r="P168" s="247"/>
      <c r="Q168" s="247"/>
      <c r="R168" s="132"/>
      <c r="T168" s="163" t="s">
        <v>3</v>
      </c>
      <c r="U168" s="42" t="s">
        <v>46</v>
      </c>
      <c r="V168" s="34"/>
      <c r="W168" s="164">
        <f>V168*K168</f>
        <v>0</v>
      </c>
      <c r="X168" s="164">
        <v>2.45343</v>
      </c>
      <c r="Y168" s="164">
        <f>X168*K168</f>
        <v>1.26596988</v>
      </c>
      <c r="Z168" s="164">
        <v>0</v>
      </c>
      <c r="AA168" s="165">
        <f>Z168*K168</f>
        <v>0</v>
      </c>
      <c r="AR168" s="16" t="s">
        <v>164</v>
      </c>
      <c r="AT168" s="16" t="s">
        <v>160</v>
      </c>
      <c r="AU168" s="16" t="s">
        <v>88</v>
      </c>
      <c r="AY168" s="16" t="s">
        <v>159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6" t="s">
        <v>22</v>
      </c>
      <c r="BK168" s="107">
        <f>ROUND(L168*K168,2)</f>
        <v>0</v>
      </c>
      <c r="BL168" s="16" t="s">
        <v>164</v>
      </c>
      <c r="BM168" s="16" t="s">
        <v>217</v>
      </c>
    </row>
    <row r="169" spans="2:51" s="11" customFormat="1" ht="22.5" customHeight="1">
      <c r="B169" s="166"/>
      <c r="C169" s="167"/>
      <c r="D169" s="167"/>
      <c r="E169" s="168" t="s">
        <v>3</v>
      </c>
      <c r="F169" s="254" t="s">
        <v>218</v>
      </c>
      <c r="G169" s="255"/>
      <c r="H169" s="255"/>
      <c r="I169" s="255"/>
      <c r="J169" s="167"/>
      <c r="K169" s="169">
        <v>0.516</v>
      </c>
      <c r="L169" s="167"/>
      <c r="M169" s="167"/>
      <c r="N169" s="167"/>
      <c r="O169" s="167"/>
      <c r="P169" s="167"/>
      <c r="Q169" s="167"/>
      <c r="R169" s="170"/>
      <c r="T169" s="171"/>
      <c r="U169" s="167"/>
      <c r="V169" s="167"/>
      <c r="W169" s="167"/>
      <c r="X169" s="167"/>
      <c r="Y169" s="167"/>
      <c r="Z169" s="167"/>
      <c r="AA169" s="172"/>
      <c r="AT169" s="173" t="s">
        <v>167</v>
      </c>
      <c r="AU169" s="173" t="s">
        <v>88</v>
      </c>
      <c r="AV169" s="11" t="s">
        <v>88</v>
      </c>
      <c r="AW169" s="11" t="s">
        <v>39</v>
      </c>
      <c r="AX169" s="11" t="s">
        <v>22</v>
      </c>
      <c r="AY169" s="173" t="s">
        <v>159</v>
      </c>
    </row>
    <row r="170" spans="2:65" s="1" customFormat="1" ht="22.5" customHeight="1">
      <c r="B170" s="130"/>
      <c r="C170" s="159" t="s">
        <v>219</v>
      </c>
      <c r="D170" s="159" t="s">
        <v>160</v>
      </c>
      <c r="E170" s="160" t="s">
        <v>220</v>
      </c>
      <c r="F170" s="246" t="s">
        <v>221</v>
      </c>
      <c r="G170" s="247"/>
      <c r="H170" s="247"/>
      <c r="I170" s="247"/>
      <c r="J170" s="161" t="s">
        <v>196</v>
      </c>
      <c r="K170" s="162">
        <v>1.766</v>
      </c>
      <c r="L170" s="248">
        <v>0</v>
      </c>
      <c r="M170" s="247"/>
      <c r="N170" s="249">
        <f>ROUND(L170*K170,2)</f>
        <v>0</v>
      </c>
      <c r="O170" s="247"/>
      <c r="P170" s="247"/>
      <c r="Q170" s="247"/>
      <c r="R170" s="132"/>
      <c r="T170" s="163" t="s">
        <v>3</v>
      </c>
      <c r="U170" s="42" t="s">
        <v>46</v>
      </c>
      <c r="V170" s="34"/>
      <c r="W170" s="164">
        <f>V170*K170</f>
        <v>0</v>
      </c>
      <c r="X170" s="164">
        <v>0.00215</v>
      </c>
      <c r="Y170" s="164">
        <f>X170*K170</f>
        <v>0.0037969</v>
      </c>
      <c r="Z170" s="164">
        <v>0</v>
      </c>
      <c r="AA170" s="165">
        <f>Z170*K170</f>
        <v>0</v>
      </c>
      <c r="AR170" s="16" t="s">
        <v>164</v>
      </c>
      <c r="AT170" s="16" t="s">
        <v>160</v>
      </c>
      <c r="AU170" s="16" t="s">
        <v>88</v>
      </c>
      <c r="AY170" s="16" t="s">
        <v>159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16" t="s">
        <v>22</v>
      </c>
      <c r="BK170" s="107">
        <f>ROUND(L170*K170,2)</f>
        <v>0</v>
      </c>
      <c r="BL170" s="16" t="s">
        <v>164</v>
      </c>
      <c r="BM170" s="16" t="s">
        <v>222</v>
      </c>
    </row>
    <row r="171" spans="2:51" s="11" customFormat="1" ht="22.5" customHeight="1">
      <c r="B171" s="166"/>
      <c r="C171" s="167"/>
      <c r="D171" s="167"/>
      <c r="E171" s="168" t="s">
        <v>3</v>
      </c>
      <c r="F171" s="254" t="s">
        <v>223</v>
      </c>
      <c r="G171" s="255"/>
      <c r="H171" s="255"/>
      <c r="I171" s="255"/>
      <c r="J171" s="167"/>
      <c r="K171" s="169">
        <v>1.766</v>
      </c>
      <c r="L171" s="167"/>
      <c r="M171" s="167"/>
      <c r="N171" s="167"/>
      <c r="O171" s="167"/>
      <c r="P171" s="167"/>
      <c r="Q171" s="167"/>
      <c r="R171" s="170"/>
      <c r="T171" s="171"/>
      <c r="U171" s="167"/>
      <c r="V171" s="167"/>
      <c r="W171" s="167"/>
      <c r="X171" s="167"/>
      <c r="Y171" s="167"/>
      <c r="Z171" s="167"/>
      <c r="AA171" s="172"/>
      <c r="AT171" s="173" t="s">
        <v>167</v>
      </c>
      <c r="AU171" s="173" t="s">
        <v>88</v>
      </c>
      <c r="AV171" s="11" t="s">
        <v>88</v>
      </c>
      <c r="AW171" s="11" t="s">
        <v>39</v>
      </c>
      <c r="AX171" s="11" t="s">
        <v>22</v>
      </c>
      <c r="AY171" s="173" t="s">
        <v>159</v>
      </c>
    </row>
    <row r="172" spans="2:65" s="1" customFormat="1" ht="22.5" customHeight="1">
      <c r="B172" s="130"/>
      <c r="C172" s="159" t="s">
        <v>224</v>
      </c>
      <c r="D172" s="159" t="s">
        <v>160</v>
      </c>
      <c r="E172" s="160" t="s">
        <v>225</v>
      </c>
      <c r="F172" s="246" t="s">
        <v>226</v>
      </c>
      <c r="G172" s="247"/>
      <c r="H172" s="247"/>
      <c r="I172" s="247"/>
      <c r="J172" s="161" t="s">
        <v>196</v>
      </c>
      <c r="K172" s="162">
        <v>1.766</v>
      </c>
      <c r="L172" s="248">
        <v>0</v>
      </c>
      <c r="M172" s="247"/>
      <c r="N172" s="249">
        <f>ROUND(L172*K172,2)</f>
        <v>0</v>
      </c>
      <c r="O172" s="247"/>
      <c r="P172" s="247"/>
      <c r="Q172" s="247"/>
      <c r="R172" s="132"/>
      <c r="T172" s="163" t="s">
        <v>3</v>
      </c>
      <c r="U172" s="42" t="s">
        <v>46</v>
      </c>
      <c r="V172" s="34"/>
      <c r="W172" s="164">
        <f>V172*K172</f>
        <v>0</v>
      </c>
      <c r="X172" s="164">
        <v>0</v>
      </c>
      <c r="Y172" s="164">
        <f>X172*K172</f>
        <v>0</v>
      </c>
      <c r="Z172" s="164">
        <v>0</v>
      </c>
      <c r="AA172" s="165">
        <f>Z172*K172</f>
        <v>0</v>
      </c>
      <c r="AR172" s="16" t="s">
        <v>164</v>
      </c>
      <c r="AT172" s="16" t="s">
        <v>160</v>
      </c>
      <c r="AU172" s="16" t="s">
        <v>88</v>
      </c>
      <c r="AY172" s="16" t="s">
        <v>159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16" t="s">
        <v>22</v>
      </c>
      <c r="BK172" s="107">
        <f>ROUND(L172*K172,2)</f>
        <v>0</v>
      </c>
      <c r="BL172" s="16" t="s">
        <v>164</v>
      </c>
      <c r="BM172" s="16" t="s">
        <v>227</v>
      </c>
    </row>
    <row r="173" spans="2:65" s="1" customFormat="1" ht="31.5" customHeight="1">
      <c r="B173" s="130"/>
      <c r="C173" s="159" t="s">
        <v>228</v>
      </c>
      <c r="D173" s="159" t="s">
        <v>160</v>
      </c>
      <c r="E173" s="160" t="s">
        <v>229</v>
      </c>
      <c r="F173" s="246" t="s">
        <v>230</v>
      </c>
      <c r="G173" s="247"/>
      <c r="H173" s="247"/>
      <c r="I173" s="247"/>
      <c r="J173" s="161" t="s">
        <v>196</v>
      </c>
      <c r="K173" s="162">
        <v>1.766</v>
      </c>
      <c r="L173" s="248">
        <v>0</v>
      </c>
      <c r="M173" s="247"/>
      <c r="N173" s="249">
        <f>ROUND(L173*K173,2)</f>
        <v>0</v>
      </c>
      <c r="O173" s="247"/>
      <c r="P173" s="247"/>
      <c r="Q173" s="247"/>
      <c r="R173" s="132"/>
      <c r="T173" s="163" t="s">
        <v>3</v>
      </c>
      <c r="U173" s="42" t="s">
        <v>46</v>
      </c>
      <c r="V173" s="34"/>
      <c r="W173" s="164">
        <f>V173*K173</f>
        <v>0</v>
      </c>
      <c r="X173" s="164">
        <v>0.0031</v>
      </c>
      <c r="Y173" s="164">
        <f>X173*K173</f>
        <v>0.0054746</v>
      </c>
      <c r="Z173" s="164">
        <v>0</v>
      </c>
      <c r="AA173" s="165">
        <f>Z173*K173</f>
        <v>0</v>
      </c>
      <c r="AR173" s="16" t="s">
        <v>164</v>
      </c>
      <c r="AT173" s="16" t="s">
        <v>160</v>
      </c>
      <c r="AU173" s="16" t="s">
        <v>88</v>
      </c>
      <c r="AY173" s="16" t="s">
        <v>159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6" t="s">
        <v>22</v>
      </c>
      <c r="BK173" s="107">
        <f>ROUND(L173*K173,2)</f>
        <v>0</v>
      </c>
      <c r="BL173" s="16" t="s">
        <v>164</v>
      </c>
      <c r="BM173" s="16" t="s">
        <v>231</v>
      </c>
    </row>
    <row r="174" spans="2:65" s="1" customFormat="1" ht="31.5" customHeight="1">
      <c r="B174" s="130"/>
      <c r="C174" s="159" t="s">
        <v>9</v>
      </c>
      <c r="D174" s="159" t="s">
        <v>160</v>
      </c>
      <c r="E174" s="160" t="s">
        <v>232</v>
      </c>
      <c r="F174" s="246" t="s">
        <v>233</v>
      </c>
      <c r="G174" s="247"/>
      <c r="H174" s="247"/>
      <c r="I174" s="247"/>
      <c r="J174" s="161" t="s">
        <v>196</v>
      </c>
      <c r="K174" s="162">
        <v>1.766</v>
      </c>
      <c r="L174" s="248">
        <v>0</v>
      </c>
      <c r="M174" s="247"/>
      <c r="N174" s="249">
        <f>ROUND(L174*K174,2)</f>
        <v>0</v>
      </c>
      <c r="O174" s="247"/>
      <c r="P174" s="247"/>
      <c r="Q174" s="247"/>
      <c r="R174" s="132"/>
      <c r="T174" s="163" t="s">
        <v>3</v>
      </c>
      <c r="U174" s="42" t="s">
        <v>46</v>
      </c>
      <c r="V174" s="34"/>
      <c r="W174" s="164">
        <f>V174*K174</f>
        <v>0</v>
      </c>
      <c r="X174" s="164">
        <v>0</v>
      </c>
      <c r="Y174" s="164">
        <f>X174*K174</f>
        <v>0</v>
      </c>
      <c r="Z174" s="164">
        <v>0</v>
      </c>
      <c r="AA174" s="165">
        <f>Z174*K174</f>
        <v>0</v>
      </c>
      <c r="AR174" s="16" t="s">
        <v>164</v>
      </c>
      <c r="AT174" s="16" t="s">
        <v>160</v>
      </c>
      <c r="AU174" s="16" t="s">
        <v>88</v>
      </c>
      <c r="AY174" s="16" t="s">
        <v>159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6" t="s">
        <v>22</v>
      </c>
      <c r="BK174" s="107">
        <f>ROUND(L174*K174,2)</f>
        <v>0</v>
      </c>
      <c r="BL174" s="16" t="s">
        <v>164</v>
      </c>
      <c r="BM174" s="16" t="s">
        <v>234</v>
      </c>
    </row>
    <row r="175" spans="2:65" s="1" customFormat="1" ht="22.5" customHeight="1">
      <c r="B175" s="130"/>
      <c r="C175" s="159" t="s">
        <v>235</v>
      </c>
      <c r="D175" s="159" t="s">
        <v>160</v>
      </c>
      <c r="E175" s="160" t="s">
        <v>236</v>
      </c>
      <c r="F175" s="246" t="s">
        <v>237</v>
      </c>
      <c r="G175" s="247"/>
      <c r="H175" s="247"/>
      <c r="I175" s="247"/>
      <c r="J175" s="161" t="s">
        <v>170</v>
      </c>
      <c r="K175" s="162">
        <v>0.036</v>
      </c>
      <c r="L175" s="248">
        <v>0</v>
      </c>
      <c r="M175" s="247"/>
      <c r="N175" s="249">
        <f>ROUND(L175*K175,2)</f>
        <v>0</v>
      </c>
      <c r="O175" s="247"/>
      <c r="P175" s="247"/>
      <c r="Q175" s="247"/>
      <c r="R175" s="132"/>
      <c r="T175" s="163" t="s">
        <v>3</v>
      </c>
      <c r="U175" s="42" t="s">
        <v>46</v>
      </c>
      <c r="V175" s="34"/>
      <c r="W175" s="164">
        <f>V175*K175</f>
        <v>0</v>
      </c>
      <c r="X175" s="164">
        <v>1.05516</v>
      </c>
      <c r="Y175" s="164">
        <f>X175*K175</f>
        <v>0.03798576</v>
      </c>
      <c r="Z175" s="164">
        <v>0</v>
      </c>
      <c r="AA175" s="165">
        <f>Z175*K175</f>
        <v>0</v>
      </c>
      <c r="AR175" s="16" t="s">
        <v>164</v>
      </c>
      <c r="AT175" s="16" t="s">
        <v>160</v>
      </c>
      <c r="AU175" s="16" t="s">
        <v>88</v>
      </c>
      <c r="AY175" s="16" t="s">
        <v>159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16" t="s">
        <v>22</v>
      </c>
      <c r="BK175" s="107">
        <f>ROUND(L175*K175,2)</f>
        <v>0</v>
      </c>
      <c r="BL175" s="16" t="s">
        <v>164</v>
      </c>
      <c r="BM175" s="16" t="s">
        <v>238</v>
      </c>
    </row>
    <row r="176" spans="2:51" s="11" customFormat="1" ht="31.5" customHeight="1">
      <c r="B176" s="166"/>
      <c r="C176" s="167"/>
      <c r="D176" s="167"/>
      <c r="E176" s="168" t="s">
        <v>3</v>
      </c>
      <c r="F176" s="254" t="s">
        <v>239</v>
      </c>
      <c r="G176" s="255"/>
      <c r="H176" s="255"/>
      <c r="I176" s="255"/>
      <c r="J176" s="167"/>
      <c r="K176" s="169">
        <v>0.036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167</v>
      </c>
      <c r="AU176" s="173" t="s">
        <v>88</v>
      </c>
      <c r="AV176" s="11" t="s">
        <v>88</v>
      </c>
      <c r="AW176" s="11" t="s">
        <v>39</v>
      </c>
      <c r="AX176" s="11" t="s">
        <v>22</v>
      </c>
      <c r="AY176" s="173" t="s">
        <v>159</v>
      </c>
    </row>
    <row r="177" spans="2:65" s="1" customFormat="1" ht="22.5" customHeight="1">
      <c r="B177" s="130"/>
      <c r="C177" s="159" t="s">
        <v>240</v>
      </c>
      <c r="D177" s="159" t="s">
        <v>160</v>
      </c>
      <c r="E177" s="160" t="s">
        <v>241</v>
      </c>
      <c r="F177" s="246" t="s">
        <v>242</v>
      </c>
      <c r="G177" s="247"/>
      <c r="H177" s="247"/>
      <c r="I177" s="247"/>
      <c r="J177" s="161" t="s">
        <v>170</v>
      </c>
      <c r="K177" s="162">
        <v>0.047</v>
      </c>
      <c r="L177" s="248">
        <v>0</v>
      </c>
      <c r="M177" s="247"/>
      <c r="N177" s="249">
        <f>ROUND(L177*K177,2)</f>
        <v>0</v>
      </c>
      <c r="O177" s="247"/>
      <c r="P177" s="247"/>
      <c r="Q177" s="247"/>
      <c r="R177" s="132"/>
      <c r="T177" s="163" t="s">
        <v>3</v>
      </c>
      <c r="U177" s="42" t="s">
        <v>46</v>
      </c>
      <c r="V177" s="34"/>
      <c r="W177" s="164">
        <f>V177*K177</f>
        <v>0</v>
      </c>
      <c r="X177" s="164">
        <v>1.05516</v>
      </c>
      <c r="Y177" s="164">
        <f>X177*K177</f>
        <v>0.04959252000000001</v>
      </c>
      <c r="Z177" s="164">
        <v>0</v>
      </c>
      <c r="AA177" s="165">
        <f>Z177*K177</f>
        <v>0</v>
      </c>
      <c r="AR177" s="16" t="s">
        <v>164</v>
      </c>
      <c r="AT177" s="16" t="s">
        <v>160</v>
      </c>
      <c r="AU177" s="16" t="s">
        <v>88</v>
      </c>
      <c r="AY177" s="16" t="s">
        <v>159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16" t="s">
        <v>22</v>
      </c>
      <c r="BK177" s="107">
        <f>ROUND(L177*K177,2)</f>
        <v>0</v>
      </c>
      <c r="BL177" s="16" t="s">
        <v>164</v>
      </c>
      <c r="BM177" s="16" t="s">
        <v>243</v>
      </c>
    </row>
    <row r="178" spans="2:51" s="11" customFormat="1" ht="22.5" customHeight="1">
      <c r="B178" s="166"/>
      <c r="C178" s="167"/>
      <c r="D178" s="167"/>
      <c r="E178" s="168" t="s">
        <v>3</v>
      </c>
      <c r="F178" s="254" t="s">
        <v>244</v>
      </c>
      <c r="G178" s="255"/>
      <c r="H178" s="255"/>
      <c r="I178" s="255"/>
      <c r="J178" s="167"/>
      <c r="K178" s="169">
        <v>0.047</v>
      </c>
      <c r="L178" s="167"/>
      <c r="M178" s="167"/>
      <c r="N178" s="167"/>
      <c r="O178" s="167"/>
      <c r="P178" s="167"/>
      <c r="Q178" s="167"/>
      <c r="R178" s="170"/>
      <c r="T178" s="171"/>
      <c r="U178" s="167"/>
      <c r="V178" s="167"/>
      <c r="W178" s="167"/>
      <c r="X178" s="167"/>
      <c r="Y178" s="167"/>
      <c r="Z178" s="167"/>
      <c r="AA178" s="172"/>
      <c r="AT178" s="173" t="s">
        <v>167</v>
      </c>
      <c r="AU178" s="173" t="s">
        <v>88</v>
      </c>
      <c r="AV178" s="11" t="s">
        <v>88</v>
      </c>
      <c r="AW178" s="11" t="s">
        <v>39</v>
      </c>
      <c r="AX178" s="11" t="s">
        <v>22</v>
      </c>
      <c r="AY178" s="173" t="s">
        <v>159</v>
      </c>
    </row>
    <row r="179" spans="2:63" s="10" customFormat="1" ht="29.25" customHeight="1">
      <c r="B179" s="148"/>
      <c r="C179" s="149"/>
      <c r="D179" s="158" t="s">
        <v>115</v>
      </c>
      <c r="E179" s="158"/>
      <c r="F179" s="158"/>
      <c r="G179" s="158"/>
      <c r="H179" s="158"/>
      <c r="I179" s="158"/>
      <c r="J179" s="158"/>
      <c r="K179" s="158"/>
      <c r="L179" s="158"/>
      <c r="M179" s="158"/>
      <c r="N179" s="244">
        <f>BK179</f>
        <v>0</v>
      </c>
      <c r="O179" s="245"/>
      <c r="P179" s="245"/>
      <c r="Q179" s="245"/>
      <c r="R179" s="151"/>
      <c r="T179" s="152"/>
      <c r="U179" s="149"/>
      <c r="V179" s="149"/>
      <c r="W179" s="153">
        <f>SUM(W180:W204)</f>
        <v>0</v>
      </c>
      <c r="X179" s="149"/>
      <c r="Y179" s="153">
        <f>SUM(Y180:Y204)</f>
        <v>6.979225990000001</v>
      </c>
      <c r="Z179" s="149"/>
      <c r="AA179" s="154">
        <f>SUM(AA180:AA204)</f>
        <v>0</v>
      </c>
      <c r="AR179" s="155" t="s">
        <v>22</v>
      </c>
      <c r="AT179" s="156" t="s">
        <v>80</v>
      </c>
      <c r="AU179" s="156" t="s">
        <v>22</v>
      </c>
      <c r="AY179" s="155" t="s">
        <v>159</v>
      </c>
      <c r="BK179" s="157">
        <f>SUM(BK180:BK204)</f>
        <v>0</v>
      </c>
    </row>
    <row r="180" spans="2:65" s="1" customFormat="1" ht="22.5" customHeight="1">
      <c r="B180" s="130"/>
      <c r="C180" s="159" t="s">
        <v>245</v>
      </c>
      <c r="D180" s="159" t="s">
        <v>160</v>
      </c>
      <c r="E180" s="160" t="s">
        <v>246</v>
      </c>
      <c r="F180" s="246" t="s">
        <v>247</v>
      </c>
      <c r="G180" s="247"/>
      <c r="H180" s="247"/>
      <c r="I180" s="247"/>
      <c r="J180" s="161" t="s">
        <v>196</v>
      </c>
      <c r="K180" s="162">
        <v>6.93</v>
      </c>
      <c r="L180" s="248">
        <v>0</v>
      </c>
      <c r="M180" s="247"/>
      <c r="N180" s="249">
        <f>ROUND(L180*K180,2)</f>
        <v>0</v>
      </c>
      <c r="O180" s="247"/>
      <c r="P180" s="247"/>
      <c r="Q180" s="247"/>
      <c r="R180" s="132"/>
      <c r="T180" s="163" t="s">
        <v>3</v>
      </c>
      <c r="U180" s="42" t="s">
        <v>46</v>
      </c>
      <c r="V180" s="34"/>
      <c r="W180" s="164">
        <f>V180*K180</f>
        <v>0</v>
      </c>
      <c r="X180" s="164">
        <v>0.04</v>
      </c>
      <c r="Y180" s="164">
        <f>X180*K180</f>
        <v>0.2772</v>
      </c>
      <c r="Z180" s="164">
        <v>0</v>
      </c>
      <c r="AA180" s="165">
        <f>Z180*K180</f>
        <v>0</v>
      </c>
      <c r="AR180" s="16" t="s">
        <v>164</v>
      </c>
      <c r="AT180" s="16" t="s">
        <v>160</v>
      </c>
      <c r="AU180" s="16" t="s">
        <v>88</v>
      </c>
      <c r="AY180" s="16" t="s">
        <v>159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16" t="s">
        <v>22</v>
      </c>
      <c r="BK180" s="107">
        <f>ROUND(L180*K180,2)</f>
        <v>0</v>
      </c>
      <c r="BL180" s="16" t="s">
        <v>164</v>
      </c>
      <c r="BM180" s="16" t="s">
        <v>248</v>
      </c>
    </row>
    <row r="181" spans="2:51" s="11" customFormat="1" ht="22.5" customHeight="1">
      <c r="B181" s="166"/>
      <c r="C181" s="167"/>
      <c r="D181" s="167"/>
      <c r="E181" s="168" t="s">
        <v>3</v>
      </c>
      <c r="F181" s="254" t="s">
        <v>249</v>
      </c>
      <c r="G181" s="255"/>
      <c r="H181" s="255"/>
      <c r="I181" s="255"/>
      <c r="J181" s="167"/>
      <c r="K181" s="169">
        <v>6.93</v>
      </c>
      <c r="L181" s="167"/>
      <c r="M181" s="167"/>
      <c r="N181" s="167"/>
      <c r="O181" s="167"/>
      <c r="P181" s="167"/>
      <c r="Q181" s="167"/>
      <c r="R181" s="170"/>
      <c r="T181" s="171"/>
      <c r="U181" s="167"/>
      <c r="V181" s="167"/>
      <c r="W181" s="167"/>
      <c r="X181" s="167"/>
      <c r="Y181" s="167"/>
      <c r="Z181" s="167"/>
      <c r="AA181" s="172"/>
      <c r="AT181" s="173" t="s">
        <v>167</v>
      </c>
      <c r="AU181" s="173" t="s">
        <v>88</v>
      </c>
      <c r="AV181" s="11" t="s">
        <v>88</v>
      </c>
      <c r="AW181" s="11" t="s">
        <v>39</v>
      </c>
      <c r="AX181" s="11" t="s">
        <v>22</v>
      </c>
      <c r="AY181" s="173" t="s">
        <v>159</v>
      </c>
    </row>
    <row r="182" spans="2:65" s="1" customFormat="1" ht="31.5" customHeight="1">
      <c r="B182" s="130"/>
      <c r="C182" s="159" t="s">
        <v>250</v>
      </c>
      <c r="D182" s="159" t="s">
        <v>160</v>
      </c>
      <c r="E182" s="160" t="s">
        <v>251</v>
      </c>
      <c r="F182" s="246" t="s">
        <v>252</v>
      </c>
      <c r="G182" s="247"/>
      <c r="H182" s="247"/>
      <c r="I182" s="247"/>
      <c r="J182" s="161" t="s">
        <v>196</v>
      </c>
      <c r="K182" s="162">
        <v>177.335</v>
      </c>
      <c r="L182" s="248">
        <v>0</v>
      </c>
      <c r="M182" s="247"/>
      <c r="N182" s="249">
        <f>ROUND(L182*K182,2)</f>
        <v>0</v>
      </c>
      <c r="O182" s="247"/>
      <c r="P182" s="247"/>
      <c r="Q182" s="247"/>
      <c r="R182" s="132"/>
      <c r="T182" s="163" t="s">
        <v>3</v>
      </c>
      <c r="U182" s="42" t="s">
        <v>46</v>
      </c>
      <c r="V182" s="34"/>
      <c r="W182" s="164">
        <f>V182*K182</f>
        <v>0</v>
      </c>
      <c r="X182" s="164">
        <v>0.01838</v>
      </c>
      <c r="Y182" s="164">
        <f>X182*K182</f>
        <v>3.2594173000000004</v>
      </c>
      <c r="Z182" s="164">
        <v>0</v>
      </c>
      <c r="AA182" s="165">
        <f>Z182*K182</f>
        <v>0</v>
      </c>
      <c r="AR182" s="16" t="s">
        <v>164</v>
      </c>
      <c r="AT182" s="16" t="s">
        <v>160</v>
      </c>
      <c r="AU182" s="16" t="s">
        <v>88</v>
      </c>
      <c r="AY182" s="16" t="s">
        <v>159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6" t="s">
        <v>22</v>
      </c>
      <c r="BK182" s="107">
        <f>ROUND(L182*K182,2)</f>
        <v>0</v>
      </c>
      <c r="BL182" s="16" t="s">
        <v>164</v>
      </c>
      <c r="BM182" s="16" t="s">
        <v>253</v>
      </c>
    </row>
    <row r="183" spans="2:51" s="11" customFormat="1" ht="31.5" customHeight="1">
      <c r="B183" s="166"/>
      <c r="C183" s="167"/>
      <c r="D183" s="167"/>
      <c r="E183" s="168" t="s">
        <v>3</v>
      </c>
      <c r="F183" s="254" t="s">
        <v>254</v>
      </c>
      <c r="G183" s="255"/>
      <c r="H183" s="255"/>
      <c r="I183" s="255"/>
      <c r="J183" s="167"/>
      <c r="K183" s="169">
        <v>136.791</v>
      </c>
      <c r="L183" s="167"/>
      <c r="M183" s="167"/>
      <c r="N183" s="167"/>
      <c r="O183" s="167"/>
      <c r="P183" s="167"/>
      <c r="Q183" s="167"/>
      <c r="R183" s="170"/>
      <c r="T183" s="171"/>
      <c r="U183" s="167"/>
      <c r="V183" s="167"/>
      <c r="W183" s="167"/>
      <c r="X183" s="167"/>
      <c r="Y183" s="167"/>
      <c r="Z183" s="167"/>
      <c r="AA183" s="172"/>
      <c r="AT183" s="173" t="s">
        <v>167</v>
      </c>
      <c r="AU183" s="173" t="s">
        <v>88</v>
      </c>
      <c r="AV183" s="11" t="s">
        <v>88</v>
      </c>
      <c r="AW183" s="11" t="s">
        <v>39</v>
      </c>
      <c r="AX183" s="11" t="s">
        <v>81</v>
      </c>
      <c r="AY183" s="173" t="s">
        <v>159</v>
      </c>
    </row>
    <row r="184" spans="2:51" s="11" customFormat="1" ht="22.5" customHeight="1">
      <c r="B184" s="166"/>
      <c r="C184" s="167"/>
      <c r="D184" s="167"/>
      <c r="E184" s="168" t="s">
        <v>3</v>
      </c>
      <c r="F184" s="262" t="s">
        <v>255</v>
      </c>
      <c r="G184" s="255"/>
      <c r="H184" s="255"/>
      <c r="I184" s="255"/>
      <c r="J184" s="167"/>
      <c r="K184" s="169">
        <v>59.098</v>
      </c>
      <c r="L184" s="167"/>
      <c r="M184" s="167"/>
      <c r="N184" s="167"/>
      <c r="O184" s="167"/>
      <c r="P184" s="167"/>
      <c r="Q184" s="167"/>
      <c r="R184" s="170"/>
      <c r="T184" s="171"/>
      <c r="U184" s="167"/>
      <c r="V184" s="167"/>
      <c r="W184" s="167"/>
      <c r="X184" s="167"/>
      <c r="Y184" s="167"/>
      <c r="Z184" s="167"/>
      <c r="AA184" s="172"/>
      <c r="AT184" s="173" t="s">
        <v>167</v>
      </c>
      <c r="AU184" s="173" t="s">
        <v>88</v>
      </c>
      <c r="AV184" s="11" t="s">
        <v>88</v>
      </c>
      <c r="AW184" s="11" t="s">
        <v>39</v>
      </c>
      <c r="AX184" s="11" t="s">
        <v>81</v>
      </c>
      <c r="AY184" s="173" t="s">
        <v>159</v>
      </c>
    </row>
    <row r="185" spans="2:51" s="11" customFormat="1" ht="22.5" customHeight="1">
      <c r="B185" s="166"/>
      <c r="C185" s="167"/>
      <c r="D185" s="167"/>
      <c r="E185" s="168" t="s">
        <v>3</v>
      </c>
      <c r="F185" s="262" t="s">
        <v>256</v>
      </c>
      <c r="G185" s="255"/>
      <c r="H185" s="255"/>
      <c r="I185" s="255"/>
      <c r="J185" s="167"/>
      <c r="K185" s="169">
        <v>7.45</v>
      </c>
      <c r="L185" s="167"/>
      <c r="M185" s="167"/>
      <c r="N185" s="167"/>
      <c r="O185" s="167"/>
      <c r="P185" s="167"/>
      <c r="Q185" s="167"/>
      <c r="R185" s="170"/>
      <c r="T185" s="171"/>
      <c r="U185" s="167"/>
      <c r="V185" s="167"/>
      <c r="W185" s="167"/>
      <c r="X185" s="167"/>
      <c r="Y185" s="167"/>
      <c r="Z185" s="167"/>
      <c r="AA185" s="172"/>
      <c r="AT185" s="173" t="s">
        <v>167</v>
      </c>
      <c r="AU185" s="173" t="s">
        <v>88</v>
      </c>
      <c r="AV185" s="11" t="s">
        <v>88</v>
      </c>
      <c r="AW185" s="11" t="s">
        <v>39</v>
      </c>
      <c r="AX185" s="11" t="s">
        <v>81</v>
      </c>
      <c r="AY185" s="173" t="s">
        <v>159</v>
      </c>
    </row>
    <row r="186" spans="2:51" s="11" customFormat="1" ht="22.5" customHeight="1">
      <c r="B186" s="166"/>
      <c r="C186" s="167"/>
      <c r="D186" s="167"/>
      <c r="E186" s="168" t="s">
        <v>3</v>
      </c>
      <c r="F186" s="262" t="s">
        <v>257</v>
      </c>
      <c r="G186" s="255"/>
      <c r="H186" s="255"/>
      <c r="I186" s="255"/>
      <c r="J186" s="167"/>
      <c r="K186" s="169">
        <v>-26.004</v>
      </c>
      <c r="L186" s="167"/>
      <c r="M186" s="167"/>
      <c r="N186" s="167"/>
      <c r="O186" s="167"/>
      <c r="P186" s="167"/>
      <c r="Q186" s="167"/>
      <c r="R186" s="170"/>
      <c r="T186" s="171"/>
      <c r="U186" s="167"/>
      <c r="V186" s="167"/>
      <c r="W186" s="167"/>
      <c r="X186" s="167"/>
      <c r="Y186" s="167"/>
      <c r="Z186" s="167"/>
      <c r="AA186" s="172"/>
      <c r="AT186" s="173" t="s">
        <v>167</v>
      </c>
      <c r="AU186" s="173" t="s">
        <v>88</v>
      </c>
      <c r="AV186" s="11" t="s">
        <v>88</v>
      </c>
      <c r="AW186" s="11" t="s">
        <v>39</v>
      </c>
      <c r="AX186" s="11" t="s">
        <v>81</v>
      </c>
      <c r="AY186" s="173" t="s">
        <v>159</v>
      </c>
    </row>
    <row r="187" spans="2:51" s="12" customFormat="1" ht="22.5" customHeight="1">
      <c r="B187" s="178"/>
      <c r="C187" s="179"/>
      <c r="D187" s="179"/>
      <c r="E187" s="180" t="s">
        <v>3</v>
      </c>
      <c r="F187" s="260" t="s">
        <v>184</v>
      </c>
      <c r="G187" s="261"/>
      <c r="H187" s="261"/>
      <c r="I187" s="261"/>
      <c r="J187" s="179"/>
      <c r="K187" s="181">
        <v>177.335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167</v>
      </c>
      <c r="AU187" s="185" t="s">
        <v>88</v>
      </c>
      <c r="AV187" s="12" t="s">
        <v>164</v>
      </c>
      <c r="AW187" s="12" t="s">
        <v>39</v>
      </c>
      <c r="AX187" s="12" t="s">
        <v>22</v>
      </c>
      <c r="AY187" s="185" t="s">
        <v>159</v>
      </c>
    </row>
    <row r="188" spans="2:65" s="1" customFormat="1" ht="31.5" customHeight="1">
      <c r="B188" s="130"/>
      <c r="C188" s="159" t="s">
        <v>258</v>
      </c>
      <c r="D188" s="159" t="s">
        <v>160</v>
      </c>
      <c r="E188" s="160" t="s">
        <v>259</v>
      </c>
      <c r="F188" s="246" t="s">
        <v>260</v>
      </c>
      <c r="G188" s="247"/>
      <c r="H188" s="247"/>
      <c r="I188" s="247"/>
      <c r="J188" s="161" t="s">
        <v>196</v>
      </c>
      <c r="K188" s="162">
        <v>6.93</v>
      </c>
      <c r="L188" s="248">
        <v>0</v>
      </c>
      <c r="M188" s="247"/>
      <c r="N188" s="249">
        <f>ROUND(L188*K188,2)</f>
        <v>0</v>
      </c>
      <c r="O188" s="247"/>
      <c r="P188" s="247"/>
      <c r="Q188" s="247"/>
      <c r="R188" s="132"/>
      <c r="T188" s="163" t="s">
        <v>3</v>
      </c>
      <c r="U188" s="42" t="s">
        <v>46</v>
      </c>
      <c r="V188" s="34"/>
      <c r="W188" s="164">
        <f>V188*K188</f>
        <v>0</v>
      </c>
      <c r="X188" s="164">
        <v>0.04153</v>
      </c>
      <c r="Y188" s="164">
        <f>X188*K188</f>
        <v>0.2878029</v>
      </c>
      <c r="Z188" s="164">
        <v>0</v>
      </c>
      <c r="AA188" s="165">
        <f>Z188*K188</f>
        <v>0</v>
      </c>
      <c r="AR188" s="16" t="s">
        <v>164</v>
      </c>
      <c r="AT188" s="16" t="s">
        <v>160</v>
      </c>
      <c r="AU188" s="16" t="s">
        <v>88</v>
      </c>
      <c r="AY188" s="16" t="s">
        <v>159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6" t="s">
        <v>22</v>
      </c>
      <c r="BK188" s="107">
        <f>ROUND(L188*K188,2)</f>
        <v>0</v>
      </c>
      <c r="BL188" s="16" t="s">
        <v>164</v>
      </c>
      <c r="BM188" s="16" t="s">
        <v>261</v>
      </c>
    </row>
    <row r="189" spans="2:65" s="1" customFormat="1" ht="31.5" customHeight="1">
      <c r="B189" s="130"/>
      <c r="C189" s="159" t="s">
        <v>8</v>
      </c>
      <c r="D189" s="159" t="s">
        <v>160</v>
      </c>
      <c r="E189" s="160" t="s">
        <v>262</v>
      </c>
      <c r="F189" s="246" t="s">
        <v>263</v>
      </c>
      <c r="G189" s="247"/>
      <c r="H189" s="247"/>
      <c r="I189" s="247"/>
      <c r="J189" s="161" t="s">
        <v>196</v>
      </c>
      <c r="K189" s="162">
        <v>14.065</v>
      </c>
      <c r="L189" s="248">
        <v>0</v>
      </c>
      <c r="M189" s="247"/>
      <c r="N189" s="249">
        <f>ROUND(L189*K189,2)</f>
        <v>0</v>
      </c>
      <c r="O189" s="247"/>
      <c r="P189" s="247"/>
      <c r="Q189" s="247"/>
      <c r="R189" s="132"/>
      <c r="T189" s="163" t="s">
        <v>3</v>
      </c>
      <c r="U189" s="42" t="s">
        <v>46</v>
      </c>
      <c r="V189" s="34"/>
      <c r="W189" s="164">
        <f>V189*K189</f>
        <v>0</v>
      </c>
      <c r="X189" s="164">
        <v>0.00085</v>
      </c>
      <c r="Y189" s="164">
        <f>X189*K189</f>
        <v>0.011955249999999999</v>
      </c>
      <c r="Z189" s="164">
        <v>0</v>
      </c>
      <c r="AA189" s="165">
        <f>Z189*K189</f>
        <v>0</v>
      </c>
      <c r="AR189" s="16" t="s">
        <v>164</v>
      </c>
      <c r="AT189" s="16" t="s">
        <v>160</v>
      </c>
      <c r="AU189" s="16" t="s">
        <v>88</v>
      </c>
      <c r="AY189" s="16" t="s">
        <v>159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6" t="s">
        <v>22</v>
      </c>
      <c r="BK189" s="107">
        <f>ROUND(L189*K189,2)</f>
        <v>0</v>
      </c>
      <c r="BL189" s="16" t="s">
        <v>164</v>
      </c>
      <c r="BM189" s="16" t="s">
        <v>264</v>
      </c>
    </row>
    <row r="190" spans="2:51" s="11" customFormat="1" ht="22.5" customHeight="1">
      <c r="B190" s="166"/>
      <c r="C190" s="167"/>
      <c r="D190" s="167"/>
      <c r="E190" s="168" t="s">
        <v>3</v>
      </c>
      <c r="F190" s="254" t="s">
        <v>265</v>
      </c>
      <c r="G190" s="255"/>
      <c r="H190" s="255"/>
      <c r="I190" s="255"/>
      <c r="J190" s="167"/>
      <c r="K190" s="169">
        <v>14.065</v>
      </c>
      <c r="L190" s="167"/>
      <c r="M190" s="167"/>
      <c r="N190" s="167"/>
      <c r="O190" s="167"/>
      <c r="P190" s="167"/>
      <c r="Q190" s="167"/>
      <c r="R190" s="170"/>
      <c r="T190" s="171"/>
      <c r="U190" s="167"/>
      <c r="V190" s="167"/>
      <c r="W190" s="167"/>
      <c r="X190" s="167"/>
      <c r="Y190" s="167"/>
      <c r="Z190" s="167"/>
      <c r="AA190" s="172"/>
      <c r="AT190" s="173" t="s">
        <v>167</v>
      </c>
      <c r="AU190" s="173" t="s">
        <v>88</v>
      </c>
      <c r="AV190" s="11" t="s">
        <v>88</v>
      </c>
      <c r="AW190" s="11" t="s">
        <v>39</v>
      </c>
      <c r="AX190" s="11" t="s">
        <v>22</v>
      </c>
      <c r="AY190" s="173" t="s">
        <v>159</v>
      </c>
    </row>
    <row r="191" spans="2:65" s="1" customFormat="1" ht="31.5" customHeight="1">
      <c r="B191" s="130"/>
      <c r="C191" s="159" t="s">
        <v>266</v>
      </c>
      <c r="D191" s="159" t="s">
        <v>160</v>
      </c>
      <c r="E191" s="160" t="s">
        <v>267</v>
      </c>
      <c r="F191" s="246" t="s">
        <v>268</v>
      </c>
      <c r="G191" s="247"/>
      <c r="H191" s="247"/>
      <c r="I191" s="247"/>
      <c r="J191" s="161" t="s">
        <v>196</v>
      </c>
      <c r="K191" s="162">
        <v>122.749</v>
      </c>
      <c r="L191" s="248">
        <v>0</v>
      </c>
      <c r="M191" s="247"/>
      <c r="N191" s="249">
        <f>ROUND(L191*K191,2)</f>
        <v>0</v>
      </c>
      <c r="O191" s="247"/>
      <c r="P191" s="247"/>
      <c r="Q191" s="247"/>
      <c r="R191" s="132"/>
      <c r="T191" s="163" t="s">
        <v>3</v>
      </c>
      <c r="U191" s="42" t="s">
        <v>46</v>
      </c>
      <c r="V191" s="34"/>
      <c r="W191" s="164">
        <f>V191*K191</f>
        <v>0</v>
      </c>
      <c r="X191" s="164">
        <v>0.00446</v>
      </c>
      <c r="Y191" s="164">
        <f>X191*K191</f>
        <v>0.54746054</v>
      </c>
      <c r="Z191" s="164">
        <v>0</v>
      </c>
      <c r="AA191" s="165">
        <f>Z191*K191</f>
        <v>0</v>
      </c>
      <c r="AR191" s="16" t="s">
        <v>164</v>
      </c>
      <c r="AT191" s="16" t="s">
        <v>160</v>
      </c>
      <c r="AU191" s="16" t="s">
        <v>88</v>
      </c>
      <c r="AY191" s="16" t="s">
        <v>159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6" t="s">
        <v>22</v>
      </c>
      <c r="BK191" s="107">
        <f>ROUND(L191*K191,2)</f>
        <v>0</v>
      </c>
      <c r="BL191" s="16" t="s">
        <v>164</v>
      </c>
      <c r="BM191" s="16" t="s">
        <v>269</v>
      </c>
    </row>
    <row r="192" spans="2:51" s="11" customFormat="1" ht="22.5" customHeight="1">
      <c r="B192" s="166"/>
      <c r="C192" s="167"/>
      <c r="D192" s="167"/>
      <c r="E192" s="168" t="s">
        <v>3</v>
      </c>
      <c r="F192" s="254" t="s">
        <v>270</v>
      </c>
      <c r="G192" s="255"/>
      <c r="H192" s="255"/>
      <c r="I192" s="255"/>
      <c r="J192" s="167"/>
      <c r="K192" s="169">
        <v>122.749</v>
      </c>
      <c r="L192" s="167"/>
      <c r="M192" s="167"/>
      <c r="N192" s="167"/>
      <c r="O192" s="167"/>
      <c r="P192" s="167"/>
      <c r="Q192" s="167"/>
      <c r="R192" s="170"/>
      <c r="T192" s="171"/>
      <c r="U192" s="167"/>
      <c r="V192" s="167"/>
      <c r="W192" s="167"/>
      <c r="X192" s="167"/>
      <c r="Y192" s="167"/>
      <c r="Z192" s="167"/>
      <c r="AA192" s="172"/>
      <c r="AT192" s="173" t="s">
        <v>167</v>
      </c>
      <c r="AU192" s="173" t="s">
        <v>88</v>
      </c>
      <c r="AV192" s="11" t="s">
        <v>88</v>
      </c>
      <c r="AW192" s="11" t="s">
        <v>39</v>
      </c>
      <c r="AX192" s="11" t="s">
        <v>22</v>
      </c>
      <c r="AY192" s="173" t="s">
        <v>159</v>
      </c>
    </row>
    <row r="193" spans="2:65" s="1" customFormat="1" ht="31.5" customHeight="1">
      <c r="B193" s="130"/>
      <c r="C193" s="159" t="s">
        <v>271</v>
      </c>
      <c r="D193" s="159" t="s">
        <v>160</v>
      </c>
      <c r="E193" s="160" t="s">
        <v>272</v>
      </c>
      <c r="F193" s="246" t="s">
        <v>273</v>
      </c>
      <c r="G193" s="247"/>
      <c r="H193" s="247"/>
      <c r="I193" s="247"/>
      <c r="J193" s="161" t="s">
        <v>196</v>
      </c>
      <c r="K193" s="162">
        <v>22.3</v>
      </c>
      <c r="L193" s="248">
        <v>0</v>
      </c>
      <c r="M193" s="247"/>
      <c r="N193" s="249">
        <f>ROUND(L193*K193,2)</f>
        <v>0</v>
      </c>
      <c r="O193" s="247"/>
      <c r="P193" s="247"/>
      <c r="Q193" s="247"/>
      <c r="R193" s="132"/>
      <c r="T193" s="163" t="s">
        <v>3</v>
      </c>
      <c r="U193" s="42" t="s">
        <v>46</v>
      </c>
      <c r="V193" s="34"/>
      <c r="W193" s="164">
        <f>V193*K193</f>
        <v>0</v>
      </c>
      <c r="X193" s="164">
        <v>0.084</v>
      </c>
      <c r="Y193" s="164">
        <f>X193*K193</f>
        <v>1.8732000000000002</v>
      </c>
      <c r="Z193" s="164">
        <v>0</v>
      </c>
      <c r="AA193" s="165">
        <f>Z193*K193</f>
        <v>0</v>
      </c>
      <c r="AR193" s="16" t="s">
        <v>164</v>
      </c>
      <c r="AT193" s="16" t="s">
        <v>160</v>
      </c>
      <c r="AU193" s="16" t="s">
        <v>88</v>
      </c>
      <c r="AY193" s="16" t="s">
        <v>159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6" t="s">
        <v>22</v>
      </c>
      <c r="BK193" s="107">
        <f>ROUND(L193*K193,2)</f>
        <v>0</v>
      </c>
      <c r="BL193" s="16" t="s">
        <v>164</v>
      </c>
      <c r="BM193" s="16" t="s">
        <v>274</v>
      </c>
    </row>
    <row r="194" spans="2:51" s="11" customFormat="1" ht="22.5" customHeight="1">
      <c r="B194" s="166"/>
      <c r="C194" s="167"/>
      <c r="D194" s="167"/>
      <c r="E194" s="168" t="s">
        <v>3</v>
      </c>
      <c r="F194" s="254" t="s">
        <v>275</v>
      </c>
      <c r="G194" s="255"/>
      <c r="H194" s="255"/>
      <c r="I194" s="255"/>
      <c r="J194" s="167"/>
      <c r="K194" s="169">
        <v>22.3</v>
      </c>
      <c r="L194" s="167"/>
      <c r="M194" s="167"/>
      <c r="N194" s="167"/>
      <c r="O194" s="167"/>
      <c r="P194" s="167"/>
      <c r="Q194" s="167"/>
      <c r="R194" s="170"/>
      <c r="T194" s="171"/>
      <c r="U194" s="167"/>
      <c r="V194" s="167"/>
      <c r="W194" s="167"/>
      <c r="X194" s="167"/>
      <c r="Y194" s="167"/>
      <c r="Z194" s="167"/>
      <c r="AA194" s="172"/>
      <c r="AT194" s="173" t="s">
        <v>167</v>
      </c>
      <c r="AU194" s="173" t="s">
        <v>88</v>
      </c>
      <c r="AV194" s="11" t="s">
        <v>88</v>
      </c>
      <c r="AW194" s="11" t="s">
        <v>39</v>
      </c>
      <c r="AX194" s="11" t="s">
        <v>22</v>
      </c>
      <c r="AY194" s="173" t="s">
        <v>159</v>
      </c>
    </row>
    <row r="195" spans="2:65" s="1" customFormat="1" ht="31.5" customHeight="1">
      <c r="B195" s="130"/>
      <c r="C195" s="159" t="s">
        <v>276</v>
      </c>
      <c r="D195" s="159" t="s">
        <v>160</v>
      </c>
      <c r="E195" s="160" t="s">
        <v>277</v>
      </c>
      <c r="F195" s="246" t="s">
        <v>278</v>
      </c>
      <c r="G195" s="247"/>
      <c r="H195" s="247"/>
      <c r="I195" s="247"/>
      <c r="J195" s="161" t="s">
        <v>196</v>
      </c>
      <c r="K195" s="162">
        <v>2.834</v>
      </c>
      <c r="L195" s="248">
        <v>0</v>
      </c>
      <c r="M195" s="247"/>
      <c r="N195" s="249">
        <f>ROUND(L195*K195,2)</f>
        <v>0</v>
      </c>
      <c r="O195" s="247"/>
      <c r="P195" s="247"/>
      <c r="Q195" s="247"/>
      <c r="R195" s="132"/>
      <c r="T195" s="163" t="s">
        <v>3</v>
      </c>
      <c r="U195" s="42" t="s">
        <v>46</v>
      </c>
      <c r="V195" s="34"/>
      <c r="W195" s="164">
        <f>V195*K195</f>
        <v>0</v>
      </c>
      <c r="X195" s="164">
        <v>0.105</v>
      </c>
      <c r="Y195" s="164">
        <f>X195*K195</f>
        <v>0.29757</v>
      </c>
      <c r="Z195" s="164">
        <v>0</v>
      </c>
      <c r="AA195" s="165">
        <f>Z195*K195</f>
        <v>0</v>
      </c>
      <c r="AR195" s="16" t="s">
        <v>164</v>
      </c>
      <c r="AT195" s="16" t="s">
        <v>160</v>
      </c>
      <c r="AU195" s="16" t="s">
        <v>88</v>
      </c>
      <c r="AY195" s="16" t="s">
        <v>159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6" t="s">
        <v>22</v>
      </c>
      <c r="BK195" s="107">
        <f>ROUND(L195*K195,2)</f>
        <v>0</v>
      </c>
      <c r="BL195" s="16" t="s">
        <v>164</v>
      </c>
      <c r="BM195" s="16" t="s">
        <v>279</v>
      </c>
    </row>
    <row r="196" spans="2:51" s="11" customFormat="1" ht="44.25" customHeight="1">
      <c r="B196" s="166"/>
      <c r="C196" s="167"/>
      <c r="D196" s="167"/>
      <c r="E196" s="168" t="s">
        <v>3</v>
      </c>
      <c r="F196" s="254" t="s">
        <v>280</v>
      </c>
      <c r="G196" s="255"/>
      <c r="H196" s="255"/>
      <c r="I196" s="255"/>
      <c r="J196" s="167"/>
      <c r="K196" s="169">
        <v>2.256</v>
      </c>
      <c r="L196" s="167"/>
      <c r="M196" s="167"/>
      <c r="N196" s="167"/>
      <c r="O196" s="167"/>
      <c r="P196" s="167"/>
      <c r="Q196" s="167"/>
      <c r="R196" s="170"/>
      <c r="T196" s="171"/>
      <c r="U196" s="167"/>
      <c r="V196" s="167"/>
      <c r="W196" s="167"/>
      <c r="X196" s="167"/>
      <c r="Y196" s="167"/>
      <c r="Z196" s="167"/>
      <c r="AA196" s="172"/>
      <c r="AT196" s="173" t="s">
        <v>167</v>
      </c>
      <c r="AU196" s="173" t="s">
        <v>88</v>
      </c>
      <c r="AV196" s="11" t="s">
        <v>88</v>
      </c>
      <c r="AW196" s="11" t="s">
        <v>39</v>
      </c>
      <c r="AX196" s="11" t="s">
        <v>81</v>
      </c>
      <c r="AY196" s="173" t="s">
        <v>159</v>
      </c>
    </row>
    <row r="197" spans="2:51" s="11" customFormat="1" ht="22.5" customHeight="1">
      <c r="B197" s="166"/>
      <c r="C197" s="167"/>
      <c r="D197" s="167"/>
      <c r="E197" s="168" t="s">
        <v>3</v>
      </c>
      <c r="F197" s="262" t="s">
        <v>281</v>
      </c>
      <c r="G197" s="255"/>
      <c r="H197" s="255"/>
      <c r="I197" s="255"/>
      <c r="J197" s="167"/>
      <c r="K197" s="169">
        <v>0.578</v>
      </c>
      <c r="L197" s="167"/>
      <c r="M197" s="167"/>
      <c r="N197" s="167"/>
      <c r="O197" s="167"/>
      <c r="P197" s="167"/>
      <c r="Q197" s="167"/>
      <c r="R197" s="170"/>
      <c r="T197" s="171"/>
      <c r="U197" s="167"/>
      <c r="V197" s="167"/>
      <c r="W197" s="167"/>
      <c r="X197" s="167"/>
      <c r="Y197" s="167"/>
      <c r="Z197" s="167"/>
      <c r="AA197" s="172"/>
      <c r="AT197" s="173" t="s">
        <v>167</v>
      </c>
      <c r="AU197" s="173" t="s">
        <v>88</v>
      </c>
      <c r="AV197" s="11" t="s">
        <v>88</v>
      </c>
      <c r="AW197" s="11" t="s">
        <v>39</v>
      </c>
      <c r="AX197" s="11" t="s">
        <v>81</v>
      </c>
      <c r="AY197" s="173" t="s">
        <v>159</v>
      </c>
    </row>
    <row r="198" spans="2:51" s="12" customFormat="1" ht="22.5" customHeight="1">
      <c r="B198" s="178"/>
      <c r="C198" s="179"/>
      <c r="D198" s="179"/>
      <c r="E198" s="180" t="s">
        <v>3</v>
      </c>
      <c r="F198" s="260" t="s">
        <v>184</v>
      </c>
      <c r="G198" s="261"/>
      <c r="H198" s="261"/>
      <c r="I198" s="261"/>
      <c r="J198" s="179"/>
      <c r="K198" s="181">
        <v>2.834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167</v>
      </c>
      <c r="AU198" s="185" t="s">
        <v>88</v>
      </c>
      <c r="AV198" s="12" t="s">
        <v>164</v>
      </c>
      <c r="AW198" s="12" t="s">
        <v>39</v>
      </c>
      <c r="AX198" s="12" t="s">
        <v>22</v>
      </c>
      <c r="AY198" s="185" t="s">
        <v>159</v>
      </c>
    </row>
    <row r="199" spans="2:65" s="1" customFormat="1" ht="31.5" customHeight="1">
      <c r="B199" s="130"/>
      <c r="C199" s="159" t="s">
        <v>282</v>
      </c>
      <c r="D199" s="159" t="s">
        <v>160</v>
      </c>
      <c r="E199" s="160" t="s">
        <v>283</v>
      </c>
      <c r="F199" s="246" t="s">
        <v>284</v>
      </c>
      <c r="G199" s="247"/>
      <c r="H199" s="247"/>
      <c r="I199" s="247"/>
      <c r="J199" s="161" t="s">
        <v>285</v>
      </c>
      <c r="K199" s="162">
        <v>14</v>
      </c>
      <c r="L199" s="248">
        <v>0</v>
      </c>
      <c r="M199" s="247"/>
      <c r="N199" s="249">
        <f aca="true" t="shared" si="5" ref="N199:N204">ROUND(L199*K199,2)</f>
        <v>0</v>
      </c>
      <c r="O199" s="247"/>
      <c r="P199" s="247"/>
      <c r="Q199" s="247"/>
      <c r="R199" s="132"/>
      <c r="T199" s="163" t="s">
        <v>3</v>
      </c>
      <c r="U199" s="42" t="s">
        <v>46</v>
      </c>
      <c r="V199" s="34"/>
      <c r="W199" s="164">
        <f aca="true" t="shared" si="6" ref="W199:W204">V199*K199</f>
        <v>0</v>
      </c>
      <c r="X199" s="164">
        <v>0.01698</v>
      </c>
      <c r="Y199" s="164">
        <f aca="true" t="shared" si="7" ref="Y199:Y204">X199*K199</f>
        <v>0.23772</v>
      </c>
      <c r="Z199" s="164">
        <v>0</v>
      </c>
      <c r="AA199" s="165">
        <f aca="true" t="shared" si="8" ref="AA199:AA204">Z199*K199</f>
        <v>0</v>
      </c>
      <c r="AR199" s="16" t="s">
        <v>164</v>
      </c>
      <c r="AT199" s="16" t="s">
        <v>160</v>
      </c>
      <c r="AU199" s="16" t="s">
        <v>88</v>
      </c>
      <c r="AY199" s="16" t="s">
        <v>159</v>
      </c>
      <c r="BE199" s="107">
        <f aca="true" t="shared" si="9" ref="BE199:BE204">IF(U199="základní",N199,0)</f>
        <v>0</v>
      </c>
      <c r="BF199" s="107">
        <f aca="true" t="shared" si="10" ref="BF199:BF204">IF(U199="snížená",N199,0)</f>
        <v>0</v>
      </c>
      <c r="BG199" s="107">
        <f aca="true" t="shared" si="11" ref="BG199:BG204">IF(U199="zákl. přenesená",N199,0)</f>
        <v>0</v>
      </c>
      <c r="BH199" s="107">
        <f aca="true" t="shared" si="12" ref="BH199:BH204">IF(U199="sníž. přenesená",N199,0)</f>
        <v>0</v>
      </c>
      <c r="BI199" s="107">
        <f aca="true" t="shared" si="13" ref="BI199:BI204">IF(U199="nulová",N199,0)</f>
        <v>0</v>
      </c>
      <c r="BJ199" s="16" t="s">
        <v>22</v>
      </c>
      <c r="BK199" s="107">
        <f aca="true" t="shared" si="14" ref="BK199:BK204">ROUND(L199*K199,2)</f>
        <v>0</v>
      </c>
      <c r="BL199" s="16" t="s">
        <v>164</v>
      </c>
      <c r="BM199" s="16" t="s">
        <v>286</v>
      </c>
    </row>
    <row r="200" spans="2:65" s="1" customFormat="1" ht="22.5" customHeight="1">
      <c r="B200" s="130"/>
      <c r="C200" s="174" t="s">
        <v>287</v>
      </c>
      <c r="D200" s="174" t="s">
        <v>174</v>
      </c>
      <c r="E200" s="175" t="s">
        <v>288</v>
      </c>
      <c r="F200" s="256" t="s">
        <v>289</v>
      </c>
      <c r="G200" s="257"/>
      <c r="H200" s="257"/>
      <c r="I200" s="257"/>
      <c r="J200" s="176" t="s">
        <v>285</v>
      </c>
      <c r="K200" s="177">
        <v>7</v>
      </c>
      <c r="L200" s="258">
        <v>0</v>
      </c>
      <c r="M200" s="257"/>
      <c r="N200" s="259">
        <f t="shared" si="5"/>
        <v>0</v>
      </c>
      <c r="O200" s="247"/>
      <c r="P200" s="247"/>
      <c r="Q200" s="247"/>
      <c r="R200" s="132"/>
      <c r="T200" s="163" t="s">
        <v>3</v>
      </c>
      <c r="U200" s="42" t="s">
        <v>46</v>
      </c>
      <c r="V200" s="34"/>
      <c r="W200" s="164">
        <f t="shared" si="6"/>
        <v>0</v>
      </c>
      <c r="X200" s="164">
        <v>0.0116</v>
      </c>
      <c r="Y200" s="164">
        <f t="shared" si="7"/>
        <v>0.0812</v>
      </c>
      <c r="Z200" s="164">
        <v>0</v>
      </c>
      <c r="AA200" s="165">
        <f t="shared" si="8"/>
        <v>0</v>
      </c>
      <c r="AR200" s="16" t="s">
        <v>177</v>
      </c>
      <c r="AT200" s="16" t="s">
        <v>174</v>
      </c>
      <c r="AU200" s="16" t="s">
        <v>88</v>
      </c>
      <c r="AY200" s="16" t="s">
        <v>159</v>
      </c>
      <c r="BE200" s="107">
        <f t="shared" si="9"/>
        <v>0</v>
      </c>
      <c r="BF200" s="107">
        <f t="shared" si="10"/>
        <v>0</v>
      </c>
      <c r="BG200" s="107">
        <f t="shared" si="11"/>
        <v>0</v>
      </c>
      <c r="BH200" s="107">
        <f t="shared" si="12"/>
        <v>0</v>
      </c>
      <c r="BI200" s="107">
        <f t="shared" si="13"/>
        <v>0</v>
      </c>
      <c r="BJ200" s="16" t="s">
        <v>22</v>
      </c>
      <c r="BK200" s="107">
        <f t="shared" si="14"/>
        <v>0</v>
      </c>
      <c r="BL200" s="16" t="s">
        <v>164</v>
      </c>
      <c r="BM200" s="16" t="s">
        <v>290</v>
      </c>
    </row>
    <row r="201" spans="2:65" s="1" customFormat="1" ht="22.5" customHeight="1">
      <c r="B201" s="130"/>
      <c r="C201" s="174" t="s">
        <v>291</v>
      </c>
      <c r="D201" s="174" t="s">
        <v>174</v>
      </c>
      <c r="E201" s="175" t="s">
        <v>292</v>
      </c>
      <c r="F201" s="256" t="s">
        <v>293</v>
      </c>
      <c r="G201" s="257"/>
      <c r="H201" s="257"/>
      <c r="I201" s="257"/>
      <c r="J201" s="176" t="s">
        <v>285</v>
      </c>
      <c r="K201" s="177">
        <v>1</v>
      </c>
      <c r="L201" s="258">
        <v>0</v>
      </c>
      <c r="M201" s="257"/>
      <c r="N201" s="259">
        <f t="shared" si="5"/>
        <v>0</v>
      </c>
      <c r="O201" s="247"/>
      <c r="P201" s="247"/>
      <c r="Q201" s="247"/>
      <c r="R201" s="132"/>
      <c r="T201" s="163" t="s">
        <v>3</v>
      </c>
      <c r="U201" s="42" t="s">
        <v>46</v>
      </c>
      <c r="V201" s="34"/>
      <c r="W201" s="164">
        <f t="shared" si="6"/>
        <v>0</v>
      </c>
      <c r="X201" s="164">
        <v>0.0123</v>
      </c>
      <c r="Y201" s="164">
        <f t="shared" si="7"/>
        <v>0.0123</v>
      </c>
      <c r="Z201" s="164">
        <v>0</v>
      </c>
      <c r="AA201" s="165">
        <f t="shared" si="8"/>
        <v>0</v>
      </c>
      <c r="AR201" s="16" t="s">
        <v>177</v>
      </c>
      <c r="AT201" s="16" t="s">
        <v>174</v>
      </c>
      <c r="AU201" s="16" t="s">
        <v>88</v>
      </c>
      <c r="AY201" s="16" t="s">
        <v>159</v>
      </c>
      <c r="BE201" s="107">
        <f t="shared" si="9"/>
        <v>0</v>
      </c>
      <c r="BF201" s="107">
        <f t="shared" si="10"/>
        <v>0</v>
      </c>
      <c r="BG201" s="107">
        <f t="shared" si="11"/>
        <v>0</v>
      </c>
      <c r="BH201" s="107">
        <f t="shared" si="12"/>
        <v>0</v>
      </c>
      <c r="BI201" s="107">
        <f t="shared" si="13"/>
        <v>0</v>
      </c>
      <c r="BJ201" s="16" t="s">
        <v>22</v>
      </c>
      <c r="BK201" s="107">
        <f t="shared" si="14"/>
        <v>0</v>
      </c>
      <c r="BL201" s="16" t="s">
        <v>164</v>
      </c>
      <c r="BM201" s="16" t="s">
        <v>294</v>
      </c>
    </row>
    <row r="202" spans="2:65" s="1" customFormat="1" ht="22.5" customHeight="1">
      <c r="B202" s="130"/>
      <c r="C202" s="174" t="s">
        <v>295</v>
      </c>
      <c r="D202" s="174" t="s">
        <v>174</v>
      </c>
      <c r="E202" s="175" t="s">
        <v>296</v>
      </c>
      <c r="F202" s="256" t="s">
        <v>297</v>
      </c>
      <c r="G202" s="257"/>
      <c r="H202" s="257"/>
      <c r="I202" s="257"/>
      <c r="J202" s="176" t="s">
        <v>285</v>
      </c>
      <c r="K202" s="177">
        <v>6</v>
      </c>
      <c r="L202" s="258">
        <v>0</v>
      </c>
      <c r="M202" s="257"/>
      <c r="N202" s="259">
        <f t="shared" si="5"/>
        <v>0</v>
      </c>
      <c r="O202" s="247"/>
      <c r="P202" s="247"/>
      <c r="Q202" s="247"/>
      <c r="R202" s="132"/>
      <c r="T202" s="163" t="s">
        <v>3</v>
      </c>
      <c r="U202" s="42" t="s">
        <v>46</v>
      </c>
      <c r="V202" s="34"/>
      <c r="W202" s="164">
        <f t="shared" si="6"/>
        <v>0</v>
      </c>
      <c r="X202" s="164">
        <v>0.0121</v>
      </c>
      <c r="Y202" s="164">
        <f t="shared" si="7"/>
        <v>0.0726</v>
      </c>
      <c r="Z202" s="164">
        <v>0</v>
      </c>
      <c r="AA202" s="165">
        <f t="shared" si="8"/>
        <v>0</v>
      </c>
      <c r="AR202" s="16" t="s">
        <v>177</v>
      </c>
      <c r="AT202" s="16" t="s">
        <v>174</v>
      </c>
      <c r="AU202" s="16" t="s">
        <v>88</v>
      </c>
      <c r="AY202" s="16" t="s">
        <v>159</v>
      </c>
      <c r="BE202" s="107">
        <f t="shared" si="9"/>
        <v>0</v>
      </c>
      <c r="BF202" s="107">
        <f t="shared" si="10"/>
        <v>0</v>
      </c>
      <c r="BG202" s="107">
        <f t="shared" si="11"/>
        <v>0</v>
      </c>
      <c r="BH202" s="107">
        <f t="shared" si="12"/>
        <v>0</v>
      </c>
      <c r="BI202" s="107">
        <f t="shared" si="13"/>
        <v>0</v>
      </c>
      <c r="BJ202" s="16" t="s">
        <v>22</v>
      </c>
      <c r="BK202" s="107">
        <f t="shared" si="14"/>
        <v>0</v>
      </c>
      <c r="BL202" s="16" t="s">
        <v>164</v>
      </c>
      <c r="BM202" s="16" t="s">
        <v>298</v>
      </c>
    </row>
    <row r="203" spans="2:65" s="1" customFormat="1" ht="22.5" customHeight="1">
      <c r="B203" s="130"/>
      <c r="C203" s="159" t="s">
        <v>299</v>
      </c>
      <c r="D203" s="159" t="s">
        <v>160</v>
      </c>
      <c r="E203" s="160" t="s">
        <v>300</v>
      </c>
      <c r="F203" s="246" t="s">
        <v>301</v>
      </c>
      <c r="G203" s="247"/>
      <c r="H203" s="247"/>
      <c r="I203" s="247"/>
      <c r="J203" s="161" t="s">
        <v>285</v>
      </c>
      <c r="K203" s="162">
        <v>8</v>
      </c>
      <c r="L203" s="248">
        <v>0</v>
      </c>
      <c r="M203" s="247"/>
      <c r="N203" s="249">
        <f t="shared" si="5"/>
        <v>0</v>
      </c>
      <c r="O203" s="247"/>
      <c r="P203" s="247"/>
      <c r="Q203" s="247"/>
      <c r="R203" s="132"/>
      <c r="T203" s="163" t="s">
        <v>3</v>
      </c>
      <c r="U203" s="42" t="s">
        <v>46</v>
      </c>
      <c r="V203" s="34"/>
      <c r="W203" s="164">
        <f t="shared" si="6"/>
        <v>0</v>
      </c>
      <c r="X203" s="164">
        <v>0</v>
      </c>
      <c r="Y203" s="164">
        <f t="shared" si="7"/>
        <v>0</v>
      </c>
      <c r="Z203" s="164">
        <v>0</v>
      </c>
      <c r="AA203" s="165">
        <f t="shared" si="8"/>
        <v>0</v>
      </c>
      <c r="AR203" s="16" t="s">
        <v>164</v>
      </c>
      <c r="AT203" s="16" t="s">
        <v>160</v>
      </c>
      <c r="AU203" s="16" t="s">
        <v>88</v>
      </c>
      <c r="AY203" s="16" t="s">
        <v>159</v>
      </c>
      <c r="BE203" s="107">
        <f t="shared" si="9"/>
        <v>0</v>
      </c>
      <c r="BF203" s="107">
        <f t="shared" si="10"/>
        <v>0</v>
      </c>
      <c r="BG203" s="107">
        <f t="shared" si="11"/>
        <v>0</v>
      </c>
      <c r="BH203" s="107">
        <f t="shared" si="12"/>
        <v>0</v>
      </c>
      <c r="BI203" s="107">
        <f t="shared" si="13"/>
        <v>0</v>
      </c>
      <c r="BJ203" s="16" t="s">
        <v>22</v>
      </c>
      <c r="BK203" s="107">
        <f t="shared" si="14"/>
        <v>0</v>
      </c>
      <c r="BL203" s="16" t="s">
        <v>164</v>
      </c>
      <c r="BM203" s="16" t="s">
        <v>302</v>
      </c>
    </row>
    <row r="204" spans="2:65" s="1" customFormat="1" ht="22.5" customHeight="1">
      <c r="B204" s="130"/>
      <c r="C204" s="174" t="s">
        <v>303</v>
      </c>
      <c r="D204" s="174" t="s">
        <v>174</v>
      </c>
      <c r="E204" s="175" t="s">
        <v>304</v>
      </c>
      <c r="F204" s="256" t="s">
        <v>305</v>
      </c>
      <c r="G204" s="257"/>
      <c r="H204" s="257"/>
      <c r="I204" s="257"/>
      <c r="J204" s="176" t="s">
        <v>285</v>
      </c>
      <c r="K204" s="177">
        <v>8</v>
      </c>
      <c r="L204" s="258">
        <v>0</v>
      </c>
      <c r="M204" s="257"/>
      <c r="N204" s="259">
        <f t="shared" si="5"/>
        <v>0</v>
      </c>
      <c r="O204" s="247"/>
      <c r="P204" s="247"/>
      <c r="Q204" s="247"/>
      <c r="R204" s="132"/>
      <c r="T204" s="163" t="s">
        <v>3</v>
      </c>
      <c r="U204" s="42" t="s">
        <v>46</v>
      </c>
      <c r="V204" s="34"/>
      <c r="W204" s="164">
        <f t="shared" si="6"/>
        <v>0</v>
      </c>
      <c r="X204" s="164">
        <v>0.0026</v>
      </c>
      <c r="Y204" s="164">
        <f t="shared" si="7"/>
        <v>0.0208</v>
      </c>
      <c r="Z204" s="164">
        <v>0</v>
      </c>
      <c r="AA204" s="165">
        <f t="shared" si="8"/>
        <v>0</v>
      </c>
      <c r="AR204" s="16" t="s">
        <v>177</v>
      </c>
      <c r="AT204" s="16" t="s">
        <v>174</v>
      </c>
      <c r="AU204" s="16" t="s">
        <v>88</v>
      </c>
      <c r="AY204" s="16" t="s">
        <v>159</v>
      </c>
      <c r="BE204" s="107">
        <f t="shared" si="9"/>
        <v>0</v>
      </c>
      <c r="BF204" s="107">
        <f t="shared" si="10"/>
        <v>0</v>
      </c>
      <c r="BG204" s="107">
        <f t="shared" si="11"/>
        <v>0</v>
      </c>
      <c r="BH204" s="107">
        <f t="shared" si="12"/>
        <v>0</v>
      </c>
      <c r="BI204" s="107">
        <f t="shared" si="13"/>
        <v>0</v>
      </c>
      <c r="BJ204" s="16" t="s">
        <v>22</v>
      </c>
      <c r="BK204" s="107">
        <f t="shared" si="14"/>
        <v>0</v>
      </c>
      <c r="BL204" s="16" t="s">
        <v>164</v>
      </c>
      <c r="BM204" s="16" t="s">
        <v>306</v>
      </c>
    </row>
    <row r="205" spans="2:63" s="10" customFormat="1" ht="29.25" customHeight="1">
      <c r="B205" s="148"/>
      <c r="C205" s="149"/>
      <c r="D205" s="158" t="s">
        <v>116</v>
      </c>
      <c r="E205" s="158"/>
      <c r="F205" s="158"/>
      <c r="G205" s="158"/>
      <c r="H205" s="158"/>
      <c r="I205" s="158"/>
      <c r="J205" s="158"/>
      <c r="K205" s="158"/>
      <c r="L205" s="158"/>
      <c r="M205" s="158"/>
      <c r="N205" s="239">
        <f>BK205</f>
        <v>0</v>
      </c>
      <c r="O205" s="240"/>
      <c r="P205" s="240"/>
      <c r="Q205" s="240"/>
      <c r="R205" s="151"/>
      <c r="T205" s="152"/>
      <c r="U205" s="149"/>
      <c r="V205" s="149"/>
      <c r="W205" s="153">
        <f>SUM(W206:W255)</f>
        <v>0</v>
      </c>
      <c r="X205" s="149"/>
      <c r="Y205" s="153">
        <f>SUM(Y206:Y255)</f>
        <v>0.89447991</v>
      </c>
      <c r="Z205" s="149"/>
      <c r="AA205" s="154">
        <f>SUM(AA206:AA255)</f>
        <v>38.348164</v>
      </c>
      <c r="AR205" s="155" t="s">
        <v>22</v>
      </c>
      <c r="AT205" s="156" t="s">
        <v>80</v>
      </c>
      <c r="AU205" s="156" t="s">
        <v>22</v>
      </c>
      <c r="AY205" s="155" t="s">
        <v>159</v>
      </c>
      <c r="BK205" s="157">
        <f>SUM(BK206:BK255)</f>
        <v>0</v>
      </c>
    </row>
    <row r="206" spans="2:65" s="1" customFormat="1" ht="31.5" customHeight="1">
      <c r="B206" s="130"/>
      <c r="C206" s="159" t="s">
        <v>307</v>
      </c>
      <c r="D206" s="159" t="s">
        <v>160</v>
      </c>
      <c r="E206" s="160" t="s">
        <v>308</v>
      </c>
      <c r="F206" s="246" t="s">
        <v>309</v>
      </c>
      <c r="G206" s="247"/>
      <c r="H206" s="247"/>
      <c r="I206" s="247"/>
      <c r="J206" s="161" t="s">
        <v>196</v>
      </c>
      <c r="K206" s="162">
        <v>326.8</v>
      </c>
      <c r="L206" s="248">
        <v>0</v>
      </c>
      <c r="M206" s="247"/>
      <c r="N206" s="249">
        <f>ROUND(L206*K206,2)</f>
        <v>0</v>
      </c>
      <c r="O206" s="247"/>
      <c r="P206" s="247"/>
      <c r="Q206" s="247"/>
      <c r="R206" s="132"/>
      <c r="T206" s="163" t="s">
        <v>3</v>
      </c>
      <c r="U206" s="42" t="s">
        <v>46</v>
      </c>
      <c r="V206" s="34"/>
      <c r="W206" s="164">
        <f>V206*K206</f>
        <v>0</v>
      </c>
      <c r="X206" s="164">
        <v>4E-05</v>
      </c>
      <c r="Y206" s="164">
        <f>X206*K206</f>
        <v>0.013072000000000002</v>
      </c>
      <c r="Z206" s="164">
        <v>0</v>
      </c>
      <c r="AA206" s="165">
        <f>Z206*K206</f>
        <v>0</v>
      </c>
      <c r="AR206" s="16" t="s">
        <v>164</v>
      </c>
      <c r="AT206" s="16" t="s">
        <v>160</v>
      </c>
      <c r="AU206" s="16" t="s">
        <v>88</v>
      </c>
      <c r="AY206" s="16" t="s">
        <v>159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16" t="s">
        <v>22</v>
      </c>
      <c r="BK206" s="107">
        <f>ROUND(L206*K206,2)</f>
        <v>0</v>
      </c>
      <c r="BL206" s="16" t="s">
        <v>164</v>
      </c>
      <c r="BM206" s="16" t="s">
        <v>310</v>
      </c>
    </row>
    <row r="207" spans="2:51" s="11" customFormat="1" ht="31.5" customHeight="1">
      <c r="B207" s="166"/>
      <c r="C207" s="167"/>
      <c r="D207" s="167"/>
      <c r="E207" s="168" t="s">
        <v>3</v>
      </c>
      <c r="F207" s="254" t="s">
        <v>311</v>
      </c>
      <c r="G207" s="255"/>
      <c r="H207" s="255"/>
      <c r="I207" s="255"/>
      <c r="J207" s="167"/>
      <c r="K207" s="169">
        <v>326.8</v>
      </c>
      <c r="L207" s="167"/>
      <c r="M207" s="167"/>
      <c r="N207" s="167"/>
      <c r="O207" s="167"/>
      <c r="P207" s="167"/>
      <c r="Q207" s="167"/>
      <c r="R207" s="170"/>
      <c r="T207" s="171"/>
      <c r="U207" s="167"/>
      <c r="V207" s="167"/>
      <c r="W207" s="167"/>
      <c r="X207" s="167"/>
      <c r="Y207" s="167"/>
      <c r="Z207" s="167"/>
      <c r="AA207" s="172"/>
      <c r="AT207" s="173" t="s">
        <v>167</v>
      </c>
      <c r="AU207" s="173" t="s">
        <v>88</v>
      </c>
      <c r="AV207" s="11" t="s">
        <v>88</v>
      </c>
      <c r="AW207" s="11" t="s">
        <v>39</v>
      </c>
      <c r="AX207" s="11" t="s">
        <v>22</v>
      </c>
      <c r="AY207" s="173" t="s">
        <v>159</v>
      </c>
    </row>
    <row r="208" spans="2:65" s="1" customFormat="1" ht="22.5" customHeight="1">
      <c r="B208" s="130"/>
      <c r="C208" s="159" t="s">
        <v>312</v>
      </c>
      <c r="D208" s="159" t="s">
        <v>160</v>
      </c>
      <c r="E208" s="160" t="s">
        <v>313</v>
      </c>
      <c r="F208" s="246" t="s">
        <v>314</v>
      </c>
      <c r="G208" s="247"/>
      <c r="H208" s="247"/>
      <c r="I208" s="247"/>
      <c r="J208" s="161" t="s">
        <v>196</v>
      </c>
      <c r="K208" s="162">
        <v>60.391</v>
      </c>
      <c r="L208" s="248">
        <v>0</v>
      </c>
      <c r="M208" s="247"/>
      <c r="N208" s="249">
        <f>ROUND(L208*K208,2)</f>
        <v>0</v>
      </c>
      <c r="O208" s="247"/>
      <c r="P208" s="247"/>
      <c r="Q208" s="247"/>
      <c r="R208" s="132"/>
      <c r="T208" s="163" t="s">
        <v>3</v>
      </c>
      <c r="U208" s="42" t="s">
        <v>46</v>
      </c>
      <c r="V208" s="34"/>
      <c r="W208" s="164">
        <f>V208*K208</f>
        <v>0</v>
      </c>
      <c r="X208" s="164">
        <v>1E-05</v>
      </c>
      <c r="Y208" s="164">
        <f>X208*K208</f>
        <v>0.00060391</v>
      </c>
      <c r="Z208" s="164">
        <v>0</v>
      </c>
      <c r="AA208" s="165">
        <f>Z208*K208</f>
        <v>0</v>
      </c>
      <c r="AR208" s="16" t="s">
        <v>164</v>
      </c>
      <c r="AT208" s="16" t="s">
        <v>160</v>
      </c>
      <c r="AU208" s="16" t="s">
        <v>88</v>
      </c>
      <c r="AY208" s="16" t="s">
        <v>159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6" t="s">
        <v>22</v>
      </c>
      <c r="BK208" s="107">
        <f>ROUND(L208*K208,2)</f>
        <v>0</v>
      </c>
      <c r="BL208" s="16" t="s">
        <v>164</v>
      </c>
      <c r="BM208" s="16" t="s">
        <v>315</v>
      </c>
    </row>
    <row r="209" spans="2:65" s="1" customFormat="1" ht="31.5" customHeight="1">
      <c r="B209" s="130"/>
      <c r="C209" s="159" t="s">
        <v>316</v>
      </c>
      <c r="D209" s="159" t="s">
        <v>160</v>
      </c>
      <c r="E209" s="160" t="s">
        <v>317</v>
      </c>
      <c r="F209" s="246" t="s">
        <v>318</v>
      </c>
      <c r="G209" s="247"/>
      <c r="H209" s="247"/>
      <c r="I209" s="247"/>
      <c r="J209" s="161" t="s">
        <v>196</v>
      </c>
      <c r="K209" s="162">
        <v>222.5</v>
      </c>
      <c r="L209" s="248">
        <v>0</v>
      </c>
      <c r="M209" s="247"/>
      <c r="N209" s="249">
        <f>ROUND(L209*K209,2)</f>
        <v>0</v>
      </c>
      <c r="O209" s="247"/>
      <c r="P209" s="247"/>
      <c r="Q209" s="247"/>
      <c r="R209" s="132"/>
      <c r="T209" s="163" t="s">
        <v>3</v>
      </c>
      <c r="U209" s="42" t="s">
        <v>46</v>
      </c>
      <c r="V209" s="34"/>
      <c r="W209" s="164">
        <f>V209*K209</f>
        <v>0</v>
      </c>
      <c r="X209" s="164">
        <v>4E-05</v>
      </c>
      <c r="Y209" s="164">
        <f>X209*K209</f>
        <v>0.0089</v>
      </c>
      <c r="Z209" s="164">
        <v>0</v>
      </c>
      <c r="AA209" s="165">
        <f>Z209*K209</f>
        <v>0</v>
      </c>
      <c r="AR209" s="16" t="s">
        <v>164</v>
      </c>
      <c r="AT209" s="16" t="s">
        <v>160</v>
      </c>
      <c r="AU209" s="16" t="s">
        <v>88</v>
      </c>
      <c r="AY209" s="16" t="s">
        <v>159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16" t="s">
        <v>22</v>
      </c>
      <c r="BK209" s="107">
        <f>ROUND(L209*K209,2)</f>
        <v>0</v>
      </c>
      <c r="BL209" s="16" t="s">
        <v>164</v>
      </c>
      <c r="BM209" s="16" t="s">
        <v>319</v>
      </c>
    </row>
    <row r="210" spans="2:51" s="11" customFormat="1" ht="22.5" customHeight="1">
      <c r="B210" s="166"/>
      <c r="C210" s="167"/>
      <c r="D210" s="167"/>
      <c r="E210" s="168" t="s">
        <v>3</v>
      </c>
      <c r="F210" s="254" t="s">
        <v>320</v>
      </c>
      <c r="G210" s="255"/>
      <c r="H210" s="255"/>
      <c r="I210" s="255"/>
      <c r="J210" s="167"/>
      <c r="K210" s="169">
        <v>222.5</v>
      </c>
      <c r="L210" s="167"/>
      <c r="M210" s="167"/>
      <c r="N210" s="167"/>
      <c r="O210" s="167"/>
      <c r="P210" s="167"/>
      <c r="Q210" s="167"/>
      <c r="R210" s="170"/>
      <c r="T210" s="171"/>
      <c r="U210" s="167"/>
      <c r="V210" s="167"/>
      <c r="W210" s="167"/>
      <c r="X210" s="167"/>
      <c r="Y210" s="167"/>
      <c r="Z210" s="167"/>
      <c r="AA210" s="172"/>
      <c r="AT210" s="173" t="s">
        <v>167</v>
      </c>
      <c r="AU210" s="173" t="s">
        <v>88</v>
      </c>
      <c r="AV210" s="11" t="s">
        <v>88</v>
      </c>
      <c r="AW210" s="11" t="s">
        <v>39</v>
      </c>
      <c r="AX210" s="11" t="s">
        <v>22</v>
      </c>
      <c r="AY210" s="173" t="s">
        <v>159</v>
      </c>
    </row>
    <row r="211" spans="2:65" s="1" customFormat="1" ht="44.25" customHeight="1">
      <c r="B211" s="130"/>
      <c r="C211" s="159" t="s">
        <v>321</v>
      </c>
      <c r="D211" s="159" t="s">
        <v>160</v>
      </c>
      <c r="E211" s="160" t="s">
        <v>322</v>
      </c>
      <c r="F211" s="246" t="s">
        <v>323</v>
      </c>
      <c r="G211" s="247"/>
      <c r="H211" s="247"/>
      <c r="I211" s="247"/>
      <c r="J211" s="161" t="s">
        <v>285</v>
      </c>
      <c r="K211" s="162">
        <v>8</v>
      </c>
      <c r="L211" s="248">
        <v>0</v>
      </c>
      <c r="M211" s="247"/>
      <c r="N211" s="249">
        <f>ROUND(L211*K211,2)</f>
        <v>0</v>
      </c>
      <c r="O211" s="247"/>
      <c r="P211" s="247"/>
      <c r="Q211" s="247"/>
      <c r="R211" s="132"/>
      <c r="T211" s="163" t="s">
        <v>3</v>
      </c>
      <c r="U211" s="42" t="s">
        <v>46</v>
      </c>
      <c r="V211" s="34"/>
      <c r="W211" s="164">
        <f>V211*K211</f>
        <v>0</v>
      </c>
      <c r="X211" s="164">
        <v>0.00013</v>
      </c>
      <c r="Y211" s="164">
        <f>X211*K211</f>
        <v>0.00104</v>
      </c>
      <c r="Z211" s="164">
        <v>0</v>
      </c>
      <c r="AA211" s="165">
        <f>Z211*K211</f>
        <v>0</v>
      </c>
      <c r="AR211" s="16" t="s">
        <v>164</v>
      </c>
      <c r="AT211" s="16" t="s">
        <v>160</v>
      </c>
      <c r="AU211" s="16" t="s">
        <v>88</v>
      </c>
      <c r="AY211" s="16" t="s">
        <v>159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16" t="s">
        <v>22</v>
      </c>
      <c r="BK211" s="107">
        <f>ROUND(L211*K211,2)</f>
        <v>0</v>
      </c>
      <c r="BL211" s="16" t="s">
        <v>164</v>
      </c>
      <c r="BM211" s="16" t="s">
        <v>324</v>
      </c>
    </row>
    <row r="212" spans="2:65" s="1" customFormat="1" ht="22.5" customHeight="1">
      <c r="B212" s="130"/>
      <c r="C212" s="159" t="s">
        <v>325</v>
      </c>
      <c r="D212" s="159" t="s">
        <v>160</v>
      </c>
      <c r="E212" s="160" t="s">
        <v>326</v>
      </c>
      <c r="F212" s="246" t="s">
        <v>327</v>
      </c>
      <c r="G212" s="247"/>
      <c r="H212" s="247"/>
      <c r="I212" s="247"/>
      <c r="J212" s="161" t="s">
        <v>196</v>
      </c>
      <c r="K212" s="162">
        <v>19.835</v>
      </c>
      <c r="L212" s="248">
        <v>0</v>
      </c>
      <c r="M212" s="247"/>
      <c r="N212" s="249">
        <f>ROUND(L212*K212,2)</f>
        <v>0</v>
      </c>
      <c r="O212" s="247"/>
      <c r="P212" s="247"/>
      <c r="Q212" s="247"/>
      <c r="R212" s="132"/>
      <c r="T212" s="163" t="s">
        <v>3</v>
      </c>
      <c r="U212" s="42" t="s">
        <v>46</v>
      </c>
      <c r="V212" s="34"/>
      <c r="W212" s="164">
        <f>V212*K212</f>
        <v>0</v>
      </c>
      <c r="X212" s="164">
        <v>0</v>
      </c>
      <c r="Y212" s="164">
        <f>X212*K212</f>
        <v>0</v>
      </c>
      <c r="Z212" s="164">
        <v>0.261</v>
      </c>
      <c r="AA212" s="165">
        <f>Z212*K212</f>
        <v>5.176935</v>
      </c>
      <c r="AR212" s="16" t="s">
        <v>164</v>
      </c>
      <c r="AT212" s="16" t="s">
        <v>160</v>
      </c>
      <c r="AU212" s="16" t="s">
        <v>88</v>
      </c>
      <c r="AY212" s="16" t="s">
        <v>159</v>
      </c>
      <c r="BE212" s="107">
        <f>IF(U212="základní",N212,0)</f>
        <v>0</v>
      </c>
      <c r="BF212" s="107">
        <f>IF(U212="snížená",N212,0)</f>
        <v>0</v>
      </c>
      <c r="BG212" s="107">
        <f>IF(U212="zákl. přenesená",N212,0)</f>
        <v>0</v>
      </c>
      <c r="BH212" s="107">
        <f>IF(U212="sníž. přenesená",N212,0)</f>
        <v>0</v>
      </c>
      <c r="BI212" s="107">
        <f>IF(U212="nulová",N212,0)</f>
        <v>0</v>
      </c>
      <c r="BJ212" s="16" t="s">
        <v>22</v>
      </c>
      <c r="BK212" s="107">
        <f>ROUND(L212*K212,2)</f>
        <v>0</v>
      </c>
      <c r="BL212" s="16" t="s">
        <v>164</v>
      </c>
      <c r="BM212" s="16" t="s">
        <v>328</v>
      </c>
    </row>
    <row r="213" spans="2:51" s="11" customFormat="1" ht="22.5" customHeight="1">
      <c r="B213" s="166"/>
      <c r="C213" s="167"/>
      <c r="D213" s="167"/>
      <c r="E213" s="168" t="s">
        <v>3</v>
      </c>
      <c r="F213" s="254" t="s">
        <v>329</v>
      </c>
      <c r="G213" s="255"/>
      <c r="H213" s="255"/>
      <c r="I213" s="255"/>
      <c r="J213" s="167"/>
      <c r="K213" s="169">
        <v>19.835</v>
      </c>
      <c r="L213" s="167"/>
      <c r="M213" s="167"/>
      <c r="N213" s="167"/>
      <c r="O213" s="167"/>
      <c r="P213" s="167"/>
      <c r="Q213" s="167"/>
      <c r="R213" s="170"/>
      <c r="T213" s="171"/>
      <c r="U213" s="167"/>
      <c r="V213" s="167"/>
      <c r="W213" s="167"/>
      <c r="X213" s="167"/>
      <c r="Y213" s="167"/>
      <c r="Z213" s="167"/>
      <c r="AA213" s="172"/>
      <c r="AT213" s="173" t="s">
        <v>167</v>
      </c>
      <c r="AU213" s="173" t="s">
        <v>88</v>
      </c>
      <c r="AV213" s="11" t="s">
        <v>88</v>
      </c>
      <c r="AW213" s="11" t="s">
        <v>39</v>
      </c>
      <c r="AX213" s="11" t="s">
        <v>22</v>
      </c>
      <c r="AY213" s="173" t="s">
        <v>159</v>
      </c>
    </row>
    <row r="214" spans="2:65" s="1" customFormat="1" ht="31.5" customHeight="1">
      <c r="B214" s="130"/>
      <c r="C214" s="159" t="s">
        <v>330</v>
      </c>
      <c r="D214" s="159" t="s">
        <v>160</v>
      </c>
      <c r="E214" s="160" t="s">
        <v>331</v>
      </c>
      <c r="F214" s="246" t="s">
        <v>332</v>
      </c>
      <c r="G214" s="247"/>
      <c r="H214" s="247"/>
      <c r="I214" s="247"/>
      <c r="J214" s="161" t="s">
        <v>163</v>
      </c>
      <c r="K214" s="162">
        <v>7.872</v>
      </c>
      <c r="L214" s="248">
        <v>0</v>
      </c>
      <c r="M214" s="247"/>
      <c r="N214" s="249">
        <f>ROUND(L214*K214,2)</f>
        <v>0</v>
      </c>
      <c r="O214" s="247"/>
      <c r="P214" s="247"/>
      <c r="Q214" s="247"/>
      <c r="R214" s="132"/>
      <c r="T214" s="163" t="s">
        <v>3</v>
      </c>
      <c r="U214" s="42" t="s">
        <v>46</v>
      </c>
      <c r="V214" s="34"/>
      <c r="W214" s="164">
        <f>V214*K214</f>
        <v>0</v>
      </c>
      <c r="X214" s="164">
        <v>0</v>
      </c>
      <c r="Y214" s="164">
        <f>X214*K214</f>
        <v>0</v>
      </c>
      <c r="Z214" s="164">
        <v>1.8</v>
      </c>
      <c r="AA214" s="165">
        <f>Z214*K214</f>
        <v>14.1696</v>
      </c>
      <c r="AR214" s="16" t="s">
        <v>164</v>
      </c>
      <c r="AT214" s="16" t="s">
        <v>160</v>
      </c>
      <c r="AU214" s="16" t="s">
        <v>88</v>
      </c>
      <c r="AY214" s="16" t="s">
        <v>159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16" t="s">
        <v>22</v>
      </c>
      <c r="BK214" s="107">
        <f>ROUND(L214*K214,2)</f>
        <v>0</v>
      </c>
      <c r="BL214" s="16" t="s">
        <v>164</v>
      </c>
      <c r="BM214" s="16" t="s">
        <v>333</v>
      </c>
    </row>
    <row r="215" spans="2:51" s="11" customFormat="1" ht="22.5" customHeight="1">
      <c r="B215" s="166"/>
      <c r="C215" s="167"/>
      <c r="D215" s="167"/>
      <c r="E215" s="168" t="s">
        <v>3</v>
      </c>
      <c r="F215" s="254" t="s">
        <v>334</v>
      </c>
      <c r="G215" s="255"/>
      <c r="H215" s="255"/>
      <c r="I215" s="255"/>
      <c r="J215" s="167"/>
      <c r="K215" s="169">
        <v>4.434</v>
      </c>
      <c r="L215" s="167"/>
      <c r="M215" s="167"/>
      <c r="N215" s="167"/>
      <c r="O215" s="167"/>
      <c r="P215" s="167"/>
      <c r="Q215" s="167"/>
      <c r="R215" s="170"/>
      <c r="T215" s="171"/>
      <c r="U215" s="167"/>
      <c r="V215" s="167"/>
      <c r="W215" s="167"/>
      <c r="X215" s="167"/>
      <c r="Y215" s="167"/>
      <c r="Z215" s="167"/>
      <c r="AA215" s="172"/>
      <c r="AT215" s="173" t="s">
        <v>167</v>
      </c>
      <c r="AU215" s="173" t="s">
        <v>88</v>
      </c>
      <c r="AV215" s="11" t="s">
        <v>88</v>
      </c>
      <c r="AW215" s="11" t="s">
        <v>39</v>
      </c>
      <c r="AX215" s="11" t="s">
        <v>81</v>
      </c>
      <c r="AY215" s="173" t="s">
        <v>159</v>
      </c>
    </row>
    <row r="216" spans="2:51" s="11" customFormat="1" ht="22.5" customHeight="1">
      <c r="B216" s="166"/>
      <c r="C216" s="167"/>
      <c r="D216" s="167"/>
      <c r="E216" s="168" t="s">
        <v>3</v>
      </c>
      <c r="F216" s="262" t="s">
        <v>335</v>
      </c>
      <c r="G216" s="255"/>
      <c r="H216" s="255"/>
      <c r="I216" s="255"/>
      <c r="J216" s="167"/>
      <c r="K216" s="169">
        <v>3.438</v>
      </c>
      <c r="L216" s="167"/>
      <c r="M216" s="167"/>
      <c r="N216" s="167"/>
      <c r="O216" s="167"/>
      <c r="P216" s="167"/>
      <c r="Q216" s="167"/>
      <c r="R216" s="170"/>
      <c r="T216" s="171"/>
      <c r="U216" s="167"/>
      <c r="V216" s="167"/>
      <c r="W216" s="167"/>
      <c r="X216" s="167"/>
      <c r="Y216" s="167"/>
      <c r="Z216" s="167"/>
      <c r="AA216" s="172"/>
      <c r="AT216" s="173" t="s">
        <v>167</v>
      </c>
      <c r="AU216" s="173" t="s">
        <v>88</v>
      </c>
      <c r="AV216" s="11" t="s">
        <v>88</v>
      </c>
      <c r="AW216" s="11" t="s">
        <v>39</v>
      </c>
      <c r="AX216" s="11" t="s">
        <v>81</v>
      </c>
      <c r="AY216" s="173" t="s">
        <v>159</v>
      </c>
    </row>
    <row r="217" spans="2:51" s="12" customFormat="1" ht="22.5" customHeight="1">
      <c r="B217" s="178"/>
      <c r="C217" s="179"/>
      <c r="D217" s="179"/>
      <c r="E217" s="180" t="s">
        <v>3</v>
      </c>
      <c r="F217" s="260" t="s">
        <v>184</v>
      </c>
      <c r="G217" s="261"/>
      <c r="H217" s="261"/>
      <c r="I217" s="261"/>
      <c r="J217" s="179"/>
      <c r="K217" s="181">
        <v>7.872</v>
      </c>
      <c r="L217" s="179"/>
      <c r="M217" s="179"/>
      <c r="N217" s="179"/>
      <c r="O217" s="179"/>
      <c r="P217" s="179"/>
      <c r="Q217" s="179"/>
      <c r="R217" s="182"/>
      <c r="T217" s="183"/>
      <c r="U217" s="179"/>
      <c r="V217" s="179"/>
      <c r="W217" s="179"/>
      <c r="X217" s="179"/>
      <c r="Y217" s="179"/>
      <c r="Z217" s="179"/>
      <c r="AA217" s="184"/>
      <c r="AT217" s="185" t="s">
        <v>167</v>
      </c>
      <c r="AU217" s="185" t="s">
        <v>88</v>
      </c>
      <c r="AV217" s="12" t="s">
        <v>164</v>
      </c>
      <c r="AW217" s="12" t="s">
        <v>39</v>
      </c>
      <c r="AX217" s="12" t="s">
        <v>22</v>
      </c>
      <c r="AY217" s="185" t="s">
        <v>159</v>
      </c>
    </row>
    <row r="218" spans="2:65" s="1" customFormat="1" ht="31.5" customHeight="1">
      <c r="B218" s="130"/>
      <c r="C218" s="159" t="s">
        <v>336</v>
      </c>
      <c r="D218" s="159" t="s">
        <v>160</v>
      </c>
      <c r="E218" s="160" t="s">
        <v>337</v>
      </c>
      <c r="F218" s="246" t="s">
        <v>338</v>
      </c>
      <c r="G218" s="247"/>
      <c r="H218" s="247"/>
      <c r="I218" s="247"/>
      <c r="J218" s="161" t="s">
        <v>163</v>
      </c>
      <c r="K218" s="162">
        <v>0.987</v>
      </c>
      <c r="L218" s="248">
        <v>0</v>
      </c>
      <c r="M218" s="247"/>
      <c r="N218" s="249">
        <f>ROUND(L218*K218,2)</f>
        <v>0</v>
      </c>
      <c r="O218" s="247"/>
      <c r="P218" s="247"/>
      <c r="Q218" s="247"/>
      <c r="R218" s="132"/>
      <c r="T218" s="163" t="s">
        <v>3</v>
      </c>
      <c r="U218" s="42" t="s">
        <v>46</v>
      </c>
      <c r="V218" s="34"/>
      <c r="W218" s="164">
        <f>V218*K218</f>
        <v>0</v>
      </c>
      <c r="X218" s="164">
        <v>0</v>
      </c>
      <c r="Y218" s="164">
        <f>X218*K218</f>
        <v>0</v>
      </c>
      <c r="Z218" s="164">
        <v>2.2</v>
      </c>
      <c r="AA218" s="165">
        <f>Z218*K218</f>
        <v>2.1714</v>
      </c>
      <c r="AR218" s="16" t="s">
        <v>164</v>
      </c>
      <c r="AT218" s="16" t="s">
        <v>160</v>
      </c>
      <c r="AU218" s="16" t="s">
        <v>88</v>
      </c>
      <c r="AY218" s="16" t="s">
        <v>159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6" t="s">
        <v>22</v>
      </c>
      <c r="BK218" s="107">
        <f>ROUND(L218*K218,2)</f>
        <v>0</v>
      </c>
      <c r="BL218" s="16" t="s">
        <v>164</v>
      </c>
      <c r="BM218" s="16" t="s">
        <v>339</v>
      </c>
    </row>
    <row r="219" spans="2:51" s="11" customFormat="1" ht="22.5" customHeight="1">
      <c r="B219" s="166"/>
      <c r="C219" s="167"/>
      <c r="D219" s="167"/>
      <c r="E219" s="168" t="s">
        <v>3</v>
      </c>
      <c r="F219" s="254" t="s">
        <v>340</v>
      </c>
      <c r="G219" s="255"/>
      <c r="H219" s="255"/>
      <c r="I219" s="255"/>
      <c r="J219" s="167"/>
      <c r="K219" s="169">
        <v>0.987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167</v>
      </c>
      <c r="AU219" s="173" t="s">
        <v>88</v>
      </c>
      <c r="AV219" s="11" t="s">
        <v>88</v>
      </c>
      <c r="AW219" s="11" t="s">
        <v>39</v>
      </c>
      <c r="AX219" s="11" t="s">
        <v>22</v>
      </c>
      <c r="AY219" s="173" t="s">
        <v>159</v>
      </c>
    </row>
    <row r="220" spans="2:65" s="1" customFormat="1" ht="31.5" customHeight="1">
      <c r="B220" s="130"/>
      <c r="C220" s="159" t="s">
        <v>341</v>
      </c>
      <c r="D220" s="159" t="s">
        <v>160</v>
      </c>
      <c r="E220" s="160" t="s">
        <v>342</v>
      </c>
      <c r="F220" s="246" t="s">
        <v>343</v>
      </c>
      <c r="G220" s="247"/>
      <c r="H220" s="247"/>
      <c r="I220" s="247"/>
      <c r="J220" s="161" t="s">
        <v>196</v>
      </c>
      <c r="K220" s="162">
        <v>31.8</v>
      </c>
      <c r="L220" s="248">
        <v>0</v>
      </c>
      <c r="M220" s="247"/>
      <c r="N220" s="249">
        <f>ROUND(L220*K220,2)</f>
        <v>0</v>
      </c>
      <c r="O220" s="247"/>
      <c r="P220" s="247"/>
      <c r="Q220" s="247"/>
      <c r="R220" s="132"/>
      <c r="T220" s="163" t="s">
        <v>3</v>
      </c>
      <c r="U220" s="42" t="s">
        <v>46</v>
      </c>
      <c r="V220" s="34"/>
      <c r="W220" s="164">
        <f>V220*K220</f>
        <v>0</v>
      </c>
      <c r="X220" s="164">
        <v>0</v>
      </c>
      <c r="Y220" s="164">
        <f>X220*K220</f>
        <v>0</v>
      </c>
      <c r="Z220" s="164">
        <v>0.035</v>
      </c>
      <c r="AA220" s="165">
        <f>Z220*K220</f>
        <v>1.1130000000000002</v>
      </c>
      <c r="AR220" s="16" t="s">
        <v>164</v>
      </c>
      <c r="AT220" s="16" t="s">
        <v>160</v>
      </c>
      <c r="AU220" s="16" t="s">
        <v>88</v>
      </c>
      <c r="AY220" s="16" t="s">
        <v>159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6" t="s">
        <v>22</v>
      </c>
      <c r="BK220" s="107">
        <f>ROUND(L220*K220,2)</f>
        <v>0</v>
      </c>
      <c r="BL220" s="16" t="s">
        <v>164</v>
      </c>
      <c r="BM220" s="16" t="s">
        <v>344</v>
      </c>
    </row>
    <row r="221" spans="2:51" s="11" customFormat="1" ht="22.5" customHeight="1">
      <c r="B221" s="166"/>
      <c r="C221" s="167"/>
      <c r="D221" s="167"/>
      <c r="E221" s="168" t="s">
        <v>3</v>
      </c>
      <c r="F221" s="254" t="s">
        <v>345</v>
      </c>
      <c r="G221" s="255"/>
      <c r="H221" s="255"/>
      <c r="I221" s="255"/>
      <c r="J221" s="167"/>
      <c r="K221" s="169">
        <v>22.3</v>
      </c>
      <c r="L221" s="167"/>
      <c r="M221" s="167"/>
      <c r="N221" s="167"/>
      <c r="O221" s="167"/>
      <c r="P221" s="167"/>
      <c r="Q221" s="167"/>
      <c r="R221" s="170"/>
      <c r="T221" s="171"/>
      <c r="U221" s="167"/>
      <c r="V221" s="167"/>
      <c r="W221" s="167"/>
      <c r="X221" s="167"/>
      <c r="Y221" s="167"/>
      <c r="Z221" s="167"/>
      <c r="AA221" s="172"/>
      <c r="AT221" s="173" t="s">
        <v>167</v>
      </c>
      <c r="AU221" s="173" t="s">
        <v>88</v>
      </c>
      <c r="AV221" s="11" t="s">
        <v>88</v>
      </c>
      <c r="AW221" s="11" t="s">
        <v>39</v>
      </c>
      <c r="AX221" s="11" t="s">
        <v>81</v>
      </c>
      <c r="AY221" s="173" t="s">
        <v>159</v>
      </c>
    </row>
    <row r="222" spans="2:51" s="11" customFormat="1" ht="22.5" customHeight="1">
      <c r="B222" s="166"/>
      <c r="C222" s="167"/>
      <c r="D222" s="167"/>
      <c r="E222" s="168" t="s">
        <v>3</v>
      </c>
      <c r="F222" s="262" t="s">
        <v>346</v>
      </c>
      <c r="G222" s="255"/>
      <c r="H222" s="255"/>
      <c r="I222" s="255"/>
      <c r="J222" s="167"/>
      <c r="K222" s="169">
        <v>9.5</v>
      </c>
      <c r="L222" s="167"/>
      <c r="M222" s="167"/>
      <c r="N222" s="167"/>
      <c r="O222" s="167"/>
      <c r="P222" s="167"/>
      <c r="Q222" s="167"/>
      <c r="R222" s="170"/>
      <c r="T222" s="171"/>
      <c r="U222" s="167"/>
      <c r="V222" s="167"/>
      <c r="W222" s="167"/>
      <c r="X222" s="167"/>
      <c r="Y222" s="167"/>
      <c r="Z222" s="167"/>
      <c r="AA222" s="172"/>
      <c r="AT222" s="173" t="s">
        <v>167</v>
      </c>
      <c r="AU222" s="173" t="s">
        <v>88</v>
      </c>
      <c r="AV222" s="11" t="s">
        <v>88</v>
      </c>
      <c r="AW222" s="11" t="s">
        <v>39</v>
      </c>
      <c r="AX222" s="11" t="s">
        <v>81</v>
      </c>
      <c r="AY222" s="173" t="s">
        <v>159</v>
      </c>
    </row>
    <row r="223" spans="2:51" s="12" customFormat="1" ht="22.5" customHeight="1">
      <c r="B223" s="178"/>
      <c r="C223" s="179"/>
      <c r="D223" s="179"/>
      <c r="E223" s="180" t="s">
        <v>3</v>
      </c>
      <c r="F223" s="260" t="s">
        <v>184</v>
      </c>
      <c r="G223" s="261"/>
      <c r="H223" s="261"/>
      <c r="I223" s="261"/>
      <c r="J223" s="179"/>
      <c r="K223" s="181">
        <v>31.8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167</v>
      </c>
      <c r="AU223" s="185" t="s">
        <v>88</v>
      </c>
      <c r="AV223" s="12" t="s">
        <v>164</v>
      </c>
      <c r="AW223" s="12" t="s">
        <v>39</v>
      </c>
      <c r="AX223" s="12" t="s">
        <v>22</v>
      </c>
      <c r="AY223" s="185" t="s">
        <v>159</v>
      </c>
    </row>
    <row r="224" spans="2:65" s="1" customFormat="1" ht="31.5" customHeight="1">
      <c r="B224" s="130"/>
      <c r="C224" s="159" t="s">
        <v>347</v>
      </c>
      <c r="D224" s="159" t="s">
        <v>160</v>
      </c>
      <c r="E224" s="160" t="s">
        <v>348</v>
      </c>
      <c r="F224" s="246" t="s">
        <v>349</v>
      </c>
      <c r="G224" s="247"/>
      <c r="H224" s="247"/>
      <c r="I224" s="247"/>
      <c r="J224" s="161" t="s">
        <v>196</v>
      </c>
      <c r="K224" s="162">
        <v>1.25</v>
      </c>
      <c r="L224" s="248">
        <v>0</v>
      </c>
      <c r="M224" s="247"/>
      <c r="N224" s="249">
        <f>ROUND(L224*K224,2)</f>
        <v>0</v>
      </c>
      <c r="O224" s="247"/>
      <c r="P224" s="247"/>
      <c r="Q224" s="247"/>
      <c r="R224" s="132"/>
      <c r="T224" s="163" t="s">
        <v>3</v>
      </c>
      <c r="U224" s="42" t="s">
        <v>46</v>
      </c>
      <c r="V224" s="34"/>
      <c r="W224" s="164">
        <f>V224*K224</f>
        <v>0</v>
      </c>
      <c r="X224" s="164">
        <v>0</v>
      </c>
      <c r="Y224" s="164">
        <f>X224*K224</f>
        <v>0</v>
      </c>
      <c r="Z224" s="164">
        <v>0.055</v>
      </c>
      <c r="AA224" s="165">
        <f>Z224*K224</f>
        <v>0.06875</v>
      </c>
      <c r="AR224" s="16" t="s">
        <v>164</v>
      </c>
      <c r="AT224" s="16" t="s">
        <v>160</v>
      </c>
      <c r="AU224" s="16" t="s">
        <v>88</v>
      </c>
      <c r="AY224" s="16" t="s">
        <v>159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16" t="s">
        <v>22</v>
      </c>
      <c r="BK224" s="107">
        <f>ROUND(L224*K224,2)</f>
        <v>0</v>
      </c>
      <c r="BL224" s="16" t="s">
        <v>164</v>
      </c>
      <c r="BM224" s="16" t="s">
        <v>350</v>
      </c>
    </row>
    <row r="225" spans="2:51" s="11" customFormat="1" ht="22.5" customHeight="1">
      <c r="B225" s="166"/>
      <c r="C225" s="167"/>
      <c r="D225" s="167"/>
      <c r="E225" s="168" t="s">
        <v>3</v>
      </c>
      <c r="F225" s="254" t="s">
        <v>351</v>
      </c>
      <c r="G225" s="255"/>
      <c r="H225" s="255"/>
      <c r="I225" s="255"/>
      <c r="J225" s="167"/>
      <c r="K225" s="169">
        <v>1.25</v>
      </c>
      <c r="L225" s="167"/>
      <c r="M225" s="167"/>
      <c r="N225" s="167"/>
      <c r="O225" s="167"/>
      <c r="P225" s="167"/>
      <c r="Q225" s="167"/>
      <c r="R225" s="170"/>
      <c r="T225" s="171"/>
      <c r="U225" s="167"/>
      <c r="V225" s="167"/>
      <c r="W225" s="167"/>
      <c r="X225" s="167"/>
      <c r="Y225" s="167"/>
      <c r="Z225" s="167"/>
      <c r="AA225" s="172"/>
      <c r="AT225" s="173" t="s">
        <v>167</v>
      </c>
      <c r="AU225" s="173" t="s">
        <v>88</v>
      </c>
      <c r="AV225" s="11" t="s">
        <v>88</v>
      </c>
      <c r="AW225" s="11" t="s">
        <v>39</v>
      </c>
      <c r="AX225" s="11" t="s">
        <v>22</v>
      </c>
      <c r="AY225" s="173" t="s">
        <v>159</v>
      </c>
    </row>
    <row r="226" spans="2:65" s="1" customFormat="1" ht="22.5" customHeight="1">
      <c r="B226" s="130"/>
      <c r="C226" s="159" t="s">
        <v>352</v>
      </c>
      <c r="D226" s="159" t="s">
        <v>160</v>
      </c>
      <c r="E226" s="160" t="s">
        <v>353</v>
      </c>
      <c r="F226" s="246" t="s">
        <v>354</v>
      </c>
      <c r="G226" s="247"/>
      <c r="H226" s="247"/>
      <c r="I226" s="247"/>
      <c r="J226" s="161" t="s">
        <v>196</v>
      </c>
      <c r="K226" s="162">
        <v>6.501</v>
      </c>
      <c r="L226" s="248">
        <v>0</v>
      </c>
      <c r="M226" s="247"/>
      <c r="N226" s="249">
        <f>ROUND(L226*K226,2)</f>
        <v>0</v>
      </c>
      <c r="O226" s="247"/>
      <c r="P226" s="247"/>
      <c r="Q226" s="247"/>
      <c r="R226" s="132"/>
      <c r="T226" s="163" t="s">
        <v>3</v>
      </c>
      <c r="U226" s="42" t="s">
        <v>46</v>
      </c>
      <c r="V226" s="34"/>
      <c r="W226" s="164">
        <f>V226*K226</f>
        <v>0</v>
      </c>
      <c r="X226" s="164">
        <v>0</v>
      </c>
      <c r="Y226" s="164">
        <f>X226*K226</f>
        <v>0</v>
      </c>
      <c r="Z226" s="164">
        <v>0.076</v>
      </c>
      <c r="AA226" s="165">
        <f>Z226*K226</f>
        <v>0.494076</v>
      </c>
      <c r="AR226" s="16" t="s">
        <v>164</v>
      </c>
      <c r="AT226" s="16" t="s">
        <v>160</v>
      </c>
      <c r="AU226" s="16" t="s">
        <v>88</v>
      </c>
      <c r="AY226" s="16" t="s">
        <v>159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16" t="s">
        <v>22</v>
      </c>
      <c r="BK226" s="107">
        <f>ROUND(L226*K226,2)</f>
        <v>0</v>
      </c>
      <c r="BL226" s="16" t="s">
        <v>164</v>
      </c>
      <c r="BM226" s="16" t="s">
        <v>355</v>
      </c>
    </row>
    <row r="227" spans="2:51" s="11" customFormat="1" ht="22.5" customHeight="1">
      <c r="B227" s="166"/>
      <c r="C227" s="167"/>
      <c r="D227" s="167"/>
      <c r="E227" s="168" t="s">
        <v>3</v>
      </c>
      <c r="F227" s="254" t="s">
        <v>356</v>
      </c>
      <c r="G227" s="255"/>
      <c r="H227" s="255"/>
      <c r="I227" s="255"/>
      <c r="J227" s="167"/>
      <c r="K227" s="169">
        <v>6.501</v>
      </c>
      <c r="L227" s="167"/>
      <c r="M227" s="167"/>
      <c r="N227" s="167"/>
      <c r="O227" s="167"/>
      <c r="P227" s="167"/>
      <c r="Q227" s="167"/>
      <c r="R227" s="170"/>
      <c r="T227" s="171"/>
      <c r="U227" s="167"/>
      <c r="V227" s="167"/>
      <c r="W227" s="167"/>
      <c r="X227" s="167"/>
      <c r="Y227" s="167"/>
      <c r="Z227" s="167"/>
      <c r="AA227" s="172"/>
      <c r="AT227" s="173" t="s">
        <v>167</v>
      </c>
      <c r="AU227" s="173" t="s">
        <v>88</v>
      </c>
      <c r="AV227" s="11" t="s">
        <v>88</v>
      </c>
      <c r="AW227" s="11" t="s">
        <v>39</v>
      </c>
      <c r="AX227" s="11" t="s">
        <v>22</v>
      </c>
      <c r="AY227" s="173" t="s">
        <v>159</v>
      </c>
    </row>
    <row r="228" spans="2:65" s="1" customFormat="1" ht="22.5" customHeight="1">
      <c r="B228" s="130"/>
      <c r="C228" s="159" t="s">
        <v>357</v>
      </c>
      <c r="D228" s="159" t="s">
        <v>160</v>
      </c>
      <c r="E228" s="160" t="s">
        <v>358</v>
      </c>
      <c r="F228" s="246" t="s">
        <v>359</v>
      </c>
      <c r="G228" s="247"/>
      <c r="H228" s="247"/>
      <c r="I228" s="247"/>
      <c r="J228" s="161" t="s">
        <v>196</v>
      </c>
      <c r="K228" s="162">
        <v>3.054</v>
      </c>
      <c r="L228" s="248">
        <v>0</v>
      </c>
      <c r="M228" s="247"/>
      <c r="N228" s="249">
        <f>ROUND(L228*K228,2)</f>
        <v>0</v>
      </c>
      <c r="O228" s="247"/>
      <c r="P228" s="247"/>
      <c r="Q228" s="247"/>
      <c r="R228" s="132"/>
      <c r="T228" s="163" t="s">
        <v>3</v>
      </c>
      <c r="U228" s="42" t="s">
        <v>46</v>
      </c>
      <c r="V228" s="34"/>
      <c r="W228" s="164">
        <f>V228*K228</f>
        <v>0</v>
      </c>
      <c r="X228" s="164">
        <v>0</v>
      </c>
      <c r="Y228" s="164">
        <f>X228*K228</f>
        <v>0</v>
      </c>
      <c r="Z228" s="164">
        <v>0.063</v>
      </c>
      <c r="AA228" s="165">
        <f>Z228*K228</f>
        <v>0.192402</v>
      </c>
      <c r="AR228" s="16" t="s">
        <v>164</v>
      </c>
      <c r="AT228" s="16" t="s">
        <v>160</v>
      </c>
      <c r="AU228" s="16" t="s">
        <v>88</v>
      </c>
      <c r="AY228" s="16" t="s">
        <v>159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16" t="s">
        <v>22</v>
      </c>
      <c r="BK228" s="107">
        <f>ROUND(L228*K228,2)</f>
        <v>0</v>
      </c>
      <c r="BL228" s="16" t="s">
        <v>164</v>
      </c>
      <c r="BM228" s="16" t="s">
        <v>360</v>
      </c>
    </row>
    <row r="229" spans="2:51" s="11" customFormat="1" ht="22.5" customHeight="1">
      <c r="B229" s="166"/>
      <c r="C229" s="167"/>
      <c r="D229" s="167"/>
      <c r="E229" s="168" t="s">
        <v>3</v>
      </c>
      <c r="F229" s="254" t="s">
        <v>361</v>
      </c>
      <c r="G229" s="255"/>
      <c r="H229" s="255"/>
      <c r="I229" s="255"/>
      <c r="J229" s="167"/>
      <c r="K229" s="169">
        <v>3.054</v>
      </c>
      <c r="L229" s="167"/>
      <c r="M229" s="167"/>
      <c r="N229" s="167"/>
      <c r="O229" s="167"/>
      <c r="P229" s="167"/>
      <c r="Q229" s="167"/>
      <c r="R229" s="170"/>
      <c r="T229" s="171"/>
      <c r="U229" s="167"/>
      <c r="V229" s="167"/>
      <c r="W229" s="167"/>
      <c r="X229" s="167"/>
      <c r="Y229" s="167"/>
      <c r="Z229" s="167"/>
      <c r="AA229" s="172"/>
      <c r="AT229" s="173" t="s">
        <v>167</v>
      </c>
      <c r="AU229" s="173" t="s">
        <v>88</v>
      </c>
      <c r="AV229" s="11" t="s">
        <v>88</v>
      </c>
      <c r="AW229" s="11" t="s">
        <v>39</v>
      </c>
      <c r="AX229" s="11" t="s">
        <v>22</v>
      </c>
      <c r="AY229" s="173" t="s">
        <v>159</v>
      </c>
    </row>
    <row r="230" spans="2:65" s="1" customFormat="1" ht="31.5" customHeight="1">
      <c r="B230" s="130"/>
      <c r="C230" s="159" t="s">
        <v>362</v>
      </c>
      <c r="D230" s="159" t="s">
        <v>160</v>
      </c>
      <c r="E230" s="160" t="s">
        <v>363</v>
      </c>
      <c r="F230" s="246" t="s">
        <v>364</v>
      </c>
      <c r="G230" s="247"/>
      <c r="H230" s="247"/>
      <c r="I230" s="247"/>
      <c r="J230" s="161" t="s">
        <v>285</v>
      </c>
      <c r="K230" s="162">
        <v>1</v>
      </c>
      <c r="L230" s="248">
        <v>0</v>
      </c>
      <c r="M230" s="247"/>
      <c r="N230" s="249">
        <f>ROUND(L230*K230,2)</f>
        <v>0</v>
      </c>
      <c r="O230" s="247"/>
      <c r="P230" s="247"/>
      <c r="Q230" s="247"/>
      <c r="R230" s="132"/>
      <c r="T230" s="163" t="s">
        <v>3</v>
      </c>
      <c r="U230" s="42" t="s">
        <v>46</v>
      </c>
      <c r="V230" s="34"/>
      <c r="W230" s="164">
        <f>V230*K230</f>
        <v>0</v>
      </c>
      <c r="X230" s="164">
        <v>0</v>
      </c>
      <c r="Y230" s="164">
        <f>X230*K230</f>
        <v>0</v>
      </c>
      <c r="Z230" s="164">
        <v>0.025</v>
      </c>
      <c r="AA230" s="165">
        <f>Z230*K230</f>
        <v>0.025</v>
      </c>
      <c r="AR230" s="16" t="s">
        <v>164</v>
      </c>
      <c r="AT230" s="16" t="s">
        <v>160</v>
      </c>
      <c r="AU230" s="16" t="s">
        <v>88</v>
      </c>
      <c r="AY230" s="16" t="s">
        <v>159</v>
      </c>
      <c r="BE230" s="107">
        <f>IF(U230="základní",N230,0)</f>
        <v>0</v>
      </c>
      <c r="BF230" s="107">
        <f>IF(U230="snížená",N230,0)</f>
        <v>0</v>
      </c>
      <c r="BG230" s="107">
        <f>IF(U230="zákl. přenesená",N230,0)</f>
        <v>0</v>
      </c>
      <c r="BH230" s="107">
        <f>IF(U230="sníž. přenesená",N230,0)</f>
        <v>0</v>
      </c>
      <c r="BI230" s="107">
        <f>IF(U230="nulová",N230,0)</f>
        <v>0</v>
      </c>
      <c r="BJ230" s="16" t="s">
        <v>22</v>
      </c>
      <c r="BK230" s="107">
        <f>ROUND(L230*K230,2)</f>
        <v>0</v>
      </c>
      <c r="BL230" s="16" t="s">
        <v>164</v>
      </c>
      <c r="BM230" s="16" t="s">
        <v>365</v>
      </c>
    </row>
    <row r="231" spans="2:51" s="11" customFormat="1" ht="22.5" customHeight="1">
      <c r="B231" s="166"/>
      <c r="C231" s="167"/>
      <c r="D231" s="167"/>
      <c r="E231" s="168" t="s">
        <v>3</v>
      </c>
      <c r="F231" s="254" t="s">
        <v>366</v>
      </c>
      <c r="G231" s="255"/>
      <c r="H231" s="255"/>
      <c r="I231" s="255"/>
      <c r="J231" s="167"/>
      <c r="K231" s="169">
        <v>1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167</v>
      </c>
      <c r="AU231" s="173" t="s">
        <v>88</v>
      </c>
      <c r="AV231" s="11" t="s">
        <v>88</v>
      </c>
      <c r="AW231" s="11" t="s">
        <v>39</v>
      </c>
      <c r="AX231" s="11" t="s">
        <v>22</v>
      </c>
      <c r="AY231" s="173" t="s">
        <v>159</v>
      </c>
    </row>
    <row r="232" spans="2:65" s="1" customFormat="1" ht="31.5" customHeight="1">
      <c r="B232" s="130"/>
      <c r="C232" s="159" t="s">
        <v>367</v>
      </c>
      <c r="D232" s="159" t="s">
        <v>160</v>
      </c>
      <c r="E232" s="160" t="s">
        <v>368</v>
      </c>
      <c r="F232" s="246" t="s">
        <v>369</v>
      </c>
      <c r="G232" s="247"/>
      <c r="H232" s="247"/>
      <c r="I232" s="247"/>
      <c r="J232" s="161" t="s">
        <v>285</v>
      </c>
      <c r="K232" s="162">
        <v>1</v>
      </c>
      <c r="L232" s="248">
        <v>0</v>
      </c>
      <c r="M232" s="247"/>
      <c r="N232" s="249">
        <f>ROUND(L232*K232,2)</f>
        <v>0</v>
      </c>
      <c r="O232" s="247"/>
      <c r="P232" s="247"/>
      <c r="Q232" s="247"/>
      <c r="R232" s="132"/>
      <c r="T232" s="163" t="s">
        <v>3</v>
      </c>
      <c r="U232" s="42" t="s">
        <v>46</v>
      </c>
      <c r="V232" s="34"/>
      <c r="W232" s="164">
        <f>V232*K232</f>
        <v>0</v>
      </c>
      <c r="X232" s="164">
        <v>0</v>
      </c>
      <c r="Y232" s="164">
        <f>X232*K232</f>
        <v>0</v>
      </c>
      <c r="Z232" s="164">
        <v>0.138</v>
      </c>
      <c r="AA232" s="165">
        <f>Z232*K232</f>
        <v>0.138</v>
      </c>
      <c r="AR232" s="16" t="s">
        <v>164</v>
      </c>
      <c r="AT232" s="16" t="s">
        <v>160</v>
      </c>
      <c r="AU232" s="16" t="s">
        <v>88</v>
      </c>
      <c r="AY232" s="16" t="s">
        <v>159</v>
      </c>
      <c r="BE232" s="107">
        <f>IF(U232="základní",N232,0)</f>
        <v>0</v>
      </c>
      <c r="BF232" s="107">
        <f>IF(U232="snížená",N232,0)</f>
        <v>0</v>
      </c>
      <c r="BG232" s="107">
        <f>IF(U232="zákl. přenesená",N232,0)</f>
        <v>0</v>
      </c>
      <c r="BH232" s="107">
        <f>IF(U232="sníž. přenesená",N232,0)</f>
        <v>0</v>
      </c>
      <c r="BI232" s="107">
        <f>IF(U232="nulová",N232,0)</f>
        <v>0</v>
      </c>
      <c r="BJ232" s="16" t="s">
        <v>22</v>
      </c>
      <c r="BK232" s="107">
        <f>ROUND(L232*K232,2)</f>
        <v>0</v>
      </c>
      <c r="BL232" s="16" t="s">
        <v>164</v>
      </c>
      <c r="BM232" s="16" t="s">
        <v>370</v>
      </c>
    </row>
    <row r="233" spans="2:65" s="1" customFormat="1" ht="31.5" customHeight="1">
      <c r="B233" s="130"/>
      <c r="C233" s="159" t="s">
        <v>371</v>
      </c>
      <c r="D233" s="159" t="s">
        <v>160</v>
      </c>
      <c r="E233" s="160" t="s">
        <v>372</v>
      </c>
      <c r="F233" s="246" t="s">
        <v>373</v>
      </c>
      <c r="G233" s="247"/>
      <c r="H233" s="247"/>
      <c r="I233" s="247"/>
      <c r="J233" s="161" t="s">
        <v>285</v>
      </c>
      <c r="K233" s="162">
        <v>1</v>
      </c>
      <c r="L233" s="248">
        <v>0</v>
      </c>
      <c r="M233" s="247"/>
      <c r="N233" s="249">
        <f>ROUND(L233*K233,2)</f>
        <v>0</v>
      </c>
      <c r="O233" s="247"/>
      <c r="P233" s="247"/>
      <c r="Q233" s="247"/>
      <c r="R233" s="132"/>
      <c r="T233" s="163" t="s">
        <v>3</v>
      </c>
      <c r="U233" s="42" t="s">
        <v>46</v>
      </c>
      <c r="V233" s="34"/>
      <c r="W233" s="164">
        <f>V233*K233</f>
        <v>0</v>
      </c>
      <c r="X233" s="164">
        <v>0</v>
      </c>
      <c r="Y233" s="164">
        <f>X233*K233</f>
        <v>0</v>
      </c>
      <c r="Z233" s="164">
        <v>0.207</v>
      </c>
      <c r="AA233" s="165">
        <f>Z233*K233</f>
        <v>0.207</v>
      </c>
      <c r="AR233" s="16" t="s">
        <v>164</v>
      </c>
      <c r="AT233" s="16" t="s">
        <v>160</v>
      </c>
      <c r="AU233" s="16" t="s">
        <v>88</v>
      </c>
      <c r="AY233" s="16" t="s">
        <v>159</v>
      </c>
      <c r="BE233" s="107">
        <f>IF(U233="základní",N233,0)</f>
        <v>0</v>
      </c>
      <c r="BF233" s="107">
        <f>IF(U233="snížená",N233,0)</f>
        <v>0</v>
      </c>
      <c r="BG233" s="107">
        <f>IF(U233="zákl. přenesená",N233,0)</f>
        <v>0</v>
      </c>
      <c r="BH233" s="107">
        <f>IF(U233="sníž. přenesená",N233,0)</f>
        <v>0</v>
      </c>
      <c r="BI233" s="107">
        <f>IF(U233="nulová",N233,0)</f>
        <v>0</v>
      </c>
      <c r="BJ233" s="16" t="s">
        <v>22</v>
      </c>
      <c r="BK233" s="107">
        <f>ROUND(L233*K233,2)</f>
        <v>0</v>
      </c>
      <c r="BL233" s="16" t="s">
        <v>164</v>
      </c>
      <c r="BM233" s="16" t="s">
        <v>374</v>
      </c>
    </row>
    <row r="234" spans="2:65" s="1" customFormat="1" ht="31.5" customHeight="1">
      <c r="B234" s="130"/>
      <c r="C234" s="159" t="s">
        <v>375</v>
      </c>
      <c r="D234" s="159" t="s">
        <v>160</v>
      </c>
      <c r="E234" s="160" t="s">
        <v>376</v>
      </c>
      <c r="F234" s="246" t="s">
        <v>377</v>
      </c>
      <c r="G234" s="247"/>
      <c r="H234" s="247"/>
      <c r="I234" s="247"/>
      <c r="J234" s="161" t="s">
        <v>285</v>
      </c>
      <c r="K234" s="162">
        <v>1</v>
      </c>
      <c r="L234" s="248">
        <v>0</v>
      </c>
      <c r="M234" s="247"/>
      <c r="N234" s="249">
        <f>ROUND(L234*K234,2)</f>
        <v>0</v>
      </c>
      <c r="O234" s="247"/>
      <c r="P234" s="247"/>
      <c r="Q234" s="247"/>
      <c r="R234" s="132"/>
      <c r="T234" s="163" t="s">
        <v>3</v>
      </c>
      <c r="U234" s="42" t="s">
        <v>46</v>
      </c>
      <c r="V234" s="34"/>
      <c r="W234" s="164">
        <f>V234*K234</f>
        <v>0</v>
      </c>
      <c r="X234" s="164">
        <v>0</v>
      </c>
      <c r="Y234" s="164">
        <f>X234*K234</f>
        <v>0</v>
      </c>
      <c r="Z234" s="164">
        <v>0.276</v>
      </c>
      <c r="AA234" s="165">
        <f>Z234*K234</f>
        <v>0.276</v>
      </c>
      <c r="AR234" s="16" t="s">
        <v>164</v>
      </c>
      <c r="AT234" s="16" t="s">
        <v>160</v>
      </c>
      <c r="AU234" s="16" t="s">
        <v>88</v>
      </c>
      <c r="AY234" s="16" t="s">
        <v>159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6" t="s">
        <v>22</v>
      </c>
      <c r="BK234" s="107">
        <f>ROUND(L234*K234,2)</f>
        <v>0</v>
      </c>
      <c r="BL234" s="16" t="s">
        <v>164</v>
      </c>
      <c r="BM234" s="16" t="s">
        <v>378</v>
      </c>
    </row>
    <row r="235" spans="2:65" s="1" customFormat="1" ht="31.5" customHeight="1">
      <c r="B235" s="130"/>
      <c r="C235" s="159" t="s">
        <v>379</v>
      </c>
      <c r="D235" s="159" t="s">
        <v>160</v>
      </c>
      <c r="E235" s="160" t="s">
        <v>380</v>
      </c>
      <c r="F235" s="246" t="s">
        <v>381</v>
      </c>
      <c r="G235" s="247"/>
      <c r="H235" s="247"/>
      <c r="I235" s="247"/>
      <c r="J235" s="161" t="s">
        <v>196</v>
      </c>
      <c r="K235" s="162">
        <v>1.845</v>
      </c>
      <c r="L235" s="248">
        <v>0</v>
      </c>
      <c r="M235" s="247"/>
      <c r="N235" s="249">
        <f>ROUND(L235*K235,2)</f>
        <v>0</v>
      </c>
      <c r="O235" s="247"/>
      <c r="P235" s="247"/>
      <c r="Q235" s="247"/>
      <c r="R235" s="132"/>
      <c r="T235" s="163" t="s">
        <v>3</v>
      </c>
      <c r="U235" s="42" t="s">
        <v>46</v>
      </c>
      <c r="V235" s="34"/>
      <c r="W235" s="164">
        <f>V235*K235</f>
        <v>0</v>
      </c>
      <c r="X235" s="164">
        <v>0</v>
      </c>
      <c r="Y235" s="164">
        <f>X235*K235</f>
        <v>0</v>
      </c>
      <c r="Z235" s="164">
        <v>0.27</v>
      </c>
      <c r="AA235" s="165">
        <f>Z235*K235</f>
        <v>0.49815000000000004</v>
      </c>
      <c r="AR235" s="16" t="s">
        <v>164</v>
      </c>
      <c r="AT235" s="16" t="s">
        <v>160</v>
      </c>
      <c r="AU235" s="16" t="s">
        <v>88</v>
      </c>
      <c r="AY235" s="16" t="s">
        <v>159</v>
      </c>
      <c r="BE235" s="107">
        <f>IF(U235="základní",N235,0)</f>
        <v>0</v>
      </c>
      <c r="BF235" s="107">
        <f>IF(U235="snížená",N235,0)</f>
        <v>0</v>
      </c>
      <c r="BG235" s="107">
        <f>IF(U235="zákl. přenesená",N235,0)</f>
        <v>0</v>
      </c>
      <c r="BH235" s="107">
        <f>IF(U235="sníž. přenesená",N235,0)</f>
        <v>0</v>
      </c>
      <c r="BI235" s="107">
        <f>IF(U235="nulová",N235,0)</f>
        <v>0</v>
      </c>
      <c r="BJ235" s="16" t="s">
        <v>22</v>
      </c>
      <c r="BK235" s="107">
        <f>ROUND(L235*K235,2)</f>
        <v>0</v>
      </c>
      <c r="BL235" s="16" t="s">
        <v>164</v>
      </c>
      <c r="BM235" s="16" t="s">
        <v>382</v>
      </c>
    </row>
    <row r="236" spans="2:51" s="11" customFormat="1" ht="22.5" customHeight="1">
      <c r="B236" s="166"/>
      <c r="C236" s="167"/>
      <c r="D236" s="167"/>
      <c r="E236" s="168" t="s">
        <v>3</v>
      </c>
      <c r="F236" s="254" t="s">
        <v>383</v>
      </c>
      <c r="G236" s="255"/>
      <c r="H236" s="255"/>
      <c r="I236" s="255"/>
      <c r="J236" s="167"/>
      <c r="K236" s="169">
        <v>1.845</v>
      </c>
      <c r="L236" s="167"/>
      <c r="M236" s="167"/>
      <c r="N236" s="167"/>
      <c r="O236" s="167"/>
      <c r="P236" s="167"/>
      <c r="Q236" s="167"/>
      <c r="R236" s="170"/>
      <c r="T236" s="171"/>
      <c r="U236" s="167"/>
      <c r="V236" s="167"/>
      <c r="W236" s="167"/>
      <c r="X236" s="167"/>
      <c r="Y236" s="167"/>
      <c r="Z236" s="167"/>
      <c r="AA236" s="172"/>
      <c r="AT236" s="173" t="s">
        <v>167</v>
      </c>
      <c r="AU236" s="173" t="s">
        <v>88</v>
      </c>
      <c r="AV236" s="11" t="s">
        <v>88</v>
      </c>
      <c r="AW236" s="11" t="s">
        <v>39</v>
      </c>
      <c r="AX236" s="11" t="s">
        <v>22</v>
      </c>
      <c r="AY236" s="173" t="s">
        <v>159</v>
      </c>
    </row>
    <row r="237" spans="2:65" s="1" customFormat="1" ht="31.5" customHeight="1">
      <c r="B237" s="130"/>
      <c r="C237" s="159" t="s">
        <v>384</v>
      </c>
      <c r="D237" s="159" t="s">
        <v>160</v>
      </c>
      <c r="E237" s="160" t="s">
        <v>385</v>
      </c>
      <c r="F237" s="246" t="s">
        <v>386</v>
      </c>
      <c r="G237" s="247"/>
      <c r="H237" s="247"/>
      <c r="I237" s="247"/>
      <c r="J237" s="161" t="s">
        <v>163</v>
      </c>
      <c r="K237" s="162">
        <v>2.1</v>
      </c>
      <c r="L237" s="248">
        <v>0</v>
      </c>
      <c r="M237" s="247"/>
      <c r="N237" s="249">
        <f>ROUND(L237*K237,2)</f>
        <v>0</v>
      </c>
      <c r="O237" s="247"/>
      <c r="P237" s="247"/>
      <c r="Q237" s="247"/>
      <c r="R237" s="132"/>
      <c r="T237" s="163" t="s">
        <v>3</v>
      </c>
      <c r="U237" s="42" t="s">
        <v>46</v>
      </c>
      <c r="V237" s="34"/>
      <c r="W237" s="164">
        <f>V237*K237</f>
        <v>0</v>
      </c>
      <c r="X237" s="164">
        <v>0</v>
      </c>
      <c r="Y237" s="164">
        <f>X237*K237</f>
        <v>0</v>
      </c>
      <c r="Z237" s="164">
        <v>1.8</v>
      </c>
      <c r="AA237" s="165">
        <f>Z237*K237</f>
        <v>3.7800000000000002</v>
      </c>
      <c r="AR237" s="16" t="s">
        <v>164</v>
      </c>
      <c r="AT237" s="16" t="s">
        <v>160</v>
      </c>
      <c r="AU237" s="16" t="s">
        <v>88</v>
      </c>
      <c r="AY237" s="16" t="s">
        <v>159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16" t="s">
        <v>22</v>
      </c>
      <c r="BK237" s="107">
        <f>ROUND(L237*K237,2)</f>
        <v>0</v>
      </c>
      <c r="BL237" s="16" t="s">
        <v>164</v>
      </c>
      <c r="BM237" s="16" t="s">
        <v>387</v>
      </c>
    </row>
    <row r="238" spans="2:51" s="11" customFormat="1" ht="22.5" customHeight="1">
      <c r="B238" s="166"/>
      <c r="C238" s="167"/>
      <c r="D238" s="167"/>
      <c r="E238" s="168" t="s">
        <v>3</v>
      </c>
      <c r="F238" s="254" t="s">
        <v>388</v>
      </c>
      <c r="G238" s="255"/>
      <c r="H238" s="255"/>
      <c r="I238" s="255"/>
      <c r="J238" s="167"/>
      <c r="K238" s="169">
        <v>2.1</v>
      </c>
      <c r="L238" s="167"/>
      <c r="M238" s="167"/>
      <c r="N238" s="167"/>
      <c r="O238" s="167"/>
      <c r="P238" s="167"/>
      <c r="Q238" s="167"/>
      <c r="R238" s="170"/>
      <c r="T238" s="171"/>
      <c r="U238" s="167"/>
      <c r="V238" s="167"/>
      <c r="W238" s="167"/>
      <c r="X238" s="167"/>
      <c r="Y238" s="167"/>
      <c r="Z238" s="167"/>
      <c r="AA238" s="172"/>
      <c r="AT238" s="173" t="s">
        <v>167</v>
      </c>
      <c r="AU238" s="173" t="s">
        <v>88</v>
      </c>
      <c r="AV238" s="11" t="s">
        <v>88</v>
      </c>
      <c r="AW238" s="11" t="s">
        <v>39</v>
      </c>
      <c r="AX238" s="11" t="s">
        <v>22</v>
      </c>
      <c r="AY238" s="173" t="s">
        <v>159</v>
      </c>
    </row>
    <row r="239" spans="2:65" s="1" customFormat="1" ht="31.5" customHeight="1">
      <c r="B239" s="130"/>
      <c r="C239" s="159" t="s">
        <v>389</v>
      </c>
      <c r="D239" s="159" t="s">
        <v>160</v>
      </c>
      <c r="E239" s="160" t="s">
        <v>390</v>
      </c>
      <c r="F239" s="246" t="s">
        <v>391</v>
      </c>
      <c r="G239" s="247"/>
      <c r="H239" s="247"/>
      <c r="I239" s="247"/>
      <c r="J239" s="161" t="s">
        <v>285</v>
      </c>
      <c r="K239" s="162">
        <v>1</v>
      </c>
      <c r="L239" s="248">
        <v>0</v>
      </c>
      <c r="M239" s="247"/>
      <c r="N239" s="249">
        <f>ROUND(L239*K239,2)</f>
        <v>0</v>
      </c>
      <c r="O239" s="247"/>
      <c r="P239" s="247"/>
      <c r="Q239" s="247"/>
      <c r="R239" s="132"/>
      <c r="T239" s="163" t="s">
        <v>3</v>
      </c>
      <c r="U239" s="42" t="s">
        <v>46</v>
      </c>
      <c r="V239" s="34"/>
      <c r="W239" s="164">
        <f>V239*K239</f>
        <v>0</v>
      </c>
      <c r="X239" s="164">
        <v>0</v>
      </c>
      <c r="Y239" s="164">
        <f>X239*K239</f>
        <v>0</v>
      </c>
      <c r="Z239" s="164">
        <v>0.008</v>
      </c>
      <c r="AA239" s="165">
        <f>Z239*K239</f>
        <v>0.008</v>
      </c>
      <c r="AR239" s="16" t="s">
        <v>164</v>
      </c>
      <c r="AT239" s="16" t="s">
        <v>160</v>
      </c>
      <c r="AU239" s="16" t="s">
        <v>88</v>
      </c>
      <c r="AY239" s="16" t="s">
        <v>159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16" t="s">
        <v>22</v>
      </c>
      <c r="BK239" s="107">
        <f>ROUND(L239*K239,2)</f>
        <v>0</v>
      </c>
      <c r="BL239" s="16" t="s">
        <v>164</v>
      </c>
      <c r="BM239" s="16" t="s">
        <v>392</v>
      </c>
    </row>
    <row r="240" spans="2:51" s="11" customFormat="1" ht="22.5" customHeight="1">
      <c r="B240" s="166"/>
      <c r="C240" s="167"/>
      <c r="D240" s="167"/>
      <c r="E240" s="168" t="s">
        <v>3</v>
      </c>
      <c r="F240" s="254" t="s">
        <v>22</v>
      </c>
      <c r="G240" s="255"/>
      <c r="H240" s="255"/>
      <c r="I240" s="255"/>
      <c r="J240" s="167"/>
      <c r="K240" s="169">
        <v>1</v>
      </c>
      <c r="L240" s="167"/>
      <c r="M240" s="167"/>
      <c r="N240" s="167"/>
      <c r="O240" s="167"/>
      <c r="P240" s="167"/>
      <c r="Q240" s="167"/>
      <c r="R240" s="170"/>
      <c r="T240" s="171"/>
      <c r="U240" s="167"/>
      <c r="V240" s="167"/>
      <c r="W240" s="167"/>
      <c r="X240" s="167"/>
      <c r="Y240" s="167"/>
      <c r="Z240" s="167"/>
      <c r="AA240" s="172"/>
      <c r="AT240" s="173" t="s">
        <v>167</v>
      </c>
      <c r="AU240" s="173" t="s">
        <v>88</v>
      </c>
      <c r="AV240" s="11" t="s">
        <v>88</v>
      </c>
      <c r="AW240" s="11" t="s">
        <v>39</v>
      </c>
      <c r="AX240" s="11" t="s">
        <v>22</v>
      </c>
      <c r="AY240" s="173" t="s">
        <v>159</v>
      </c>
    </row>
    <row r="241" spans="2:65" s="1" customFormat="1" ht="31.5" customHeight="1">
      <c r="B241" s="130"/>
      <c r="C241" s="159" t="s">
        <v>393</v>
      </c>
      <c r="D241" s="159" t="s">
        <v>160</v>
      </c>
      <c r="E241" s="160" t="s">
        <v>394</v>
      </c>
      <c r="F241" s="246" t="s">
        <v>395</v>
      </c>
      <c r="G241" s="247"/>
      <c r="H241" s="247"/>
      <c r="I241" s="247"/>
      <c r="J241" s="161" t="s">
        <v>207</v>
      </c>
      <c r="K241" s="162">
        <v>69.3</v>
      </c>
      <c r="L241" s="248">
        <v>0</v>
      </c>
      <c r="M241" s="247"/>
      <c r="N241" s="249">
        <f>ROUND(L241*K241,2)</f>
        <v>0</v>
      </c>
      <c r="O241" s="247"/>
      <c r="P241" s="247"/>
      <c r="Q241" s="247"/>
      <c r="R241" s="132"/>
      <c r="T241" s="163" t="s">
        <v>3</v>
      </c>
      <c r="U241" s="42" t="s">
        <v>46</v>
      </c>
      <c r="V241" s="34"/>
      <c r="W241" s="164">
        <f>V241*K241</f>
        <v>0</v>
      </c>
      <c r="X241" s="164">
        <v>0</v>
      </c>
      <c r="Y241" s="164">
        <f>X241*K241</f>
        <v>0</v>
      </c>
      <c r="Z241" s="164">
        <v>0.018</v>
      </c>
      <c r="AA241" s="165">
        <f>Z241*K241</f>
        <v>1.2473999999999998</v>
      </c>
      <c r="AR241" s="16" t="s">
        <v>164</v>
      </c>
      <c r="AT241" s="16" t="s">
        <v>160</v>
      </c>
      <c r="AU241" s="16" t="s">
        <v>88</v>
      </c>
      <c r="AY241" s="16" t="s">
        <v>159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16" t="s">
        <v>22</v>
      </c>
      <c r="BK241" s="107">
        <f>ROUND(L241*K241,2)</f>
        <v>0</v>
      </c>
      <c r="BL241" s="16" t="s">
        <v>164</v>
      </c>
      <c r="BM241" s="16" t="s">
        <v>396</v>
      </c>
    </row>
    <row r="242" spans="2:51" s="11" customFormat="1" ht="22.5" customHeight="1">
      <c r="B242" s="166"/>
      <c r="C242" s="167"/>
      <c r="D242" s="167"/>
      <c r="E242" s="168" t="s">
        <v>3</v>
      </c>
      <c r="F242" s="254" t="s">
        <v>397</v>
      </c>
      <c r="G242" s="255"/>
      <c r="H242" s="255"/>
      <c r="I242" s="255"/>
      <c r="J242" s="167"/>
      <c r="K242" s="169">
        <v>69.3</v>
      </c>
      <c r="L242" s="167"/>
      <c r="M242" s="167"/>
      <c r="N242" s="167"/>
      <c r="O242" s="167"/>
      <c r="P242" s="167"/>
      <c r="Q242" s="167"/>
      <c r="R242" s="170"/>
      <c r="T242" s="171"/>
      <c r="U242" s="167"/>
      <c r="V242" s="167"/>
      <c r="W242" s="167"/>
      <c r="X242" s="167"/>
      <c r="Y242" s="167"/>
      <c r="Z242" s="167"/>
      <c r="AA242" s="172"/>
      <c r="AT242" s="173" t="s">
        <v>167</v>
      </c>
      <c r="AU242" s="173" t="s">
        <v>88</v>
      </c>
      <c r="AV242" s="11" t="s">
        <v>88</v>
      </c>
      <c r="AW242" s="11" t="s">
        <v>39</v>
      </c>
      <c r="AX242" s="11" t="s">
        <v>22</v>
      </c>
      <c r="AY242" s="173" t="s">
        <v>159</v>
      </c>
    </row>
    <row r="243" spans="2:65" s="1" customFormat="1" ht="31.5" customHeight="1">
      <c r="B243" s="130"/>
      <c r="C243" s="159" t="s">
        <v>398</v>
      </c>
      <c r="D243" s="159" t="s">
        <v>160</v>
      </c>
      <c r="E243" s="160" t="s">
        <v>399</v>
      </c>
      <c r="F243" s="246" t="s">
        <v>400</v>
      </c>
      <c r="G243" s="247"/>
      <c r="H243" s="247"/>
      <c r="I243" s="247"/>
      <c r="J243" s="161" t="s">
        <v>207</v>
      </c>
      <c r="K243" s="162">
        <v>1.2</v>
      </c>
      <c r="L243" s="248">
        <v>0</v>
      </c>
      <c r="M243" s="247"/>
      <c r="N243" s="249">
        <f>ROUND(L243*K243,2)</f>
        <v>0</v>
      </c>
      <c r="O243" s="247"/>
      <c r="P243" s="247"/>
      <c r="Q243" s="247"/>
      <c r="R243" s="132"/>
      <c r="T243" s="163" t="s">
        <v>3</v>
      </c>
      <c r="U243" s="42" t="s">
        <v>46</v>
      </c>
      <c r="V243" s="34"/>
      <c r="W243" s="164">
        <f>V243*K243</f>
        <v>0</v>
      </c>
      <c r="X243" s="164">
        <v>0</v>
      </c>
      <c r="Y243" s="164">
        <f>X243*K243</f>
        <v>0</v>
      </c>
      <c r="Z243" s="164">
        <v>0.042</v>
      </c>
      <c r="AA243" s="165">
        <f>Z243*K243</f>
        <v>0.0504</v>
      </c>
      <c r="AR243" s="16" t="s">
        <v>164</v>
      </c>
      <c r="AT243" s="16" t="s">
        <v>160</v>
      </c>
      <c r="AU243" s="16" t="s">
        <v>88</v>
      </c>
      <c r="AY243" s="16" t="s">
        <v>159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16" t="s">
        <v>22</v>
      </c>
      <c r="BK243" s="107">
        <f>ROUND(L243*K243,2)</f>
        <v>0</v>
      </c>
      <c r="BL243" s="16" t="s">
        <v>164</v>
      </c>
      <c r="BM243" s="16" t="s">
        <v>401</v>
      </c>
    </row>
    <row r="244" spans="2:51" s="11" customFormat="1" ht="22.5" customHeight="1">
      <c r="B244" s="166"/>
      <c r="C244" s="167"/>
      <c r="D244" s="167"/>
      <c r="E244" s="168" t="s">
        <v>3</v>
      </c>
      <c r="F244" s="254" t="s">
        <v>402</v>
      </c>
      <c r="G244" s="255"/>
      <c r="H244" s="255"/>
      <c r="I244" s="255"/>
      <c r="J244" s="167"/>
      <c r="K244" s="169">
        <v>1.2</v>
      </c>
      <c r="L244" s="167"/>
      <c r="M244" s="167"/>
      <c r="N244" s="167"/>
      <c r="O244" s="167"/>
      <c r="P244" s="167"/>
      <c r="Q244" s="167"/>
      <c r="R244" s="170"/>
      <c r="T244" s="171"/>
      <c r="U244" s="167"/>
      <c r="V244" s="167"/>
      <c r="W244" s="167"/>
      <c r="X244" s="167"/>
      <c r="Y244" s="167"/>
      <c r="Z244" s="167"/>
      <c r="AA244" s="172"/>
      <c r="AT244" s="173" t="s">
        <v>167</v>
      </c>
      <c r="AU244" s="173" t="s">
        <v>88</v>
      </c>
      <c r="AV244" s="11" t="s">
        <v>88</v>
      </c>
      <c r="AW244" s="11" t="s">
        <v>39</v>
      </c>
      <c r="AX244" s="11" t="s">
        <v>22</v>
      </c>
      <c r="AY244" s="173" t="s">
        <v>159</v>
      </c>
    </row>
    <row r="245" spans="2:65" s="1" customFormat="1" ht="31.5" customHeight="1">
      <c r="B245" s="130"/>
      <c r="C245" s="159" t="s">
        <v>403</v>
      </c>
      <c r="D245" s="159" t="s">
        <v>160</v>
      </c>
      <c r="E245" s="160" t="s">
        <v>404</v>
      </c>
      <c r="F245" s="246" t="s">
        <v>405</v>
      </c>
      <c r="G245" s="247"/>
      <c r="H245" s="247"/>
      <c r="I245" s="247"/>
      <c r="J245" s="161" t="s">
        <v>207</v>
      </c>
      <c r="K245" s="162">
        <v>1.6</v>
      </c>
      <c r="L245" s="248">
        <v>0</v>
      </c>
      <c r="M245" s="247"/>
      <c r="N245" s="249">
        <f>ROUND(L245*K245,2)</f>
        <v>0</v>
      </c>
      <c r="O245" s="247"/>
      <c r="P245" s="247"/>
      <c r="Q245" s="247"/>
      <c r="R245" s="132"/>
      <c r="T245" s="163" t="s">
        <v>3</v>
      </c>
      <c r="U245" s="42" t="s">
        <v>46</v>
      </c>
      <c r="V245" s="34"/>
      <c r="W245" s="164">
        <f>V245*K245</f>
        <v>0</v>
      </c>
      <c r="X245" s="164">
        <v>0</v>
      </c>
      <c r="Y245" s="164">
        <f>X245*K245</f>
        <v>0</v>
      </c>
      <c r="Z245" s="164">
        <v>0.065</v>
      </c>
      <c r="AA245" s="165">
        <f>Z245*K245</f>
        <v>0.10400000000000001</v>
      </c>
      <c r="AR245" s="16" t="s">
        <v>164</v>
      </c>
      <c r="AT245" s="16" t="s">
        <v>160</v>
      </c>
      <c r="AU245" s="16" t="s">
        <v>88</v>
      </c>
      <c r="AY245" s="16" t="s">
        <v>159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16" t="s">
        <v>22</v>
      </c>
      <c r="BK245" s="107">
        <f>ROUND(L245*K245,2)</f>
        <v>0</v>
      </c>
      <c r="BL245" s="16" t="s">
        <v>164</v>
      </c>
      <c r="BM245" s="16" t="s">
        <v>406</v>
      </c>
    </row>
    <row r="246" spans="2:51" s="11" customFormat="1" ht="22.5" customHeight="1">
      <c r="B246" s="166"/>
      <c r="C246" s="167"/>
      <c r="D246" s="167"/>
      <c r="E246" s="168" t="s">
        <v>3</v>
      </c>
      <c r="F246" s="254" t="s">
        <v>407</v>
      </c>
      <c r="G246" s="255"/>
      <c r="H246" s="255"/>
      <c r="I246" s="255"/>
      <c r="J246" s="167"/>
      <c r="K246" s="169">
        <v>1.6</v>
      </c>
      <c r="L246" s="167"/>
      <c r="M246" s="167"/>
      <c r="N246" s="167"/>
      <c r="O246" s="167"/>
      <c r="P246" s="167"/>
      <c r="Q246" s="167"/>
      <c r="R246" s="170"/>
      <c r="T246" s="171"/>
      <c r="U246" s="167"/>
      <c r="V246" s="167"/>
      <c r="W246" s="167"/>
      <c r="X246" s="167"/>
      <c r="Y246" s="167"/>
      <c r="Z246" s="167"/>
      <c r="AA246" s="172"/>
      <c r="AT246" s="173" t="s">
        <v>167</v>
      </c>
      <c r="AU246" s="173" t="s">
        <v>88</v>
      </c>
      <c r="AV246" s="11" t="s">
        <v>88</v>
      </c>
      <c r="AW246" s="11" t="s">
        <v>39</v>
      </c>
      <c r="AX246" s="11" t="s">
        <v>22</v>
      </c>
      <c r="AY246" s="173" t="s">
        <v>159</v>
      </c>
    </row>
    <row r="247" spans="2:65" s="1" customFormat="1" ht="31.5" customHeight="1">
      <c r="B247" s="130"/>
      <c r="C247" s="159" t="s">
        <v>408</v>
      </c>
      <c r="D247" s="159" t="s">
        <v>160</v>
      </c>
      <c r="E247" s="160" t="s">
        <v>409</v>
      </c>
      <c r="F247" s="246" t="s">
        <v>410</v>
      </c>
      <c r="G247" s="247"/>
      <c r="H247" s="247"/>
      <c r="I247" s="247"/>
      <c r="J247" s="161" t="s">
        <v>207</v>
      </c>
      <c r="K247" s="162">
        <v>1.5</v>
      </c>
      <c r="L247" s="248">
        <v>0</v>
      </c>
      <c r="M247" s="247"/>
      <c r="N247" s="249">
        <f>ROUND(L247*K247,2)</f>
        <v>0</v>
      </c>
      <c r="O247" s="247"/>
      <c r="P247" s="247"/>
      <c r="Q247" s="247"/>
      <c r="R247" s="132"/>
      <c r="T247" s="163" t="s">
        <v>3</v>
      </c>
      <c r="U247" s="42" t="s">
        <v>46</v>
      </c>
      <c r="V247" s="34"/>
      <c r="W247" s="164">
        <f>V247*K247</f>
        <v>0</v>
      </c>
      <c r="X247" s="164">
        <v>0</v>
      </c>
      <c r="Y247" s="164">
        <f>X247*K247</f>
        <v>0</v>
      </c>
      <c r="Z247" s="164">
        <v>0.016</v>
      </c>
      <c r="AA247" s="165">
        <f>Z247*K247</f>
        <v>0.024</v>
      </c>
      <c r="AR247" s="16" t="s">
        <v>164</v>
      </c>
      <c r="AT247" s="16" t="s">
        <v>160</v>
      </c>
      <c r="AU247" s="16" t="s">
        <v>88</v>
      </c>
      <c r="AY247" s="16" t="s">
        <v>159</v>
      </c>
      <c r="BE247" s="107">
        <f>IF(U247="základní",N247,0)</f>
        <v>0</v>
      </c>
      <c r="BF247" s="107">
        <f>IF(U247="snížená",N247,0)</f>
        <v>0</v>
      </c>
      <c r="BG247" s="107">
        <f>IF(U247="zákl. přenesená",N247,0)</f>
        <v>0</v>
      </c>
      <c r="BH247" s="107">
        <f>IF(U247="sníž. přenesená",N247,0)</f>
        <v>0</v>
      </c>
      <c r="BI247" s="107">
        <f>IF(U247="nulová",N247,0)</f>
        <v>0</v>
      </c>
      <c r="BJ247" s="16" t="s">
        <v>22</v>
      </c>
      <c r="BK247" s="107">
        <f>ROUND(L247*K247,2)</f>
        <v>0</v>
      </c>
      <c r="BL247" s="16" t="s">
        <v>164</v>
      </c>
      <c r="BM247" s="16" t="s">
        <v>411</v>
      </c>
    </row>
    <row r="248" spans="2:65" s="1" customFormat="1" ht="22.5" customHeight="1">
      <c r="B248" s="130"/>
      <c r="C248" s="159" t="s">
        <v>412</v>
      </c>
      <c r="D248" s="159" t="s">
        <v>160</v>
      </c>
      <c r="E248" s="160" t="s">
        <v>413</v>
      </c>
      <c r="F248" s="246" t="s">
        <v>414</v>
      </c>
      <c r="G248" s="247"/>
      <c r="H248" s="247"/>
      <c r="I248" s="247"/>
      <c r="J248" s="161" t="s">
        <v>196</v>
      </c>
      <c r="K248" s="162">
        <v>122.749</v>
      </c>
      <c r="L248" s="248">
        <v>0</v>
      </c>
      <c r="M248" s="247"/>
      <c r="N248" s="249">
        <f>ROUND(L248*K248,2)</f>
        <v>0</v>
      </c>
      <c r="O248" s="247"/>
      <c r="P248" s="247"/>
      <c r="Q248" s="247"/>
      <c r="R248" s="132"/>
      <c r="T248" s="163" t="s">
        <v>3</v>
      </c>
      <c r="U248" s="42" t="s">
        <v>46</v>
      </c>
      <c r="V248" s="34"/>
      <c r="W248" s="164">
        <f>V248*K248</f>
        <v>0</v>
      </c>
      <c r="X248" s="164">
        <v>0</v>
      </c>
      <c r="Y248" s="164">
        <f>X248*K248</f>
        <v>0</v>
      </c>
      <c r="Z248" s="164">
        <v>0.063</v>
      </c>
      <c r="AA248" s="165">
        <f>Z248*K248</f>
        <v>7.733187</v>
      </c>
      <c r="AR248" s="16" t="s">
        <v>164</v>
      </c>
      <c r="AT248" s="16" t="s">
        <v>160</v>
      </c>
      <c r="AU248" s="16" t="s">
        <v>88</v>
      </c>
      <c r="AY248" s="16" t="s">
        <v>159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6" t="s">
        <v>22</v>
      </c>
      <c r="BK248" s="107">
        <f>ROUND(L248*K248,2)</f>
        <v>0</v>
      </c>
      <c r="BL248" s="16" t="s">
        <v>164</v>
      </c>
      <c r="BM248" s="16" t="s">
        <v>415</v>
      </c>
    </row>
    <row r="249" spans="2:51" s="11" customFormat="1" ht="22.5" customHeight="1">
      <c r="B249" s="166"/>
      <c r="C249" s="167"/>
      <c r="D249" s="167"/>
      <c r="E249" s="168" t="s">
        <v>3</v>
      </c>
      <c r="F249" s="254" t="s">
        <v>416</v>
      </c>
      <c r="G249" s="255"/>
      <c r="H249" s="255"/>
      <c r="I249" s="255"/>
      <c r="J249" s="167"/>
      <c r="K249" s="169">
        <v>11.55</v>
      </c>
      <c r="L249" s="167"/>
      <c r="M249" s="167"/>
      <c r="N249" s="167"/>
      <c r="O249" s="167"/>
      <c r="P249" s="167"/>
      <c r="Q249" s="167"/>
      <c r="R249" s="170"/>
      <c r="T249" s="171"/>
      <c r="U249" s="167"/>
      <c r="V249" s="167"/>
      <c r="W249" s="167"/>
      <c r="X249" s="167"/>
      <c r="Y249" s="167"/>
      <c r="Z249" s="167"/>
      <c r="AA249" s="172"/>
      <c r="AT249" s="173" t="s">
        <v>167</v>
      </c>
      <c r="AU249" s="173" t="s">
        <v>88</v>
      </c>
      <c r="AV249" s="11" t="s">
        <v>88</v>
      </c>
      <c r="AW249" s="11" t="s">
        <v>39</v>
      </c>
      <c r="AX249" s="11" t="s">
        <v>81</v>
      </c>
      <c r="AY249" s="173" t="s">
        <v>159</v>
      </c>
    </row>
    <row r="250" spans="2:51" s="11" customFormat="1" ht="44.25" customHeight="1">
      <c r="B250" s="166"/>
      <c r="C250" s="167"/>
      <c r="D250" s="167"/>
      <c r="E250" s="168" t="s">
        <v>3</v>
      </c>
      <c r="F250" s="262" t="s">
        <v>417</v>
      </c>
      <c r="G250" s="255"/>
      <c r="H250" s="255"/>
      <c r="I250" s="255"/>
      <c r="J250" s="167"/>
      <c r="K250" s="169">
        <v>56.096</v>
      </c>
      <c r="L250" s="167"/>
      <c r="M250" s="167"/>
      <c r="N250" s="167"/>
      <c r="O250" s="167"/>
      <c r="P250" s="167"/>
      <c r="Q250" s="167"/>
      <c r="R250" s="170"/>
      <c r="T250" s="171"/>
      <c r="U250" s="167"/>
      <c r="V250" s="167"/>
      <c r="W250" s="167"/>
      <c r="X250" s="167"/>
      <c r="Y250" s="167"/>
      <c r="Z250" s="167"/>
      <c r="AA250" s="172"/>
      <c r="AT250" s="173" t="s">
        <v>167</v>
      </c>
      <c r="AU250" s="173" t="s">
        <v>88</v>
      </c>
      <c r="AV250" s="11" t="s">
        <v>88</v>
      </c>
      <c r="AW250" s="11" t="s">
        <v>39</v>
      </c>
      <c r="AX250" s="11" t="s">
        <v>81</v>
      </c>
      <c r="AY250" s="173" t="s">
        <v>159</v>
      </c>
    </row>
    <row r="251" spans="2:51" s="11" customFormat="1" ht="22.5" customHeight="1">
      <c r="B251" s="166"/>
      <c r="C251" s="167"/>
      <c r="D251" s="167"/>
      <c r="E251" s="168" t="s">
        <v>3</v>
      </c>
      <c r="F251" s="262" t="s">
        <v>418</v>
      </c>
      <c r="G251" s="255"/>
      <c r="H251" s="255"/>
      <c r="I251" s="255"/>
      <c r="J251" s="167"/>
      <c r="K251" s="169">
        <v>4.86</v>
      </c>
      <c r="L251" s="167"/>
      <c r="M251" s="167"/>
      <c r="N251" s="167"/>
      <c r="O251" s="167"/>
      <c r="P251" s="167"/>
      <c r="Q251" s="167"/>
      <c r="R251" s="170"/>
      <c r="T251" s="171"/>
      <c r="U251" s="167"/>
      <c r="V251" s="167"/>
      <c r="W251" s="167"/>
      <c r="X251" s="167"/>
      <c r="Y251" s="167"/>
      <c r="Z251" s="167"/>
      <c r="AA251" s="172"/>
      <c r="AT251" s="173" t="s">
        <v>167</v>
      </c>
      <c r="AU251" s="173" t="s">
        <v>88</v>
      </c>
      <c r="AV251" s="11" t="s">
        <v>88</v>
      </c>
      <c r="AW251" s="11" t="s">
        <v>39</v>
      </c>
      <c r="AX251" s="11" t="s">
        <v>81</v>
      </c>
      <c r="AY251" s="173" t="s">
        <v>159</v>
      </c>
    </row>
    <row r="252" spans="2:51" s="11" customFormat="1" ht="22.5" customHeight="1">
      <c r="B252" s="166"/>
      <c r="C252" s="167"/>
      <c r="D252" s="167"/>
      <c r="E252" s="168" t="s">
        <v>3</v>
      </c>
      <c r="F252" s="262" t="s">
        <v>419</v>
      </c>
      <c r="G252" s="255"/>
      <c r="H252" s="255"/>
      <c r="I252" s="255"/>
      <c r="J252" s="167"/>
      <c r="K252" s="169">
        <v>50.243</v>
      </c>
      <c r="L252" s="167"/>
      <c r="M252" s="167"/>
      <c r="N252" s="167"/>
      <c r="O252" s="167"/>
      <c r="P252" s="167"/>
      <c r="Q252" s="167"/>
      <c r="R252" s="170"/>
      <c r="T252" s="171"/>
      <c r="U252" s="167"/>
      <c r="V252" s="167"/>
      <c r="W252" s="167"/>
      <c r="X252" s="167"/>
      <c r="Y252" s="167"/>
      <c r="Z252" s="167"/>
      <c r="AA252" s="172"/>
      <c r="AT252" s="173" t="s">
        <v>167</v>
      </c>
      <c r="AU252" s="173" t="s">
        <v>88</v>
      </c>
      <c r="AV252" s="11" t="s">
        <v>88</v>
      </c>
      <c r="AW252" s="11" t="s">
        <v>39</v>
      </c>
      <c r="AX252" s="11" t="s">
        <v>81</v>
      </c>
      <c r="AY252" s="173" t="s">
        <v>159</v>
      </c>
    </row>
    <row r="253" spans="2:51" s="12" customFormat="1" ht="22.5" customHeight="1">
      <c r="B253" s="178"/>
      <c r="C253" s="179"/>
      <c r="D253" s="179"/>
      <c r="E253" s="180" t="s">
        <v>3</v>
      </c>
      <c r="F253" s="260" t="s">
        <v>184</v>
      </c>
      <c r="G253" s="261"/>
      <c r="H253" s="261"/>
      <c r="I253" s="261"/>
      <c r="J253" s="179"/>
      <c r="K253" s="181">
        <v>122.749</v>
      </c>
      <c r="L253" s="179"/>
      <c r="M253" s="179"/>
      <c r="N253" s="179"/>
      <c r="O253" s="179"/>
      <c r="P253" s="179"/>
      <c r="Q253" s="179"/>
      <c r="R253" s="182"/>
      <c r="T253" s="183"/>
      <c r="U253" s="179"/>
      <c r="V253" s="179"/>
      <c r="W253" s="179"/>
      <c r="X253" s="179"/>
      <c r="Y253" s="179"/>
      <c r="Z253" s="179"/>
      <c r="AA253" s="184"/>
      <c r="AT253" s="185" t="s">
        <v>167</v>
      </c>
      <c r="AU253" s="185" t="s">
        <v>88</v>
      </c>
      <c r="AV253" s="12" t="s">
        <v>164</v>
      </c>
      <c r="AW253" s="12" t="s">
        <v>39</v>
      </c>
      <c r="AX253" s="12" t="s">
        <v>22</v>
      </c>
      <c r="AY253" s="185" t="s">
        <v>159</v>
      </c>
    </row>
    <row r="254" spans="2:65" s="1" customFormat="1" ht="31.5" customHeight="1">
      <c r="B254" s="130"/>
      <c r="C254" s="159" t="s">
        <v>420</v>
      </c>
      <c r="D254" s="159" t="s">
        <v>160</v>
      </c>
      <c r="E254" s="160" t="s">
        <v>421</v>
      </c>
      <c r="F254" s="246" t="s">
        <v>422</v>
      </c>
      <c r="G254" s="247"/>
      <c r="H254" s="247"/>
      <c r="I254" s="247"/>
      <c r="J254" s="161" t="s">
        <v>196</v>
      </c>
      <c r="K254" s="162">
        <v>18.143</v>
      </c>
      <c r="L254" s="248">
        <v>0</v>
      </c>
      <c r="M254" s="247"/>
      <c r="N254" s="249">
        <f>ROUND(L254*K254,2)</f>
        <v>0</v>
      </c>
      <c r="O254" s="247"/>
      <c r="P254" s="247"/>
      <c r="Q254" s="247"/>
      <c r="R254" s="132"/>
      <c r="T254" s="163" t="s">
        <v>3</v>
      </c>
      <c r="U254" s="42" t="s">
        <v>46</v>
      </c>
      <c r="V254" s="34"/>
      <c r="W254" s="164">
        <f>V254*K254</f>
        <v>0</v>
      </c>
      <c r="X254" s="164">
        <v>0.048</v>
      </c>
      <c r="Y254" s="164">
        <f>X254*K254</f>
        <v>0.8708640000000001</v>
      </c>
      <c r="Z254" s="164">
        <v>0.048</v>
      </c>
      <c r="AA254" s="165">
        <f>Z254*K254</f>
        <v>0.8708640000000001</v>
      </c>
      <c r="AR254" s="16" t="s">
        <v>164</v>
      </c>
      <c r="AT254" s="16" t="s">
        <v>160</v>
      </c>
      <c r="AU254" s="16" t="s">
        <v>88</v>
      </c>
      <c r="AY254" s="16" t="s">
        <v>159</v>
      </c>
      <c r="BE254" s="107">
        <f>IF(U254="základní",N254,0)</f>
        <v>0</v>
      </c>
      <c r="BF254" s="107">
        <f>IF(U254="snížená",N254,0)</f>
        <v>0</v>
      </c>
      <c r="BG254" s="107">
        <f>IF(U254="zákl. přenesená",N254,0)</f>
        <v>0</v>
      </c>
      <c r="BH254" s="107">
        <f>IF(U254="sníž. přenesená",N254,0)</f>
        <v>0</v>
      </c>
      <c r="BI254" s="107">
        <f>IF(U254="nulová",N254,0)</f>
        <v>0</v>
      </c>
      <c r="BJ254" s="16" t="s">
        <v>22</v>
      </c>
      <c r="BK254" s="107">
        <f>ROUND(L254*K254,2)</f>
        <v>0</v>
      </c>
      <c r="BL254" s="16" t="s">
        <v>164</v>
      </c>
      <c r="BM254" s="16" t="s">
        <v>423</v>
      </c>
    </row>
    <row r="255" spans="2:51" s="11" customFormat="1" ht="22.5" customHeight="1">
      <c r="B255" s="166"/>
      <c r="C255" s="167"/>
      <c r="D255" s="167"/>
      <c r="E255" s="168" t="s">
        <v>3</v>
      </c>
      <c r="F255" s="254" t="s">
        <v>424</v>
      </c>
      <c r="G255" s="255"/>
      <c r="H255" s="255"/>
      <c r="I255" s="255"/>
      <c r="J255" s="167"/>
      <c r="K255" s="169">
        <v>18.143</v>
      </c>
      <c r="L255" s="167"/>
      <c r="M255" s="167"/>
      <c r="N255" s="167"/>
      <c r="O255" s="167"/>
      <c r="P255" s="167"/>
      <c r="Q255" s="167"/>
      <c r="R255" s="170"/>
      <c r="T255" s="171"/>
      <c r="U255" s="167"/>
      <c r="V255" s="167"/>
      <c r="W255" s="167"/>
      <c r="X255" s="167"/>
      <c r="Y255" s="167"/>
      <c r="Z255" s="167"/>
      <c r="AA255" s="172"/>
      <c r="AT255" s="173" t="s">
        <v>167</v>
      </c>
      <c r="AU255" s="173" t="s">
        <v>88</v>
      </c>
      <c r="AV255" s="11" t="s">
        <v>88</v>
      </c>
      <c r="AW255" s="11" t="s">
        <v>39</v>
      </c>
      <c r="AX255" s="11" t="s">
        <v>22</v>
      </c>
      <c r="AY255" s="173" t="s">
        <v>159</v>
      </c>
    </row>
    <row r="256" spans="2:63" s="10" customFormat="1" ht="29.25" customHeight="1">
      <c r="B256" s="148"/>
      <c r="C256" s="149"/>
      <c r="D256" s="158" t="s">
        <v>117</v>
      </c>
      <c r="E256" s="158"/>
      <c r="F256" s="158"/>
      <c r="G256" s="158"/>
      <c r="H256" s="158"/>
      <c r="I256" s="158"/>
      <c r="J256" s="158"/>
      <c r="K256" s="158"/>
      <c r="L256" s="158"/>
      <c r="M256" s="158"/>
      <c r="N256" s="244">
        <f>BK256</f>
        <v>0</v>
      </c>
      <c r="O256" s="245"/>
      <c r="P256" s="245"/>
      <c r="Q256" s="245"/>
      <c r="R256" s="151"/>
      <c r="T256" s="152"/>
      <c r="U256" s="149"/>
      <c r="V256" s="149"/>
      <c r="W256" s="153">
        <f>SUM(W257:W261)</f>
        <v>0</v>
      </c>
      <c r="X256" s="149"/>
      <c r="Y256" s="153">
        <f>SUM(Y257:Y261)</f>
        <v>0</v>
      </c>
      <c r="Z256" s="149"/>
      <c r="AA256" s="154">
        <f>SUM(AA257:AA261)</f>
        <v>0</v>
      </c>
      <c r="AR256" s="155" t="s">
        <v>22</v>
      </c>
      <c r="AT256" s="156" t="s">
        <v>80</v>
      </c>
      <c r="AU256" s="156" t="s">
        <v>22</v>
      </c>
      <c r="AY256" s="155" t="s">
        <v>159</v>
      </c>
      <c r="BK256" s="157">
        <f>SUM(BK257:BK261)</f>
        <v>0</v>
      </c>
    </row>
    <row r="257" spans="2:65" s="1" customFormat="1" ht="22.5" customHeight="1">
      <c r="B257" s="130"/>
      <c r="C257" s="159" t="s">
        <v>425</v>
      </c>
      <c r="D257" s="159" t="s">
        <v>160</v>
      </c>
      <c r="E257" s="160" t="s">
        <v>426</v>
      </c>
      <c r="F257" s="246" t="s">
        <v>427</v>
      </c>
      <c r="G257" s="247"/>
      <c r="H257" s="247"/>
      <c r="I257" s="247"/>
      <c r="J257" s="161" t="s">
        <v>170</v>
      </c>
      <c r="K257" s="162">
        <v>41.884</v>
      </c>
      <c r="L257" s="248">
        <v>0</v>
      </c>
      <c r="M257" s="247"/>
      <c r="N257" s="249">
        <f>ROUND(L257*K257,2)</f>
        <v>0</v>
      </c>
      <c r="O257" s="247"/>
      <c r="P257" s="247"/>
      <c r="Q257" s="247"/>
      <c r="R257" s="132"/>
      <c r="T257" s="163" t="s">
        <v>3</v>
      </c>
      <c r="U257" s="42" t="s">
        <v>46</v>
      </c>
      <c r="V257" s="34"/>
      <c r="W257" s="164">
        <f>V257*K257</f>
        <v>0</v>
      </c>
      <c r="X257" s="164">
        <v>0</v>
      </c>
      <c r="Y257" s="164">
        <f>X257*K257</f>
        <v>0</v>
      </c>
      <c r="Z257" s="164">
        <v>0</v>
      </c>
      <c r="AA257" s="165">
        <f>Z257*K257</f>
        <v>0</v>
      </c>
      <c r="AR257" s="16" t="s">
        <v>164</v>
      </c>
      <c r="AT257" s="16" t="s">
        <v>160</v>
      </c>
      <c r="AU257" s="16" t="s">
        <v>88</v>
      </c>
      <c r="AY257" s="16" t="s">
        <v>159</v>
      </c>
      <c r="BE257" s="107">
        <f>IF(U257="základní",N257,0)</f>
        <v>0</v>
      </c>
      <c r="BF257" s="107">
        <f>IF(U257="snížená",N257,0)</f>
        <v>0</v>
      </c>
      <c r="BG257" s="107">
        <f>IF(U257="zákl. přenesená",N257,0)</f>
        <v>0</v>
      </c>
      <c r="BH257" s="107">
        <f>IF(U257="sníž. přenesená",N257,0)</f>
        <v>0</v>
      </c>
      <c r="BI257" s="107">
        <f>IF(U257="nulová",N257,0)</f>
        <v>0</v>
      </c>
      <c r="BJ257" s="16" t="s">
        <v>22</v>
      </c>
      <c r="BK257" s="107">
        <f>ROUND(L257*K257,2)</f>
        <v>0</v>
      </c>
      <c r="BL257" s="16" t="s">
        <v>164</v>
      </c>
      <c r="BM257" s="16" t="s">
        <v>428</v>
      </c>
    </row>
    <row r="258" spans="2:65" s="1" customFormat="1" ht="31.5" customHeight="1">
      <c r="B258" s="130"/>
      <c r="C258" s="159" t="s">
        <v>429</v>
      </c>
      <c r="D258" s="159" t="s">
        <v>160</v>
      </c>
      <c r="E258" s="160" t="s">
        <v>430</v>
      </c>
      <c r="F258" s="246" t="s">
        <v>431</v>
      </c>
      <c r="G258" s="247"/>
      <c r="H258" s="247"/>
      <c r="I258" s="247"/>
      <c r="J258" s="161" t="s">
        <v>170</v>
      </c>
      <c r="K258" s="162">
        <v>41.884</v>
      </c>
      <c r="L258" s="248">
        <v>0</v>
      </c>
      <c r="M258" s="247"/>
      <c r="N258" s="249">
        <f>ROUND(L258*K258,2)</f>
        <v>0</v>
      </c>
      <c r="O258" s="247"/>
      <c r="P258" s="247"/>
      <c r="Q258" s="247"/>
      <c r="R258" s="132"/>
      <c r="T258" s="163" t="s">
        <v>3</v>
      </c>
      <c r="U258" s="42" t="s">
        <v>46</v>
      </c>
      <c r="V258" s="34"/>
      <c r="W258" s="164">
        <f>V258*K258</f>
        <v>0</v>
      </c>
      <c r="X258" s="164">
        <v>0</v>
      </c>
      <c r="Y258" s="164">
        <f>X258*K258</f>
        <v>0</v>
      </c>
      <c r="Z258" s="164">
        <v>0</v>
      </c>
      <c r="AA258" s="165">
        <f>Z258*K258</f>
        <v>0</v>
      </c>
      <c r="AR258" s="16" t="s">
        <v>164</v>
      </c>
      <c r="AT258" s="16" t="s">
        <v>160</v>
      </c>
      <c r="AU258" s="16" t="s">
        <v>88</v>
      </c>
      <c r="AY258" s="16" t="s">
        <v>159</v>
      </c>
      <c r="BE258" s="107">
        <f>IF(U258="základní",N258,0)</f>
        <v>0</v>
      </c>
      <c r="BF258" s="107">
        <f>IF(U258="snížená",N258,0)</f>
        <v>0</v>
      </c>
      <c r="BG258" s="107">
        <f>IF(U258="zákl. přenesená",N258,0)</f>
        <v>0</v>
      </c>
      <c r="BH258" s="107">
        <f>IF(U258="sníž. přenesená",N258,0)</f>
        <v>0</v>
      </c>
      <c r="BI258" s="107">
        <f>IF(U258="nulová",N258,0)</f>
        <v>0</v>
      </c>
      <c r="BJ258" s="16" t="s">
        <v>22</v>
      </c>
      <c r="BK258" s="107">
        <f>ROUND(L258*K258,2)</f>
        <v>0</v>
      </c>
      <c r="BL258" s="16" t="s">
        <v>164</v>
      </c>
      <c r="BM258" s="16" t="s">
        <v>432</v>
      </c>
    </row>
    <row r="259" spans="2:65" s="1" customFormat="1" ht="31.5" customHeight="1">
      <c r="B259" s="130"/>
      <c r="C259" s="159" t="s">
        <v>433</v>
      </c>
      <c r="D259" s="159" t="s">
        <v>160</v>
      </c>
      <c r="E259" s="160" t="s">
        <v>434</v>
      </c>
      <c r="F259" s="246" t="s">
        <v>435</v>
      </c>
      <c r="G259" s="247"/>
      <c r="H259" s="247"/>
      <c r="I259" s="247"/>
      <c r="J259" s="161" t="s">
        <v>170</v>
      </c>
      <c r="K259" s="162">
        <v>753.912</v>
      </c>
      <c r="L259" s="248">
        <v>0</v>
      </c>
      <c r="M259" s="247"/>
      <c r="N259" s="249">
        <f>ROUND(L259*K259,2)</f>
        <v>0</v>
      </c>
      <c r="O259" s="247"/>
      <c r="P259" s="247"/>
      <c r="Q259" s="247"/>
      <c r="R259" s="132"/>
      <c r="T259" s="163" t="s">
        <v>3</v>
      </c>
      <c r="U259" s="42" t="s">
        <v>46</v>
      </c>
      <c r="V259" s="34"/>
      <c r="W259" s="164">
        <f>V259*K259</f>
        <v>0</v>
      </c>
      <c r="X259" s="164">
        <v>0</v>
      </c>
      <c r="Y259" s="164">
        <f>X259*K259</f>
        <v>0</v>
      </c>
      <c r="Z259" s="164">
        <v>0</v>
      </c>
      <c r="AA259" s="165">
        <f>Z259*K259</f>
        <v>0</v>
      </c>
      <c r="AR259" s="16" t="s">
        <v>164</v>
      </c>
      <c r="AT259" s="16" t="s">
        <v>160</v>
      </c>
      <c r="AU259" s="16" t="s">
        <v>88</v>
      </c>
      <c r="AY259" s="16" t="s">
        <v>159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16" t="s">
        <v>22</v>
      </c>
      <c r="BK259" s="107">
        <f>ROUND(L259*K259,2)</f>
        <v>0</v>
      </c>
      <c r="BL259" s="16" t="s">
        <v>164</v>
      </c>
      <c r="BM259" s="16" t="s">
        <v>436</v>
      </c>
    </row>
    <row r="260" spans="2:51" s="11" customFormat="1" ht="22.5" customHeight="1">
      <c r="B260" s="166"/>
      <c r="C260" s="167"/>
      <c r="D260" s="167"/>
      <c r="E260" s="168" t="s">
        <v>3</v>
      </c>
      <c r="F260" s="254" t="s">
        <v>437</v>
      </c>
      <c r="G260" s="255"/>
      <c r="H260" s="255"/>
      <c r="I260" s="255"/>
      <c r="J260" s="167"/>
      <c r="K260" s="169">
        <v>753.912</v>
      </c>
      <c r="L260" s="167"/>
      <c r="M260" s="167"/>
      <c r="N260" s="167"/>
      <c r="O260" s="167"/>
      <c r="P260" s="167"/>
      <c r="Q260" s="167"/>
      <c r="R260" s="170"/>
      <c r="T260" s="171"/>
      <c r="U260" s="167"/>
      <c r="V260" s="167"/>
      <c r="W260" s="167"/>
      <c r="X260" s="167"/>
      <c r="Y260" s="167"/>
      <c r="Z260" s="167"/>
      <c r="AA260" s="172"/>
      <c r="AT260" s="173" t="s">
        <v>167</v>
      </c>
      <c r="AU260" s="173" t="s">
        <v>88</v>
      </c>
      <c r="AV260" s="11" t="s">
        <v>88</v>
      </c>
      <c r="AW260" s="11" t="s">
        <v>39</v>
      </c>
      <c r="AX260" s="11" t="s">
        <v>22</v>
      </c>
      <c r="AY260" s="173" t="s">
        <v>159</v>
      </c>
    </row>
    <row r="261" spans="2:65" s="1" customFormat="1" ht="31.5" customHeight="1">
      <c r="B261" s="130"/>
      <c r="C261" s="159" t="s">
        <v>438</v>
      </c>
      <c r="D261" s="159" t="s">
        <v>160</v>
      </c>
      <c r="E261" s="160" t="s">
        <v>439</v>
      </c>
      <c r="F261" s="246" t="s">
        <v>440</v>
      </c>
      <c r="G261" s="247"/>
      <c r="H261" s="247"/>
      <c r="I261" s="247"/>
      <c r="J261" s="161" t="s">
        <v>170</v>
      </c>
      <c r="K261" s="162">
        <v>41.884</v>
      </c>
      <c r="L261" s="248">
        <v>0</v>
      </c>
      <c r="M261" s="247"/>
      <c r="N261" s="249">
        <f>ROUND(L261*K261,2)</f>
        <v>0</v>
      </c>
      <c r="O261" s="247"/>
      <c r="P261" s="247"/>
      <c r="Q261" s="247"/>
      <c r="R261" s="132"/>
      <c r="T261" s="163" t="s">
        <v>3</v>
      </c>
      <c r="U261" s="42" t="s">
        <v>46</v>
      </c>
      <c r="V261" s="34"/>
      <c r="W261" s="164">
        <f>V261*K261</f>
        <v>0</v>
      </c>
      <c r="X261" s="164">
        <v>0</v>
      </c>
      <c r="Y261" s="164">
        <f>X261*K261</f>
        <v>0</v>
      </c>
      <c r="Z261" s="164">
        <v>0</v>
      </c>
      <c r="AA261" s="165">
        <f>Z261*K261</f>
        <v>0</v>
      </c>
      <c r="AR261" s="16" t="s">
        <v>164</v>
      </c>
      <c r="AT261" s="16" t="s">
        <v>160</v>
      </c>
      <c r="AU261" s="16" t="s">
        <v>88</v>
      </c>
      <c r="AY261" s="16" t="s">
        <v>159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6" t="s">
        <v>22</v>
      </c>
      <c r="BK261" s="107">
        <f>ROUND(L261*K261,2)</f>
        <v>0</v>
      </c>
      <c r="BL261" s="16" t="s">
        <v>164</v>
      </c>
      <c r="BM261" s="16" t="s">
        <v>441</v>
      </c>
    </row>
    <row r="262" spans="2:63" s="10" customFormat="1" ht="29.25" customHeight="1">
      <c r="B262" s="148"/>
      <c r="C262" s="149"/>
      <c r="D262" s="158" t="s">
        <v>118</v>
      </c>
      <c r="E262" s="158"/>
      <c r="F262" s="158"/>
      <c r="G262" s="158"/>
      <c r="H262" s="158"/>
      <c r="I262" s="158"/>
      <c r="J262" s="158"/>
      <c r="K262" s="158"/>
      <c r="L262" s="158"/>
      <c r="M262" s="158"/>
      <c r="N262" s="239">
        <f>BK262</f>
        <v>0</v>
      </c>
      <c r="O262" s="240"/>
      <c r="P262" s="240"/>
      <c r="Q262" s="240"/>
      <c r="R262" s="151"/>
      <c r="T262" s="152"/>
      <c r="U262" s="149"/>
      <c r="V262" s="149"/>
      <c r="W262" s="153">
        <f>W263</f>
        <v>0</v>
      </c>
      <c r="X262" s="149"/>
      <c r="Y262" s="153">
        <f>Y263</f>
        <v>0</v>
      </c>
      <c r="Z262" s="149"/>
      <c r="AA262" s="154">
        <f>AA263</f>
        <v>0</v>
      </c>
      <c r="AR262" s="155" t="s">
        <v>22</v>
      </c>
      <c r="AT262" s="156" t="s">
        <v>80</v>
      </c>
      <c r="AU262" s="156" t="s">
        <v>22</v>
      </c>
      <c r="AY262" s="155" t="s">
        <v>159</v>
      </c>
      <c r="BK262" s="157">
        <f>BK263</f>
        <v>0</v>
      </c>
    </row>
    <row r="263" spans="2:65" s="1" customFormat="1" ht="22.5" customHeight="1">
      <c r="B263" s="130"/>
      <c r="C263" s="159" t="s">
        <v>442</v>
      </c>
      <c r="D263" s="159" t="s">
        <v>160</v>
      </c>
      <c r="E263" s="160" t="s">
        <v>443</v>
      </c>
      <c r="F263" s="246" t="s">
        <v>444</v>
      </c>
      <c r="G263" s="247"/>
      <c r="H263" s="247"/>
      <c r="I263" s="247"/>
      <c r="J263" s="161" t="s">
        <v>170</v>
      </c>
      <c r="K263" s="162">
        <v>18.225</v>
      </c>
      <c r="L263" s="248">
        <v>0</v>
      </c>
      <c r="M263" s="247"/>
      <c r="N263" s="249">
        <f>ROUND(L263*K263,2)</f>
        <v>0</v>
      </c>
      <c r="O263" s="247"/>
      <c r="P263" s="247"/>
      <c r="Q263" s="247"/>
      <c r="R263" s="132"/>
      <c r="T263" s="163" t="s">
        <v>3</v>
      </c>
      <c r="U263" s="42" t="s">
        <v>46</v>
      </c>
      <c r="V263" s="34"/>
      <c r="W263" s="164">
        <f>V263*K263</f>
        <v>0</v>
      </c>
      <c r="X263" s="164">
        <v>0</v>
      </c>
      <c r="Y263" s="164">
        <f>X263*K263</f>
        <v>0</v>
      </c>
      <c r="Z263" s="164">
        <v>0</v>
      </c>
      <c r="AA263" s="165">
        <f>Z263*K263</f>
        <v>0</v>
      </c>
      <c r="AR263" s="16" t="s">
        <v>164</v>
      </c>
      <c r="AT263" s="16" t="s">
        <v>160</v>
      </c>
      <c r="AU263" s="16" t="s">
        <v>88</v>
      </c>
      <c r="AY263" s="16" t="s">
        <v>159</v>
      </c>
      <c r="BE263" s="107">
        <f>IF(U263="základní",N263,0)</f>
        <v>0</v>
      </c>
      <c r="BF263" s="107">
        <f>IF(U263="snížená",N263,0)</f>
        <v>0</v>
      </c>
      <c r="BG263" s="107">
        <f>IF(U263="zákl. přenesená",N263,0)</f>
        <v>0</v>
      </c>
      <c r="BH263" s="107">
        <f>IF(U263="sníž. přenesená",N263,0)</f>
        <v>0</v>
      </c>
      <c r="BI263" s="107">
        <f>IF(U263="nulová",N263,0)</f>
        <v>0</v>
      </c>
      <c r="BJ263" s="16" t="s">
        <v>22</v>
      </c>
      <c r="BK263" s="107">
        <f>ROUND(L263*K263,2)</f>
        <v>0</v>
      </c>
      <c r="BL263" s="16" t="s">
        <v>164</v>
      </c>
      <c r="BM263" s="16" t="s">
        <v>445</v>
      </c>
    </row>
    <row r="264" spans="2:63" s="10" customFormat="1" ht="36.75" customHeight="1">
      <c r="B264" s="148"/>
      <c r="C264" s="149"/>
      <c r="D264" s="150" t="s">
        <v>119</v>
      </c>
      <c r="E264" s="150"/>
      <c r="F264" s="150"/>
      <c r="G264" s="150"/>
      <c r="H264" s="150"/>
      <c r="I264" s="150"/>
      <c r="J264" s="150"/>
      <c r="K264" s="150"/>
      <c r="L264" s="150"/>
      <c r="M264" s="150"/>
      <c r="N264" s="241">
        <f>BK264</f>
        <v>0</v>
      </c>
      <c r="O264" s="242"/>
      <c r="P264" s="242"/>
      <c r="Q264" s="242"/>
      <c r="R264" s="151"/>
      <c r="T264" s="152"/>
      <c r="U264" s="149"/>
      <c r="V264" s="149"/>
      <c r="W264" s="153">
        <f>W265+W284+W287+W290+W293+W296+W299+W312+W327+W339+W355+W360+W371+W377+W390+W402</f>
        <v>0</v>
      </c>
      <c r="X264" s="149"/>
      <c r="Y264" s="153">
        <f>Y265+Y284+Y287+Y290+Y293+Y296+Y299+Y312+Y327+Y339+Y355+Y360+Y371+Y377+Y390+Y402</f>
        <v>7.669197180000001</v>
      </c>
      <c r="Z264" s="149"/>
      <c r="AA264" s="154">
        <f>AA265+AA284+AA287+AA290+AA293+AA296+AA299+AA312+AA327+AA339+AA355+AA360+AA371+AA377+AA390+AA402</f>
        <v>3.535936</v>
      </c>
      <c r="AR264" s="155" t="s">
        <v>88</v>
      </c>
      <c r="AT264" s="156" t="s">
        <v>80</v>
      </c>
      <c r="AU264" s="156" t="s">
        <v>81</v>
      </c>
      <c r="AY264" s="155" t="s">
        <v>159</v>
      </c>
      <c r="BK264" s="157">
        <f>BK265+BK284+BK287+BK290+BK293+BK296+BK299+BK312+BK327+BK339+BK355+BK360+BK371+BK377+BK390+BK402</f>
        <v>0</v>
      </c>
    </row>
    <row r="265" spans="2:63" s="10" customFormat="1" ht="19.5" customHeight="1">
      <c r="B265" s="148"/>
      <c r="C265" s="149"/>
      <c r="D265" s="158" t="s">
        <v>120</v>
      </c>
      <c r="E265" s="158"/>
      <c r="F265" s="158"/>
      <c r="G265" s="158"/>
      <c r="H265" s="158"/>
      <c r="I265" s="158"/>
      <c r="J265" s="158"/>
      <c r="K265" s="158"/>
      <c r="L265" s="158"/>
      <c r="M265" s="158"/>
      <c r="N265" s="244">
        <f>BK265</f>
        <v>0</v>
      </c>
      <c r="O265" s="245"/>
      <c r="P265" s="245"/>
      <c r="Q265" s="245"/>
      <c r="R265" s="151"/>
      <c r="T265" s="152"/>
      <c r="U265" s="149"/>
      <c r="V265" s="149"/>
      <c r="W265" s="153">
        <f>SUM(W266:W283)</f>
        <v>0</v>
      </c>
      <c r="X265" s="149"/>
      <c r="Y265" s="153">
        <f>SUM(Y266:Y283)</f>
        <v>0.5866772400000001</v>
      </c>
      <c r="Z265" s="149"/>
      <c r="AA265" s="154">
        <f>SUM(AA266:AA283)</f>
        <v>0.022925</v>
      </c>
      <c r="AR265" s="155" t="s">
        <v>88</v>
      </c>
      <c r="AT265" s="156" t="s">
        <v>80</v>
      </c>
      <c r="AU265" s="156" t="s">
        <v>22</v>
      </c>
      <c r="AY265" s="155" t="s">
        <v>159</v>
      </c>
      <c r="BK265" s="157">
        <f>SUM(BK266:BK283)</f>
        <v>0</v>
      </c>
    </row>
    <row r="266" spans="2:65" s="1" customFormat="1" ht="31.5" customHeight="1">
      <c r="B266" s="130"/>
      <c r="C266" s="159" t="s">
        <v>446</v>
      </c>
      <c r="D266" s="159" t="s">
        <v>160</v>
      </c>
      <c r="E266" s="160" t="s">
        <v>447</v>
      </c>
      <c r="F266" s="246" t="s">
        <v>448</v>
      </c>
      <c r="G266" s="247"/>
      <c r="H266" s="247"/>
      <c r="I266" s="247"/>
      <c r="J266" s="161" t="s">
        <v>196</v>
      </c>
      <c r="K266" s="162">
        <v>13.1</v>
      </c>
      <c r="L266" s="248">
        <v>0</v>
      </c>
      <c r="M266" s="247"/>
      <c r="N266" s="249">
        <f>ROUND(L266*K266,2)</f>
        <v>0</v>
      </c>
      <c r="O266" s="247"/>
      <c r="P266" s="247"/>
      <c r="Q266" s="247"/>
      <c r="R266" s="132"/>
      <c r="T266" s="163" t="s">
        <v>3</v>
      </c>
      <c r="U266" s="42" t="s">
        <v>46</v>
      </c>
      <c r="V266" s="34"/>
      <c r="W266" s="164">
        <f>V266*K266</f>
        <v>0</v>
      </c>
      <c r="X266" s="164">
        <v>0</v>
      </c>
      <c r="Y266" s="164">
        <f>X266*K266</f>
        <v>0</v>
      </c>
      <c r="Z266" s="164">
        <v>0.00175</v>
      </c>
      <c r="AA266" s="165">
        <f>Z266*K266</f>
        <v>0.022925</v>
      </c>
      <c r="AR266" s="16" t="s">
        <v>235</v>
      </c>
      <c r="AT266" s="16" t="s">
        <v>160</v>
      </c>
      <c r="AU266" s="16" t="s">
        <v>88</v>
      </c>
      <c r="AY266" s="16" t="s">
        <v>159</v>
      </c>
      <c r="BE266" s="107">
        <f>IF(U266="základní",N266,0)</f>
        <v>0</v>
      </c>
      <c r="BF266" s="107">
        <f>IF(U266="snížená",N266,0)</f>
        <v>0</v>
      </c>
      <c r="BG266" s="107">
        <f>IF(U266="zákl. přenesená",N266,0)</f>
        <v>0</v>
      </c>
      <c r="BH266" s="107">
        <f>IF(U266="sníž. přenesená",N266,0)</f>
        <v>0</v>
      </c>
      <c r="BI266" s="107">
        <f>IF(U266="nulová",N266,0)</f>
        <v>0</v>
      </c>
      <c r="BJ266" s="16" t="s">
        <v>22</v>
      </c>
      <c r="BK266" s="107">
        <f>ROUND(L266*K266,2)</f>
        <v>0</v>
      </c>
      <c r="BL266" s="16" t="s">
        <v>235</v>
      </c>
      <c r="BM266" s="16" t="s">
        <v>449</v>
      </c>
    </row>
    <row r="267" spans="2:51" s="11" customFormat="1" ht="22.5" customHeight="1">
      <c r="B267" s="166"/>
      <c r="C267" s="167"/>
      <c r="D267" s="167"/>
      <c r="E267" s="168" t="s">
        <v>3</v>
      </c>
      <c r="F267" s="254" t="s">
        <v>450</v>
      </c>
      <c r="G267" s="255"/>
      <c r="H267" s="255"/>
      <c r="I267" s="255"/>
      <c r="J267" s="167"/>
      <c r="K267" s="169">
        <v>13.1</v>
      </c>
      <c r="L267" s="167"/>
      <c r="M267" s="167"/>
      <c r="N267" s="167"/>
      <c r="O267" s="167"/>
      <c r="P267" s="167"/>
      <c r="Q267" s="167"/>
      <c r="R267" s="170"/>
      <c r="T267" s="171"/>
      <c r="U267" s="167"/>
      <c r="V267" s="167"/>
      <c r="W267" s="167"/>
      <c r="X267" s="167"/>
      <c r="Y267" s="167"/>
      <c r="Z267" s="167"/>
      <c r="AA267" s="172"/>
      <c r="AT267" s="173" t="s">
        <v>167</v>
      </c>
      <c r="AU267" s="173" t="s">
        <v>88</v>
      </c>
      <c r="AV267" s="11" t="s">
        <v>88</v>
      </c>
      <c r="AW267" s="11" t="s">
        <v>39</v>
      </c>
      <c r="AX267" s="11" t="s">
        <v>22</v>
      </c>
      <c r="AY267" s="173" t="s">
        <v>159</v>
      </c>
    </row>
    <row r="268" spans="2:65" s="1" customFormat="1" ht="31.5" customHeight="1">
      <c r="B268" s="130"/>
      <c r="C268" s="159" t="s">
        <v>451</v>
      </c>
      <c r="D268" s="159" t="s">
        <v>160</v>
      </c>
      <c r="E268" s="160" t="s">
        <v>452</v>
      </c>
      <c r="F268" s="246" t="s">
        <v>453</v>
      </c>
      <c r="G268" s="247"/>
      <c r="H268" s="247"/>
      <c r="I268" s="247"/>
      <c r="J268" s="161" t="s">
        <v>196</v>
      </c>
      <c r="K268" s="162">
        <v>26.2</v>
      </c>
      <c r="L268" s="248">
        <v>0</v>
      </c>
      <c r="M268" s="247"/>
      <c r="N268" s="249">
        <f>ROUND(L268*K268,2)</f>
        <v>0</v>
      </c>
      <c r="O268" s="247"/>
      <c r="P268" s="247"/>
      <c r="Q268" s="247"/>
      <c r="R268" s="132"/>
      <c r="T268" s="163" t="s">
        <v>3</v>
      </c>
      <c r="U268" s="42" t="s">
        <v>46</v>
      </c>
      <c r="V268" s="34"/>
      <c r="W268" s="164">
        <f>V268*K268</f>
        <v>0</v>
      </c>
      <c r="X268" s="164">
        <v>0.0003</v>
      </c>
      <c r="Y268" s="164">
        <f>X268*K268</f>
        <v>0.007859999999999999</v>
      </c>
      <c r="Z268" s="164">
        <v>0</v>
      </c>
      <c r="AA268" s="165">
        <f>Z268*K268</f>
        <v>0</v>
      </c>
      <c r="AR268" s="16" t="s">
        <v>235</v>
      </c>
      <c r="AT268" s="16" t="s">
        <v>160</v>
      </c>
      <c r="AU268" s="16" t="s">
        <v>88</v>
      </c>
      <c r="AY268" s="16" t="s">
        <v>159</v>
      </c>
      <c r="BE268" s="107">
        <f>IF(U268="základní",N268,0)</f>
        <v>0</v>
      </c>
      <c r="BF268" s="107">
        <f>IF(U268="snížená",N268,0)</f>
        <v>0</v>
      </c>
      <c r="BG268" s="107">
        <f>IF(U268="zákl. přenesená",N268,0)</f>
        <v>0</v>
      </c>
      <c r="BH268" s="107">
        <f>IF(U268="sníž. přenesená",N268,0)</f>
        <v>0</v>
      </c>
      <c r="BI268" s="107">
        <f>IF(U268="nulová",N268,0)</f>
        <v>0</v>
      </c>
      <c r="BJ268" s="16" t="s">
        <v>22</v>
      </c>
      <c r="BK268" s="107">
        <f>ROUND(L268*K268,2)</f>
        <v>0</v>
      </c>
      <c r="BL268" s="16" t="s">
        <v>235</v>
      </c>
      <c r="BM268" s="16" t="s">
        <v>454</v>
      </c>
    </row>
    <row r="269" spans="2:51" s="11" customFormat="1" ht="22.5" customHeight="1">
      <c r="B269" s="166"/>
      <c r="C269" s="167"/>
      <c r="D269" s="167"/>
      <c r="E269" s="168" t="s">
        <v>3</v>
      </c>
      <c r="F269" s="254" t="s">
        <v>455</v>
      </c>
      <c r="G269" s="255"/>
      <c r="H269" s="255"/>
      <c r="I269" s="255"/>
      <c r="J269" s="167"/>
      <c r="K269" s="169">
        <v>26.2</v>
      </c>
      <c r="L269" s="167"/>
      <c r="M269" s="167"/>
      <c r="N269" s="167"/>
      <c r="O269" s="167"/>
      <c r="P269" s="167"/>
      <c r="Q269" s="167"/>
      <c r="R269" s="170"/>
      <c r="T269" s="171"/>
      <c r="U269" s="167"/>
      <c r="V269" s="167"/>
      <c r="W269" s="167"/>
      <c r="X269" s="167"/>
      <c r="Y269" s="167"/>
      <c r="Z269" s="167"/>
      <c r="AA269" s="172"/>
      <c r="AT269" s="173" t="s">
        <v>167</v>
      </c>
      <c r="AU269" s="173" t="s">
        <v>88</v>
      </c>
      <c r="AV269" s="11" t="s">
        <v>88</v>
      </c>
      <c r="AW269" s="11" t="s">
        <v>39</v>
      </c>
      <c r="AX269" s="11" t="s">
        <v>22</v>
      </c>
      <c r="AY269" s="173" t="s">
        <v>159</v>
      </c>
    </row>
    <row r="270" spans="2:65" s="1" customFormat="1" ht="22.5" customHeight="1">
      <c r="B270" s="130"/>
      <c r="C270" s="174" t="s">
        <v>456</v>
      </c>
      <c r="D270" s="174" t="s">
        <v>174</v>
      </c>
      <c r="E270" s="175" t="s">
        <v>457</v>
      </c>
      <c r="F270" s="256" t="s">
        <v>458</v>
      </c>
      <c r="G270" s="257"/>
      <c r="H270" s="257"/>
      <c r="I270" s="257"/>
      <c r="J270" s="176" t="s">
        <v>196</v>
      </c>
      <c r="K270" s="177">
        <v>13.362</v>
      </c>
      <c r="L270" s="258">
        <v>0</v>
      </c>
      <c r="M270" s="257"/>
      <c r="N270" s="259">
        <f>ROUND(L270*K270,2)</f>
        <v>0</v>
      </c>
      <c r="O270" s="247"/>
      <c r="P270" s="247"/>
      <c r="Q270" s="247"/>
      <c r="R270" s="132"/>
      <c r="T270" s="163" t="s">
        <v>3</v>
      </c>
      <c r="U270" s="42" t="s">
        <v>46</v>
      </c>
      <c r="V270" s="34"/>
      <c r="W270" s="164">
        <f>V270*K270</f>
        <v>0</v>
      </c>
      <c r="X270" s="164">
        <v>0.006</v>
      </c>
      <c r="Y270" s="164">
        <f>X270*K270</f>
        <v>0.08017200000000001</v>
      </c>
      <c r="Z270" s="164">
        <v>0</v>
      </c>
      <c r="AA270" s="165">
        <f>Z270*K270</f>
        <v>0</v>
      </c>
      <c r="AR270" s="16" t="s">
        <v>312</v>
      </c>
      <c r="AT270" s="16" t="s">
        <v>174</v>
      </c>
      <c r="AU270" s="16" t="s">
        <v>88</v>
      </c>
      <c r="AY270" s="16" t="s">
        <v>159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16" t="s">
        <v>22</v>
      </c>
      <c r="BK270" s="107">
        <f>ROUND(L270*K270,2)</f>
        <v>0</v>
      </c>
      <c r="BL270" s="16" t="s">
        <v>235</v>
      </c>
      <c r="BM270" s="16" t="s">
        <v>459</v>
      </c>
    </row>
    <row r="271" spans="2:65" s="1" customFormat="1" ht="31.5" customHeight="1">
      <c r="B271" s="130"/>
      <c r="C271" s="174" t="s">
        <v>460</v>
      </c>
      <c r="D271" s="174" t="s">
        <v>174</v>
      </c>
      <c r="E271" s="175" t="s">
        <v>461</v>
      </c>
      <c r="F271" s="256" t="s">
        <v>462</v>
      </c>
      <c r="G271" s="257"/>
      <c r="H271" s="257"/>
      <c r="I271" s="257"/>
      <c r="J271" s="176" t="s">
        <v>196</v>
      </c>
      <c r="K271" s="177">
        <v>13.362</v>
      </c>
      <c r="L271" s="258">
        <v>0</v>
      </c>
      <c r="M271" s="257"/>
      <c r="N271" s="259">
        <f>ROUND(L271*K271,2)</f>
        <v>0</v>
      </c>
      <c r="O271" s="247"/>
      <c r="P271" s="247"/>
      <c r="Q271" s="247"/>
      <c r="R271" s="132"/>
      <c r="T271" s="163" t="s">
        <v>3</v>
      </c>
      <c r="U271" s="42" t="s">
        <v>46</v>
      </c>
      <c r="V271" s="34"/>
      <c r="W271" s="164">
        <f>V271*K271</f>
        <v>0</v>
      </c>
      <c r="X271" s="164">
        <v>0.01</v>
      </c>
      <c r="Y271" s="164">
        <f>X271*K271</f>
        <v>0.13362000000000002</v>
      </c>
      <c r="Z271" s="164">
        <v>0</v>
      </c>
      <c r="AA271" s="165">
        <f>Z271*K271</f>
        <v>0</v>
      </c>
      <c r="AR271" s="16" t="s">
        <v>312</v>
      </c>
      <c r="AT271" s="16" t="s">
        <v>174</v>
      </c>
      <c r="AU271" s="16" t="s">
        <v>88</v>
      </c>
      <c r="AY271" s="16" t="s">
        <v>159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16" t="s">
        <v>22</v>
      </c>
      <c r="BK271" s="107">
        <f>ROUND(L271*K271,2)</f>
        <v>0</v>
      </c>
      <c r="BL271" s="16" t="s">
        <v>235</v>
      </c>
      <c r="BM271" s="16" t="s">
        <v>463</v>
      </c>
    </row>
    <row r="272" spans="2:65" s="1" customFormat="1" ht="31.5" customHeight="1">
      <c r="B272" s="130"/>
      <c r="C272" s="159" t="s">
        <v>464</v>
      </c>
      <c r="D272" s="159" t="s">
        <v>160</v>
      </c>
      <c r="E272" s="160" t="s">
        <v>465</v>
      </c>
      <c r="F272" s="246" t="s">
        <v>466</v>
      </c>
      <c r="G272" s="247"/>
      <c r="H272" s="247"/>
      <c r="I272" s="247"/>
      <c r="J272" s="161" t="s">
        <v>196</v>
      </c>
      <c r="K272" s="162">
        <v>218.2</v>
      </c>
      <c r="L272" s="248">
        <v>0</v>
      </c>
      <c r="M272" s="247"/>
      <c r="N272" s="249">
        <f>ROUND(L272*K272,2)</f>
        <v>0</v>
      </c>
      <c r="O272" s="247"/>
      <c r="P272" s="247"/>
      <c r="Q272" s="247"/>
      <c r="R272" s="132"/>
      <c r="T272" s="163" t="s">
        <v>3</v>
      </c>
      <c r="U272" s="42" t="s">
        <v>46</v>
      </c>
      <c r="V272" s="34"/>
      <c r="W272" s="164">
        <f>V272*K272</f>
        <v>0</v>
      </c>
      <c r="X272" s="164">
        <v>0.0008</v>
      </c>
      <c r="Y272" s="164">
        <f>X272*K272</f>
        <v>0.17456</v>
      </c>
      <c r="Z272" s="164">
        <v>0</v>
      </c>
      <c r="AA272" s="165">
        <f>Z272*K272</f>
        <v>0</v>
      </c>
      <c r="AR272" s="16" t="s">
        <v>235</v>
      </c>
      <c r="AT272" s="16" t="s">
        <v>160</v>
      </c>
      <c r="AU272" s="16" t="s">
        <v>88</v>
      </c>
      <c r="AY272" s="16" t="s">
        <v>159</v>
      </c>
      <c r="BE272" s="107">
        <f>IF(U272="základní",N272,0)</f>
        <v>0</v>
      </c>
      <c r="BF272" s="107">
        <f>IF(U272="snížená",N272,0)</f>
        <v>0</v>
      </c>
      <c r="BG272" s="107">
        <f>IF(U272="zákl. přenesená",N272,0)</f>
        <v>0</v>
      </c>
      <c r="BH272" s="107">
        <f>IF(U272="sníž. přenesená",N272,0)</f>
        <v>0</v>
      </c>
      <c r="BI272" s="107">
        <f>IF(U272="nulová",N272,0)</f>
        <v>0</v>
      </c>
      <c r="BJ272" s="16" t="s">
        <v>22</v>
      </c>
      <c r="BK272" s="107">
        <f>ROUND(L272*K272,2)</f>
        <v>0</v>
      </c>
      <c r="BL272" s="16" t="s">
        <v>235</v>
      </c>
      <c r="BM272" s="16" t="s">
        <v>467</v>
      </c>
    </row>
    <row r="273" spans="2:51" s="11" customFormat="1" ht="22.5" customHeight="1">
      <c r="B273" s="166"/>
      <c r="C273" s="167"/>
      <c r="D273" s="167"/>
      <c r="E273" s="168" t="s">
        <v>3</v>
      </c>
      <c r="F273" s="254" t="s">
        <v>468</v>
      </c>
      <c r="G273" s="255"/>
      <c r="H273" s="255"/>
      <c r="I273" s="255"/>
      <c r="J273" s="167"/>
      <c r="K273" s="169">
        <v>218.2</v>
      </c>
      <c r="L273" s="167"/>
      <c r="M273" s="167"/>
      <c r="N273" s="167"/>
      <c r="O273" s="167"/>
      <c r="P273" s="167"/>
      <c r="Q273" s="167"/>
      <c r="R273" s="170"/>
      <c r="T273" s="171"/>
      <c r="U273" s="167"/>
      <c r="V273" s="167"/>
      <c r="W273" s="167"/>
      <c r="X273" s="167"/>
      <c r="Y273" s="167"/>
      <c r="Z273" s="167"/>
      <c r="AA273" s="172"/>
      <c r="AT273" s="173" t="s">
        <v>167</v>
      </c>
      <c r="AU273" s="173" t="s">
        <v>88</v>
      </c>
      <c r="AV273" s="11" t="s">
        <v>88</v>
      </c>
      <c r="AW273" s="11" t="s">
        <v>39</v>
      </c>
      <c r="AX273" s="11" t="s">
        <v>22</v>
      </c>
      <c r="AY273" s="173" t="s">
        <v>159</v>
      </c>
    </row>
    <row r="274" spans="2:65" s="1" customFormat="1" ht="31.5" customHeight="1">
      <c r="B274" s="130"/>
      <c r="C274" s="159" t="s">
        <v>469</v>
      </c>
      <c r="D274" s="159" t="s">
        <v>160</v>
      </c>
      <c r="E274" s="160" t="s">
        <v>470</v>
      </c>
      <c r="F274" s="246" t="s">
        <v>471</v>
      </c>
      <c r="G274" s="247"/>
      <c r="H274" s="247"/>
      <c r="I274" s="247"/>
      <c r="J274" s="161" t="s">
        <v>196</v>
      </c>
      <c r="K274" s="162">
        <v>11.46</v>
      </c>
      <c r="L274" s="248">
        <v>0</v>
      </c>
      <c r="M274" s="247"/>
      <c r="N274" s="249">
        <f>ROUND(L274*K274,2)</f>
        <v>0</v>
      </c>
      <c r="O274" s="247"/>
      <c r="P274" s="247"/>
      <c r="Q274" s="247"/>
      <c r="R274" s="132"/>
      <c r="T274" s="163" t="s">
        <v>3</v>
      </c>
      <c r="U274" s="42" t="s">
        <v>46</v>
      </c>
      <c r="V274" s="34"/>
      <c r="W274" s="164">
        <f>V274*K274</f>
        <v>0</v>
      </c>
      <c r="X274" s="164">
        <v>0</v>
      </c>
      <c r="Y274" s="164">
        <f>X274*K274</f>
        <v>0</v>
      </c>
      <c r="Z274" s="164">
        <v>0</v>
      </c>
      <c r="AA274" s="165">
        <f>Z274*K274</f>
        <v>0</v>
      </c>
      <c r="AR274" s="16" t="s">
        <v>235</v>
      </c>
      <c r="AT274" s="16" t="s">
        <v>160</v>
      </c>
      <c r="AU274" s="16" t="s">
        <v>88</v>
      </c>
      <c r="AY274" s="16" t="s">
        <v>159</v>
      </c>
      <c r="BE274" s="107">
        <f>IF(U274="základní",N274,0)</f>
        <v>0</v>
      </c>
      <c r="BF274" s="107">
        <f>IF(U274="snížená",N274,0)</f>
        <v>0</v>
      </c>
      <c r="BG274" s="107">
        <f>IF(U274="zákl. přenesená",N274,0)</f>
        <v>0</v>
      </c>
      <c r="BH274" s="107">
        <f>IF(U274="sníž. přenesená",N274,0)</f>
        <v>0</v>
      </c>
      <c r="BI274" s="107">
        <f>IF(U274="nulová",N274,0)</f>
        <v>0</v>
      </c>
      <c r="BJ274" s="16" t="s">
        <v>22</v>
      </c>
      <c r="BK274" s="107">
        <f>ROUND(L274*K274,2)</f>
        <v>0</v>
      </c>
      <c r="BL274" s="16" t="s">
        <v>235</v>
      </c>
      <c r="BM274" s="16" t="s">
        <v>472</v>
      </c>
    </row>
    <row r="275" spans="2:51" s="11" customFormat="1" ht="22.5" customHeight="1">
      <c r="B275" s="166"/>
      <c r="C275" s="167"/>
      <c r="D275" s="167"/>
      <c r="E275" s="168" t="s">
        <v>3</v>
      </c>
      <c r="F275" s="254" t="s">
        <v>473</v>
      </c>
      <c r="G275" s="255"/>
      <c r="H275" s="255"/>
      <c r="I275" s="255"/>
      <c r="J275" s="167"/>
      <c r="K275" s="169">
        <v>11.46</v>
      </c>
      <c r="L275" s="167"/>
      <c r="M275" s="167"/>
      <c r="N275" s="167"/>
      <c r="O275" s="167"/>
      <c r="P275" s="167"/>
      <c r="Q275" s="167"/>
      <c r="R275" s="170"/>
      <c r="T275" s="171"/>
      <c r="U275" s="167"/>
      <c r="V275" s="167"/>
      <c r="W275" s="167"/>
      <c r="X275" s="167"/>
      <c r="Y275" s="167"/>
      <c r="Z275" s="167"/>
      <c r="AA275" s="172"/>
      <c r="AT275" s="173" t="s">
        <v>167</v>
      </c>
      <c r="AU275" s="173" t="s">
        <v>88</v>
      </c>
      <c r="AV275" s="11" t="s">
        <v>88</v>
      </c>
      <c r="AW275" s="11" t="s">
        <v>39</v>
      </c>
      <c r="AX275" s="11" t="s">
        <v>22</v>
      </c>
      <c r="AY275" s="173" t="s">
        <v>159</v>
      </c>
    </row>
    <row r="276" spans="2:65" s="1" customFormat="1" ht="22.5" customHeight="1">
      <c r="B276" s="130"/>
      <c r="C276" s="174" t="s">
        <v>474</v>
      </c>
      <c r="D276" s="174" t="s">
        <v>174</v>
      </c>
      <c r="E276" s="175" t="s">
        <v>457</v>
      </c>
      <c r="F276" s="256" t="s">
        <v>458</v>
      </c>
      <c r="G276" s="257"/>
      <c r="H276" s="257"/>
      <c r="I276" s="257"/>
      <c r="J276" s="176" t="s">
        <v>196</v>
      </c>
      <c r="K276" s="177">
        <v>11.689</v>
      </c>
      <c r="L276" s="258">
        <v>0</v>
      </c>
      <c r="M276" s="257"/>
      <c r="N276" s="259">
        <f>ROUND(L276*K276,2)</f>
        <v>0</v>
      </c>
      <c r="O276" s="247"/>
      <c r="P276" s="247"/>
      <c r="Q276" s="247"/>
      <c r="R276" s="132"/>
      <c r="T276" s="163" t="s">
        <v>3</v>
      </c>
      <c r="U276" s="42" t="s">
        <v>46</v>
      </c>
      <c r="V276" s="34"/>
      <c r="W276" s="164">
        <f>V276*K276</f>
        <v>0</v>
      </c>
      <c r="X276" s="164">
        <v>0.006</v>
      </c>
      <c r="Y276" s="164">
        <f>X276*K276</f>
        <v>0.070134</v>
      </c>
      <c r="Z276" s="164">
        <v>0</v>
      </c>
      <c r="AA276" s="165">
        <f>Z276*K276</f>
        <v>0</v>
      </c>
      <c r="AR276" s="16" t="s">
        <v>312</v>
      </c>
      <c r="AT276" s="16" t="s">
        <v>174</v>
      </c>
      <c r="AU276" s="16" t="s">
        <v>88</v>
      </c>
      <c r="AY276" s="16" t="s">
        <v>159</v>
      </c>
      <c r="BE276" s="107">
        <f>IF(U276="základní",N276,0)</f>
        <v>0</v>
      </c>
      <c r="BF276" s="107">
        <f>IF(U276="snížená",N276,0)</f>
        <v>0</v>
      </c>
      <c r="BG276" s="107">
        <f>IF(U276="zákl. přenesená",N276,0)</f>
        <v>0</v>
      </c>
      <c r="BH276" s="107">
        <f>IF(U276="sníž. přenesená",N276,0)</f>
        <v>0</v>
      </c>
      <c r="BI276" s="107">
        <f>IF(U276="nulová",N276,0)</f>
        <v>0</v>
      </c>
      <c r="BJ276" s="16" t="s">
        <v>22</v>
      </c>
      <c r="BK276" s="107">
        <f>ROUND(L276*K276,2)</f>
        <v>0</v>
      </c>
      <c r="BL276" s="16" t="s">
        <v>235</v>
      </c>
      <c r="BM276" s="16" t="s">
        <v>475</v>
      </c>
    </row>
    <row r="277" spans="2:51" s="11" customFormat="1" ht="22.5" customHeight="1">
      <c r="B277" s="166"/>
      <c r="C277" s="167"/>
      <c r="D277" s="167"/>
      <c r="E277" s="168" t="s">
        <v>3</v>
      </c>
      <c r="F277" s="254" t="s">
        <v>476</v>
      </c>
      <c r="G277" s="255"/>
      <c r="H277" s="255"/>
      <c r="I277" s="255"/>
      <c r="J277" s="167"/>
      <c r="K277" s="169">
        <v>11.46</v>
      </c>
      <c r="L277" s="167"/>
      <c r="M277" s="167"/>
      <c r="N277" s="167"/>
      <c r="O277" s="167"/>
      <c r="P277" s="167"/>
      <c r="Q277" s="167"/>
      <c r="R277" s="170"/>
      <c r="T277" s="171"/>
      <c r="U277" s="167"/>
      <c r="V277" s="167"/>
      <c r="W277" s="167"/>
      <c r="X277" s="167"/>
      <c r="Y277" s="167"/>
      <c r="Z277" s="167"/>
      <c r="AA277" s="172"/>
      <c r="AT277" s="173" t="s">
        <v>167</v>
      </c>
      <c r="AU277" s="173" t="s">
        <v>88</v>
      </c>
      <c r="AV277" s="11" t="s">
        <v>88</v>
      </c>
      <c r="AW277" s="11" t="s">
        <v>39</v>
      </c>
      <c r="AX277" s="11" t="s">
        <v>22</v>
      </c>
      <c r="AY277" s="173" t="s">
        <v>159</v>
      </c>
    </row>
    <row r="278" spans="2:65" s="1" customFormat="1" ht="31.5" customHeight="1">
      <c r="B278" s="130"/>
      <c r="C278" s="174" t="s">
        <v>477</v>
      </c>
      <c r="D278" s="174" t="s">
        <v>174</v>
      </c>
      <c r="E278" s="175" t="s">
        <v>461</v>
      </c>
      <c r="F278" s="256" t="s">
        <v>462</v>
      </c>
      <c r="G278" s="257"/>
      <c r="H278" s="257"/>
      <c r="I278" s="257"/>
      <c r="J278" s="176" t="s">
        <v>196</v>
      </c>
      <c r="K278" s="177">
        <v>11.689</v>
      </c>
      <c r="L278" s="258">
        <v>0</v>
      </c>
      <c r="M278" s="257"/>
      <c r="N278" s="259">
        <f>ROUND(L278*K278,2)</f>
        <v>0</v>
      </c>
      <c r="O278" s="247"/>
      <c r="P278" s="247"/>
      <c r="Q278" s="247"/>
      <c r="R278" s="132"/>
      <c r="T278" s="163" t="s">
        <v>3</v>
      </c>
      <c r="U278" s="42" t="s">
        <v>46</v>
      </c>
      <c r="V278" s="34"/>
      <c r="W278" s="164">
        <f>V278*K278</f>
        <v>0</v>
      </c>
      <c r="X278" s="164">
        <v>0.01</v>
      </c>
      <c r="Y278" s="164">
        <f>X278*K278</f>
        <v>0.11689000000000001</v>
      </c>
      <c r="Z278" s="164">
        <v>0</v>
      </c>
      <c r="AA278" s="165">
        <f>Z278*K278</f>
        <v>0</v>
      </c>
      <c r="AR278" s="16" t="s">
        <v>312</v>
      </c>
      <c r="AT278" s="16" t="s">
        <v>174</v>
      </c>
      <c r="AU278" s="16" t="s">
        <v>88</v>
      </c>
      <c r="AY278" s="16" t="s">
        <v>159</v>
      </c>
      <c r="BE278" s="107">
        <f>IF(U278="základní",N278,0)</f>
        <v>0</v>
      </c>
      <c r="BF278" s="107">
        <f>IF(U278="snížená",N278,0)</f>
        <v>0</v>
      </c>
      <c r="BG278" s="107">
        <f>IF(U278="zákl. přenesená",N278,0)</f>
        <v>0</v>
      </c>
      <c r="BH278" s="107">
        <f>IF(U278="sníž. přenesená",N278,0)</f>
        <v>0</v>
      </c>
      <c r="BI278" s="107">
        <f>IF(U278="nulová",N278,0)</f>
        <v>0</v>
      </c>
      <c r="BJ278" s="16" t="s">
        <v>22</v>
      </c>
      <c r="BK278" s="107">
        <f>ROUND(L278*K278,2)</f>
        <v>0</v>
      </c>
      <c r="BL278" s="16" t="s">
        <v>235</v>
      </c>
      <c r="BM278" s="16" t="s">
        <v>478</v>
      </c>
    </row>
    <row r="279" spans="2:51" s="11" customFormat="1" ht="22.5" customHeight="1">
      <c r="B279" s="166"/>
      <c r="C279" s="167"/>
      <c r="D279" s="167"/>
      <c r="E279" s="168" t="s">
        <v>3</v>
      </c>
      <c r="F279" s="254" t="s">
        <v>476</v>
      </c>
      <c r="G279" s="255"/>
      <c r="H279" s="255"/>
      <c r="I279" s="255"/>
      <c r="J279" s="167"/>
      <c r="K279" s="169">
        <v>11.46</v>
      </c>
      <c r="L279" s="167"/>
      <c r="M279" s="167"/>
      <c r="N279" s="167"/>
      <c r="O279" s="167"/>
      <c r="P279" s="167"/>
      <c r="Q279" s="167"/>
      <c r="R279" s="170"/>
      <c r="T279" s="171"/>
      <c r="U279" s="167"/>
      <c r="V279" s="167"/>
      <c r="W279" s="167"/>
      <c r="X279" s="167"/>
      <c r="Y279" s="167"/>
      <c r="Z279" s="167"/>
      <c r="AA279" s="172"/>
      <c r="AT279" s="173" t="s">
        <v>167</v>
      </c>
      <c r="AU279" s="173" t="s">
        <v>88</v>
      </c>
      <c r="AV279" s="11" t="s">
        <v>88</v>
      </c>
      <c r="AW279" s="11" t="s">
        <v>39</v>
      </c>
      <c r="AX279" s="11" t="s">
        <v>22</v>
      </c>
      <c r="AY279" s="173" t="s">
        <v>159</v>
      </c>
    </row>
    <row r="280" spans="2:65" s="1" customFormat="1" ht="31.5" customHeight="1">
      <c r="B280" s="130"/>
      <c r="C280" s="159" t="s">
        <v>479</v>
      </c>
      <c r="D280" s="159" t="s">
        <v>160</v>
      </c>
      <c r="E280" s="160" t="s">
        <v>480</v>
      </c>
      <c r="F280" s="246" t="s">
        <v>481</v>
      </c>
      <c r="G280" s="247"/>
      <c r="H280" s="247"/>
      <c r="I280" s="247"/>
      <c r="J280" s="161" t="s">
        <v>196</v>
      </c>
      <c r="K280" s="162">
        <v>28.44</v>
      </c>
      <c r="L280" s="248">
        <v>0</v>
      </c>
      <c r="M280" s="247"/>
      <c r="N280" s="249">
        <f>ROUND(L280*K280,2)</f>
        <v>0</v>
      </c>
      <c r="O280" s="247"/>
      <c r="P280" s="247"/>
      <c r="Q280" s="247"/>
      <c r="R280" s="132"/>
      <c r="T280" s="163" t="s">
        <v>3</v>
      </c>
      <c r="U280" s="42" t="s">
        <v>46</v>
      </c>
      <c r="V280" s="34"/>
      <c r="W280" s="164">
        <f>V280*K280</f>
        <v>0</v>
      </c>
      <c r="X280" s="164">
        <v>0</v>
      </c>
      <c r="Y280" s="164">
        <f>X280*K280</f>
        <v>0</v>
      </c>
      <c r="Z280" s="164">
        <v>0</v>
      </c>
      <c r="AA280" s="165">
        <f>Z280*K280</f>
        <v>0</v>
      </c>
      <c r="AR280" s="16" t="s">
        <v>235</v>
      </c>
      <c r="AT280" s="16" t="s">
        <v>160</v>
      </c>
      <c r="AU280" s="16" t="s">
        <v>88</v>
      </c>
      <c r="AY280" s="16" t="s">
        <v>159</v>
      </c>
      <c r="BE280" s="107">
        <f>IF(U280="základní",N280,0)</f>
        <v>0</v>
      </c>
      <c r="BF280" s="107">
        <f>IF(U280="snížená",N280,0)</f>
        <v>0</v>
      </c>
      <c r="BG280" s="107">
        <f>IF(U280="zákl. přenesená",N280,0)</f>
        <v>0</v>
      </c>
      <c r="BH280" s="107">
        <f>IF(U280="sníž. přenesená",N280,0)</f>
        <v>0</v>
      </c>
      <c r="BI280" s="107">
        <f>IF(U280="nulová",N280,0)</f>
        <v>0</v>
      </c>
      <c r="BJ280" s="16" t="s">
        <v>22</v>
      </c>
      <c r="BK280" s="107">
        <f>ROUND(L280*K280,2)</f>
        <v>0</v>
      </c>
      <c r="BL280" s="16" t="s">
        <v>235</v>
      </c>
      <c r="BM280" s="16" t="s">
        <v>482</v>
      </c>
    </row>
    <row r="281" spans="2:51" s="11" customFormat="1" ht="22.5" customHeight="1">
      <c r="B281" s="166"/>
      <c r="C281" s="167"/>
      <c r="D281" s="167"/>
      <c r="E281" s="168" t="s">
        <v>3</v>
      </c>
      <c r="F281" s="254" t="s">
        <v>483</v>
      </c>
      <c r="G281" s="255"/>
      <c r="H281" s="255"/>
      <c r="I281" s="255"/>
      <c r="J281" s="167"/>
      <c r="K281" s="169">
        <v>28.44</v>
      </c>
      <c r="L281" s="167"/>
      <c r="M281" s="167"/>
      <c r="N281" s="167"/>
      <c r="O281" s="167"/>
      <c r="P281" s="167"/>
      <c r="Q281" s="167"/>
      <c r="R281" s="170"/>
      <c r="T281" s="171"/>
      <c r="U281" s="167"/>
      <c r="V281" s="167"/>
      <c r="W281" s="167"/>
      <c r="X281" s="167"/>
      <c r="Y281" s="167"/>
      <c r="Z281" s="167"/>
      <c r="AA281" s="172"/>
      <c r="AT281" s="173" t="s">
        <v>167</v>
      </c>
      <c r="AU281" s="173" t="s">
        <v>88</v>
      </c>
      <c r="AV281" s="11" t="s">
        <v>88</v>
      </c>
      <c r="AW281" s="11" t="s">
        <v>39</v>
      </c>
      <c r="AX281" s="11" t="s">
        <v>22</v>
      </c>
      <c r="AY281" s="173" t="s">
        <v>159</v>
      </c>
    </row>
    <row r="282" spans="2:65" s="1" customFormat="1" ht="22.5" customHeight="1">
      <c r="B282" s="130"/>
      <c r="C282" s="174" t="s">
        <v>484</v>
      </c>
      <c r="D282" s="174" t="s">
        <v>174</v>
      </c>
      <c r="E282" s="175" t="s">
        <v>485</v>
      </c>
      <c r="F282" s="256" t="s">
        <v>486</v>
      </c>
      <c r="G282" s="257"/>
      <c r="H282" s="257"/>
      <c r="I282" s="257"/>
      <c r="J282" s="176" t="s">
        <v>196</v>
      </c>
      <c r="K282" s="177">
        <v>31.284</v>
      </c>
      <c r="L282" s="258">
        <v>0</v>
      </c>
      <c r="M282" s="257"/>
      <c r="N282" s="259">
        <f>ROUND(L282*K282,2)</f>
        <v>0</v>
      </c>
      <c r="O282" s="247"/>
      <c r="P282" s="247"/>
      <c r="Q282" s="247"/>
      <c r="R282" s="132"/>
      <c r="T282" s="163" t="s">
        <v>3</v>
      </c>
      <c r="U282" s="42" t="s">
        <v>46</v>
      </c>
      <c r="V282" s="34"/>
      <c r="W282" s="164">
        <f>V282*K282</f>
        <v>0</v>
      </c>
      <c r="X282" s="164">
        <v>0.00011</v>
      </c>
      <c r="Y282" s="164">
        <f>X282*K282</f>
        <v>0.00344124</v>
      </c>
      <c r="Z282" s="164">
        <v>0</v>
      </c>
      <c r="AA282" s="165">
        <f>Z282*K282</f>
        <v>0</v>
      </c>
      <c r="AR282" s="16" t="s">
        <v>312</v>
      </c>
      <c r="AT282" s="16" t="s">
        <v>174</v>
      </c>
      <c r="AU282" s="16" t="s">
        <v>88</v>
      </c>
      <c r="AY282" s="16" t="s">
        <v>159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16" t="s">
        <v>22</v>
      </c>
      <c r="BK282" s="107">
        <f>ROUND(L282*K282,2)</f>
        <v>0</v>
      </c>
      <c r="BL282" s="16" t="s">
        <v>235</v>
      </c>
      <c r="BM282" s="16" t="s">
        <v>487</v>
      </c>
    </row>
    <row r="283" spans="2:65" s="1" customFormat="1" ht="31.5" customHeight="1">
      <c r="B283" s="130"/>
      <c r="C283" s="159" t="s">
        <v>488</v>
      </c>
      <c r="D283" s="159" t="s">
        <v>160</v>
      </c>
      <c r="E283" s="160" t="s">
        <v>489</v>
      </c>
      <c r="F283" s="246" t="s">
        <v>490</v>
      </c>
      <c r="G283" s="247"/>
      <c r="H283" s="247"/>
      <c r="I283" s="247"/>
      <c r="J283" s="161" t="s">
        <v>491</v>
      </c>
      <c r="K283" s="186">
        <v>0</v>
      </c>
      <c r="L283" s="248">
        <v>0</v>
      </c>
      <c r="M283" s="247"/>
      <c r="N283" s="249">
        <f>ROUND(L283*K283,2)</f>
        <v>0</v>
      </c>
      <c r="O283" s="247"/>
      <c r="P283" s="247"/>
      <c r="Q283" s="247"/>
      <c r="R283" s="132"/>
      <c r="T283" s="163" t="s">
        <v>3</v>
      </c>
      <c r="U283" s="42" t="s">
        <v>46</v>
      </c>
      <c r="V283" s="34"/>
      <c r="W283" s="164">
        <f>V283*K283</f>
        <v>0</v>
      </c>
      <c r="X283" s="164">
        <v>0</v>
      </c>
      <c r="Y283" s="164">
        <f>X283*K283</f>
        <v>0</v>
      </c>
      <c r="Z283" s="164">
        <v>0</v>
      </c>
      <c r="AA283" s="165">
        <f>Z283*K283</f>
        <v>0</v>
      </c>
      <c r="AR283" s="16" t="s">
        <v>235</v>
      </c>
      <c r="AT283" s="16" t="s">
        <v>160</v>
      </c>
      <c r="AU283" s="16" t="s">
        <v>88</v>
      </c>
      <c r="AY283" s="16" t="s">
        <v>159</v>
      </c>
      <c r="BE283" s="107">
        <f>IF(U283="základní",N283,0)</f>
        <v>0</v>
      </c>
      <c r="BF283" s="107">
        <f>IF(U283="snížená",N283,0)</f>
        <v>0</v>
      </c>
      <c r="BG283" s="107">
        <f>IF(U283="zákl. přenesená",N283,0)</f>
        <v>0</v>
      </c>
      <c r="BH283" s="107">
        <f>IF(U283="sníž. přenesená",N283,0)</f>
        <v>0</v>
      </c>
      <c r="BI283" s="107">
        <f>IF(U283="nulová",N283,0)</f>
        <v>0</v>
      </c>
      <c r="BJ283" s="16" t="s">
        <v>22</v>
      </c>
      <c r="BK283" s="107">
        <f>ROUND(L283*K283,2)</f>
        <v>0</v>
      </c>
      <c r="BL283" s="16" t="s">
        <v>235</v>
      </c>
      <c r="BM283" s="16" t="s">
        <v>492</v>
      </c>
    </row>
    <row r="284" spans="2:63" s="10" customFormat="1" ht="29.25" customHeight="1">
      <c r="B284" s="148"/>
      <c r="C284" s="149"/>
      <c r="D284" s="158" t="s">
        <v>121</v>
      </c>
      <c r="E284" s="158"/>
      <c r="F284" s="158"/>
      <c r="G284" s="158"/>
      <c r="H284" s="158"/>
      <c r="I284" s="158"/>
      <c r="J284" s="158"/>
      <c r="K284" s="158"/>
      <c r="L284" s="158"/>
      <c r="M284" s="158"/>
      <c r="N284" s="239">
        <f>BK284</f>
        <v>0</v>
      </c>
      <c r="O284" s="240"/>
      <c r="P284" s="240"/>
      <c r="Q284" s="240"/>
      <c r="R284" s="151"/>
      <c r="T284" s="152"/>
      <c r="U284" s="149"/>
      <c r="V284" s="149"/>
      <c r="W284" s="153">
        <f>SUM(W285:W286)</f>
        <v>0</v>
      </c>
      <c r="X284" s="149"/>
      <c r="Y284" s="153">
        <f>SUM(Y285:Y286)</f>
        <v>0.0031</v>
      </c>
      <c r="Z284" s="149"/>
      <c r="AA284" s="154">
        <f>SUM(AA285:AA286)</f>
        <v>0</v>
      </c>
      <c r="AR284" s="155" t="s">
        <v>88</v>
      </c>
      <c r="AT284" s="156" t="s">
        <v>80</v>
      </c>
      <c r="AU284" s="156" t="s">
        <v>22</v>
      </c>
      <c r="AY284" s="155" t="s">
        <v>159</v>
      </c>
      <c r="BK284" s="157">
        <f>SUM(BK285:BK286)</f>
        <v>0</v>
      </c>
    </row>
    <row r="285" spans="2:65" s="1" customFormat="1" ht="22.5" customHeight="1">
      <c r="B285" s="130"/>
      <c r="C285" s="159" t="s">
        <v>493</v>
      </c>
      <c r="D285" s="159" t="s">
        <v>160</v>
      </c>
      <c r="E285" s="160" t="s">
        <v>494</v>
      </c>
      <c r="F285" s="246" t="s">
        <v>495</v>
      </c>
      <c r="G285" s="247"/>
      <c r="H285" s="247"/>
      <c r="I285" s="247"/>
      <c r="J285" s="161" t="s">
        <v>285</v>
      </c>
      <c r="K285" s="162">
        <v>1</v>
      </c>
      <c r="L285" s="248">
        <v>0</v>
      </c>
      <c r="M285" s="247"/>
      <c r="N285" s="249">
        <f>ROUND(L285*K285,2)</f>
        <v>0</v>
      </c>
      <c r="O285" s="247"/>
      <c r="P285" s="247"/>
      <c r="Q285" s="247"/>
      <c r="R285" s="132"/>
      <c r="T285" s="163" t="s">
        <v>3</v>
      </c>
      <c r="U285" s="42" t="s">
        <v>46</v>
      </c>
      <c r="V285" s="34"/>
      <c r="W285" s="164">
        <f>V285*K285</f>
        <v>0</v>
      </c>
      <c r="X285" s="164">
        <v>0.00155</v>
      </c>
      <c r="Y285" s="164">
        <f>X285*K285</f>
        <v>0.00155</v>
      </c>
      <c r="Z285" s="164">
        <v>0</v>
      </c>
      <c r="AA285" s="165">
        <f>Z285*K285</f>
        <v>0</v>
      </c>
      <c r="AR285" s="16" t="s">
        <v>235</v>
      </c>
      <c r="AT285" s="16" t="s">
        <v>160</v>
      </c>
      <c r="AU285" s="16" t="s">
        <v>88</v>
      </c>
      <c r="AY285" s="16" t="s">
        <v>159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16" t="s">
        <v>22</v>
      </c>
      <c r="BK285" s="107">
        <f>ROUND(L285*K285,2)</f>
        <v>0</v>
      </c>
      <c r="BL285" s="16" t="s">
        <v>235</v>
      </c>
      <c r="BM285" s="16" t="s">
        <v>496</v>
      </c>
    </row>
    <row r="286" spans="2:65" s="1" customFormat="1" ht="22.5" customHeight="1">
      <c r="B286" s="130"/>
      <c r="C286" s="159" t="s">
        <v>497</v>
      </c>
      <c r="D286" s="159" t="s">
        <v>160</v>
      </c>
      <c r="E286" s="160" t="s">
        <v>498</v>
      </c>
      <c r="F286" s="246" t="s">
        <v>499</v>
      </c>
      <c r="G286" s="247"/>
      <c r="H286" s="247"/>
      <c r="I286" s="247"/>
      <c r="J286" s="161" t="s">
        <v>285</v>
      </c>
      <c r="K286" s="162">
        <v>1</v>
      </c>
      <c r="L286" s="248">
        <v>0</v>
      </c>
      <c r="M286" s="247"/>
      <c r="N286" s="249">
        <f>ROUND(L286*K286,2)</f>
        <v>0</v>
      </c>
      <c r="O286" s="247"/>
      <c r="P286" s="247"/>
      <c r="Q286" s="247"/>
      <c r="R286" s="132"/>
      <c r="T286" s="163" t="s">
        <v>3</v>
      </c>
      <c r="U286" s="42" t="s">
        <v>46</v>
      </c>
      <c r="V286" s="34"/>
      <c r="W286" s="164">
        <f>V286*K286</f>
        <v>0</v>
      </c>
      <c r="X286" s="164">
        <v>0.00155</v>
      </c>
      <c r="Y286" s="164">
        <f>X286*K286</f>
        <v>0.00155</v>
      </c>
      <c r="Z286" s="164">
        <v>0</v>
      </c>
      <c r="AA286" s="165">
        <f>Z286*K286</f>
        <v>0</v>
      </c>
      <c r="AR286" s="16" t="s">
        <v>235</v>
      </c>
      <c r="AT286" s="16" t="s">
        <v>160</v>
      </c>
      <c r="AU286" s="16" t="s">
        <v>88</v>
      </c>
      <c r="AY286" s="16" t="s">
        <v>159</v>
      </c>
      <c r="BE286" s="107">
        <f>IF(U286="základní",N286,0)</f>
        <v>0</v>
      </c>
      <c r="BF286" s="107">
        <f>IF(U286="snížená",N286,0)</f>
        <v>0</v>
      </c>
      <c r="BG286" s="107">
        <f>IF(U286="zákl. přenesená",N286,0)</f>
        <v>0</v>
      </c>
      <c r="BH286" s="107">
        <f>IF(U286="sníž. přenesená",N286,0)</f>
        <v>0</v>
      </c>
      <c r="BI286" s="107">
        <f>IF(U286="nulová",N286,0)</f>
        <v>0</v>
      </c>
      <c r="BJ286" s="16" t="s">
        <v>22</v>
      </c>
      <c r="BK286" s="107">
        <f>ROUND(L286*K286,2)</f>
        <v>0</v>
      </c>
      <c r="BL286" s="16" t="s">
        <v>235</v>
      </c>
      <c r="BM286" s="16" t="s">
        <v>500</v>
      </c>
    </row>
    <row r="287" spans="2:63" s="10" customFormat="1" ht="29.25" customHeight="1">
      <c r="B287" s="148"/>
      <c r="C287" s="149"/>
      <c r="D287" s="158" t="s">
        <v>122</v>
      </c>
      <c r="E287" s="158"/>
      <c r="F287" s="158"/>
      <c r="G287" s="158"/>
      <c r="H287" s="158"/>
      <c r="I287" s="158"/>
      <c r="J287" s="158"/>
      <c r="K287" s="158"/>
      <c r="L287" s="158"/>
      <c r="M287" s="158"/>
      <c r="N287" s="239">
        <f>BK287</f>
        <v>0</v>
      </c>
      <c r="O287" s="240"/>
      <c r="P287" s="240"/>
      <c r="Q287" s="240"/>
      <c r="R287" s="151"/>
      <c r="T287" s="152"/>
      <c r="U287" s="149"/>
      <c r="V287" s="149"/>
      <c r="W287" s="153">
        <f>SUM(W288:W289)</f>
        <v>0</v>
      </c>
      <c r="X287" s="149"/>
      <c r="Y287" s="153">
        <f>SUM(Y288:Y289)</f>
        <v>0.00116</v>
      </c>
      <c r="Z287" s="149"/>
      <c r="AA287" s="154">
        <f>SUM(AA288:AA289)</f>
        <v>0.00084</v>
      </c>
      <c r="AR287" s="155" t="s">
        <v>88</v>
      </c>
      <c r="AT287" s="156" t="s">
        <v>80</v>
      </c>
      <c r="AU287" s="156" t="s">
        <v>22</v>
      </c>
      <c r="AY287" s="155" t="s">
        <v>159</v>
      </c>
      <c r="BK287" s="157">
        <f>SUM(BK288:BK289)</f>
        <v>0</v>
      </c>
    </row>
    <row r="288" spans="2:65" s="1" customFormat="1" ht="31.5" customHeight="1">
      <c r="B288" s="130"/>
      <c r="C288" s="159" t="s">
        <v>501</v>
      </c>
      <c r="D288" s="159" t="s">
        <v>160</v>
      </c>
      <c r="E288" s="160" t="s">
        <v>502</v>
      </c>
      <c r="F288" s="246" t="s">
        <v>503</v>
      </c>
      <c r="G288" s="247"/>
      <c r="H288" s="247"/>
      <c r="I288" s="247"/>
      <c r="J288" s="161" t="s">
        <v>504</v>
      </c>
      <c r="K288" s="162">
        <v>1</v>
      </c>
      <c r="L288" s="248">
        <v>0</v>
      </c>
      <c r="M288" s="247"/>
      <c r="N288" s="249">
        <f>ROUND(L288*K288,2)</f>
        <v>0</v>
      </c>
      <c r="O288" s="247"/>
      <c r="P288" s="247"/>
      <c r="Q288" s="247"/>
      <c r="R288" s="132"/>
      <c r="T288" s="163" t="s">
        <v>3</v>
      </c>
      <c r="U288" s="42" t="s">
        <v>46</v>
      </c>
      <c r="V288" s="34"/>
      <c r="W288" s="164">
        <f>V288*K288</f>
        <v>0</v>
      </c>
      <c r="X288" s="164">
        <v>0.00058</v>
      </c>
      <c r="Y288" s="164">
        <f>X288*K288</f>
        <v>0.00058</v>
      </c>
      <c r="Z288" s="164">
        <v>0.00042</v>
      </c>
      <c r="AA288" s="165">
        <f>Z288*K288</f>
        <v>0.00042</v>
      </c>
      <c r="AR288" s="16" t="s">
        <v>235</v>
      </c>
      <c r="AT288" s="16" t="s">
        <v>160</v>
      </c>
      <c r="AU288" s="16" t="s">
        <v>88</v>
      </c>
      <c r="AY288" s="16" t="s">
        <v>159</v>
      </c>
      <c r="BE288" s="107">
        <f>IF(U288="základní",N288,0)</f>
        <v>0</v>
      </c>
      <c r="BF288" s="107">
        <f>IF(U288="snížená",N288,0)</f>
        <v>0</v>
      </c>
      <c r="BG288" s="107">
        <f>IF(U288="zákl. přenesená",N288,0)</f>
        <v>0</v>
      </c>
      <c r="BH288" s="107">
        <f>IF(U288="sníž. přenesená",N288,0)</f>
        <v>0</v>
      </c>
      <c r="BI288" s="107">
        <f>IF(U288="nulová",N288,0)</f>
        <v>0</v>
      </c>
      <c r="BJ288" s="16" t="s">
        <v>22</v>
      </c>
      <c r="BK288" s="107">
        <f>ROUND(L288*K288,2)</f>
        <v>0</v>
      </c>
      <c r="BL288" s="16" t="s">
        <v>235</v>
      </c>
      <c r="BM288" s="16" t="s">
        <v>505</v>
      </c>
    </row>
    <row r="289" spans="2:65" s="1" customFormat="1" ht="22.5" customHeight="1">
      <c r="B289" s="130"/>
      <c r="C289" s="159" t="s">
        <v>506</v>
      </c>
      <c r="D289" s="159" t="s">
        <v>160</v>
      </c>
      <c r="E289" s="160" t="s">
        <v>507</v>
      </c>
      <c r="F289" s="246" t="s">
        <v>508</v>
      </c>
      <c r="G289" s="247"/>
      <c r="H289" s="247"/>
      <c r="I289" s="247"/>
      <c r="J289" s="161" t="s">
        <v>285</v>
      </c>
      <c r="K289" s="162">
        <v>1</v>
      </c>
      <c r="L289" s="248">
        <v>0</v>
      </c>
      <c r="M289" s="247"/>
      <c r="N289" s="249">
        <f>ROUND(L289*K289,2)</f>
        <v>0</v>
      </c>
      <c r="O289" s="247"/>
      <c r="P289" s="247"/>
      <c r="Q289" s="247"/>
      <c r="R289" s="132"/>
      <c r="T289" s="163" t="s">
        <v>3</v>
      </c>
      <c r="U289" s="42" t="s">
        <v>46</v>
      </c>
      <c r="V289" s="34"/>
      <c r="W289" s="164">
        <f>V289*K289</f>
        <v>0</v>
      </c>
      <c r="X289" s="164">
        <v>0.00058</v>
      </c>
      <c r="Y289" s="164">
        <f>X289*K289</f>
        <v>0.00058</v>
      </c>
      <c r="Z289" s="164">
        <v>0.00042</v>
      </c>
      <c r="AA289" s="165">
        <f>Z289*K289</f>
        <v>0.00042</v>
      </c>
      <c r="AR289" s="16" t="s">
        <v>235</v>
      </c>
      <c r="AT289" s="16" t="s">
        <v>160</v>
      </c>
      <c r="AU289" s="16" t="s">
        <v>88</v>
      </c>
      <c r="AY289" s="16" t="s">
        <v>159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16" t="s">
        <v>22</v>
      </c>
      <c r="BK289" s="107">
        <f>ROUND(L289*K289,2)</f>
        <v>0</v>
      </c>
      <c r="BL289" s="16" t="s">
        <v>235</v>
      </c>
      <c r="BM289" s="16" t="s">
        <v>509</v>
      </c>
    </row>
    <row r="290" spans="2:63" s="10" customFormat="1" ht="29.25" customHeight="1">
      <c r="B290" s="148"/>
      <c r="C290" s="149"/>
      <c r="D290" s="158" t="s">
        <v>123</v>
      </c>
      <c r="E290" s="158"/>
      <c r="F290" s="158"/>
      <c r="G290" s="158"/>
      <c r="H290" s="158"/>
      <c r="I290" s="158"/>
      <c r="J290" s="158"/>
      <c r="K290" s="158"/>
      <c r="L290" s="158"/>
      <c r="M290" s="158"/>
      <c r="N290" s="239">
        <f>BK290</f>
        <v>0</v>
      </c>
      <c r="O290" s="240"/>
      <c r="P290" s="240"/>
      <c r="Q290" s="240"/>
      <c r="R290" s="151"/>
      <c r="T290" s="152"/>
      <c r="U290" s="149"/>
      <c r="V290" s="149"/>
      <c r="W290" s="153">
        <f>SUM(W291:W292)</f>
        <v>0</v>
      </c>
      <c r="X290" s="149"/>
      <c r="Y290" s="153">
        <f>SUM(Y291:Y292)</f>
        <v>0</v>
      </c>
      <c r="Z290" s="149"/>
      <c r="AA290" s="154">
        <f>SUM(AA291:AA292)</f>
        <v>0</v>
      </c>
      <c r="AR290" s="155" t="s">
        <v>88</v>
      </c>
      <c r="AT290" s="156" t="s">
        <v>80</v>
      </c>
      <c r="AU290" s="156" t="s">
        <v>22</v>
      </c>
      <c r="AY290" s="155" t="s">
        <v>159</v>
      </c>
      <c r="BK290" s="157">
        <f>SUM(BK291:BK292)</f>
        <v>0</v>
      </c>
    </row>
    <row r="291" spans="2:65" s="1" customFormat="1" ht="22.5" customHeight="1">
      <c r="B291" s="130"/>
      <c r="C291" s="159" t="s">
        <v>510</v>
      </c>
      <c r="D291" s="159" t="s">
        <v>160</v>
      </c>
      <c r="E291" s="160" t="s">
        <v>511</v>
      </c>
      <c r="F291" s="246" t="s">
        <v>512</v>
      </c>
      <c r="G291" s="247"/>
      <c r="H291" s="247"/>
      <c r="I291" s="247"/>
      <c r="J291" s="161" t="s">
        <v>285</v>
      </c>
      <c r="K291" s="162">
        <v>1</v>
      </c>
      <c r="L291" s="248">
        <v>0</v>
      </c>
      <c r="M291" s="247"/>
      <c r="N291" s="249">
        <f>ROUND(L291*K291,2)</f>
        <v>0</v>
      </c>
      <c r="O291" s="247"/>
      <c r="P291" s="247"/>
      <c r="Q291" s="247"/>
      <c r="R291" s="132"/>
      <c r="T291" s="163" t="s">
        <v>3</v>
      </c>
      <c r="U291" s="42" t="s">
        <v>46</v>
      </c>
      <c r="V291" s="34"/>
      <c r="W291" s="164">
        <f>V291*K291</f>
        <v>0</v>
      </c>
      <c r="X291" s="164">
        <v>0</v>
      </c>
      <c r="Y291" s="164">
        <f>X291*K291</f>
        <v>0</v>
      </c>
      <c r="Z291" s="164">
        <v>0</v>
      </c>
      <c r="AA291" s="165">
        <f>Z291*K291</f>
        <v>0</v>
      </c>
      <c r="AR291" s="16" t="s">
        <v>235</v>
      </c>
      <c r="AT291" s="16" t="s">
        <v>160</v>
      </c>
      <c r="AU291" s="16" t="s">
        <v>88</v>
      </c>
      <c r="AY291" s="16" t="s">
        <v>159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16" t="s">
        <v>22</v>
      </c>
      <c r="BK291" s="107">
        <f>ROUND(L291*K291,2)</f>
        <v>0</v>
      </c>
      <c r="BL291" s="16" t="s">
        <v>235</v>
      </c>
      <c r="BM291" s="16" t="s">
        <v>513</v>
      </c>
    </row>
    <row r="292" spans="2:65" s="1" customFormat="1" ht="22.5" customHeight="1">
      <c r="B292" s="130"/>
      <c r="C292" s="159" t="s">
        <v>514</v>
      </c>
      <c r="D292" s="159" t="s">
        <v>160</v>
      </c>
      <c r="E292" s="160" t="s">
        <v>515</v>
      </c>
      <c r="F292" s="246" t="s">
        <v>516</v>
      </c>
      <c r="G292" s="247"/>
      <c r="H292" s="247"/>
      <c r="I292" s="247"/>
      <c r="J292" s="161" t="s">
        <v>285</v>
      </c>
      <c r="K292" s="162">
        <v>1</v>
      </c>
      <c r="L292" s="248">
        <v>0</v>
      </c>
      <c r="M292" s="247"/>
      <c r="N292" s="249">
        <f>ROUND(L292*K292,2)</f>
        <v>0</v>
      </c>
      <c r="O292" s="247"/>
      <c r="P292" s="247"/>
      <c r="Q292" s="247"/>
      <c r="R292" s="132"/>
      <c r="T292" s="163" t="s">
        <v>3</v>
      </c>
      <c r="U292" s="42" t="s">
        <v>46</v>
      </c>
      <c r="V292" s="34"/>
      <c r="W292" s="164">
        <f>V292*K292</f>
        <v>0</v>
      </c>
      <c r="X292" s="164">
        <v>0</v>
      </c>
      <c r="Y292" s="164">
        <f>X292*K292</f>
        <v>0</v>
      </c>
      <c r="Z292" s="164">
        <v>0</v>
      </c>
      <c r="AA292" s="165">
        <f>Z292*K292</f>
        <v>0</v>
      </c>
      <c r="AR292" s="16" t="s">
        <v>235</v>
      </c>
      <c r="AT292" s="16" t="s">
        <v>160</v>
      </c>
      <c r="AU292" s="16" t="s">
        <v>88</v>
      </c>
      <c r="AY292" s="16" t="s">
        <v>159</v>
      </c>
      <c r="BE292" s="107">
        <f>IF(U292="základní",N292,0)</f>
        <v>0</v>
      </c>
      <c r="BF292" s="107">
        <f>IF(U292="snížená",N292,0)</f>
        <v>0</v>
      </c>
      <c r="BG292" s="107">
        <f>IF(U292="zákl. přenesená",N292,0)</f>
        <v>0</v>
      </c>
      <c r="BH292" s="107">
        <f>IF(U292="sníž. přenesená",N292,0)</f>
        <v>0</v>
      </c>
      <c r="BI292" s="107">
        <f>IF(U292="nulová",N292,0)</f>
        <v>0</v>
      </c>
      <c r="BJ292" s="16" t="s">
        <v>22</v>
      </c>
      <c r="BK292" s="107">
        <f>ROUND(L292*K292,2)</f>
        <v>0</v>
      </c>
      <c r="BL292" s="16" t="s">
        <v>235</v>
      </c>
      <c r="BM292" s="16" t="s">
        <v>517</v>
      </c>
    </row>
    <row r="293" spans="2:63" s="10" customFormat="1" ht="29.25" customHeight="1">
      <c r="B293" s="148"/>
      <c r="C293" s="149"/>
      <c r="D293" s="158" t="s">
        <v>124</v>
      </c>
      <c r="E293" s="158"/>
      <c r="F293" s="158"/>
      <c r="G293" s="158"/>
      <c r="H293" s="158"/>
      <c r="I293" s="158"/>
      <c r="J293" s="158"/>
      <c r="K293" s="158"/>
      <c r="L293" s="158"/>
      <c r="M293" s="158"/>
      <c r="N293" s="239">
        <f>BK293</f>
        <v>0</v>
      </c>
      <c r="O293" s="240"/>
      <c r="P293" s="240"/>
      <c r="Q293" s="240"/>
      <c r="R293" s="151"/>
      <c r="T293" s="152"/>
      <c r="U293" s="149"/>
      <c r="V293" s="149"/>
      <c r="W293" s="153">
        <f>SUM(W294:W295)</f>
        <v>0</v>
      </c>
      <c r="X293" s="149"/>
      <c r="Y293" s="153">
        <f>SUM(Y294:Y295)</f>
        <v>0</v>
      </c>
      <c r="Z293" s="149"/>
      <c r="AA293" s="154">
        <f>SUM(AA294:AA295)</f>
        <v>0</v>
      </c>
      <c r="AR293" s="155" t="s">
        <v>88</v>
      </c>
      <c r="AT293" s="156" t="s">
        <v>80</v>
      </c>
      <c r="AU293" s="156" t="s">
        <v>22</v>
      </c>
      <c r="AY293" s="155" t="s">
        <v>159</v>
      </c>
      <c r="BK293" s="157">
        <f>SUM(BK294:BK295)</f>
        <v>0</v>
      </c>
    </row>
    <row r="294" spans="2:65" s="1" customFormat="1" ht="22.5" customHeight="1">
      <c r="B294" s="130"/>
      <c r="C294" s="159" t="s">
        <v>518</v>
      </c>
      <c r="D294" s="159" t="s">
        <v>160</v>
      </c>
      <c r="E294" s="160" t="s">
        <v>519</v>
      </c>
      <c r="F294" s="246" t="s">
        <v>520</v>
      </c>
      <c r="G294" s="247"/>
      <c r="H294" s="247"/>
      <c r="I294" s="247"/>
      <c r="J294" s="161" t="s">
        <v>285</v>
      </c>
      <c r="K294" s="162">
        <v>1</v>
      </c>
      <c r="L294" s="248">
        <v>0</v>
      </c>
      <c r="M294" s="247"/>
      <c r="N294" s="249">
        <f>ROUND(L294*K294,2)</f>
        <v>0</v>
      </c>
      <c r="O294" s="247"/>
      <c r="P294" s="247"/>
      <c r="Q294" s="247"/>
      <c r="R294" s="132"/>
      <c r="T294" s="163" t="s">
        <v>3</v>
      </c>
      <c r="U294" s="42" t="s">
        <v>46</v>
      </c>
      <c r="V294" s="34"/>
      <c r="W294" s="164">
        <f>V294*K294</f>
        <v>0</v>
      </c>
      <c r="X294" s="164">
        <v>0</v>
      </c>
      <c r="Y294" s="164">
        <f>X294*K294</f>
        <v>0</v>
      </c>
      <c r="Z294" s="164">
        <v>0</v>
      </c>
      <c r="AA294" s="165">
        <f>Z294*K294</f>
        <v>0</v>
      </c>
      <c r="AR294" s="16" t="s">
        <v>235</v>
      </c>
      <c r="AT294" s="16" t="s">
        <v>160</v>
      </c>
      <c r="AU294" s="16" t="s">
        <v>88</v>
      </c>
      <c r="AY294" s="16" t="s">
        <v>159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16" t="s">
        <v>22</v>
      </c>
      <c r="BK294" s="107">
        <f>ROUND(L294*K294,2)</f>
        <v>0</v>
      </c>
      <c r="BL294" s="16" t="s">
        <v>235</v>
      </c>
      <c r="BM294" s="16" t="s">
        <v>521</v>
      </c>
    </row>
    <row r="295" spans="2:65" s="1" customFormat="1" ht="22.5" customHeight="1">
      <c r="B295" s="130"/>
      <c r="C295" s="159" t="s">
        <v>522</v>
      </c>
      <c r="D295" s="159" t="s">
        <v>160</v>
      </c>
      <c r="E295" s="160" t="s">
        <v>523</v>
      </c>
      <c r="F295" s="246" t="s">
        <v>516</v>
      </c>
      <c r="G295" s="247"/>
      <c r="H295" s="247"/>
      <c r="I295" s="247"/>
      <c r="J295" s="161" t="s">
        <v>285</v>
      </c>
      <c r="K295" s="162">
        <v>1</v>
      </c>
      <c r="L295" s="248">
        <v>0</v>
      </c>
      <c r="M295" s="247"/>
      <c r="N295" s="249">
        <f>ROUND(L295*K295,2)</f>
        <v>0</v>
      </c>
      <c r="O295" s="247"/>
      <c r="P295" s="247"/>
      <c r="Q295" s="247"/>
      <c r="R295" s="132"/>
      <c r="T295" s="163" t="s">
        <v>3</v>
      </c>
      <c r="U295" s="42" t="s">
        <v>46</v>
      </c>
      <c r="V295" s="34"/>
      <c r="W295" s="164">
        <f>V295*K295</f>
        <v>0</v>
      </c>
      <c r="X295" s="164">
        <v>0</v>
      </c>
      <c r="Y295" s="164">
        <f>X295*K295</f>
        <v>0</v>
      </c>
      <c r="Z295" s="164">
        <v>0</v>
      </c>
      <c r="AA295" s="165">
        <f>Z295*K295</f>
        <v>0</v>
      </c>
      <c r="AR295" s="16" t="s">
        <v>235</v>
      </c>
      <c r="AT295" s="16" t="s">
        <v>160</v>
      </c>
      <c r="AU295" s="16" t="s">
        <v>88</v>
      </c>
      <c r="AY295" s="16" t="s">
        <v>159</v>
      </c>
      <c r="BE295" s="107">
        <f>IF(U295="základní",N295,0)</f>
        <v>0</v>
      </c>
      <c r="BF295" s="107">
        <f>IF(U295="snížená",N295,0)</f>
        <v>0</v>
      </c>
      <c r="BG295" s="107">
        <f>IF(U295="zákl. přenesená",N295,0)</f>
        <v>0</v>
      </c>
      <c r="BH295" s="107">
        <f>IF(U295="sníž. přenesená",N295,0)</f>
        <v>0</v>
      </c>
      <c r="BI295" s="107">
        <f>IF(U295="nulová",N295,0)</f>
        <v>0</v>
      </c>
      <c r="BJ295" s="16" t="s">
        <v>22</v>
      </c>
      <c r="BK295" s="107">
        <f>ROUND(L295*K295,2)</f>
        <v>0</v>
      </c>
      <c r="BL295" s="16" t="s">
        <v>235</v>
      </c>
      <c r="BM295" s="16" t="s">
        <v>524</v>
      </c>
    </row>
    <row r="296" spans="2:63" s="10" customFormat="1" ht="29.25" customHeight="1">
      <c r="B296" s="148"/>
      <c r="C296" s="149"/>
      <c r="D296" s="158" t="s">
        <v>125</v>
      </c>
      <c r="E296" s="158"/>
      <c r="F296" s="158"/>
      <c r="G296" s="158"/>
      <c r="H296" s="158"/>
      <c r="I296" s="158"/>
      <c r="J296" s="158"/>
      <c r="K296" s="158"/>
      <c r="L296" s="158"/>
      <c r="M296" s="158"/>
      <c r="N296" s="239">
        <f>BK296</f>
        <v>0</v>
      </c>
      <c r="O296" s="240"/>
      <c r="P296" s="240"/>
      <c r="Q296" s="240"/>
      <c r="R296" s="151"/>
      <c r="T296" s="152"/>
      <c r="U296" s="149"/>
      <c r="V296" s="149"/>
      <c r="W296" s="153">
        <f>SUM(W297:W298)</f>
        <v>0</v>
      </c>
      <c r="X296" s="149"/>
      <c r="Y296" s="153">
        <f>SUM(Y297:Y298)</f>
        <v>0</v>
      </c>
      <c r="Z296" s="149"/>
      <c r="AA296" s="154">
        <f>SUM(AA297:AA298)</f>
        <v>0.419276</v>
      </c>
      <c r="AR296" s="155" t="s">
        <v>88</v>
      </c>
      <c r="AT296" s="156" t="s">
        <v>80</v>
      </c>
      <c r="AU296" s="156" t="s">
        <v>22</v>
      </c>
      <c r="AY296" s="155" t="s">
        <v>159</v>
      </c>
      <c r="BK296" s="157">
        <f>SUM(BK297:BK298)</f>
        <v>0</v>
      </c>
    </row>
    <row r="297" spans="2:65" s="1" customFormat="1" ht="22.5" customHeight="1">
      <c r="B297" s="130"/>
      <c r="C297" s="159" t="s">
        <v>525</v>
      </c>
      <c r="D297" s="159" t="s">
        <v>160</v>
      </c>
      <c r="E297" s="160" t="s">
        <v>526</v>
      </c>
      <c r="F297" s="246" t="s">
        <v>527</v>
      </c>
      <c r="G297" s="247"/>
      <c r="H297" s="247"/>
      <c r="I297" s="247"/>
      <c r="J297" s="161" t="s">
        <v>196</v>
      </c>
      <c r="K297" s="162">
        <v>19.058</v>
      </c>
      <c r="L297" s="248">
        <v>0</v>
      </c>
      <c r="M297" s="247"/>
      <c r="N297" s="249">
        <f>ROUND(L297*K297,2)</f>
        <v>0</v>
      </c>
      <c r="O297" s="247"/>
      <c r="P297" s="247"/>
      <c r="Q297" s="247"/>
      <c r="R297" s="132"/>
      <c r="T297" s="163" t="s">
        <v>3</v>
      </c>
      <c r="U297" s="42" t="s">
        <v>46</v>
      </c>
      <c r="V297" s="34"/>
      <c r="W297" s="164">
        <f>V297*K297</f>
        <v>0</v>
      </c>
      <c r="X297" s="164">
        <v>0</v>
      </c>
      <c r="Y297" s="164">
        <f>X297*K297</f>
        <v>0</v>
      </c>
      <c r="Z297" s="164">
        <v>0.022</v>
      </c>
      <c r="AA297" s="165">
        <f>Z297*K297</f>
        <v>0.419276</v>
      </c>
      <c r="AR297" s="16" t="s">
        <v>235</v>
      </c>
      <c r="AT297" s="16" t="s">
        <v>160</v>
      </c>
      <c r="AU297" s="16" t="s">
        <v>88</v>
      </c>
      <c r="AY297" s="16" t="s">
        <v>159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16" t="s">
        <v>22</v>
      </c>
      <c r="BK297" s="107">
        <f>ROUND(L297*K297,2)</f>
        <v>0</v>
      </c>
      <c r="BL297" s="16" t="s">
        <v>235</v>
      </c>
      <c r="BM297" s="16" t="s">
        <v>528</v>
      </c>
    </row>
    <row r="298" spans="2:51" s="11" customFormat="1" ht="22.5" customHeight="1">
      <c r="B298" s="166"/>
      <c r="C298" s="167"/>
      <c r="D298" s="167"/>
      <c r="E298" s="168" t="s">
        <v>3</v>
      </c>
      <c r="F298" s="254" t="s">
        <v>529</v>
      </c>
      <c r="G298" s="255"/>
      <c r="H298" s="255"/>
      <c r="I298" s="255"/>
      <c r="J298" s="167"/>
      <c r="K298" s="169">
        <v>19.058</v>
      </c>
      <c r="L298" s="167"/>
      <c r="M298" s="167"/>
      <c r="N298" s="167"/>
      <c r="O298" s="167"/>
      <c r="P298" s="167"/>
      <c r="Q298" s="167"/>
      <c r="R298" s="170"/>
      <c r="T298" s="171"/>
      <c r="U298" s="167"/>
      <c r="V298" s="167"/>
      <c r="W298" s="167"/>
      <c r="X298" s="167"/>
      <c r="Y298" s="167"/>
      <c r="Z298" s="167"/>
      <c r="AA298" s="172"/>
      <c r="AT298" s="173" t="s">
        <v>167</v>
      </c>
      <c r="AU298" s="173" t="s">
        <v>88</v>
      </c>
      <c r="AV298" s="11" t="s">
        <v>88</v>
      </c>
      <c r="AW298" s="11" t="s">
        <v>39</v>
      </c>
      <c r="AX298" s="11" t="s">
        <v>22</v>
      </c>
      <c r="AY298" s="173" t="s">
        <v>159</v>
      </c>
    </row>
    <row r="299" spans="2:63" s="10" customFormat="1" ht="29.25" customHeight="1">
      <c r="B299" s="148"/>
      <c r="C299" s="149"/>
      <c r="D299" s="158" t="s">
        <v>126</v>
      </c>
      <c r="E299" s="158"/>
      <c r="F299" s="158"/>
      <c r="G299" s="158"/>
      <c r="H299" s="158"/>
      <c r="I299" s="158"/>
      <c r="J299" s="158"/>
      <c r="K299" s="158"/>
      <c r="L299" s="158"/>
      <c r="M299" s="158"/>
      <c r="N299" s="244">
        <f>BK299</f>
        <v>0</v>
      </c>
      <c r="O299" s="245"/>
      <c r="P299" s="245"/>
      <c r="Q299" s="245"/>
      <c r="R299" s="151"/>
      <c r="T299" s="152"/>
      <c r="U299" s="149"/>
      <c r="V299" s="149"/>
      <c r="W299" s="153">
        <f>SUM(W300:W311)</f>
        <v>0</v>
      </c>
      <c r="X299" s="149"/>
      <c r="Y299" s="153">
        <f>SUM(Y300:Y311)</f>
        <v>1.1241872000000002</v>
      </c>
      <c r="Z299" s="149"/>
      <c r="AA299" s="154">
        <f>SUM(AA300:AA311)</f>
        <v>0</v>
      </c>
      <c r="AR299" s="155" t="s">
        <v>88</v>
      </c>
      <c r="AT299" s="156" t="s">
        <v>80</v>
      </c>
      <c r="AU299" s="156" t="s">
        <v>22</v>
      </c>
      <c r="AY299" s="155" t="s">
        <v>159</v>
      </c>
      <c r="BK299" s="157">
        <f>SUM(BK300:BK311)</f>
        <v>0</v>
      </c>
    </row>
    <row r="300" spans="2:65" s="1" customFormat="1" ht="31.5" customHeight="1">
      <c r="B300" s="130"/>
      <c r="C300" s="159" t="s">
        <v>530</v>
      </c>
      <c r="D300" s="159" t="s">
        <v>160</v>
      </c>
      <c r="E300" s="160" t="s">
        <v>531</v>
      </c>
      <c r="F300" s="246" t="s">
        <v>532</v>
      </c>
      <c r="G300" s="247"/>
      <c r="H300" s="247"/>
      <c r="I300" s="247"/>
      <c r="J300" s="161" t="s">
        <v>196</v>
      </c>
      <c r="K300" s="162">
        <v>19.5</v>
      </c>
      <c r="L300" s="248">
        <v>0</v>
      </c>
      <c r="M300" s="247"/>
      <c r="N300" s="249">
        <f>ROUND(L300*K300,2)</f>
        <v>0</v>
      </c>
      <c r="O300" s="247"/>
      <c r="P300" s="247"/>
      <c r="Q300" s="247"/>
      <c r="R300" s="132"/>
      <c r="T300" s="163" t="s">
        <v>3</v>
      </c>
      <c r="U300" s="42" t="s">
        <v>46</v>
      </c>
      <c r="V300" s="34"/>
      <c r="W300" s="164">
        <f>V300*K300</f>
        <v>0</v>
      </c>
      <c r="X300" s="164">
        <v>0.02687</v>
      </c>
      <c r="Y300" s="164">
        <f>X300*K300</f>
        <v>0.523965</v>
      </c>
      <c r="Z300" s="164">
        <v>0</v>
      </c>
      <c r="AA300" s="165">
        <f>Z300*K300</f>
        <v>0</v>
      </c>
      <c r="AR300" s="16" t="s">
        <v>235</v>
      </c>
      <c r="AT300" s="16" t="s">
        <v>160</v>
      </c>
      <c r="AU300" s="16" t="s">
        <v>88</v>
      </c>
      <c r="AY300" s="16" t="s">
        <v>159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16" t="s">
        <v>22</v>
      </c>
      <c r="BK300" s="107">
        <f>ROUND(L300*K300,2)</f>
        <v>0</v>
      </c>
      <c r="BL300" s="16" t="s">
        <v>235</v>
      </c>
      <c r="BM300" s="16" t="s">
        <v>533</v>
      </c>
    </row>
    <row r="301" spans="2:51" s="11" customFormat="1" ht="22.5" customHeight="1">
      <c r="B301" s="166"/>
      <c r="C301" s="167"/>
      <c r="D301" s="167"/>
      <c r="E301" s="168" t="s">
        <v>3</v>
      </c>
      <c r="F301" s="254" t="s">
        <v>534</v>
      </c>
      <c r="G301" s="255"/>
      <c r="H301" s="255"/>
      <c r="I301" s="255"/>
      <c r="J301" s="167"/>
      <c r="K301" s="169">
        <v>19.5</v>
      </c>
      <c r="L301" s="167"/>
      <c r="M301" s="167"/>
      <c r="N301" s="167"/>
      <c r="O301" s="167"/>
      <c r="P301" s="167"/>
      <c r="Q301" s="167"/>
      <c r="R301" s="170"/>
      <c r="T301" s="171"/>
      <c r="U301" s="167"/>
      <c r="V301" s="167"/>
      <c r="W301" s="167"/>
      <c r="X301" s="167"/>
      <c r="Y301" s="167"/>
      <c r="Z301" s="167"/>
      <c r="AA301" s="172"/>
      <c r="AT301" s="173" t="s">
        <v>167</v>
      </c>
      <c r="AU301" s="173" t="s">
        <v>88</v>
      </c>
      <c r="AV301" s="11" t="s">
        <v>88</v>
      </c>
      <c r="AW301" s="11" t="s">
        <v>39</v>
      </c>
      <c r="AX301" s="11" t="s">
        <v>22</v>
      </c>
      <c r="AY301" s="173" t="s">
        <v>159</v>
      </c>
    </row>
    <row r="302" spans="2:65" s="1" customFormat="1" ht="22.5" customHeight="1">
      <c r="B302" s="130"/>
      <c r="C302" s="159" t="s">
        <v>535</v>
      </c>
      <c r="D302" s="159" t="s">
        <v>160</v>
      </c>
      <c r="E302" s="160" t="s">
        <v>536</v>
      </c>
      <c r="F302" s="246" t="s">
        <v>537</v>
      </c>
      <c r="G302" s="247"/>
      <c r="H302" s="247"/>
      <c r="I302" s="247"/>
      <c r="J302" s="161" t="s">
        <v>207</v>
      </c>
      <c r="K302" s="162">
        <v>2.78</v>
      </c>
      <c r="L302" s="248">
        <v>0</v>
      </c>
      <c r="M302" s="247"/>
      <c r="N302" s="249">
        <f>ROUND(L302*K302,2)</f>
        <v>0</v>
      </c>
      <c r="O302" s="247"/>
      <c r="P302" s="247"/>
      <c r="Q302" s="247"/>
      <c r="R302" s="132"/>
      <c r="T302" s="163" t="s">
        <v>3</v>
      </c>
      <c r="U302" s="42" t="s">
        <v>46</v>
      </c>
      <c r="V302" s="34"/>
      <c r="W302" s="164">
        <f>V302*K302</f>
        <v>0</v>
      </c>
      <c r="X302" s="164">
        <v>0</v>
      </c>
      <c r="Y302" s="164">
        <f>X302*K302</f>
        <v>0</v>
      </c>
      <c r="Z302" s="164">
        <v>0</v>
      </c>
      <c r="AA302" s="165">
        <f>Z302*K302</f>
        <v>0</v>
      </c>
      <c r="AR302" s="16" t="s">
        <v>235</v>
      </c>
      <c r="AT302" s="16" t="s">
        <v>160</v>
      </c>
      <c r="AU302" s="16" t="s">
        <v>88</v>
      </c>
      <c r="AY302" s="16" t="s">
        <v>159</v>
      </c>
      <c r="BE302" s="107">
        <f>IF(U302="základní",N302,0)</f>
        <v>0</v>
      </c>
      <c r="BF302" s="107">
        <f>IF(U302="snížená",N302,0)</f>
        <v>0</v>
      </c>
      <c r="BG302" s="107">
        <f>IF(U302="zákl. přenesená",N302,0)</f>
        <v>0</v>
      </c>
      <c r="BH302" s="107">
        <f>IF(U302="sníž. přenesená",N302,0)</f>
        <v>0</v>
      </c>
      <c r="BI302" s="107">
        <f>IF(U302="nulová",N302,0)</f>
        <v>0</v>
      </c>
      <c r="BJ302" s="16" t="s">
        <v>22</v>
      </c>
      <c r="BK302" s="107">
        <f>ROUND(L302*K302,2)</f>
        <v>0</v>
      </c>
      <c r="BL302" s="16" t="s">
        <v>235</v>
      </c>
      <c r="BM302" s="16" t="s">
        <v>538</v>
      </c>
    </row>
    <row r="303" spans="2:51" s="11" customFormat="1" ht="22.5" customHeight="1">
      <c r="B303" s="166"/>
      <c r="C303" s="167"/>
      <c r="D303" s="167"/>
      <c r="E303" s="168" t="s">
        <v>3</v>
      </c>
      <c r="F303" s="254" t="s">
        <v>539</v>
      </c>
      <c r="G303" s="255"/>
      <c r="H303" s="255"/>
      <c r="I303" s="255"/>
      <c r="J303" s="167"/>
      <c r="K303" s="169">
        <v>2.78</v>
      </c>
      <c r="L303" s="167"/>
      <c r="M303" s="167"/>
      <c r="N303" s="167"/>
      <c r="O303" s="167"/>
      <c r="P303" s="167"/>
      <c r="Q303" s="167"/>
      <c r="R303" s="170"/>
      <c r="T303" s="171"/>
      <c r="U303" s="167"/>
      <c r="V303" s="167"/>
      <c r="W303" s="167"/>
      <c r="X303" s="167"/>
      <c r="Y303" s="167"/>
      <c r="Z303" s="167"/>
      <c r="AA303" s="172"/>
      <c r="AT303" s="173" t="s">
        <v>167</v>
      </c>
      <c r="AU303" s="173" t="s">
        <v>88</v>
      </c>
      <c r="AV303" s="11" t="s">
        <v>88</v>
      </c>
      <c r="AW303" s="11" t="s">
        <v>39</v>
      </c>
      <c r="AX303" s="11" t="s">
        <v>22</v>
      </c>
      <c r="AY303" s="173" t="s">
        <v>159</v>
      </c>
    </row>
    <row r="304" spans="2:65" s="1" customFormat="1" ht="22.5" customHeight="1">
      <c r="B304" s="130"/>
      <c r="C304" s="159" t="s">
        <v>540</v>
      </c>
      <c r="D304" s="159" t="s">
        <v>160</v>
      </c>
      <c r="E304" s="160" t="s">
        <v>541</v>
      </c>
      <c r="F304" s="246" t="s">
        <v>542</v>
      </c>
      <c r="G304" s="247"/>
      <c r="H304" s="247"/>
      <c r="I304" s="247"/>
      <c r="J304" s="161" t="s">
        <v>196</v>
      </c>
      <c r="K304" s="162">
        <v>19.5</v>
      </c>
      <c r="L304" s="248">
        <v>0</v>
      </c>
      <c r="M304" s="247"/>
      <c r="N304" s="249">
        <f>ROUND(L304*K304,2)</f>
        <v>0</v>
      </c>
      <c r="O304" s="247"/>
      <c r="P304" s="247"/>
      <c r="Q304" s="247"/>
      <c r="R304" s="132"/>
      <c r="T304" s="163" t="s">
        <v>3</v>
      </c>
      <c r="U304" s="42" t="s">
        <v>46</v>
      </c>
      <c r="V304" s="34"/>
      <c r="W304" s="164">
        <f>V304*K304</f>
        <v>0</v>
      </c>
      <c r="X304" s="164">
        <v>0.0002</v>
      </c>
      <c r="Y304" s="164">
        <f>X304*K304</f>
        <v>0.0039000000000000003</v>
      </c>
      <c r="Z304" s="164">
        <v>0</v>
      </c>
      <c r="AA304" s="165">
        <f>Z304*K304</f>
        <v>0</v>
      </c>
      <c r="AR304" s="16" t="s">
        <v>235</v>
      </c>
      <c r="AT304" s="16" t="s">
        <v>160</v>
      </c>
      <c r="AU304" s="16" t="s">
        <v>88</v>
      </c>
      <c r="AY304" s="16" t="s">
        <v>159</v>
      </c>
      <c r="BE304" s="107">
        <f>IF(U304="základní",N304,0)</f>
        <v>0</v>
      </c>
      <c r="BF304" s="107">
        <f>IF(U304="snížená",N304,0)</f>
        <v>0</v>
      </c>
      <c r="BG304" s="107">
        <f>IF(U304="zákl. přenesená",N304,0)</f>
        <v>0</v>
      </c>
      <c r="BH304" s="107">
        <f>IF(U304="sníž. přenesená",N304,0)</f>
        <v>0</v>
      </c>
      <c r="BI304" s="107">
        <f>IF(U304="nulová",N304,0)</f>
        <v>0</v>
      </c>
      <c r="BJ304" s="16" t="s">
        <v>22</v>
      </c>
      <c r="BK304" s="107">
        <f>ROUND(L304*K304,2)</f>
        <v>0</v>
      </c>
      <c r="BL304" s="16" t="s">
        <v>235</v>
      </c>
      <c r="BM304" s="16" t="s">
        <v>543</v>
      </c>
    </row>
    <row r="305" spans="2:51" s="11" customFormat="1" ht="22.5" customHeight="1">
      <c r="B305" s="166"/>
      <c r="C305" s="167"/>
      <c r="D305" s="167"/>
      <c r="E305" s="168" t="s">
        <v>3</v>
      </c>
      <c r="F305" s="254" t="s">
        <v>544</v>
      </c>
      <c r="G305" s="255"/>
      <c r="H305" s="255"/>
      <c r="I305" s="255"/>
      <c r="J305" s="167"/>
      <c r="K305" s="169">
        <v>19.5</v>
      </c>
      <c r="L305" s="167"/>
      <c r="M305" s="167"/>
      <c r="N305" s="167"/>
      <c r="O305" s="167"/>
      <c r="P305" s="167"/>
      <c r="Q305" s="167"/>
      <c r="R305" s="170"/>
      <c r="T305" s="171"/>
      <c r="U305" s="167"/>
      <c r="V305" s="167"/>
      <c r="W305" s="167"/>
      <c r="X305" s="167"/>
      <c r="Y305" s="167"/>
      <c r="Z305" s="167"/>
      <c r="AA305" s="172"/>
      <c r="AT305" s="173" t="s">
        <v>167</v>
      </c>
      <c r="AU305" s="173" t="s">
        <v>88</v>
      </c>
      <c r="AV305" s="11" t="s">
        <v>88</v>
      </c>
      <c r="AW305" s="11" t="s">
        <v>39</v>
      </c>
      <c r="AX305" s="11" t="s">
        <v>22</v>
      </c>
      <c r="AY305" s="173" t="s">
        <v>159</v>
      </c>
    </row>
    <row r="306" spans="2:65" s="1" customFormat="1" ht="31.5" customHeight="1">
      <c r="B306" s="130"/>
      <c r="C306" s="159" t="s">
        <v>545</v>
      </c>
      <c r="D306" s="159" t="s">
        <v>160</v>
      </c>
      <c r="E306" s="160" t="s">
        <v>546</v>
      </c>
      <c r="F306" s="246" t="s">
        <v>547</v>
      </c>
      <c r="G306" s="247"/>
      <c r="H306" s="247"/>
      <c r="I306" s="247"/>
      <c r="J306" s="161" t="s">
        <v>207</v>
      </c>
      <c r="K306" s="162">
        <v>2.78</v>
      </c>
      <c r="L306" s="248">
        <v>0</v>
      </c>
      <c r="M306" s="247"/>
      <c r="N306" s="249">
        <f>ROUND(L306*K306,2)</f>
        <v>0</v>
      </c>
      <c r="O306" s="247"/>
      <c r="P306" s="247"/>
      <c r="Q306" s="247"/>
      <c r="R306" s="132"/>
      <c r="T306" s="163" t="s">
        <v>3</v>
      </c>
      <c r="U306" s="42" t="s">
        <v>46</v>
      </c>
      <c r="V306" s="34"/>
      <c r="W306" s="164">
        <f>V306*K306</f>
        <v>0</v>
      </c>
      <c r="X306" s="164">
        <v>4E-05</v>
      </c>
      <c r="Y306" s="164">
        <f>X306*K306</f>
        <v>0.0001112</v>
      </c>
      <c r="Z306" s="164">
        <v>0</v>
      </c>
      <c r="AA306" s="165">
        <f>Z306*K306</f>
        <v>0</v>
      </c>
      <c r="AR306" s="16" t="s">
        <v>235</v>
      </c>
      <c r="AT306" s="16" t="s">
        <v>160</v>
      </c>
      <c r="AU306" s="16" t="s">
        <v>88</v>
      </c>
      <c r="AY306" s="16" t="s">
        <v>159</v>
      </c>
      <c r="BE306" s="107">
        <f>IF(U306="základní",N306,0)</f>
        <v>0</v>
      </c>
      <c r="BF306" s="107">
        <f>IF(U306="snížená",N306,0)</f>
        <v>0</v>
      </c>
      <c r="BG306" s="107">
        <f>IF(U306="zákl. přenesená",N306,0)</f>
        <v>0</v>
      </c>
      <c r="BH306" s="107">
        <f>IF(U306="sníž. přenesená",N306,0)</f>
        <v>0</v>
      </c>
      <c r="BI306" s="107">
        <f>IF(U306="nulová",N306,0)</f>
        <v>0</v>
      </c>
      <c r="BJ306" s="16" t="s">
        <v>22</v>
      </c>
      <c r="BK306" s="107">
        <f>ROUND(L306*K306,2)</f>
        <v>0</v>
      </c>
      <c r="BL306" s="16" t="s">
        <v>235</v>
      </c>
      <c r="BM306" s="16" t="s">
        <v>548</v>
      </c>
    </row>
    <row r="307" spans="2:51" s="11" customFormat="1" ht="22.5" customHeight="1">
      <c r="B307" s="166"/>
      <c r="C307" s="167"/>
      <c r="D307" s="167"/>
      <c r="E307" s="168" t="s">
        <v>3</v>
      </c>
      <c r="F307" s="254" t="s">
        <v>539</v>
      </c>
      <c r="G307" s="255"/>
      <c r="H307" s="255"/>
      <c r="I307" s="255"/>
      <c r="J307" s="167"/>
      <c r="K307" s="169">
        <v>2.78</v>
      </c>
      <c r="L307" s="167"/>
      <c r="M307" s="167"/>
      <c r="N307" s="167"/>
      <c r="O307" s="167"/>
      <c r="P307" s="167"/>
      <c r="Q307" s="167"/>
      <c r="R307" s="170"/>
      <c r="T307" s="171"/>
      <c r="U307" s="167"/>
      <c r="V307" s="167"/>
      <c r="W307" s="167"/>
      <c r="X307" s="167"/>
      <c r="Y307" s="167"/>
      <c r="Z307" s="167"/>
      <c r="AA307" s="172"/>
      <c r="AT307" s="173" t="s">
        <v>167</v>
      </c>
      <c r="AU307" s="173" t="s">
        <v>88</v>
      </c>
      <c r="AV307" s="11" t="s">
        <v>88</v>
      </c>
      <c r="AW307" s="11" t="s">
        <v>39</v>
      </c>
      <c r="AX307" s="11" t="s">
        <v>22</v>
      </c>
      <c r="AY307" s="173" t="s">
        <v>159</v>
      </c>
    </row>
    <row r="308" spans="2:65" s="1" customFormat="1" ht="31.5" customHeight="1">
      <c r="B308" s="130"/>
      <c r="C308" s="159" t="s">
        <v>549</v>
      </c>
      <c r="D308" s="159" t="s">
        <v>160</v>
      </c>
      <c r="E308" s="160" t="s">
        <v>550</v>
      </c>
      <c r="F308" s="246" t="s">
        <v>551</v>
      </c>
      <c r="G308" s="247"/>
      <c r="H308" s="247"/>
      <c r="I308" s="247"/>
      <c r="J308" s="161" t="s">
        <v>196</v>
      </c>
      <c r="K308" s="162">
        <v>60.9</v>
      </c>
      <c r="L308" s="248">
        <v>0</v>
      </c>
      <c r="M308" s="247"/>
      <c r="N308" s="249">
        <f>ROUND(L308*K308,2)</f>
        <v>0</v>
      </c>
      <c r="O308" s="247"/>
      <c r="P308" s="247"/>
      <c r="Q308" s="247"/>
      <c r="R308" s="132"/>
      <c r="T308" s="163" t="s">
        <v>3</v>
      </c>
      <c r="U308" s="42" t="s">
        <v>46</v>
      </c>
      <c r="V308" s="34"/>
      <c r="W308" s="164">
        <f>V308*K308</f>
        <v>0</v>
      </c>
      <c r="X308" s="164">
        <v>0.00139</v>
      </c>
      <c r="Y308" s="164">
        <f>X308*K308</f>
        <v>0.08465099999999999</v>
      </c>
      <c r="Z308" s="164">
        <v>0</v>
      </c>
      <c r="AA308" s="165">
        <f>Z308*K308</f>
        <v>0</v>
      </c>
      <c r="AR308" s="16" t="s">
        <v>235</v>
      </c>
      <c r="AT308" s="16" t="s">
        <v>160</v>
      </c>
      <c r="AU308" s="16" t="s">
        <v>88</v>
      </c>
      <c r="AY308" s="16" t="s">
        <v>159</v>
      </c>
      <c r="BE308" s="107">
        <f>IF(U308="základní",N308,0)</f>
        <v>0</v>
      </c>
      <c r="BF308" s="107">
        <f>IF(U308="snížená",N308,0)</f>
        <v>0</v>
      </c>
      <c r="BG308" s="107">
        <f>IF(U308="zákl. přenesená",N308,0)</f>
        <v>0</v>
      </c>
      <c r="BH308" s="107">
        <f>IF(U308="sníž. přenesená",N308,0)</f>
        <v>0</v>
      </c>
      <c r="BI308" s="107">
        <f>IF(U308="nulová",N308,0)</f>
        <v>0</v>
      </c>
      <c r="BJ308" s="16" t="s">
        <v>22</v>
      </c>
      <c r="BK308" s="107">
        <f>ROUND(L308*K308,2)</f>
        <v>0</v>
      </c>
      <c r="BL308" s="16" t="s">
        <v>235</v>
      </c>
      <c r="BM308" s="16" t="s">
        <v>552</v>
      </c>
    </row>
    <row r="309" spans="2:51" s="11" customFormat="1" ht="22.5" customHeight="1">
      <c r="B309" s="166"/>
      <c r="C309" s="167"/>
      <c r="D309" s="167"/>
      <c r="E309" s="168" t="s">
        <v>3</v>
      </c>
      <c r="F309" s="254" t="s">
        <v>553</v>
      </c>
      <c r="G309" s="255"/>
      <c r="H309" s="255"/>
      <c r="I309" s="255"/>
      <c r="J309" s="167"/>
      <c r="K309" s="169">
        <v>60.9</v>
      </c>
      <c r="L309" s="167"/>
      <c r="M309" s="167"/>
      <c r="N309" s="167"/>
      <c r="O309" s="167"/>
      <c r="P309" s="167"/>
      <c r="Q309" s="167"/>
      <c r="R309" s="170"/>
      <c r="T309" s="171"/>
      <c r="U309" s="167"/>
      <c r="V309" s="167"/>
      <c r="W309" s="167"/>
      <c r="X309" s="167"/>
      <c r="Y309" s="167"/>
      <c r="Z309" s="167"/>
      <c r="AA309" s="172"/>
      <c r="AT309" s="173" t="s">
        <v>167</v>
      </c>
      <c r="AU309" s="173" t="s">
        <v>88</v>
      </c>
      <c r="AV309" s="11" t="s">
        <v>88</v>
      </c>
      <c r="AW309" s="11" t="s">
        <v>39</v>
      </c>
      <c r="AX309" s="11" t="s">
        <v>22</v>
      </c>
      <c r="AY309" s="173" t="s">
        <v>159</v>
      </c>
    </row>
    <row r="310" spans="2:65" s="1" customFormat="1" ht="31.5" customHeight="1">
      <c r="B310" s="130"/>
      <c r="C310" s="174" t="s">
        <v>554</v>
      </c>
      <c r="D310" s="174" t="s">
        <v>174</v>
      </c>
      <c r="E310" s="175" t="s">
        <v>555</v>
      </c>
      <c r="F310" s="256" t="s">
        <v>556</v>
      </c>
      <c r="G310" s="257"/>
      <c r="H310" s="257"/>
      <c r="I310" s="257"/>
      <c r="J310" s="176" t="s">
        <v>196</v>
      </c>
      <c r="K310" s="177">
        <v>63.945</v>
      </c>
      <c r="L310" s="258">
        <v>0</v>
      </c>
      <c r="M310" s="257"/>
      <c r="N310" s="259">
        <f>ROUND(L310*K310,2)</f>
        <v>0</v>
      </c>
      <c r="O310" s="247"/>
      <c r="P310" s="247"/>
      <c r="Q310" s="247"/>
      <c r="R310" s="132"/>
      <c r="T310" s="163" t="s">
        <v>3</v>
      </c>
      <c r="U310" s="42" t="s">
        <v>46</v>
      </c>
      <c r="V310" s="34"/>
      <c r="W310" s="164">
        <f>V310*K310</f>
        <v>0</v>
      </c>
      <c r="X310" s="164">
        <v>0.008</v>
      </c>
      <c r="Y310" s="164">
        <f>X310*K310</f>
        <v>0.51156</v>
      </c>
      <c r="Z310" s="164">
        <v>0</v>
      </c>
      <c r="AA310" s="165">
        <f>Z310*K310</f>
        <v>0</v>
      </c>
      <c r="AR310" s="16" t="s">
        <v>312</v>
      </c>
      <c r="AT310" s="16" t="s">
        <v>174</v>
      </c>
      <c r="AU310" s="16" t="s">
        <v>88</v>
      </c>
      <c r="AY310" s="16" t="s">
        <v>159</v>
      </c>
      <c r="BE310" s="107">
        <f>IF(U310="základní",N310,0)</f>
        <v>0</v>
      </c>
      <c r="BF310" s="107">
        <f>IF(U310="snížená",N310,0)</f>
        <v>0</v>
      </c>
      <c r="BG310" s="107">
        <f>IF(U310="zákl. přenesená",N310,0)</f>
        <v>0</v>
      </c>
      <c r="BH310" s="107">
        <f>IF(U310="sníž. přenesená",N310,0)</f>
        <v>0</v>
      </c>
      <c r="BI310" s="107">
        <f>IF(U310="nulová",N310,0)</f>
        <v>0</v>
      </c>
      <c r="BJ310" s="16" t="s">
        <v>22</v>
      </c>
      <c r="BK310" s="107">
        <f>ROUND(L310*K310,2)</f>
        <v>0</v>
      </c>
      <c r="BL310" s="16" t="s">
        <v>235</v>
      </c>
      <c r="BM310" s="16" t="s">
        <v>557</v>
      </c>
    </row>
    <row r="311" spans="2:65" s="1" customFormat="1" ht="31.5" customHeight="1">
      <c r="B311" s="130"/>
      <c r="C311" s="159" t="s">
        <v>558</v>
      </c>
      <c r="D311" s="159" t="s">
        <v>160</v>
      </c>
      <c r="E311" s="160" t="s">
        <v>559</v>
      </c>
      <c r="F311" s="246" t="s">
        <v>560</v>
      </c>
      <c r="G311" s="247"/>
      <c r="H311" s="247"/>
      <c r="I311" s="247"/>
      <c r="J311" s="161" t="s">
        <v>491</v>
      </c>
      <c r="K311" s="186">
        <v>0</v>
      </c>
      <c r="L311" s="248">
        <v>0</v>
      </c>
      <c r="M311" s="247"/>
      <c r="N311" s="249">
        <f>ROUND(L311*K311,2)</f>
        <v>0</v>
      </c>
      <c r="O311" s="247"/>
      <c r="P311" s="247"/>
      <c r="Q311" s="247"/>
      <c r="R311" s="132"/>
      <c r="T311" s="163" t="s">
        <v>3</v>
      </c>
      <c r="U311" s="42" t="s">
        <v>46</v>
      </c>
      <c r="V311" s="34"/>
      <c r="W311" s="164">
        <f>V311*K311</f>
        <v>0</v>
      </c>
      <c r="X311" s="164">
        <v>0</v>
      </c>
      <c r="Y311" s="164">
        <f>X311*K311</f>
        <v>0</v>
      </c>
      <c r="Z311" s="164">
        <v>0</v>
      </c>
      <c r="AA311" s="165">
        <f>Z311*K311</f>
        <v>0</v>
      </c>
      <c r="AR311" s="16" t="s">
        <v>235</v>
      </c>
      <c r="AT311" s="16" t="s">
        <v>160</v>
      </c>
      <c r="AU311" s="16" t="s">
        <v>88</v>
      </c>
      <c r="AY311" s="16" t="s">
        <v>159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16" t="s">
        <v>22</v>
      </c>
      <c r="BK311" s="107">
        <f>ROUND(L311*K311,2)</f>
        <v>0</v>
      </c>
      <c r="BL311" s="16" t="s">
        <v>235</v>
      </c>
      <c r="BM311" s="16" t="s">
        <v>561</v>
      </c>
    </row>
    <row r="312" spans="2:63" s="10" customFormat="1" ht="29.25" customHeight="1">
      <c r="B312" s="148"/>
      <c r="C312" s="149"/>
      <c r="D312" s="158" t="s">
        <v>127</v>
      </c>
      <c r="E312" s="158"/>
      <c r="F312" s="158"/>
      <c r="G312" s="158"/>
      <c r="H312" s="158"/>
      <c r="I312" s="158"/>
      <c r="J312" s="158"/>
      <c r="K312" s="158"/>
      <c r="L312" s="158"/>
      <c r="M312" s="158"/>
      <c r="N312" s="239">
        <f>BK312</f>
        <v>0</v>
      </c>
      <c r="O312" s="240"/>
      <c r="P312" s="240"/>
      <c r="Q312" s="240"/>
      <c r="R312" s="151"/>
      <c r="T312" s="152"/>
      <c r="U312" s="149"/>
      <c r="V312" s="149"/>
      <c r="W312" s="153">
        <f>SUM(W313:W326)</f>
        <v>0</v>
      </c>
      <c r="X312" s="149"/>
      <c r="Y312" s="153">
        <f>SUM(Y313:Y326)</f>
        <v>0.2101</v>
      </c>
      <c r="Z312" s="149"/>
      <c r="AA312" s="154">
        <f>SUM(AA313:AA326)</f>
        <v>1.155459</v>
      </c>
      <c r="AR312" s="155" t="s">
        <v>88</v>
      </c>
      <c r="AT312" s="156" t="s">
        <v>80</v>
      </c>
      <c r="AU312" s="156" t="s">
        <v>22</v>
      </c>
      <c r="AY312" s="155" t="s">
        <v>159</v>
      </c>
      <c r="BK312" s="157">
        <f>SUM(BK313:BK326)</f>
        <v>0</v>
      </c>
    </row>
    <row r="313" spans="2:65" s="1" customFormat="1" ht="31.5" customHeight="1">
      <c r="B313" s="130"/>
      <c r="C313" s="159" t="s">
        <v>562</v>
      </c>
      <c r="D313" s="159" t="s">
        <v>160</v>
      </c>
      <c r="E313" s="160" t="s">
        <v>563</v>
      </c>
      <c r="F313" s="246" t="s">
        <v>564</v>
      </c>
      <c r="G313" s="247"/>
      <c r="H313" s="247"/>
      <c r="I313" s="247"/>
      <c r="J313" s="161" t="s">
        <v>196</v>
      </c>
      <c r="K313" s="162">
        <v>30.06</v>
      </c>
      <c r="L313" s="248">
        <v>0</v>
      </c>
      <c r="M313" s="247"/>
      <c r="N313" s="249">
        <f>ROUND(L313*K313,2)</f>
        <v>0</v>
      </c>
      <c r="O313" s="247"/>
      <c r="P313" s="247"/>
      <c r="Q313" s="247"/>
      <c r="R313" s="132"/>
      <c r="T313" s="163" t="s">
        <v>3</v>
      </c>
      <c r="U313" s="42" t="s">
        <v>46</v>
      </c>
      <c r="V313" s="34"/>
      <c r="W313" s="164">
        <f>V313*K313</f>
        <v>0</v>
      </c>
      <c r="X313" s="164">
        <v>0</v>
      </c>
      <c r="Y313" s="164">
        <f>X313*K313</f>
        <v>0</v>
      </c>
      <c r="Z313" s="164">
        <v>0.02465</v>
      </c>
      <c r="AA313" s="165">
        <f>Z313*K313</f>
        <v>0.7409789999999999</v>
      </c>
      <c r="AR313" s="16" t="s">
        <v>235</v>
      </c>
      <c r="AT313" s="16" t="s">
        <v>160</v>
      </c>
      <c r="AU313" s="16" t="s">
        <v>88</v>
      </c>
      <c r="AY313" s="16" t="s">
        <v>159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16" t="s">
        <v>22</v>
      </c>
      <c r="BK313" s="107">
        <f>ROUND(L313*K313,2)</f>
        <v>0</v>
      </c>
      <c r="BL313" s="16" t="s">
        <v>235</v>
      </c>
      <c r="BM313" s="16" t="s">
        <v>565</v>
      </c>
    </row>
    <row r="314" spans="2:51" s="11" customFormat="1" ht="22.5" customHeight="1">
      <c r="B314" s="166"/>
      <c r="C314" s="167"/>
      <c r="D314" s="167"/>
      <c r="E314" s="168" t="s">
        <v>3</v>
      </c>
      <c r="F314" s="254" t="s">
        <v>566</v>
      </c>
      <c r="G314" s="255"/>
      <c r="H314" s="255"/>
      <c r="I314" s="255"/>
      <c r="J314" s="167"/>
      <c r="K314" s="169">
        <v>30.06</v>
      </c>
      <c r="L314" s="167"/>
      <c r="M314" s="167"/>
      <c r="N314" s="167"/>
      <c r="O314" s="167"/>
      <c r="P314" s="167"/>
      <c r="Q314" s="167"/>
      <c r="R314" s="170"/>
      <c r="T314" s="171"/>
      <c r="U314" s="167"/>
      <c r="V314" s="167"/>
      <c r="W314" s="167"/>
      <c r="X314" s="167"/>
      <c r="Y314" s="167"/>
      <c r="Z314" s="167"/>
      <c r="AA314" s="172"/>
      <c r="AT314" s="173" t="s">
        <v>167</v>
      </c>
      <c r="AU314" s="173" t="s">
        <v>88</v>
      </c>
      <c r="AV314" s="11" t="s">
        <v>88</v>
      </c>
      <c r="AW314" s="11" t="s">
        <v>39</v>
      </c>
      <c r="AX314" s="11" t="s">
        <v>22</v>
      </c>
      <c r="AY314" s="173" t="s">
        <v>159</v>
      </c>
    </row>
    <row r="315" spans="2:65" s="1" customFormat="1" ht="31.5" customHeight="1">
      <c r="B315" s="130"/>
      <c r="C315" s="159" t="s">
        <v>567</v>
      </c>
      <c r="D315" s="159" t="s">
        <v>160</v>
      </c>
      <c r="E315" s="160" t="s">
        <v>568</v>
      </c>
      <c r="F315" s="246" t="s">
        <v>569</v>
      </c>
      <c r="G315" s="247"/>
      <c r="H315" s="247"/>
      <c r="I315" s="247"/>
      <c r="J315" s="161" t="s">
        <v>196</v>
      </c>
      <c r="K315" s="162">
        <v>30.06</v>
      </c>
      <c r="L315" s="248">
        <v>0</v>
      </c>
      <c r="M315" s="247"/>
      <c r="N315" s="249">
        <f aca="true" t="shared" si="15" ref="N315:N326">ROUND(L315*K315,2)</f>
        <v>0</v>
      </c>
      <c r="O315" s="247"/>
      <c r="P315" s="247"/>
      <c r="Q315" s="247"/>
      <c r="R315" s="132"/>
      <c r="T315" s="163" t="s">
        <v>3</v>
      </c>
      <c r="U315" s="42" t="s">
        <v>46</v>
      </c>
      <c r="V315" s="34"/>
      <c r="W315" s="164">
        <f aca="true" t="shared" si="16" ref="W315:W326">V315*K315</f>
        <v>0</v>
      </c>
      <c r="X315" s="164">
        <v>0</v>
      </c>
      <c r="Y315" s="164">
        <f aca="true" t="shared" si="17" ref="Y315:Y326">X315*K315</f>
        <v>0</v>
      </c>
      <c r="Z315" s="164">
        <v>0.008</v>
      </c>
      <c r="AA315" s="165">
        <f aca="true" t="shared" si="18" ref="AA315:AA326">Z315*K315</f>
        <v>0.24048</v>
      </c>
      <c r="AR315" s="16" t="s">
        <v>235</v>
      </c>
      <c r="AT315" s="16" t="s">
        <v>160</v>
      </c>
      <c r="AU315" s="16" t="s">
        <v>88</v>
      </c>
      <c r="AY315" s="16" t="s">
        <v>159</v>
      </c>
      <c r="BE315" s="107">
        <f aca="true" t="shared" si="19" ref="BE315:BE326">IF(U315="základní",N315,0)</f>
        <v>0</v>
      </c>
      <c r="BF315" s="107">
        <f aca="true" t="shared" si="20" ref="BF315:BF326">IF(U315="snížená",N315,0)</f>
        <v>0</v>
      </c>
      <c r="BG315" s="107">
        <f aca="true" t="shared" si="21" ref="BG315:BG326">IF(U315="zákl. přenesená",N315,0)</f>
        <v>0</v>
      </c>
      <c r="BH315" s="107">
        <f aca="true" t="shared" si="22" ref="BH315:BH326">IF(U315="sníž. přenesená",N315,0)</f>
        <v>0</v>
      </c>
      <c r="BI315" s="107">
        <f aca="true" t="shared" si="23" ref="BI315:BI326">IF(U315="nulová",N315,0)</f>
        <v>0</v>
      </c>
      <c r="BJ315" s="16" t="s">
        <v>22</v>
      </c>
      <c r="BK315" s="107">
        <f aca="true" t="shared" si="24" ref="BK315:BK326">ROUND(L315*K315,2)</f>
        <v>0</v>
      </c>
      <c r="BL315" s="16" t="s">
        <v>235</v>
      </c>
      <c r="BM315" s="16" t="s">
        <v>570</v>
      </c>
    </row>
    <row r="316" spans="2:65" s="1" customFormat="1" ht="31.5" customHeight="1">
      <c r="B316" s="130"/>
      <c r="C316" s="159" t="s">
        <v>571</v>
      </c>
      <c r="D316" s="159" t="s">
        <v>160</v>
      </c>
      <c r="E316" s="160" t="s">
        <v>572</v>
      </c>
      <c r="F316" s="246" t="s">
        <v>573</v>
      </c>
      <c r="G316" s="247"/>
      <c r="H316" s="247"/>
      <c r="I316" s="247"/>
      <c r="J316" s="161" t="s">
        <v>285</v>
      </c>
      <c r="K316" s="162">
        <v>13</v>
      </c>
      <c r="L316" s="248">
        <v>0</v>
      </c>
      <c r="M316" s="247"/>
      <c r="N316" s="249">
        <f t="shared" si="15"/>
        <v>0</v>
      </c>
      <c r="O316" s="247"/>
      <c r="P316" s="247"/>
      <c r="Q316" s="247"/>
      <c r="R316" s="132"/>
      <c r="T316" s="163" t="s">
        <v>3</v>
      </c>
      <c r="U316" s="42" t="s">
        <v>46</v>
      </c>
      <c r="V316" s="34"/>
      <c r="W316" s="164">
        <f t="shared" si="16"/>
        <v>0</v>
      </c>
      <c r="X316" s="164">
        <v>0</v>
      </c>
      <c r="Y316" s="164">
        <f t="shared" si="17"/>
        <v>0</v>
      </c>
      <c r="Z316" s="164">
        <v>0</v>
      </c>
      <c r="AA316" s="165">
        <f t="shared" si="18"/>
        <v>0</v>
      </c>
      <c r="AR316" s="16" t="s">
        <v>235</v>
      </c>
      <c r="AT316" s="16" t="s">
        <v>160</v>
      </c>
      <c r="AU316" s="16" t="s">
        <v>88</v>
      </c>
      <c r="AY316" s="16" t="s">
        <v>159</v>
      </c>
      <c r="BE316" s="107">
        <f t="shared" si="19"/>
        <v>0</v>
      </c>
      <c r="BF316" s="107">
        <f t="shared" si="20"/>
        <v>0</v>
      </c>
      <c r="BG316" s="107">
        <f t="shared" si="21"/>
        <v>0</v>
      </c>
      <c r="BH316" s="107">
        <f t="shared" si="22"/>
        <v>0</v>
      </c>
      <c r="BI316" s="107">
        <f t="shared" si="23"/>
        <v>0</v>
      </c>
      <c r="BJ316" s="16" t="s">
        <v>22</v>
      </c>
      <c r="BK316" s="107">
        <f t="shared" si="24"/>
        <v>0</v>
      </c>
      <c r="BL316" s="16" t="s">
        <v>235</v>
      </c>
      <c r="BM316" s="16" t="s">
        <v>574</v>
      </c>
    </row>
    <row r="317" spans="2:65" s="1" customFormat="1" ht="31.5" customHeight="1">
      <c r="B317" s="130"/>
      <c r="C317" s="174" t="s">
        <v>575</v>
      </c>
      <c r="D317" s="174" t="s">
        <v>174</v>
      </c>
      <c r="E317" s="175" t="s">
        <v>576</v>
      </c>
      <c r="F317" s="256" t="s">
        <v>577</v>
      </c>
      <c r="G317" s="257"/>
      <c r="H317" s="257"/>
      <c r="I317" s="257"/>
      <c r="J317" s="176" t="s">
        <v>285</v>
      </c>
      <c r="K317" s="177">
        <v>7</v>
      </c>
      <c r="L317" s="258">
        <v>0</v>
      </c>
      <c r="M317" s="257"/>
      <c r="N317" s="259">
        <f t="shared" si="15"/>
        <v>0</v>
      </c>
      <c r="O317" s="247"/>
      <c r="P317" s="247"/>
      <c r="Q317" s="247"/>
      <c r="R317" s="132"/>
      <c r="T317" s="163" t="s">
        <v>3</v>
      </c>
      <c r="U317" s="42" t="s">
        <v>46</v>
      </c>
      <c r="V317" s="34"/>
      <c r="W317" s="164">
        <f t="shared" si="16"/>
        <v>0</v>
      </c>
      <c r="X317" s="164">
        <v>0.0138</v>
      </c>
      <c r="Y317" s="164">
        <f t="shared" si="17"/>
        <v>0.09659999999999999</v>
      </c>
      <c r="Z317" s="164">
        <v>0</v>
      </c>
      <c r="AA317" s="165">
        <f t="shared" si="18"/>
        <v>0</v>
      </c>
      <c r="AR317" s="16" t="s">
        <v>312</v>
      </c>
      <c r="AT317" s="16" t="s">
        <v>174</v>
      </c>
      <c r="AU317" s="16" t="s">
        <v>88</v>
      </c>
      <c r="AY317" s="16" t="s">
        <v>159</v>
      </c>
      <c r="BE317" s="107">
        <f t="shared" si="19"/>
        <v>0</v>
      </c>
      <c r="BF317" s="107">
        <f t="shared" si="20"/>
        <v>0</v>
      </c>
      <c r="BG317" s="107">
        <f t="shared" si="21"/>
        <v>0</v>
      </c>
      <c r="BH317" s="107">
        <f t="shared" si="22"/>
        <v>0</v>
      </c>
      <c r="BI317" s="107">
        <f t="shared" si="23"/>
        <v>0</v>
      </c>
      <c r="BJ317" s="16" t="s">
        <v>22</v>
      </c>
      <c r="BK317" s="107">
        <f t="shared" si="24"/>
        <v>0</v>
      </c>
      <c r="BL317" s="16" t="s">
        <v>235</v>
      </c>
      <c r="BM317" s="16" t="s">
        <v>578</v>
      </c>
    </row>
    <row r="318" spans="2:65" s="1" customFormat="1" ht="31.5" customHeight="1">
      <c r="B318" s="130"/>
      <c r="C318" s="174" t="s">
        <v>579</v>
      </c>
      <c r="D318" s="174" t="s">
        <v>174</v>
      </c>
      <c r="E318" s="175" t="s">
        <v>580</v>
      </c>
      <c r="F318" s="256" t="s">
        <v>581</v>
      </c>
      <c r="G318" s="257"/>
      <c r="H318" s="257"/>
      <c r="I318" s="257"/>
      <c r="J318" s="176" t="s">
        <v>285</v>
      </c>
      <c r="K318" s="177">
        <v>4</v>
      </c>
      <c r="L318" s="258">
        <v>0</v>
      </c>
      <c r="M318" s="257"/>
      <c r="N318" s="259">
        <f t="shared" si="15"/>
        <v>0</v>
      </c>
      <c r="O318" s="247"/>
      <c r="P318" s="247"/>
      <c r="Q318" s="247"/>
      <c r="R318" s="132"/>
      <c r="T318" s="163" t="s">
        <v>3</v>
      </c>
      <c r="U318" s="42" t="s">
        <v>46</v>
      </c>
      <c r="V318" s="34"/>
      <c r="W318" s="164">
        <f t="shared" si="16"/>
        <v>0</v>
      </c>
      <c r="X318" s="164">
        <v>0.016</v>
      </c>
      <c r="Y318" s="164">
        <f t="shared" si="17"/>
        <v>0.064</v>
      </c>
      <c r="Z318" s="164">
        <v>0</v>
      </c>
      <c r="AA318" s="165">
        <f t="shared" si="18"/>
        <v>0</v>
      </c>
      <c r="AR318" s="16" t="s">
        <v>312</v>
      </c>
      <c r="AT318" s="16" t="s">
        <v>174</v>
      </c>
      <c r="AU318" s="16" t="s">
        <v>88</v>
      </c>
      <c r="AY318" s="16" t="s">
        <v>159</v>
      </c>
      <c r="BE318" s="107">
        <f t="shared" si="19"/>
        <v>0</v>
      </c>
      <c r="BF318" s="107">
        <f t="shared" si="20"/>
        <v>0</v>
      </c>
      <c r="BG318" s="107">
        <f t="shared" si="21"/>
        <v>0</v>
      </c>
      <c r="BH318" s="107">
        <f t="shared" si="22"/>
        <v>0</v>
      </c>
      <c r="BI318" s="107">
        <f t="shared" si="23"/>
        <v>0</v>
      </c>
      <c r="BJ318" s="16" t="s">
        <v>22</v>
      </c>
      <c r="BK318" s="107">
        <f t="shared" si="24"/>
        <v>0</v>
      </c>
      <c r="BL318" s="16" t="s">
        <v>235</v>
      </c>
      <c r="BM318" s="16" t="s">
        <v>582</v>
      </c>
    </row>
    <row r="319" spans="2:65" s="1" customFormat="1" ht="31.5" customHeight="1">
      <c r="B319" s="130"/>
      <c r="C319" s="174" t="s">
        <v>583</v>
      </c>
      <c r="D319" s="174" t="s">
        <v>174</v>
      </c>
      <c r="E319" s="175" t="s">
        <v>584</v>
      </c>
      <c r="F319" s="256" t="s">
        <v>585</v>
      </c>
      <c r="G319" s="257"/>
      <c r="H319" s="257"/>
      <c r="I319" s="257"/>
      <c r="J319" s="176" t="s">
        <v>285</v>
      </c>
      <c r="K319" s="177">
        <v>2</v>
      </c>
      <c r="L319" s="258">
        <v>0</v>
      </c>
      <c r="M319" s="257"/>
      <c r="N319" s="259">
        <f t="shared" si="15"/>
        <v>0</v>
      </c>
      <c r="O319" s="247"/>
      <c r="P319" s="247"/>
      <c r="Q319" s="247"/>
      <c r="R319" s="132"/>
      <c r="T319" s="163" t="s">
        <v>3</v>
      </c>
      <c r="U319" s="42" t="s">
        <v>46</v>
      </c>
      <c r="V319" s="34"/>
      <c r="W319" s="164">
        <f t="shared" si="16"/>
        <v>0</v>
      </c>
      <c r="X319" s="164">
        <v>0.016</v>
      </c>
      <c r="Y319" s="164">
        <f t="shared" si="17"/>
        <v>0.032</v>
      </c>
      <c r="Z319" s="164">
        <v>0</v>
      </c>
      <c r="AA319" s="165">
        <f t="shared" si="18"/>
        <v>0</v>
      </c>
      <c r="AR319" s="16" t="s">
        <v>312</v>
      </c>
      <c r="AT319" s="16" t="s">
        <v>174</v>
      </c>
      <c r="AU319" s="16" t="s">
        <v>88</v>
      </c>
      <c r="AY319" s="16" t="s">
        <v>159</v>
      </c>
      <c r="BE319" s="107">
        <f t="shared" si="19"/>
        <v>0</v>
      </c>
      <c r="BF319" s="107">
        <f t="shared" si="20"/>
        <v>0</v>
      </c>
      <c r="BG319" s="107">
        <f t="shared" si="21"/>
        <v>0</v>
      </c>
      <c r="BH319" s="107">
        <f t="shared" si="22"/>
        <v>0</v>
      </c>
      <c r="BI319" s="107">
        <f t="shared" si="23"/>
        <v>0</v>
      </c>
      <c r="BJ319" s="16" t="s">
        <v>22</v>
      </c>
      <c r="BK319" s="107">
        <f t="shared" si="24"/>
        <v>0</v>
      </c>
      <c r="BL319" s="16" t="s">
        <v>235</v>
      </c>
      <c r="BM319" s="16" t="s">
        <v>586</v>
      </c>
    </row>
    <row r="320" spans="2:65" s="1" customFormat="1" ht="31.5" customHeight="1">
      <c r="B320" s="130"/>
      <c r="C320" s="159" t="s">
        <v>587</v>
      </c>
      <c r="D320" s="159" t="s">
        <v>160</v>
      </c>
      <c r="E320" s="160" t="s">
        <v>588</v>
      </c>
      <c r="F320" s="246" t="s">
        <v>589</v>
      </c>
      <c r="G320" s="247"/>
      <c r="H320" s="247"/>
      <c r="I320" s="247"/>
      <c r="J320" s="161" t="s">
        <v>285</v>
      </c>
      <c r="K320" s="162">
        <v>1</v>
      </c>
      <c r="L320" s="248">
        <v>0</v>
      </c>
      <c r="M320" s="247"/>
      <c r="N320" s="249">
        <f t="shared" si="15"/>
        <v>0</v>
      </c>
      <c r="O320" s="247"/>
      <c r="P320" s="247"/>
      <c r="Q320" s="247"/>
      <c r="R320" s="132"/>
      <c r="T320" s="163" t="s">
        <v>3</v>
      </c>
      <c r="U320" s="42" t="s">
        <v>46</v>
      </c>
      <c r="V320" s="34"/>
      <c r="W320" s="164">
        <f t="shared" si="16"/>
        <v>0</v>
      </c>
      <c r="X320" s="164">
        <v>0</v>
      </c>
      <c r="Y320" s="164">
        <f t="shared" si="17"/>
        <v>0</v>
      </c>
      <c r="Z320" s="164">
        <v>0</v>
      </c>
      <c r="AA320" s="165">
        <f t="shared" si="18"/>
        <v>0</v>
      </c>
      <c r="AR320" s="16" t="s">
        <v>235</v>
      </c>
      <c r="AT320" s="16" t="s">
        <v>160</v>
      </c>
      <c r="AU320" s="16" t="s">
        <v>88</v>
      </c>
      <c r="AY320" s="16" t="s">
        <v>159</v>
      </c>
      <c r="BE320" s="107">
        <f t="shared" si="19"/>
        <v>0</v>
      </c>
      <c r="BF320" s="107">
        <f t="shared" si="20"/>
        <v>0</v>
      </c>
      <c r="BG320" s="107">
        <f t="shared" si="21"/>
        <v>0</v>
      </c>
      <c r="BH320" s="107">
        <f t="shared" si="22"/>
        <v>0</v>
      </c>
      <c r="BI320" s="107">
        <f t="shared" si="23"/>
        <v>0</v>
      </c>
      <c r="BJ320" s="16" t="s">
        <v>22</v>
      </c>
      <c r="BK320" s="107">
        <f t="shared" si="24"/>
        <v>0</v>
      </c>
      <c r="BL320" s="16" t="s">
        <v>235</v>
      </c>
      <c r="BM320" s="16" t="s">
        <v>590</v>
      </c>
    </row>
    <row r="321" spans="2:65" s="1" customFormat="1" ht="66.75" customHeight="1">
      <c r="B321" s="130"/>
      <c r="C321" s="174" t="s">
        <v>591</v>
      </c>
      <c r="D321" s="174" t="s">
        <v>174</v>
      </c>
      <c r="E321" s="175" t="s">
        <v>592</v>
      </c>
      <c r="F321" s="256" t="s">
        <v>819</v>
      </c>
      <c r="G321" s="257"/>
      <c r="H321" s="257"/>
      <c r="I321" s="257"/>
      <c r="J321" s="176" t="s">
        <v>285</v>
      </c>
      <c r="K321" s="177">
        <v>1</v>
      </c>
      <c r="L321" s="258">
        <v>0</v>
      </c>
      <c r="M321" s="257"/>
      <c r="N321" s="259">
        <f t="shared" si="15"/>
        <v>0</v>
      </c>
      <c r="O321" s="247"/>
      <c r="P321" s="247"/>
      <c r="Q321" s="247"/>
      <c r="R321" s="132"/>
      <c r="T321" s="163" t="s">
        <v>3</v>
      </c>
      <c r="U321" s="42" t="s">
        <v>46</v>
      </c>
      <c r="V321" s="34"/>
      <c r="W321" s="164">
        <f t="shared" si="16"/>
        <v>0</v>
      </c>
      <c r="X321" s="164">
        <v>0.0175</v>
      </c>
      <c r="Y321" s="164">
        <f t="shared" si="17"/>
        <v>0.0175</v>
      </c>
      <c r="Z321" s="164">
        <v>0</v>
      </c>
      <c r="AA321" s="165">
        <f t="shared" si="18"/>
        <v>0</v>
      </c>
      <c r="AR321" s="16" t="s">
        <v>312</v>
      </c>
      <c r="AT321" s="16" t="s">
        <v>174</v>
      </c>
      <c r="AU321" s="16" t="s">
        <v>88</v>
      </c>
      <c r="AY321" s="16" t="s">
        <v>159</v>
      </c>
      <c r="BE321" s="107">
        <f t="shared" si="19"/>
        <v>0</v>
      </c>
      <c r="BF321" s="107">
        <f t="shared" si="20"/>
        <v>0</v>
      </c>
      <c r="BG321" s="107">
        <f t="shared" si="21"/>
        <v>0</v>
      </c>
      <c r="BH321" s="107">
        <f t="shared" si="22"/>
        <v>0</v>
      </c>
      <c r="BI321" s="107">
        <f t="shared" si="23"/>
        <v>0</v>
      </c>
      <c r="BJ321" s="16" t="s">
        <v>22</v>
      </c>
      <c r="BK321" s="107">
        <f t="shared" si="24"/>
        <v>0</v>
      </c>
      <c r="BL321" s="16" t="s">
        <v>235</v>
      </c>
      <c r="BM321" s="16" t="s">
        <v>593</v>
      </c>
    </row>
    <row r="322" spans="2:65" s="1" customFormat="1" ht="44.25" customHeight="1">
      <c r="B322" s="130"/>
      <c r="C322" s="159" t="s">
        <v>594</v>
      </c>
      <c r="D322" s="159" t="s">
        <v>160</v>
      </c>
      <c r="E322" s="160" t="s">
        <v>595</v>
      </c>
      <c r="F322" s="246" t="s">
        <v>596</v>
      </c>
      <c r="G322" s="247"/>
      <c r="H322" s="247"/>
      <c r="I322" s="247"/>
      <c r="J322" s="161" t="s">
        <v>285</v>
      </c>
      <c r="K322" s="162">
        <v>1</v>
      </c>
      <c r="L322" s="248">
        <v>0</v>
      </c>
      <c r="M322" s="247"/>
      <c r="N322" s="249">
        <f t="shared" si="15"/>
        <v>0</v>
      </c>
      <c r="O322" s="247"/>
      <c r="P322" s="247"/>
      <c r="Q322" s="247"/>
      <c r="R322" s="132"/>
      <c r="T322" s="163" t="s">
        <v>3</v>
      </c>
      <c r="U322" s="42" t="s">
        <v>46</v>
      </c>
      <c r="V322" s="34"/>
      <c r="W322" s="164">
        <f t="shared" si="16"/>
        <v>0</v>
      </c>
      <c r="X322" s="164">
        <v>0</v>
      </c>
      <c r="Y322" s="164">
        <f t="shared" si="17"/>
        <v>0</v>
      </c>
      <c r="Z322" s="164">
        <v>0</v>
      </c>
      <c r="AA322" s="165">
        <f t="shared" si="18"/>
        <v>0</v>
      </c>
      <c r="AR322" s="16" t="s">
        <v>235</v>
      </c>
      <c r="AT322" s="16" t="s">
        <v>160</v>
      </c>
      <c r="AU322" s="16" t="s">
        <v>88</v>
      </c>
      <c r="AY322" s="16" t="s">
        <v>159</v>
      </c>
      <c r="BE322" s="107">
        <f t="shared" si="19"/>
        <v>0</v>
      </c>
      <c r="BF322" s="107">
        <f t="shared" si="20"/>
        <v>0</v>
      </c>
      <c r="BG322" s="107">
        <f t="shared" si="21"/>
        <v>0</v>
      </c>
      <c r="BH322" s="107">
        <f t="shared" si="22"/>
        <v>0</v>
      </c>
      <c r="BI322" s="107">
        <f t="shared" si="23"/>
        <v>0</v>
      </c>
      <c r="BJ322" s="16" t="s">
        <v>22</v>
      </c>
      <c r="BK322" s="107">
        <f t="shared" si="24"/>
        <v>0</v>
      </c>
      <c r="BL322" s="16" t="s">
        <v>235</v>
      </c>
      <c r="BM322" s="16" t="s">
        <v>597</v>
      </c>
    </row>
    <row r="323" spans="2:65" s="1" customFormat="1" ht="44.25" customHeight="1">
      <c r="B323" s="130"/>
      <c r="C323" s="159" t="s">
        <v>598</v>
      </c>
      <c r="D323" s="159" t="s">
        <v>160</v>
      </c>
      <c r="E323" s="160" t="s">
        <v>599</v>
      </c>
      <c r="F323" s="246" t="s">
        <v>600</v>
      </c>
      <c r="G323" s="247"/>
      <c r="H323" s="247"/>
      <c r="I323" s="247"/>
      <c r="J323" s="161" t="s">
        <v>285</v>
      </c>
      <c r="K323" s="162">
        <v>1</v>
      </c>
      <c r="L323" s="248">
        <v>0</v>
      </c>
      <c r="M323" s="247"/>
      <c r="N323" s="249">
        <f t="shared" si="15"/>
        <v>0</v>
      </c>
      <c r="O323" s="247"/>
      <c r="P323" s="247"/>
      <c r="Q323" s="247"/>
      <c r="R323" s="132"/>
      <c r="T323" s="163" t="s">
        <v>3</v>
      </c>
      <c r="U323" s="42" t="s">
        <v>46</v>
      </c>
      <c r="V323" s="34"/>
      <c r="W323" s="164">
        <f t="shared" si="16"/>
        <v>0</v>
      </c>
      <c r="X323" s="164">
        <v>0</v>
      </c>
      <c r="Y323" s="164">
        <f t="shared" si="17"/>
        <v>0</v>
      </c>
      <c r="Z323" s="164">
        <v>0</v>
      </c>
      <c r="AA323" s="165">
        <f t="shared" si="18"/>
        <v>0</v>
      </c>
      <c r="AR323" s="16" t="s">
        <v>235</v>
      </c>
      <c r="AT323" s="16" t="s">
        <v>160</v>
      </c>
      <c r="AU323" s="16" t="s">
        <v>88</v>
      </c>
      <c r="AY323" s="16" t="s">
        <v>159</v>
      </c>
      <c r="BE323" s="107">
        <f t="shared" si="19"/>
        <v>0</v>
      </c>
      <c r="BF323" s="107">
        <f t="shared" si="20"/>
        <v>0</v>
      </c>
      <c r="BG323" s="107">
        <f t="shared" si="21"/>
        <v>0</v>
      </c>
      <c r="BH323" s="107">
        <f t="shared" si="22"/>
        <v>0</v>
      </c>
      <c r="BI323" s="107">
        <f t="shared" si="23"/>
        <v>0</v>
      </c>
      <c r="BJ323" s="16" t="s">
        <v>22</v>
      </c>
      <c r="BK323" s="107">
        <f t="shared" si="24"/>
        <v>0</v>
      </c>
      <c r="BL323" s="16" t="s">
        <v>235</v>
      </c>
      <c r="BM323" s="16" t="s">
        <v>601</v>
      </c>
    </row>
    <row r="324" spans="2:65" s="1" customFormat="1" ht="44.25" customHeight="1">
      <c r="B324" s="130"/>
      <c r="C324" s="159" t="s">
        <v>602</v>
      </c>
      <c r="D324" s="159" t="s">
        <v>160</v>
      </c>
      <c r="E324" s="160" t="s">
        <v>603</v>
      </c>
      <c r="F324" s="246" t="s">
        <v>604</v>
      </c>
      <c r="G324" s="247"/>
      <c r="H324" s="247"/>
      <c r="I324" s="247"/>
      <c r="J324" s="161" t="s">
        <v>285</v>
      </c>
      <c r="K324" s="162">
        <v>1</v>
      </c>
      <c r="L324" s="248">
        <v>0</v>
      </c>
      <c r="M324" s="247"/>
      <c r="N324" s="249">
        <f t="shared" si="15"/>
        <v>0</v>
      </c>
      <c r="O324" s="247"/>
      <c r="P324" s="247"/>
      <c r="Q324" s="247"/>
      <c r="R324" s="132"/>
      <c r="T324" s="163" t="s">
        <v>3</v>
      </c>
      <c r="U324" s="42" t="s">
        <v>46</v>
      </c>
      <c r="V324" s="34"/>
      <c r="W324" s="164">
        <f t="shared" si="16"/>
        <v>0</v>
      </c>
      <c r="X324" s="164">
        <v>0</v>
      </c>
      <c r="Y324" s="164">
        <f t="shared" si="17"/>
        <v>0</v>
      </c>
      <c r="Z324" s="164">
        <v>0</v>
      </c>
      <c r="AA324" s="165">
        <f t="shared" si="18"/>
        <v>0</v>
      </c>
      <c r="AR324" s="16" t="s">
        <v>235</v>
      </c>
      <c r="AT324" s="16" t="s">
        <v>160</v>
      </c>
      <c r="AU324" s="16" t="s">
        <v>88</v>
      </c>
      <c r="AY324" s="16" t="s">
        <v>159</v>
      </c>
      <c r="BE324" s="107">
        <f t="shared" si="19"/>
        <v>0</v>
      </c>
      <c r="BF324" s="107">
        <f t="shared" si="20"/>
        <v>0</v>
      </c>
      <c r="BG324" s="107">
        <f t="shared" si="21"/>
        <v>0</v>
      </c>
      <c r="BH324" s="107">
        <f t="shared" si="22"/>
        <v>0</v>
      </c>
      <c r="BI324" s="107">
        <f t="shared" si="23"/>
        <v>0</v>
      </c>
      <c r="BJ324" s="16" t="s">
        <v>22</v>
      </c>
      <c r="BK324" s="107">
        <f t="shared" si="24"/>
        <v>0</v>
      </c>
      <c r="BL324" s="16" t="s">
        <v>235</v>
      </c>
      <c r="BM324" s="16" t="s">
        <v>605</v>
      </c>
    </row>
    <row r="325" spans="2:65" s="1" customFormat="1" ht="22.5" customHeight="1">
      <c r="B325" s="130"/>
      <c r="C325" s="159" t="s">
        <v>606</v>
      </c>
      <c r="D325" s="159" t="s">
        <v>160</v>
      </c>
      <c r="E325" s="160" t="s">
        <v>607</v>
      </c>
      <c r="F325" s="246" t="s">
        <v>608</v>
      </c>
      <c r="G325" s="247"/>
      <c r="H325" s="247"/>
      <c r="I325" s="247"/>
      <c r="J325" s="161" t="s">
        <v>285</v>
      </c>
      <c r="K325" s="162">
        <v>1</v>
      </c>
      <c r="L325" s="248">
        <v>0</v>
      </c>
      <c r="M325" s="247"/>
      <c r="N325" s="249">
        <f t="shared" si="15"/>
        <v>0</v>
      </c>
      <c r="O325" s="247"/>
      <c r="P325" s="247"/>
      <c r="Q325" s="247"/>
      <c r="R325" s="132"/>
      <c r="T325" s="163" t="s">
        <v>3</v>
      </c>
      <c r="U325" s="42" t="s">
        <v>46</v>
      </c>
      <c r="V325" s="34"/>
      <c r="W325" s="164">
        <f t="shared" si="16"/>
        <v>0</v>
      </c>
      <c r="X325" s="164">
        <v>0</v>
      </c>
      <c r="Y325" s="164">
        <f t="shared" si="17"/>
        <v>0</v>
      </c>
      <c r="Z325" s="164">
        <v>0.174</v>
      </c>
      <c r="AA325" s="165">
        <f t="shared" si="18"/>
        <v>0.174</v>
      </c>
      <c r="AR325" s="16" t="s">
        <v>235</v>
      </c>
      <c r="AT325" s="16" t="s">
        <v>160</v>
      </c>
      <c r="AU325" s="16" t="s">
        <v>88</v>
      </c>
      <c r="AY325" s="16" t="s">
        <v>159</v>
      </c>
      <c r="BE325" s="107">
        <f t="shared" si="19"/>
        <v>0</v>
      </c>
      <c r="BF325" s="107">
        <f t="shared" si="20"/>
        <v>0</v>
      </c>
      <c r="BG325" s="107">
        <f t="shared" si="21"/>
        <v>0</v>
      </c>
      <c r="BH325" s="107">
        <f t="shared" si="22"/>
        <v>0</v>
      </c>
      <c r="BI325" s="107">
        <f t="shared" si="23"/>
        <v>0</v>
      </c>
      <c r="BJ325" s="16" t="s">
        <v>22</v>
      </c>
      <c r="BK325" s="107">
        <f t="shared" si="24"/>
        <v>0</v>
      </c>
      <c r="BL325" s="16" t="s">
        <v>235</v>
      </c>
      <c r="BM325" s="16" t="s">
        <v>609</v>
      </c>
    </row>
    <row r="326" spans="2:65" s="1" customFormat="1" ht="31.5" customHeight="1">
      <c r="B326" s="130"/>
      <c r="C326" s="159" t="s">
        <v>610</v>
      </c>
      <c r="D326" s="159" t="s">
        <v>160</v>
      </c>
      <c r="E326" s="160" t="s">
        <v>611</v>
      </c>
      <c r="F326" s="246" t="s">
        <v>612</v>
      </c>
      <c r="G326" s="247"/>
      <c r="H326" s="247"/>
      <c r="I326" s="247"/>
      <c r="J326" s="161" t="s">
        <v>491</v>
      </c>
      <c r="K326" s="186">
        <v>0</v>
      </c>
      <c r="L326" s="248">
        <v>0</v>
      </c>
      <c r="M326" s="247"/>
      <c r="N326" s="249">
        <f t="shared" si="15"/>
        <v>0</v>
      </c>
      <c r="O326" s="247"/>
      <c r="P326" s="247"/>
      <c r="Q326" s="247"/>
      <c r="R326" s="132"/>
      <c r="T326" s="163" t="s">
        <v>3</v>
      </c>
      <c r="U326" s="42" t="s">
        <v>46</v>
      </c>
      <c r="V326" s="34"/>
      <c r="W326" s="164">
        <f t="shared" si="16"/>
        <v>0</v>
      </c>
      <c r="X326" s="164">
        <v>0</v>
      </c>
      <c r="Y326" s="164">
        <f t="shared" si="17"/>
        <v>0</v>
      </c>
      <c r="Z326" s="164">
        <v>0</v>
      </c>
      <c r="AA326" s="165">
        <f t="shared" si="18"/>
        <v>0</v>
      </c>
      <c r="AR326" s="16" t="s">
        <v>235</v>
      </c>
      <c r="AT326" s="16" t="s">
        <v>160</v>
      </c>
      <c r="AU326" s="16" t="s">
        <v>88</v>
      </c>
      <c r="AY326" s="16" t="s">
        <v>159</v>
      </c>
      <c r="BE326" s="107">
        <f t="shared" si="19"/>
        <v>0</v>
      </c>
      <c r="BF326" s="107">
        <f t="shared" si="20"/>
        <v>0</v>
      </c>
      <c r="BG326" s="107">
        <f t="shared" si="21"/>
        <v>0</v>
      </c>
      <c r="BH326" s="107">
        <f t="shared" si="22"/>
        <v>0</v>
      </c>
      <c r="BI326" s="107">
        <f t="shared" si="23"/>
        <v>0</v>
      </c>
      <c r="BJ326" s="16" t="s">
        <v>22</v>
      </c>
      <c r="BK326" s="107">
        <f t="shared" si="24"/>
        <v>0</v>
      </c>
      <c r="BL326" s="16" t="s">
        <v>235</v>
      </c>
      <c r="BM326" s="16" t="s">
        <v>613</v>
      </c>
    </row>
    <row r="327" spans="2:63" s="10" customFormat="1" ht="29.25" customHeight="1">
      <c r="B327" s="148"/>
      <c r="C327" s="149"/>
      <c r="D327" s="158" t="s">
        <v>128</v>
      </c>
      <c r="E327" s="158"/>
      <c r="F327" s="158"/>
      <c r="G327" s="158"/>
      <c r="H327" s="158"/>
      <c r="I327" s="158"/>
      <c r="J327" s="158"/>
      <c r="K327" s="158"/>
      <c r="L327" s="158"/>
      <c r="M327" s="158"/>
      <c r="N327" s="239">
        <f>BK327</f>
        <v>0</v>
      </c>
      <c r="O327" s="240"/>
      <c r="P327" s="240"/>
      <c r="Q327" s="240"/>
      <c r="R327" s="151"/>
      <c r="T327" s="152"/>
      <c r="U327" s="149"/>
      <c r="V327" s="149"/>
      <c r="W327" s="153">
        <f>SUM(W328:W338)</f>
        <v>0</v>
      </c>
      <c r="X327" s="149"/>
      <c r="Y327" s="153">
        <f>SUM(Y328:Y338)</f>
        <v>0.105324</v>
      </c>
      <c r="Z327" s="149"/>
      <c r="AA327" s="154">
        <f>SUM(AA328:AA338)</f>
        <v>1.8811</v>
      </c>
      <c r="AR327" s="155" t="s">
        <v>88</v>
      </c>
      <c r="AT327" s="156" t="s">
        <v>80</v>
      </c>
      <c r="AU327" s="156" t="s">
        <v>22</v>
      </c>
      <c r="AY327" s="155" t="s">
        <v>159</v>
      </c>
      <c r="BK327" s="157">
        <f>SUM(BK328:BK338)</f>
        <v>0</v>
      </c>
    </row>
    <row r="328" spans="2:65" s="1" customFormat="1" ht="22.5" customHeight="1">
      <c r="B328" s="130"/>
      <c r="C328" s="159" t="s">
        <v>28</v>
      </c>
      <c r="D328" s="159" t="s">
        <v>160</v>
      </c>
      <c r="E328" s="160" t="s">
        <v>614</v>
      </c>
      <c r="F328" s="246" t="s">
        <v>615</v>
      </c>
      <c r="G328" s="247"/>
      <c r="H328" s="247"/>
      <c r="I328" s="247"/>
      <c r="J328" s="161" t="s">
        <v>285</v>
      </c>
      <c r="K328" s="162">
        <v>1</v>
      </c>
      <c r="L328" s="248">
        <v>0</v>
      </c>
      <c r="M328" s="247"/>
      <c r="N328" s="249">
        <f>ROUND(L328*K328,2)</f>
        <v>0</v>
      </c>
      <c r="O328" s="247"/>
      <c r="P328" s="247"/>
      <c r="Q328" s="247"/>
      <c r="R328" s="132"/>
      <c r="T328" s="163" t="s">
        <v>3</v>
      </c>
      <c r="U328" s="42" t="s">
        <v>46</v>
      </c>
      <c r="V328" s="34"/>
      <c r="W328" s="164">
        <f>V328*K328</f>
        <v>0</v>
      </c>
      <c r="X328" s="164">
        <v>0</v>
      </c>
      <c r="Y328" s="164">
        <f>X328*K328</f>
        <v>0</v>
      </c>
      <c r="Z328" s="164">
        <v>0.016</v>
      </c>
      <c r="AA328" s="165">
        <f>Z328*K328</f>
        <v>0.016</v>
      </c>
      <c r="AR328" s="16" t="s">
        <v>235</v>
      </c>
      <c r="AT328" s="16" t="s">
        <v>160</v>
      </c>
      <c r="AU328" s="16" t="s">
        <v>88</v>
      </c>
      <c r="AY328" s="16" t="s">
        <v>159</v>
      </c>
      <c r="BE328" s="107">
        <f>IF(U328="základní",N328,0)</f>
        <v>0</v>
      </c>
      <c r="BF328" s="107">
        <f>IF(U328="snížená",N328,0)</f>
        <v>0</v>
      </c>
      <c r="BG328" s="107">
        <f>IF(U328="zákl. přenesená",N328,0)</f>
        <v>0</v>
      </c>
      <c r="BH328" s="107">
        <f>IF(U328="sníž. přenesená",N328,0)</f>
        <v>0</v>
      </c>
      <c r="BI328" s="107">
        <f>IF(U328="nulová",N328,0)</f>
        <v>0</v>
      </c>
      <c r="BJ328" s="16" t="s">
        <v>22</v>
      </c>
      <c r="BK328" s="107">
        <f>ROUND(L328*K328,2)</f>
        <v>0</v>
      </c>
      <c r="BL328" s="16" t="s">
        <v>235</v>
      </c>
      <c r="BM328" s="16" t="s">
        <v>616</v>
      </c>
    </row>
    <row r="329" spans="2:65" s="1" customFormat="1" ht="22.5" customHeight="1">
      <c r="B329" s="130"/>
      <c r="C329" s="159" t="s">
        <v>617</v>
      </c>
      <c r="D329" s="159" t="s">
        <v>160</v>
      </c>
      <c r="E329" s="160" t="s">
        <v>618</v>
      </c>
      <c r="F329" s="246" t="s">
        <v>619</v>
      </c>
      <c r="G329" s="247"/>
      <c r="H329" s="247"/>
      <c r="I329" s="247"/>
      <c r="J329" s="161" t="s">
        <v>196</v>
      </c>
      <c r="K329" s="162">
        <v>199.5</v>
      </c>
      <c r="L329" s="248">
        <v>0</v>
      </c>
      <c r="M329" s="247"/>
      <c r="N329" s="249">
        <f>ROUND(L329*K329,2)</f>
        <v>0</v>
      </c>
      <c r="O329" s="247"/>
      <c r="P329" s="247"/>
      <c r="Q329" s="247"/>
      <c r="R329" s="132"/>
      <c r="T329" s="163" t="s">
        <v>3</v>
      </c>
      <c r="U329" s="42" t="s">
        <v>46</v>
      </c>
      <c r="V329" s="34"/>
      <c r="W329" s="164">
        <f>V329*K329</f>
        <v>0</v>
      </c>
      <c r="X329" s="164">
        <v>0</v>
      </c>
      <c r="Y329" s="164">
        <f>X329*K329</f>
        <v>0</v>
      </c>
      <c r="Z329" s="164">
        <v>0.005</v>
      </c>
      <c r="AA329" s="165">
        <f>Z329*K329</f>
        <v>0.9975</v>
      </c>
      <c r="AR329" s="16" t="s">
        <v>235</v>
      </c>
      <c r="AT329" s="16" t="s">
        <v>160</v>
      </c>
      <c r="AU329" s="16" t="s">
        <v>88</v>
      </c>
      <c r="AY329" s="16" t="s">
        <v>159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16" t="s">
        <v>22</v>
      </c>
      <c r="BK329" s="107">
        <f>ROUND(L329*K329,2)</f>
        <v>0</v>
      </c>
      <c r="BL329" s="16" t="s">
        <v>235</v>
      </c>
      <c r="BM329" s="16" t="s">
        <v>620</v>
      </c>
    </row>
    <row r="330" spans="2:51" s="11" customFormat="1" ht="22.5" customHeight="1">
      <c r="B330" s="166"/>
      <c r="C330" s="167"/>
      <c r="D330" s="167"/>
      <c r="E330" s="168" t="s">
        <v>3</v>
      </c>
      <c r="F330" s="254" t="s">
        <v>621</v>
      </c>
      <c r="G330" s="255"/>
      <c r="H330" s="255"/>
      <c r="I330" s="255"/>
      <c r="J330" s="167"/>
      <c r="K330" s="169">
        <v>199.5</v>
      </c>
      <c r="L330" s="167"/>
      <c r="M330" s="167"/>
      <c r="N330" s="167"/>
      <c r="O330" s="167"/>
      <c r="P330" s="167"/>
      <c r="Q330" s="167"/>
      <c r="R330" s="170"/>
      <c r="T330" s="171"/>
      <c r="U330" s="167"/>
      <c r="V330" s="167"/>
      <c r="W330" s="167"/>
      <c r="X330" s="167"/>
      <c r="Y330" s="167"/>
      <c r="Z330" s="167"/>
      <c r="AA330" s="172"/>
      <c r="AT330" s="173" t="s">
        <v>167</v>
      </c>
      <c r="AU330" s="173" t="s">
        <v>88</v>
      </c>
      <c r="AV330" s="11" t="s">
        <v>88</v>
      </c>
      <c r="AW330" s="11" t="s">
        <v>39</v>
      </c>
      <c r="AX330" s="11" t="s">
        <v>22</v>
      </c>
      <c r="AY330" s="173" t="s">
        <v>159</v>
      </c>
    </row>
    <row r="331" spans="2:65" s="1" customFormat="1" ht="22.5" customHeight="1">
      <c r="B331" s="130"/>
      <c r="C331" s="159" t="s">
        <v>622</v>
      </c>
      <c r="D331" s="159" t="s">
        <v>160</v>
      </c>
      <c r="E331" s="160" t="s">
        <v>623</v>
      </c>
      <c r="F331" s="246" t="s">
        <v>624</v>
      </c>
      <c r="G331" s="247"/>
      <c r="H331" s="247"/>
      <c r="I331" s="247"/>
      <c r="J331" s="161" t="s">
        <v>196</v>
      </c>
      <c r="K331" s="162">
        <v>78.1</v>
      </c>
      <c r="L331" s="248">
        <v>0</v>
      </c>
      <c r="M331" s="247"/>
      <c r="N331" s="249">
        <f>ROUND(L331*K331,2)</f>
        <v>0</v>
      </c>
      <c r="O331" s="247"/>
      <c r="P331" s="247"/>
      <c r="Q331" s="247"/>
      <c r="R331" s="132"/>
      <c r="T331" s="163" t="s">
        <v>3</v>
      </c>
      <c r="U331" s="42" t="s">
        <v>46</v>
      </c>
      <c r="V331" s="34"/>
      <c r="W331" s="164">
        <f>V331*K331</f>
        <v>0</v>
      </c>
      <c r="X331" s="164">
        <v>0</v>
      </c>
      <c r="Y331" s="164">
        <f>X331*K331</f>
        <v>0</v>
      </c>
      <c r="Z331" s="164">
        <v>0.004</v>
      </c>
      <c r="AA331" s="165">
        <f>Z331*K331</f>
        <v>0.3124</v>
      </c>
      <c r="AR331" s="16" t="s">
        <v>235</v>
      </c>
      <c r="AT331" s="16" t="s">
        <v>160</v>
      </c>
      <c r="AU331" s="16" t="s">
        <v>88</v>
      </c>
      <c r="AY331" s="16" t="s">
        <v>159</v>
      </c>
      <c r="BE331" s="107">
        <f>IF(U331="základní",N331,0)</f>
        <v>0</v>
      </c>
      <c r="BF331" s="107">
        <f>IF(U331="snížená",N331,0)</f>
        <v>0</v>
      </c>
      <c r="BG331" s="107">
        <f>IF(U331="zákl. přenesená",N331,0)</f>
        <v>0</v>
      </c>
      <c r="BH331" s="107">
        <f>IF(U331="sníž. přenesená",N331,0)</f>
        <v>0</v>
      </c>
      <c r="BI331" s="107">
        <f>IF(U331="nulová",N331,0)</f>
        <v>0</v>
      </c>
      <c r="BJ331" s="16" t="s">
        <v>22</v>
      </c>
      <c r="BK331" s="107">
        <f>ROUND(L331*K331,2)</f>
        <v>0</v>
      </c>
      <c r="BL331" s="16" t="s">
        <v>235</v>
      </c>
      <c r="BM331" s="16" t="s">
        <v>625</v>
      </c>
    </row>
    <row r="332" spans="2:51" s="11" customFormat="1" ht="22.5" customHeight="1">
      <c r="B332" s="166"/>
      <c r="C332" s="167"/>
      <c r="D332" s="167"/>
      <c r="E332" s="168" t="s">
        <v>3</v>
      </c>
      <c r="F332" s="254" t="s">
        <v>626</v>
      </c>
      <c r="G332" s="255"/>
      <c r="H332" s="255"/>
      <c r="I332" s="255"/>
      <c r="J332" s="167"/>
      <c r="K332" s="169">
        <v>78.1</v>
      </c>
      <c r="L332" s="167"/>
      <c r="M332" s="167"/>
      <c r="N332" s="167"/>
      <c r="O332" s="167"/>
      <c r="P332" s="167"/>
      <c r="Q332" s="167"/>
      <c r="R332" s="170"/>
      <c r="T332" s="171"/>
      <c r="U332" s="167"/>
      <c r="V332" s="167"/>
      <c r="W332" s="167"/>
      <c r="X332" s="167"/>
      <c r="Y332" s="167"/>
      <c r="Z332" s="167"/>
      <c r="AA332" s="172"/>
      <c r="AT332" s="173" t="s">
        <v>167</v>
      </c>
      <c r="AU332" s="173" t="s">
        <v>88</v>
      </c>
      <c r="AV332" s="11" t="s">
        <v>88</v>
      </c>
      <c r="AW332" s="11" t="s">
        <v>39</v>
      </c>
      <c r="AX332" s="11" t="s">
        <v>22</v>
      </c>
      <c r="AY332" s="173" t="s">
        <v>159</v>
      </c>
    </row>
    <row r="333" spans="2:65" s="1" customFormat="1" ht="22.5" customHeight="1">
      <c r="B333" s="130"/>
      <c r="C333" s="159" t="s">
        <v>627</v>
      </c>
      <c r="D333" s="159" t="s">
        <v>160</v>
      </c>
      <c r="E333" s="160" t="s">
        <v>628</v>
      </c>
      <c r="F333" s="246" t="s">
        <v>629</v>
      </c>
      <c r="G333" s="247"/>
      <c r="H333" s="247"/>
      <c r="I333" s="247"/>
      <c r="J333" s="161" t="s">
        <v>196</v>
      </c>
      <c r="K333" s="162">
        <v>277.6</v>
      </c>
      <c r="L333" s="248">
        <v>0</v>
      </c>
      <c r="M333" s="247"/>
      <c r="N333" s="249">
        <f>ROUND(L333*K333,2)</f>
        <v>0</v>
      </c>
      <c r="O333" s="247"/>
      <c r="P333" s="247"/>
      <c r="Q333" s="247"/>
      <c r="R333" s="132"/>
      <c r="T333" s="163" t="s">
        <v>3</v>
      </c>
      <c r="U333" s="42" t="s">
        <v>46</v>
      </c>
      <c r="V333" s="34"/>
      <c r="W333" s="164">
        <f>V333*K333</f>
        <v>0</v>
      </c>
      <c r="X333" s="164">
        <v>0</v>
      </c>
      <c r="Y333" s="164">
        <f>X333*K333</f>
        <v>0</v>
      </c>
      <c r="Z333" s="164">
        <v>0.002</v>
      </c>
      <c r="AA333" s="165">
        <f>Z333*K333</f>
        <v>0.5552</v>
      </c>
      <c r="AR333" s="16" t="s">
        <v>235</v>
      </c>
      <c r="AT333" s="16" t="s">
        <v>160</v>
      </c>
      <c r="AU333" s="16" t="s">
        <v>88</v>
      </c>
      <c r="AY333" s="16" t="s">
        <v>159</v>
      </c>
      <c r="BE333" s="107">
        <f>IF(U333="základní",N333,0)</f>
        <v>0</v>
      </c>
      <c r="BF333" s="107">
        <f>IF(U333="snížená",N333,0)</f>
        <v>0</v>
      </c>
      <c r="BG333" s="107">
        <f>IF(U333="zákl. přenesená",N333,0)</f>
        <v>0</v>
      </c>
      <c r="BH333" s="107">
        <f>IF(U333="sníž. přenesená",N333,0)</f>
        <v>0</v>
      </c>
      <c r="BI333" s="107">
        <f>IF(U333="nulová",N333,0)</f>
        <v>0</v>
      </c>
      <c r="BJ333" s="16" t="s">
        <v>22</v>
      </c>
      <c r="BK333" s="107">
        <f>ROUND(L333*K333,2)</f>
        <v>0</v>
      </c>
      <c r="BL333" s="16" t="s">
        <v>235</v>
      </c>
      <c r="BM333" s="16" t="s">
        <v>630</v>
      </c>
    </row>
    <row r="334" spans="2:51" s="11" customFormat="1" ht="22.5" customHeight="1">
      <c r="B334" s="166"/>
      <c r="C334" s="167"/>
      <c r="D334" s="167"/>
      <c r="E334" s="168" t="s">
        <v>3</v>
      </c>
      <c r="F334" s="254" t="s">
        <v>631</v>
      </c>
      <c r="G334" s="255"/>
      <c r="H334" s="255"/>
      <c r="I334" s="255"/>
      <c r="J334" s="167"/>
      <c r="K334" s="169">
        <v>277.6</v>
      </c>
      <c r="L334" s="167"/>
      <c r="M334" s="167"/>
      <c r="N334" s="167"/>
      <c r="O334" s="167"/>
      <c r="P334" s="167"/>
      <c r="Q334" s="167"/>
      <c r="R334" s="170"/>
      <c r="T334" s="171"/>
      <c r="U334" s="167"/>
      <c r="V334" s="167"/>
      <c r="W334" s="167"/>
      <c r="X334" s="167"/>
      <c r="Y334" s="167"/>
      <c r="Z334" s="167"/>
      <c r="AA334" s="172"/>
      <c r="AT334" s="173" t="s">
        <v>167</v>
      </c>
      <c r="AU334" s="173" t="s">
        <v>88</v>
      </c>
      <c r="AV334" s="11" t="s">
        <v>88</v>
      </c>
      <c r="AW334" s="11" t="s">
        <v>39</v>
      </c>
      <c r="AX334" s="11" t="s">
        <v>22</v>
      </c>
      <c r="AY334" s="173" t="s">
        <v>159</v>
      </c>
    </row>
    <row r="335" spans="2:65" s="1" customFormat="1" ht="22.5" customHeight="1">
      <c r="B335" s="130"/>
      <c r="C335" s="159" t="s">
        <v>632</v>
      </c>
      <c r="D335" s="159" t="s">
        <v>160</v>
      </c>
      <c r="E335" s="160" t="s">
        <v>633</v>
      </c>
      <c r="F335" s="246" t="s">
        <v>634</v>
      </c>
      <c r="G335" s="247"/>
      <c r="H335" s="247"/>
      <c r="I335" s="247"/>
      <c r="J335" s="161" t="s">
        <v>196</v>
      </c>
      <c r="K335" s="162">
        <v>13.1</v>
      </c>
      <c r="L335" s="248">
        <v>0</v>
      </c>
      <c r="M335" s="247"/>
      <c r="N335" s="249">
        <f>ROUND(L335*K335,2)</f>
        <v>0</v>
      </c>
      <c r="O335" s="247"/>
      <c r="P335" s="247"/>
      <c r="Q335" s="247"/>
      <c r="R335" s="132"/>
      <c r="T335" s="163" t="s">
        <v>3</v>
      </c>
      <c r="U335" s="42" t="s">
        <v>46</v>
      </c>
      <c r="V335" s="34"/>
      <c r="W335" s="164">
        <f>V335*K335</f>
        <v>0</v>
      </c>
      <c r="X335" s="164">
        <v>4E-05</v>
      </c>
      <c r="Y335" s="164">
        <f>X335*K335</f>
        <v>0.000524</v>
      </c>
      <c r="Z335" s="164">
        <v>0</v>
      </c>
      <c r="AA335" s="165">
        <f>Z335*K335</f>
        <v>0</v>
      </c>
      <c r="AR335" s="16" t="s">
        <v>235</v>
      </c>
      <c r="AT335" s="16" t="s">
        <v>160</v>
      </c>
      <c r="AU335" s="16" t="s">
        <v>88</v>
      </c>
      <c r="AY335" s="16" t="s">
        <v>159</v>
      </c>
      <c r="BE335" s="107">
        <f>IF(U335="základní",N335,0)</f>
        <v>0</v>
      </c>
      <c r="BF335" s="107">
        <f>IF(U335="snížená",N335,0)</f>
        <v>0</v>
      </c>
      <c r="BG335" s="107">
        <f>IF(U335="zákl. přenesená",N335,0)</f>
        <v>0</v>
      </c>
      <c r="BH335" s="107">
        <f>IF(U335="sníž. přenesená",N335,0)</f>
        <v>0</v>
      </c>
      <c r="BI335" s="107">
        <f>IF(U335="nulová",N335,0)</f>
        <v>0</v>
      </c>
      <c r="BJ335" s="16" t="s">
        <v>22</v>
      </c>
      <c r="BK335" s="107">
        <f>ROUND(L335*K335,2)</f>
        <v>0</v>
      </c>
      <c r="BL335" s="16" t="s">
        <v>235</v>
      </c>
      <c r="BM335" s="16" t="s">
        <v>635</v>
      </c>
    </row>
    <row r="336" spans="2:65" s="1" customFormat="1" ht="22.5" customHeight="1">
      <c r="B336" s="130"/>
      <c r="C336" s="174" t="s">
        <v>636</v>
      </c>
      <c r="D336" s="174" t="s">
        <v>174</v>
      </c>
      <c r="E336" s="175" t="s">
        <v>637</v>
      </c>
      <c r="F336" s="256" t="s">
        <v>638</v>
      </c>
      <c r="G336" s="257"/>
      <c r="H336" s="257"/>
      <c r="I336" s="257"/>
      <c r="J336" s="176" t="s">
        <v>196</v>
      </c>
      <c r="K336" s="177">
        <v>13.1</v>
      </c>
      <c r="L336" s="258">
        <v>0</v>
      </c>
      <c r="M336" s="257"/>
      <c r="N336" s="259">
        <f>ROUND(L336*K336,2)</f>
        <v>0</v>
      </c>
      <c r="O336" s="247"/>
      <c r="P336" s="247"/>
      <c r="Q336" s="247"/>
      <c r="R336" s="132"/>
      <c r="T336" s="163" t="s">
        <v>3</v>
      </c>
      <c r="U336" s="42" t="s">
        <v>46</v>
      </c>
      <c r="V336" s="34"/>
      <c r="W336" s="164">
        <f>V336*K336</f>
        <v>0</v>
      </c>
      <c r="X336" s="164">
        <v>0.008</v>
      </c>
      <c r="Y336" s="164">
        <f>X336*K336</f>
        <v>0.1048</v>
      </c>
      <c r="Z336" s="164">
        <v>0</v>
      </c>
      <c r="AA336" s="165">
        <f>Z336*K336</f>
        <v>0</v>
      </c>
      <c r="AR336" s="16" t="s">
        <v>312</v>
      </c>
      <c r="AT336" s="16" t="s">
        <v>174</v>
      </c>
      <c r="AU336" s="16" t="s">
        <v>88</v>
      </c>
      <c r="AY336" s="16" t="s">
        <v>159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16" t="s">
        <v>22</v>
      </c>
      <c r="BK336" s="107">
        <f>ROUND(L336*K336,2)</f>
        <v>0</v>
      </c>
      <c r="BL336" s="16" t="s">
        <v>235</v>
      </c>
      <c r="BM336" s="16" t="s">
        <v>639</v>
      </c>
    </row>
    <row r="337" spans="2:65" s="1" customFormat="1" ht="31.5" customHeight="1">
      <c r="B337" s="130"/>
      <c r="C337" s="159" t="s">
        <v>640</v>
      </c>
      <c r="D337" s="159" t="s">
        <v>160</v>
      </c>
      <c r="E337" s="160" t="s">
        <v>641</v>
      </c>
      <c r="F337" s="246" t="s">
        <v>642</v>
      </c>
      <c r="G337" s="247"/>
      <c r="H337" s="247"/>
      <c r="I337" s="247"/>
      <c r="J337" s="161" t="s">
        <v>643</v>
      </c>
      <c r="K337" s="162">
        <v>10</v>
      </c>
      <c r="L337" s="248">
        <v>0</v>
      </c>
      <c r="M337" s="247"/>
      <c r="N337" s="249">
        <f>ROUND(L337*K337,2)</f>
        <v>0</v>
      </c>
      <c r="O337" s="247"/>
      <c r="P337" s="247"/>
      <c r="Q337" s="247"/>
      <c r="R337" s="132"/>
      <c r="T337" s="163" t="s">
        <v>3</v>
      </c>
      <c r="U337" s="42" t="s">
        <v>46</v>
      </c>
      <c r="V337" s="34"/>
      <c r="W337" s="164">
        <f>V337*K337</f>
        <v>0</v>
      </c>
      <c r="X337" s="164">
        <v>0</v>
      </c>
      <c r="Y337" s="164">
        <f>X337*K337</f>
        <v>0</v>
      </c>
      <c r="Z337" s="164">
        <v>0</v>
      </c>
      <c r="AA337" s="165">
        <f>Z337*K337</f>
        <v>0</v>
      </c>
      <c r="AR337" s="16" t="s">
        <v>235</v>
      </c>
      <c r="AT337" s="16" t="s">
        <v>160</v>
      </c>
      <c r="AU337" s="16" t="s">
        <v>88</v>
      </c>
      <c r="AY337" s="16" t="s">
        <v>159</v>
      </c>
      <c r="BE337" s="107">
        <f>IF(U337="základní",N337,0)</f>
        <v>0</v>
      </c>
      <c r="BF337" s="107">
        <f>IF(U337="snížená",N337,0)</f>
        <v>0</v>
      </c>
      <c r="BG337" s="107">
        <f>IF(U337="zákl. přenesená",N337,0)</f>
        <v>0</v>
      </c>
      <c r="BH337" s="107">
        <f>IF(U337="sníž. přenesená",N337,0)</f>
        <v>0</v>
      </c>
      <c r="BI337" s="107">
        <f>IF(U337="nulová",N337,0)</f>
        <v>0</v>
      </c>
      <c r="BJ337" s="16" t="s">
        <v>22</v>
      </c>
      <c r="BK337" s="107">
        <f>ROUND(L337*K337,2)</f>
        <v>0</v>
      </c>
      <c r="BL337" s="16" t="s">
        <v>235</v>
      </c>
      <c r="BM337" s="16" t="s">
        <v>644</v>
      </c>
    </row>
    <row r="338" spans="2:65" s="1" customFormat="1" ht="31.5" customHeight="1">
      <c r="B338" s="130"/>
      <c r="C338" s="159" t="s">
        <v>645</v>
      </c>
      <c r="D338" s="159" t="s">
        <v>160</v>
      </c>
      <c r="E338" s="160" t="s">
        <v>646</v>
      </c>
      <c r="F338" s="246" t="s">
        <v>647</v>
      </c>
      <c r="G338" s="247"/>
      <c r="H338" s="247"/>
      <c r="I338" s="247"/>
      <c r="J338" s="161" t="s">
        <v>491</v>
      </c>
      <c r="K338" s="186">
        <v>0</v>
      </c>
      <c r="L338" s="248">
        <v>0</v>
      </c>
      <c r="M338" s="247"/>
      <c r="N338" s="249">
        <f>ROUND(L338*K338,2)</f>
        <v>0</v>
      </c>
      <c r="O338" s="247"/>
      <c r="P338" s="247"/>
      <c r="Q338" s="247"/>
      <c r="R338" s="132"/>
      <c r="T338" s="163" t="s">
        <v>3</v>
      </c>
      <c r="U338" s="42" t="s">
        <v>46</v>
      </c>
      <c r="V338" s="34"/>
      <c r="W338" s="164">
        <f>V338*K338</f>
        <v>0</v>
      </c>
      <c r="X338" s="164">
        <v>0</v>
      </c>
      <c r="Y338" s="164">
        <f>X338*K338</f>
        <v>0</v>
      </c>
      <c r="Z338" s="164">
        <v>0</v>
      </c>
      <c r="AA338" s="165">
        <f>Z338*K338</f>
        <v>0</v>
      </c>
      <c r="AR338" s="16" t="s">
        <v>235</v>
      </c>
      <c r="AT338" s="16" t="s">
        <v>160</v>
      </c>
      <c r="AU338" s="16" t="s">
        <v>88</v>
      </c>
      <c r="AY338" s="16" t="s">
        <v>159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16" t="s">
        <v>22</v>
      </c>
      <c r="BK338" s="107">
        <f>ROUND(L338*K338,2)</f>
        <v>0</v>
      </c>
      <c r="BL338" s="16" t="s">
        <v>235</v>
      </c>
      <c r="BM338" s="16" t="s">
        <v>648</v>
      </c>
    </row>
    <row r="339" spans="2:63" s="10" customFormat="1" ht="29.25" customHeight="1">
      <c r="B339" s="148"/>
      <c r="C339" s="149"/>
      <c r="D339" s="158" t="s">
        <v>129</v>
      </c>
      <c r="E339" s="158"/>
      <c r="F339" s="158"/>
      <c r="G339" s="158"/>
      <c r="H339" s="158"/>
      <c r="I339" s="158"/>
      <c r="J339" s="158"/>
      <c r="K339" s="158"/>
      <c r="L339" s="158"/>
      <c r="M339" s="158"/>
      <c r="N339" s="239">
        <f>BK339</f>
        <v>0</v>
      </c>
      <c r="O339" s="240"/>
      <c r="P339" s="240"/>
      <c r="Q339" s="240"/>
      <c r="R339" s="151"/>
      <c r="T339" s="152"/>
      <c r="U339" s="149"/>
      <c r="V339" s="149"/>
      <c r="W339" s="153">
        <f>SUM(W340:W354)</f>
        <v>0</v>
      </c>
      <c r="X339" s="149"/>
      <c r="Y339" s="153">
        <f>SUM(Y340:Y354)</f>
        <v>2.1700926000000003</v>
      </c>
      <c r="Z339" s="149"/>
      <c r="AA339" s="154">
        <f>SUM(AA340:AA354)</f>
        <v>0</v>
      </c>
      <c r="AR339" s="155" t="s">
        <v>88</v>
      </c>
      <c r="AT339" s="156" t="s">
        <v>80</v>
      </c>
      <c r="AU339" s="156" t="s">
        <v>22</v>
      </c>
      <c r="AY339" s="155" t="s">
        <v>159</v>
      </c>
      <c r="BK339" s="157">
        <f>SUM(BK340:BK354)</f>
        <v>0</v>
      </c>
    </row>
    <row r="340" spans="2:65" s="1" customFormat="1" ht="31.5" customHeight="1">
      <c r="B340" s="130"/>
      <c r="C340" s="159" t="s">
        <v>649</v>
      </c>
      <c r="D340" s="159" t="s">
        <v>160</v>
      </c>
      <c r="E340" s="160" t="s">
        <v>650</v>
      </c>
      <c r="F340" s="246" t="s">
        <v>651</v>
      </c>
      <c r="G340" s="247"/>
      <c r="H340" s="247"/>
      <c r="I340" s="247"/>
      <c r="J340" s="161" t="s">
        <v>207</v>
      </c>
      <c r="K340" s="162">
        <v>55.59</v>
      </c>
      <c r="L340" s="248">
        <v>0</v>
      </c>
      <c r="M340" s="247"/>
      <c r="N340" s="249">
        <f>ROUND(L340*K340,2)</f>
        <v>0</v>
      </c>
      <c r="O340" s="247"/>
      <c r="P340" s="247"/>
      <c r="Q340" s="247"/>
      <c r="R340" s="132"/>
      <c r="T340" s="163" t="s">
        <v>3</v>
      </c>
      <c r="U340" s="42" t="s">
        <v>46</v>
      </c>
      <c r="V340" s="34"/>
      <c r="W340" s="164">
        <f>V340*K340</f>
        <v>0</v>
      </c>
      <c r="X340" s="164">
        <v>0.00562</v>
      </c>
      <c r="Y340" s="164">
        <f>X340*K340</f>
        <v>0.3124158</v>
      </c>
      <c r="Z340" s="164">
        <v>0</v>
      </c>
      <c r="AA340" s="165">
        <f>Z340*K340</f>
        <v>0</v>
      </c>
      <c r="AR340" s="16" t="s">
        <v>235</v>
      </c>
      <c r="AT340" s="16" t="s">
        <v>160</v>
      </c>
      <c r="AU340" s="16" t="s">
        <v>88</v>
      </c>
      <c r="AY340" s="16" t="s">
        <v>159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16" t="s">
        <v>22</v>
      </c>
      <c r="BK340" s="107">
        <f>ROUND(L340*K340,2)</f>
        <v>0</v>
      </c>
      <c r="BL340" s="16" t="s">
        <v>235</v>
      </c>
      <c r="BM340" s="16" t="s">
        <v>652</v>
      </c>
    </row>
    <row r="341" spans="2:51" s="11" customFormat="1" ht="31.5" customHeight="1">
      <c r="B341" s="166"/>
      <c r="C341" s="167"/>
      <c r="D341" s="167"/>
      <c r="E341" s="168" t="s">
        <v>3</v>
      </c>
      <c r="F341" s="254" t="s">
        <v>653</v>
      </c>
      <c r="G341" s="255"/>
      <c r="H341" s="255"/>
      <c r="I341" s="255"/>
      <c r="J341" s="167"/>
      <c r="K341" s="169">
        <v>62.99</v>
      </c>
      <c r="L341" s="167"/>
      <c r="M341" s="167"/>
      <c r="N341" s="167"/>
      <c r="O341" s="167"/>
      <c r="P341" s="167"/>
      <c r="Q341" s="167"/>
      <c r="R341" s="170"/>
      <c r="T341" s="171"/>
      <c r="U341" s="167"/>
      <c r="V341" s="167"/>
      <c r="W341" s="167"/>
      <c r="X341" s="167"/>
      <c r="Y341" s="167"/>
      <c r="Z341" s="167"/>
      <c r="AA341" s="172"/>
      <c r="AT341" s="173" t="s">
        <v>167</v>
      </c>
      <c r="AU341" s="173" t="s">
        <v>88</v>
      </c>
      <c r="AV341" s="11" t="s">
        <v>88</v>
      </c>
      <c r="AW341" s="11" t="s">
        <v>39</v>
      </c>
      <c r="AX341" s="11" t="s">
        <v>81</v>
      </c>
      <c r="AY341" s="173" t="s">
        <v>159</v>
      </c>
    </row>
    <row r="342" spans="2:51" s="11" customFormat="1" ht="22.5" customHeight="1">
      <c r="B342" s="166"/>
      <c r="C342" s="167"/>
      <c r="D342" s="167"/>
      <c r="E342" s="168" t="s">
        <v>3</v>
      </c>
      <c r="F342" s="262" t="s">
        <v>654</v>
      </c>
      <c r="G342" s="255"/>
      <c r="H342" s="255"/>
      <c r="I342" s="255"/>
      <c r="J342" s="167"/>
      <c r="K342" s="169">
        <v>-7.4</v>
      </c>
      <c r="L342" s="167"/>
      <c r="M342" s="167"/>
      <c r="N342" s="167"/>
      <c r="O342" s="167"/>
      <c r="P342" s="167"/>
      <c r="Q342" s="167"/>
      <c r="R342" s="170"/>
      <c r="T342" s="171"/>
      <c r="U342" s="167"/>
      <c r="V342" s="167"/>
      <c r="W342" s="167"/>
      <c r="X342" s="167"/>
      <c r="Y342" s="167"/>
      <c r="Z342" s="167"/>
      <c r="AA342" s="172"/>
      <c r="AT342" s="173" t="s">
        <v>167</v>
      </c>
      <c r="AU342" s="173" t="s">
        <v>88</v>
      </c>
      <c r="AV342" s="11" t="s">
        <v>88</v>
      </c>
      <c r="AW342" s="11" t="s">
        <v>39</v>
      </c>
      <c r="AX342" s="11" t="s">
        <v>81</v>
      </c>
      <c r="AY342" s="173" t="s">
        <v>159</v>
      </c>
    </row>
    <row r="343" spans="2:51" s="12" customFormat="1" ht="22.5" customHeight="1">
      <c r="B343" s="178"/>
      <c r="C343" s="179"/>
      <c r="D343" s="179"/>
      <c r="E343" s="180" t="s">
        <v>3</v>
      </c>
      <c r="F343" s="260" t="s">
        <v>184</v>
      </c>
      <c r="G343" s="261"/>
      <c r="H343" s="261"/>
      <c r="I343" s="261"/>
      <c r="J343" s="179"/>
      <c r="K343" s="181">
        <v>55.59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167</v>
      </c>
      <c r="AU343" s="185" t="s">
        <v>88</v>
      </c>
      <c r="AV343" s="12" t="s">
        <v>164</v>
      </c>
      <c r="AW343" s="12" t="s">
        <v>39</v>
      </c>
      <c r="AX343" s="12" t="s">
        <v>22</v>
      </c>
      <c r="AY343" s="185" t="s">
        <v>159</v>
      </c>
    </row>
    <row r="344" spans="2:65" s="1" customFormat="1" ht="22.5" customHeight="1">
      <c r="B344" s="130"/>
      <c r="C344" s="174" t="s">
        <v>655</v>
      </c>
      <c r="D344" s="174" t="s">
        <v>174</v>
      </c>
      <c r="E344" s="175" t="s">
        <v>656</v>
      </c>
      <c r="F344" s="256" t="s">
        <v>657</v>
      </c>
      <c r="G344" s="257"/>
      <c r="H344" s="257"/>
      <c r="I344" s="257"/>
      <c r="J344" s="176" t="s">
        <v>285</v>
      </c>
      <c r="K344" s="177">
        <v>203.83</v>
      </c>
      <c r="L344" s="258">
        <v>0</v>
      </c>
      <c r="M344" s="257"/>
      <c r="N344" s="259">
        <f>ROUND(L344*K344,2)</f>
        <v>0</v>
      </c>
      <c r="O344" s="247"/>
      <c r="P344" s="247"/>
      <c r="Q344" s="247"/>
      <c r="R344" s="132"/>
      <c r="T344" s="163" t="s">
        <v>3</v>
      </c>
      <c r="U344" s="42" t="s">
        <v>46</v>
      </c>
      <c r="V344" s="34"/>
      <c r="W344" s="164">
        <f>V344*K344</f>
        <v>0</v>
      </c>
      <c r="X344" s="164">
        <v>0.00036</v>
      </c>
      <c r="Y344" s="164">
        <f>X344*K344</f>
        <v>0.07337880000000001</v>
      </c>
      <c r="Z344" s="164">
        <v>0</v>
      </c>
      <c r="AA344" s="165">
        <f>Z344*K344</f>
        <v>0</v>
      </c>
      <c r="AR344" s="16" t="s">
        <v>312</v>
      </c>
      <c r="AT344" s="16" t="s">
        <v>174</v>
      </c>
      <c r="AU344" s="16" t="s">
        <v>88</v>
      </c>
      <c r="AY344" s="16" t="s">
        <v>159</v>
      </c>
      <c r="BE344" s="107">
        <f>IF(U344="základní",N344,0)</f>
        <v>0</v>
      </c>
      <c r="BF344" s="107">
        <f>IF(U344="snížená",N344,0)</f>
        <v>0</v>
      </c>
      <c r="BG344" s="107">
        <f>IF(U344="zákl. přenesená",N344,0)</f>
        <v>0</v>
      </c>
      <c r="BH344" s="107">
        <f>IF(U344="sníž. přenesená",N344,0)</f>
        <v>0</v>
      </c>
      <c r="BI344" s="107">
        <f>IF(U344="nulová",N344,0)</f>
        <v>0</v>
      </c>
      <c r="BJ344" s="16" t="s">
        <v>22</v>
      </c>
      <c r="BK344" s="107">
        <f>ROUND(L344*K344,2)</f>
        <v>0</v>
      </c>
      <c r="BL344" s="16" t="s">
        <v>235</v>
      </c>
      <c r="BM344" s="16" t="s">
        <v>658</v>
      </c>
    </row>
    <row r="345" spans="2:51" s="11" customFormat="1" ht="22.5" customHeight="1">
      <c r="B345" s="166"/>
      <c r="C345" s="167"/>
      <c r="D345" s="167"/>
      <c r="E345" s="168" t="s">
        <v>3</v>
      </c>
      <c r="F345" s="254" t="s">
        <v>659</v>
      </c>
      <c r="G345" s="255"/>
      <c r="H345" s="255"/>
      <c r="I345" s="255"/>
      <c r="J345" s="167"/>
      <c r="K345" s="169">
        <v>185.3</v>
      </c>
      <c r="L345" s="167"/>
      <c r="M345" s="167"/>
      <c r="N345" s="167"/>
      <c r="O345" s="167"/>
      <c r="P345" s="167"/>
      <c r="Q345" s="167"/>
      <c r="R345" s="170"/>
      <c r="T345" s="171"/>
      <c r="U345" s="167"/>
      <c r="V345" s="167"/>
      <c r="W345" s="167"/>
      <c r="X345" s="167"/>
      <c r="Y345" s="167"/>
      <c r="Z345" s="167"/>
      <c r="AA345" s="172"/>
      <c r="AT345" s="173" t="s">
        <v>167</v>
      </c>
      <c r="AU345" s="173" t="s">
        <v>88</v>
      </c>
      <c r="AV345" s="11" t="s">
        <v>88</v>
      </c>
      <c r="AW345" s="11" t="s">
        <v>39</v>
      </c>
      <c r="AX345" s="11" t="s">
        <v>22</v>
      </c>
      <c r="AY345" s="173" t="s">
        <v>159</v>
      </c>
    </row>
    <row r="346" spans="2:65" s="1" customFormat="1" ht="31.5" customHeight="1">
      <c r="B346" s="130"/>
      <c r="C346" s="159" t="s">
        <v>660</v>
      </c>
      <c r="D346" s="159" t="s">
        <v>160</v>
      </c>
      <c r="E346" s="160" t="s">
        <v>661</v>
      </c>
      <c r="F346" s="246" t="s">
        <v>662</v>
      </c>
      <c r="G346" s="247"/>
      <c r="H346" s="247"/>
      <c r="I346" s="247"/>
      <c r="J346" s="161" t="s">
        <v>196</v>
      </c>
      <c r="K346" s="162">
        <v>31.8</v>
      </c>
      <c r="L346" s="248">
        <v>0</v>
      </c>
      <c r="M346" s="247"/>
      <c r="N346" s="249">
        <f>ROUND(L346*K346,2)</f>
        <v>0</v>
      </c>
      <c r="O346" s="247"/>
      <c r="P346" s="247"/>
      <c r="Q346" s="247"/>
      <c r="R346" s="132"/>
      <c r="T346" s="163" t="s">
        <v>3</v>
      </c>
      <c r="U346" s="42" t="s">
        <v>46</v>
      </c>
      <c r="V346" s="34"/>
      <c r="W346" s="164">
        <f>V346*K346</f>
        <v>0</v>
      </c>
      <c r="X346" s="164">
        <v>0.03775</v>
      </c>
      <c r="Y346" s="164">
        <f>X346*K346</f>
        <v>1.20045</v>
      </c>
      <c r="Z346" s="164">
        <v>0</v>
      </c>
      <c r="AA346" s="165">
        <f>Z346*K346</f>
        <v>0</v>
      </c>
      <c r="AR346" s="16" t="s">
        <v>235</v>
      </c>
      <c r="AT346" s="16" t="s">
        <v>160</v>
      </c>
      <c r="AU346" s="16" t="s">
        <v>88</v>
      </c>
      <c r="AY346" s="16" t="s">
        <v>159</v>
      </c>
      <c r="BE346" s="107">
        <f>IF(U346="základní",N346,0)</f>
        <v>0</v>
      </c>
      <c r="BF346" s="107">
        <f>IF(U346="snížená",N346,0)</f>
        <v>0</v>
      </c>
      <c r="BG346" s="107">
        <f>IF(U346="zákl. přenesená",N346,0)</f>
        <v>0</v>
      </c>
      <c r="BH346" s="107">
        <f>IF(U346="sníž. přenesená",N346,0)</f>
        <v>0</v>
      </c>
      <c r="BI346" s="107">
        <f>IF(U346="nulová",N346,0)</f>
        <v>0</v>
      </c>
      <c r="BJ346" s="16" t="s">
        <v>22</v>
      </c>
      <c r="BK346" s="107">
        <f>ROUND(L346*K346,2)</f>
        <v>0</v>
      </c>
      <c r="BL346" s="16" t="s">
        <v>235</v>
      </c>
      <c r="BM346" s="16" t="s">
        <v>663</v>
      </c>
    </row>
    <row r="347" spans="2:51" s="11" customFormat="1" ht="22.5" customHeight="1">
      <c r="B347" s="166"/>
      <c r="C347" s="167"/>
      <c r="D347" s="167"/>
      <c r="E347" s="168" t="s">
        <v>3</v>
      </c>
      <c r="F347" s="254" t="s">
        <v>664</v>
      </c>
      <c r="G347" s="255"/>
      <c r="H347" s="255"/>
      <c r="I347" s="255"/>
      <c r="J347" s="167"/>
      <c r="K347" s="169">
        <v>31.8</v>
      </c>
      <c r="L347" s="167"/>
      <c r="M347" s="167"/>
      <c r="N347" s="167"/>
      <c r="O347" s="167"/>
      <c r="P347" s="167"/>
      <c r="Q347" s="167"/>
      <c r="R347" s="170"/>
      <c r="T347" s="171"/>
      <c r="U347" s="167"/>
      <c r="V347" s="167"/>
      <c r="W347" s="167"/>
      <c r="X347" s="167"/>
      <c r="Y347" s="167"/>
      <c r="Z347" s="167"/>
      <c r="AA347" s="172"/>
      <c r="AT347" s="173" t="s">
        <v>167</v>
      </c>
      <c r="AU347" s="173" t="s">
        <v>88</v>
      </c>
      <c r="AV347" s="11" t="s">
        <v>88</v>
      </c>
      <c r="AW347" s="11" t="s">
        <v>39</v>
      </c>
      <c r="AX347" s="11" t="s">
        <v>22</v>
      </c>
      <c r="AY347" s="173" t="s">
        <v>159</v>
      </c>
    </row>
    <row r="348" spans="2:65" s="1" customFormat="1" ht="22.5" customHeight="1">
      <c r="B348" s="130"/>
      <c r="C348" s="174" t="s">
        <v>665</v>
      </c>
      <c r="D348" s="174" t="s">
        <v>174</v>
      </c>
      <c r="E348" s="175" t="s">
        <v>666</v>
      </c>
      <c r="F348" s="256" t="s">
        <v>667</v>
      </c>
      <c r="G348" s="257"/>
      <c r="H348" s="257"/>
      <c r="I348" s="257"/>
      <c r="J348" s="176" t="s">
        <v>196</v>
      </c>
      <c r="K348" s="177">
        <v>32.436</v>
      </c>
      <c r="L348" s="258">
        <v>0</v>
      </c>
      <c r="M348" s="257"/>
      <c r="N348" s="259">
        <f>ROUND(L348*K348,2)</f>
        <v>0</v>
      </c>
      <c r="O348" s="247"/>
      <c r="P348" s="247"/>
      <c r="Q348" s="247"/>
      <c r="R348" s="132"/>
      <c r="T348" s="163" t="s">
        <v>3</v>
      </c>
      <c r="U348" s="42" t="s">
        <v>46</v>
      </c>
      <c r="V348" s="34"/>
      <c r="W348" s="164">
        <f>V348*K348</f>
        <v>0</v>
      </c>
      <c r="X348" s="164">
        <v>0.018</v>
      </c>
      <c r="Y348" s="164">
        <f>X348*K348</f>
        <v>0.5838479999999999</v>
      </c>
      <c r="Z348" s="164">
        <v>0</v>
      </c>
      <c r="AA348" s="165">
        <f>Z348*K348</f>
        <v>0</v>
      </c>
      <c r="AR348" s="16" t="s">
        <v>312</v>
      </c>
      <c r="AT348" s="16" t="s">
        <v>174</v>
      </c>
      <c r="AU348" s="16" t="s">
        <v>88</v>
      </c>
      <c r="AY348" s="16" t="s">
        <v>159</v>
      </c>
      <c r="BE348" s="107">
        <f>IF(U348="základní",N348,0)</f>
        <v>0</v>
      </c>
      <c r="BF348" s="107">
        <f>IF(U348="snížená",N348,0)</f>
        <v>0</v>
      </c>
      <c r="BG348" s="107">
        <f>IF(U348="zákl. přenesená",N348,0)</f>
        <v>0</v>
      </c>
      <c r="BH348" s="107">
        <f>IF(U348="sníž. přenesená",N348,0)</f>
        <v>0</v>
      </c>
      <c r="BI348" s="107">
        <f>IF(U348="nulová",N348,0)</f>
        <v>0</v>
      </c>
      <c r="BJ348" s="16" t="s">
        <v>22</v>
      </c>
      <c r="BK348" s="107">
        <f>ROUND(L348*K348,2)</f>
        <v>0</v>
      </c>
      <c r="BL348" s="16" t="s">
        <v>235</v>
      </c>
      <c r="BM348" s="16" t="s">
        <v>668</v>
      </c>
    </row>
    <row r="349" spans="2:65" s="1" customFormat="1" ht="31.5" customHeight="1">
      <c r="B349" s="130"/>
      <c r="C349" s="159" t="s">
        <v>669</v>
      </c>
      <c r="D349" s="159" t="s">
        <v>160</v>
      </c>
      <c r="E349" s="160" t="s">
        <v>670</v>
      </c>
      <c r="F349" s="246" t="s">
        <v>671</v>
      </c>
      <c r="G349" s="247"/>
      <c r="H349" s="247"/>
      <c r="I349" s="247"/>
      <c r="J349" s="161" t="s">
        <v>196</v>
      </c>
      <c r="K349" s="162">
        <v>31.8</v>
      </c>
      <c r="L349" s="248">
        <v>0</v>
      </c>
      <c r="M349" s="247"/>
      <c r="N349" s="249">
        <f>ROUND(L349*K349,2)</f>
        <v>0</v>
      </c>
      <c r="O349" s="247"/>
      <c r="P349" s="247"/>
      <c r="Q349" s="247"/>
      <c r="R349" s="132"/>
      <c r="T349" s="163" t="s">
        <v>3</v>
      </c>
      <c r="U349" s="42" t="s">
        <v>46</v>
      </c>
      <c r="V349" s="34"/>
      <c r="W349" s="164">
        <f>V349*K349</f>
        <v>0</v>
      </c>
      <c r="X349" s="164">
        <v>0</v>
      </c>
      <c r="Y349" s="164">
        <f>X349*K349</f>
        <v>0</v>
      </c>
      <c r="Z349" s="164">
        <v>0</v>
      </c>
      <c r="AA349" s="165">
        <f>Z349*K349</f>
        <v>0</v>
      </c>
      <c r="AR349" s="16" t="s">
        <v>235</v>
      </c>
      <c r="AT349" s="16" t="s">
        <v>160</v>
      </c>
      <c r="AU349" s="16" t="s">
        <v>88</v>
      </c>
      <c r="AY349" s="16" t="s">
        <v>159</v>
      </c>
      <c r="BE349" s="107">
        <f>IF(U349="základní",N349,0)</f>
        <v>0</v>
      </c>
      <c r="BF349" s="107">
        <f>IF(U349="snížená",N349,0)</f>
        <v>0</v>
      </c>
      <c r="BG349" s="107">
        <f>IF(U349="zákl. přenesená",N349,0)</f>
        <v>0</v>
      </c>
      <c r="BH349" s="107">
        <f>IF(U349="sníž. přenesená",N349,0)</f>
        <v>0</v>
      </c>
      <c r="BI349" s="107">
        <f>IF(U349="nulová",N349,0)</f>
        <v>0</v>
      </c>
      <c r="BJ349" s="16" t="s">
        <v>22</v>
      </c>
      <c r="BK349" s="107">
        <f>ROUND(L349*K349,2)</f>
        <v>0</v>
      </c>
      <c r="BL349" s="16" t="s">
        <v>235</v>
      </c>
      <c r="BM349" s="16" t="s">
        <v>672</v>
      </c>
    </row>
    <row r="350" spans="2:51" s="11" customFormat="1" ht="22.5" customHeight="1">
      <c r="B350" s="166"/>
      <c r="C350" s="167"/>
      <c r="D350" s="167"/>
      <c r="E350" s="168" t="s">
        <v>3</v>
      </c>
      <c r="F350" s="254" t="s">
        <v>673</v>
      </c>
      <c r="G350" s="255"/>
      <c r="H350" s="255"/>
      <c r="I350" s="255"/>
      <c r="J350" s="167"/>
      <c r="K350" s="169">
        <v>31.8</v>
      </c>
      <c r="L350" s="167"/>
      <c r="M350" s="167"/>
      <c r="N350" s="167"/>
      <c r="O350" s="167"/>
      <c r="P350" s="167"/>
      <c r="Q350" s="167"/>
      <c r="R350" s="170"/>
      <c r="T350" s="171"/>
      <c r="U350" s="167"/>
      <c r="V350" s="167"/>
      <c r="W350" s="167"/>
      <c r="X350" s="167"/>
      <c r="Y350" s="167"/>
      <c r="Z350" s="167"/>
      <c r="AA350" s="172"/>
      <c r="AT350" s="173" t="s">
        <v>167</v>
      </c>
      <c r="AU350" s="173" t="s">
        <v>88</v>
      </c>
      <c r="AV350" s="11" t="s">
        <v>88</v>
      </c>
      <c r="AW350" s="11" t="s">
        <v>39</v>
      </c>
      <c r="AX350" s="11" t="s">
        <v>22</v>
      </c>
      <c r="AY350" s="173" t="s">
        <v>159</v>
      </c>
    </row>
    <row r="351" spans="2:65" s="1" customFormat="1" ht="31.5" customHeight="1">
      <c r="B351" s="130"/>
      <c r="C351" s="159" t="s">
        <v>674</v>
      </c>
      <c r="D351" s="159" t="s">
        <v>160</v>
      </c>
      <c r="E351" s="160" t="s">
        <v>675</v>
      </c>
      <c r="F351" s="246" t="s">
        <v>676</v>
      </c>
      <c r="G351" s="247"/>
      <c r="H351" s="247"/>
      <c r="I351" s="247"/>
      <c r="J351" s="161" t="s">
        <v>196</v>
      </c>
      <c r="K351" s="162">
        <v>36.247</v>
      </c>
      <c r="L351" s="248">
        <v>0</v>
      </c>
      <c r="M351" s="247"/>
      <c r="N351" s="249">
        <f>ROUND(L351*K351,2)</f>
        <v>0</v>
      </c>
      <c r="O351" s="247"/>
      <c r="P351" s="247"/>
      <c r="Q351" s="247"/>
      <c r="R351" s="132"/>
      <c r="T351" s="163" t="s">
        <v>3</v>
      </c>
      <c r="U351" s="42" t="s">
        <v>46</v>
      </c>
      <c r="V351" s="34"/>
      <c r="W351" s="164">
        <f>V351*K351</f>
        <v>0</v>
      </c>
      <c r="X351" s="164">
        <v>0</v>
      </c>
      <c r="Y351" s="164">
        <f>X351*K351</f>
        <v>0</v>
      </c>
      <c r="Z351" s="164">
        <v>0</v>
      </c>
      <c r="AA351" s="165">
        <f>Z351*K351</f>
        <v>0</v>
      </c>
      <c r="AR351" s="16" t="s">
        <v>235</v>
      </c>
      <c r="AT351" s="16" t="s">
        <v>160</v>
      </c>
      <c r="AU351" s="16" t="s">
        <v>88</v>
      </c>
      <c r="AY351" s="16" t="s">
        <v>159</v>
      </c>
      <c r="BE351" s="107">
        <f>IF(U351="základní",N351,0)</f>
        <v>0</v>
      </c>
      <c r="BF351" s="107">
        <f>IF(U351="snížená",N351,0)</f>
        <v>0</v>
      </c>
      <c r="BG351" s="107">
        <f>IF(U351="zákl. přenesená",N351,0)</f>
        <v>0</v>
      </c>
      <c r="BH351" s="107">
        <f>IF(U351="sníž. přenesená",N351,0)</f>
        <v>0</v>
      </c>
      <c r="BI351" s="107">
        <f>IF(U351="nulová",N351,0)</f>
        <v>0</v>
      </c>
      <c r="BJ351" s="16" t="s">
        <v>22</v>
      </c>
      <c r="BK351" s="107">
        <f>ROUND(L351*K351,2)</f>
        <v>0</v>
      </c>
      <c r="BL351" s="16" t="s">
        <v>235</v>
      </c>
      <c r="BM351" s="16" t="s">
        <v>677</v>
      </c>
    </row>
    <row r="352" spans="2:51" s="11" customFormat="1" ht="22.5" customHeight="1">
      <c r="B352" s="166"/>
      <c r="C352" s="167"/>
      <c r="D352" s="167"/>
      <c r="E352" s="168" t="s">
        <v>3</v>
      </c>
      <c r="F352" s="254" t="s">
        <v>678</v>
      </c>
      <c r="G352" s="255"/>
      <c r="H352" s="255"/>
      <c r="I352" s="255"/>
      <c r="J352" s="167"/>
      <c r="K352" s="169">
        <v>36.247</v>
      </c>
      <c r="L352" s="167"/>
      <c r="M352" s="167"/>
      <c r="N352" s="167"/>
      <c r="O352" s="167"/>
      <c r="P352" s="167"/>
      <c r="Q352" s="167"/>
      <c r="R352" s="170"/>
      <c r="T352" s="171"/>
      <c r="U352" s="167"/>
      <c r="V352" s="167"/>
      <c r="W352" s="167"/>
      <c r="X352" s="167"/>
      <c r="Y352" s="167"/>
      <c r="Z352" s="167"/>
      <c r="AA352" s="172"/>
      <c r="AT352" s="173" t="s">
        <v>167</v>
      </c>
      <c r="AU352" s="173" t="s">
        <v>88</v>
      </c>
      <c r="AV352" s="11" t="s">
        <v>88</v>
      </c>
      <c r="AW352" s="11" t="s">
        <v>39</v>
      </c>
      <c r="AX352" s="11" t="s">
        <v>22</v>
      </c>
      <c r="AY352" s="173" t="s">
        <v>159</v>
      </c>
    </row>
    <row r="353" spans="2:65" s="1" customFormat="1" ht="31.5" customHeight="1">
      <c r="B353" s="130"/>
      <c r="C353" s="159" t="s">
        <v>679</v>
      </c>
      <c r="D353" s="159" t="s">
        <v>160</v>
      </c>
      <c r="E353" s="160" t="s">
        <v>680</v>
      </c>
      <c r="F353" s="246" t="s">
        <v>681</v>
      </c>
      <c r="G353" s="247"/>
      <c r="H353" s="247"/>
      <c r="I353" s="247"/>
      <c r="J353" s="161" t="s">
        <v>196</v>
      </c>
      <c r="K353" s="162">
        <v>36.247</v>
      </c>
      <c r="L353" s="248">
        <v>0</v>
      </c>
      <c r="M353" s="247"/>
      <c r="N353" s="249">
        <f>ROUND(L353*K353,2)</f>
        <v>0</v>
      </c>
      <c r="O353" s="247"/>
      <c r="P353" s="247"/>
      <c r="Q353" s="247"/>
      <c r="R353" s="132"/>
      <c r="T353" s="163" t="s">
        <v>3</v>
      </c>
      <c r="U353" s="42" t="s">
        <v>46</v>
      </c>
      <c r="V353" s="34"/>
      <c r="W353" s="164">
        <f>V353*K353</f>
        <v>0</v>
      </c>
      <c r="X353" s="164">
        <v>0</v>
      </c>
      <c r="Y353" s="164">
        <f>X353*K353</f>
        <v>0</v>
      </c>
      <c r="Z353" s="164">
        <v>0</v>
      </c>
      <c r="AA353" s="165">
        <f>Z353*K353</f>
        <v>0</v>
      </c>
      <c r="AR353" s="16" t="s">
        <v>235</v>
      </c>
      <c r="AT353" s="16" t="s">
        <v>160</v>
      </c>
      <c r="AU353" s="16" t="s">
        <v>88</v>
      </c>
      <c r="AY353" s="16" t="s">
        <v>159</v>
      </c>
      <c r="BE353" s="107">
        <f>IF(U353="základní",N353,0)</f>
        <v>0</v>
      </c>
      <c r="BF353" s="107">
        <f>IF(U353="snížená",N353,0)</f>
        <v>0</v>
      </c>
      <c r="BG353" s="107">
        <f>IF(U353="zákl. přenesená",N353,0)</f>
        <v>0</v>
      </c>
      <c r="BH353" s="107">
        <f>IF(U353="sníž. přenesená",N353,0)</f>
        <v>0</v>
      </c>
      <c r="BI353" s="107">
        <f>IF(U353="nulová",N353,0)</f>
        <v>0</v>
      </c>
      <c r="BJ353" s="16" t="s">
        <v>22</v>
      </c>
      <c r="BK353" s="107">
        <f>ROUND(L353*K353,2)</f>
        <v>0</v>
      </c>
      <c r="BL353" s="16" t="s">
        <v>235</v>
      </c>
      <c r="BM353" s="16" t="s">
        <v>682</v>
      </c>
    </row>
    <row r="354" spans="2:65" s="1" customFormat="1" ht="31.5" customHeight="1">
      <c r="B354" s="130"/>
      <c r="C354" s="159" t="s">
        <v>683</v>
      </c>
      <c r="D354" s="159" t="s">
        <v>160</v>
      </c>
      <c r="E354" s="160" t="s">
        <v>684</v>
      </c>
      <c r="F354" s="246" t="s">
        <v>685</v>
      </c>
      <c r="G354" s="247"/>
      <c r="H354" s="247"/>
      <c r="I354" s="247"/>
      <c r="J354" s="161" t="s">
        <v>491</v>
      </c>
      <c r="K354" s="186">
        <v>0</v>
      </c>
      <c r="L354" s="248">
        <v>0</v>
      </c>
      <c r="M354" s="247"/>
      <c r="N354" s="249">
        <f>ROUND(L354*K354,2)</f>
        <v>0</v>
      </c>
      <c r="O354" s="247"/>
      <c r="P354" s="247"/>
      <c r="Q354" s="247"/>
      <c r="R354" s="132"/>
      <c r="T354" s="163" t="s">
        <v>3</v>
      </c>
      <c r="U354" s="42" t="s">
        <v>46</v>
      </c>
      <c r="V354" s="34"/>
      <c r="W354" s="164">
        <f>V354*K354</f>
        <v>0</v>
      </c>
      <c r="X354" s="164">
        <v>0</v>
      </c>
      <c r="Y354" s="164">
        <f>X354*K354</f>
        <v>0</v>
      </c>
      <c r="Z354" s="164">
        <v>0</v>
      </c>
      <c r="AA354" s="165">
        <f>Z354*K354</f>
        <v>0</v>
      </c>
      <c r="AR354" s="16" t="s">
        <v>235</v>
      </c>
      <c r="AT354" s="16" t="s">
        <v>160</v>
      </c>
      <c r="AU354" s="16" t="s">
        <v>88</v>
      </c>
      <c r="AY354" s="16" t="s">
        <v>159</v>
      </c>
      <c r="BE354" s="107">
        <f>IF(U354="základní",N354,0)</f>
        <v>0</v>
      </c>
      <c r="BF354" s="107">
        <f>IF(U354="snížená",N354,0)</f>
        <v>0</v>
      </c>
      <c r="BG354" s="107">
        <f>IF(U354="zákl. přenesená",N354,0)</f>
        <v>0</v>
      </c>
      <c r="BH354" s="107">
        <f>IF(U354="sníž. přenesená",N354,0)</f>
        <v>0</v>
      </c>
      <c r="BI354" s="107">
        <f>IF(U354="nulová",N354,0)</f>
        <v>0</v>
      </c>
      <c r="BJ354" s="16" t="s">
        <v>22</v>
      </c>
      <c r="BK354" s="107">
        <f>ROUND(L354*K354,2)</f>
        <v>0</v>
      </c>
      <c r="BL354" s="16" t="s">
        <v>235</v>
      </c>
      <c r="BM354" s="16" t="s">
        <v>686</v>
      </c>
    </row>
    <row r="355" spans="2:63" s="10" customFormat="1" ht="29.25" customHeight="1">
      <c r="B355" s="148"/>
      <c r="C355" s="149"/>
      <c r="D355" s="158" t="s">
        <v>130</v>
      </c>
      <c r="E355" s="158"/>
      <c r="F355" s="158"/>
      <c r="G355" s="158"/>
      <c r="H355" s="158"/>
      <c r="I355" s="158"/>
      <c r="J355" s="158"/>
      <c r="K355" s="158"/>
      <c r="L355" s="158"/>
      <c r="M355" s="158"/>
      <c r="N355" s="239">
        <f>BK355</f>
        <v>0</v>
      </c>
      <c r="O355" s="240"/>
      <c r="P355" s="240"/>
      <c r="Q355" s="240"/>
      <c r="R355" s="151"/>
      <c r="T355" s="152"/>
      <c r="U355" s="149"/>
      <c r="V355" s="149"/>
      <c r="W355" s="153">
        <f>SUM(W356:W359)</f>
        <v>0</v>
      </c>
      <c r="X355" s="149"/>
      <c r="Y355" s="153">
        <f>SUM(Y356:Y359)</f>
        <v>0.250761</v>
      </c>
      <c r="Z355" s="149"/>
      <c r="AA355" s="154">
        <f>SUM(AA356:AA359)</f>
        <v>0</v>
      </c>
      <c r="AR355" s="155" t="s">
        <v>88</v>
      </c>
      <c r="AT355" s="156" t="s">
        <v>80</v>
      </c>
      <c r="AU355" s="156" t="s">
        <v>22</v>
      </c>
      <c r="AY355" s="155" t="s">
        <v>159</v>
      </c>
      <c r="BK355" s="157">
        <f>SUM(BK356:BK359)</f>
        <v>0</v>
      </c>
    </row>
    <row r="356" spans="2:65" s="1" customFormat="1" ht="31.5" customHeight="1">
      <c r="B356" s="130"/>
      <c r="C356" s="159" t="s">
        <v>687</v>
      </c>
      <c r="D356" s="159" t="s">
        <v>160</v>
      </c>
      <c r="E356" s="160" t="s">
        <v>688</v>
      </c>
      <c r="F356" s="246" t="s">
        <v>689</v>
      </c>
      <c r="G356" s="247"/>
      <c r="H356" s="247"/>
      <c r="I356" s="247"/>
      <c r="J356" s="161" t="s">
        <v>196</v>
      </c>
      <c r="K356" s="162">
        <v>2.035</v>
      </c>
      <c r="L356" s="248">
        <v>0</v>
      </c>
      <c r="M356" s="247"/>
      <c r="N356" s="249">
        <f>ROUND(L356*K356,2)</f>
        <v>0</v>
      </c>
      <c r="O356" s="247"/>
      <c r="P356" s="247"/>
      <c r="Q356" s="247"/>
      <c r="R356" s="132"/>
      <c r="T356" s="163" t="s">
        <v>3</v>
      </c>
      <c r="U356" s="42" t="s">
        <v>46</v>
      </c>
      <c r="V356" s="34"/>
      <c r="W356" s="164">
        <f>V356*K356</f>
        <v>0</v>
      </c>
      <c r="X356" s="164">
        <v>0.039</v>
      </c>
      <c r="Y356" s="164">
        <f>X356*K356</f>
        <v>0.079365</v>
      </c>
      <c r="Z356" s="164">
        <v>0</v>
      </c>
      <c r="AA356" s="165">
        <f>Z356*K356</f>
        <v>0</v>
      </c>
      <c r="AR356" s="16" t="s">
        <v>235</v>
      </c>
      <c r="AT356" s="16" t="s">
        <v>160</v>
      </c>
      <c r="AU356" s="16" t="s">
        <v>88</v>
      </c>
      <c r="AY356" s="16" t="s">
        <v>159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16" t="s">
        <v>22</v>
      </c>
      <c r="BK356" s="107">
        <f>ROUND(L356*K356,2)</f>
        <v>0</v>
      </c>
      <c r="BL356" s="16" t="s">
        <v>235</v>
      </c>
      <c r="BM356" s="16" t="s">
        <v>690</v>
      </c>
    </row>
    <row r="357" spans="2:51" s="11" customFormat="1" ht="31.5" customHeight="1">
      <c r="B357" s="166"/>
      <c r="C357" s="167"/>
      <c r="D357" s="167"/>
      <c r="E357" s="168" t="s">
        <v>3</v>
      </c>
      <c r="F357" s="254" t="s">
        <v>691</v>
      </c>
      <c r="G357" s="255"/>
      <c r="H357" s="255"/>
      <c r="I357" s="255"/>
      <c r="J357" s="167"/>
      <c r="K357" s="169">
        <v>2.035</v>
      </c>
      <c r="L357" s="167"/>
      <c r="M357" s="167"/>
      <c r="N357" s="167"/>
      <c r="O357" s="167"/>
      <c r="P357" s="167"/>
      <c r="Q357" s="167"/>
      <c r="R357" s="170"/>
      <c r="T357" s="171"/>
      <c r="U357" s="167"/>
      <c r="V357" s="167"/>
      <c r="W357" s="167"/>
      <c r="X357" s="167"/>
      <c r="Y357" s="167"/>
      <c r="Z357" s="167"/>
      <c r="AA357" s="172"/>
      <c r="AT357" s="173" t="s">
        <v>167</v>
      </c>
      <c r="AU357" s="173" t="s">
        <v>88</v>
      </c>
      <c r="AV357" s="11" t="s">
        <v>88</v>
      </c>
      <c r="AW357" s="11" t="s">
        <v>39</v>
      </c>
      <c r="AX357" s="11" t="s">
        <v>22</v>
      </c>
      <c r="AY357" s="173" t="s">
        <v>159</v>
      </c>
    </row>
    <row r="358" spans="2:65" s="1" customFormat="1" ht="22.5" customHeight="1">
      <c r="B358" s="130"/>
      <c r="C358" s="174" t="s">
        <v>692</v>
      </c>
      <c r="D358" s="174" t="s">
        <v>174</v>
      </c>
      <c r="E358" s="175" t="s">
        <v>693</v>
      </c>
      <c r="F358" s="256" t="s">
        <v>694</v>
      </c>
      <c r="G358" s="257"/>
      <c r="H358" s="257"/>
      <c r="I358" s="257"/>
      <c r="J358" s="176" t="s">
        <v>196</v>
      </c>
      <c r="K358" s="177">
        <v>2.116</v>
      </c>
      <c r="L358" s="258">
        <v>0</v>
      </c>
      <c r="M358" s="257"/>
      <c r="N358" s="259">
        <f>ROUND(L358*K358,2)</f>
        <v>0</v>
      </c>
      <c r="O358" s="247"/>
      <c r="P358" s="247"/>
      <c r="Q358" s="247"/>
      <c r="R358" s="132"/>
      <c r="T358" s="163" t="s">
        <v>3</v>
      </c>
      <c r="U358" s="42" t="s">
        <v>46</v>
      </c>
      <c r="V358" s="34"/>
      <c r="W358" s="164">
        <f>V358*K358</f>
        <v>0</v>
      </c>
      <c r="X358" s="164">
        <v>0.081</v>
      </c>
      <c r="Y358" s="164">
        <f>X358*K358</f>
        <v>0.17139600000000002</v>
      </c>
      <c r="Z358" s="164">
        <v>0</v>
      </c>
      <c r="AA358" s="165">
        <f>Z358*K358</f>
        <v>0</v>
      </c>
      <c r="AR358" s="16" t="s">
        <v>312</v>
      </c>
      <c r="AT358" s="16" t="s">
        <v>174</v>
      </c>
      <c r="AU358" s="16" t="s">
        <v>88</v>
      </c>
      <c r="AY358" s="16" t="s">
        <v>159</v>
      </c>
      <c r="BE358" s="107">
        <f>IF(U358="základní",N358,0)</f>
        <v>0</v>
      </c>
      <c r="BF358" s="107">
        <f>IF(U358="snížená",N358,0)</f>
        <v>0</v>
      </c>
      <c r="BG358" s="107">
        <f>IF(U358="zákl. přenesená",N358,0)</f>
        <v>0</v>
      </c>
      <c r="BH358" s="107">
        <f>IF(U358="sníž. přenesená",N358,0)</f>
        <v>0</v>
      </c>
      <c r="BI358" s="107">
        <f>IF(U358="nulová",N358,0)</f>
        <v>0</v>
      </c>
      <c r="BJ358" s="16" t="s">
        <v>22</v>
      </c>
      <c r="BK358" s="107">
        <f>ROUND(L358*K358,2)</f>
        <v>0</v>
      </c>
      <c r="BL358" s="16" t="s">
        <v>235</v>
      </c>
      <c r="BM358" s="16" t="s">
        <v>695</v>
      </c>
    </row>
    <row r="359" spans="2:65" s="1" customFormat="1" ht="31.5" customHeight="1">
      <c r="B359" s="130"/>
      <c r="C359" s="159" t="s">
        <v>696</v>
      </c>
      <c r="D359" s="159" t="s">
        <v>160</v>
      </c>
      <c r="E359" s="160" t="s">
        <v>697</v>
      </c>
      <c r="F359" s="246" t="s">
        <v>698</v>
      </c>
      <c r="G359" s="247"/>
      <c r="H359" s="247"/>
      <c r="I359" s="247"/>
      <c r="J359" s="161" t="s">
        <v>491</v>
      </c>
      <c r="K359" s="186">
        <v>0</v>
      </c>
      <c r="L359" s="248">
        <v>0</v>
      </c>
      <c r="M359" s="247"/>
      <c r="N359" s="249">
        <f>ROUND(L359*K359,2)</f>
        <v>0</v>
      </c>
      <c r="O359" s="247"/>
      <c r="P359" s="247"/>
      <c r="Q359" s="247"/>
      <c r="R359" s="132"/>
      <c r="T359" s="163" t="s">
        <v>3</v>
      </c>
      <c r="U359" s="42" t="s">
        <v>46</v>
      </c>
      <c r="V359" s="34"/>
      <c r="W359" s="164">
        <f>V359*K359</f>
        <v>0</v>
      </c>
      <c r="X359" s="164">
        <v>0</v>
      </c>
      <c r="Y359" s="164">
        <f>X359*K359</f>
        <v>0</v>
      </c>
      <c r="Z359" s="164">
        <v>0</v>
      </c>
      <c r="AA359" s="165">
        <f>Z359*K359</f>
        <v>0</v>
      </c>
      <c r="AR359" s="16" t="s">
        <v>235</v>
      </c>
      <c r="AT359" s="16" t="s">
        <v>160</v>
      </c>
      <c r="AU359" s="16" t="s">
        <v>88</v>
      </c>
      <c r="AY359" s="16" t="s">
        <v>159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16" t="s">
        <v>22</v>
      </c>
      <c r="BK359" s="107">
        <f>ROUND(L359*K359,2)</f>
        <v>0</v>
      </c>
      <c r="BL359" s="16" t="s">
        <v>235</v>
      </c>
      <c r="BM359" s="16" t="s">
        <v>699</v>
      </c>
    </row>
    <row r="360" spans="2:63" s="10" customFormat="1" ht="29.25" customHeight="1">
      <c r="B360" s="148"/>
      <c r="C360" s="149"/>
      <c r="D360" s="158" t="s">
        <v>131</v>
      </c>
      <c r="E360" s="158"/>
      <c r="F360" s="158"/>
      <c r="G360" s="158"/>
      <c r="H360" s="158"/>
      <c r="I360" s="158"/>
      <c r="J360" s="158"/>
      <c r="K360" s="158"/>
      <c r="L360" s="158"/>
      <c r="M360" s="158"/>
      <c r="N360" s="239">
        <f>BK360</f>
        <v>0</v>
      </c>
      <c r="O360" s="240"/>
      <c r="P360" s="240"/>
      <c r="Q360" s="240"/>
      <c r="R360" s="151"/>
      <c r="T360" s="152"/>
      <c r="U360" s="149"/>
      <c r="V360" s="149"/>
      <c r="W360" s="153">
        <f>SUM(W361:W370)</f>
        <v>0</v>
      </c>
      <c r="X360" s="149"/>
      <c r="Y360" s="153">
        <f>SUM(Y361:Y370)</f>
        <v>2.0223934800000003</v>
      </c>
      <c r="Z360" s="149"/>
      <c r="AA360" s="154">
        <f>SUM(AA361:AA370)</f>
        <v>0</v>
      </c>
      <c r="AR360" s="155" t="s">
        <v>88</v>
      </c>
      <c r="AT360" s="156" t="s">
        <v>80</v>
      </c>
      <c r="AU360" s="156" t="s">
        <v>22</v>
      </c>
      <c r="AY360" s="155" t="s">
        <v>159</v>
      </c>
      <c r="BK360" s="157">
        <f>SUM(BK361:BK370)</f>
        <v>0</v>
      </c>
    </row>
    <row r="361" spans="2:65" s="1" customFormat="1" ht="31.5" customHeight="1">
      <c r="B361" s="130"/>
      <c r="C361" s="159" t="s">
        <v>700</v>
      </c>
      <c r="D361" s="159" t="s">
        <v>160</v>
      </c>
      <c r="E361" s="160" t="s">
        <v>701</v>
      </c>
      <c r="F361" s="246" t="s">
        <v>702</v>
      </c>
      <c r="G361" s="247"/>
      <c r="H361" s="247"/>
      <c r="I361" s="247"/>
      <c r="J361" s="161" t="s">
        <v>196</v>
      </c>
      <c r="K361" s="162">
        <v>53.528</v>
      </c>
      <c r="L361" s="248">
        <v>0</v>
      </c>
      <c r="M361" s="247"/>
      <c r="N361" s="249">
        <f>ROUND(L361*K361,2)</f>
        <v>0</v>
      </c>
      <c r="O361" s="247"/>
      <c r="P361" s="247"/>
      <c r="Q361" s="247"/>
      <c r="R361" s="132"/>
      <c r="T361" s="163" t="s">
        <v>3</v>
      </c>
      <c r="U361" s="42" t="s">
        <v>46</v>
      </c>
      <c r="V361" s="34"/>
      <c r="W361" s="164">
        <f>V361*K361</f>
        <v>0</v>
      </c>
      <c r="X361" s="164">
        <v>0.02542</v>
      </c>
      <c r="Y361" s="164">
        <f>X361*K361</f>
        <v>1.36068176</v>
      </c>
      <c r="Z361" s="164">
        <v>0</v>
      </c>
      <c r="AA361" s="165">
        <f>Z361*K361</f>
        <v>0</v>
      </c>
      <c r="AR361" s="16" t="s">
        <v>235</v>
      </c>
      <c r="AT361" s="16" t="s">
        <v>160</v>
      </c>
      <c r="AU361" s="16" t="s">
        <v>88</v>
      </c>
      <c r="AY361" s="16" t="s">
        <v>159</v>
      </c>
      <c r="BE361" s="107">
        <f>IF(U361="základní",N361,0)</f>
        <v>0</v>
      </c>
      <c r="BF361" s="107">
        <f>IF(U361="snížená",N361,0)</f>
        <v>0</v>
      </c>
      <c r="BG361" s="107">
        <f>IF(U361="zákl. přenesená",N361,0)</f>
        <v>0</v>
      </c>
      <c r="BH361" s="107">
        <f>IF(U361="sníž. přenesená",N361,0)</f>
        <v>0</v>
      </c>
      <c r="BI361" s="107">
        <f>IF(U361="nulová",N361,0)</f>
        <v>0</v>
      </c>
      <c r="BJ361" s="16" t="s">
        <v>22</v>
      </c>
      <c r="BK361" s="107">
        <f>ROUND(L361*K361,2)</f>
        <v>0</v>
      </c>
      <c r="BL361" s="16" t="s">
        <v>235</v>
      </c>
      <c r="BM361" s="16" t="s">
        <v>703</v>
      </c>
    </row>
    <row r="362" spans="2:51" s="11" customFormat="1" ht="44.25" customHeight="1">
      <c r="B362" s="166"/>
      <c r="C362" s="167"/>
      <c r="D362" s="167"/>
      <c r="E362" s="168" t="s">
        <v>3</v>
      </c>
      <c r="F362" s="254" t="s">
        <v>704</v>
      </c>
      <c r="G362" s="255"/>
      <c r="H362" s="255"/>
      <c r="I362" s="255"/>
      <c r="J362" s="167"/>
      <c r="K362" s="169">
        <v>58.815</v>
      </c>
      <c r="L362" s="167"/>
      <c r="M362" s="167"/>
      <c r="N362" s="167"/>
      <c r="O362" s="167"/>
      <c r="P362" s="167"/>
      <c r="Q362" s="167"/>
      <c r="R362" s="170"/>
      <c r="T362" s="171"/>
      <c r="U362" s="167"/>
      <c r="V362" s="167"/>
      <c r="W362" s="167"/>
      <c r="X362" s="167"/>
      <c r="Y362" s="167"/>
      <c r="Z362" s="167"/>
      <c r="AA362" s="172"/>
      <c r="AT362" s="173" t="s">
        <v>167</v>
      </c>
      <c r="AU362" s="173" t="s">
        <v>88</v>
      </c>
      <c r="AV362" s="11" t="s">
        <v>88</v>
      </c>
      <c r="AW362" s="11" t="s">
        <v>39</v>
      </c>
      <c r="AX362" s="11" t="s">
        <v>81</v>
      </c>
      <c r="AY362" s="173" t="s">
        <v>159</v>
      </c>
    </row>
    <row r="363" spans="2:51" s="11" customFormat="1" ht="22.5" customHeight="1">
      <c r="B363" s="166"/>
      <c r="C363" s="167"/>
      <c r="D363" s="167"/>
      <c r="E363" s="168" t="s">
        <v>3</v>
      </c>
      <c r="F363" s="262" t="s">
        <v>705</v>
      </c>
      <c r="G363" s="255"/>
      <c r="H363" s="255"/>
      <c r="I363" s="255"/>
      <c r="J363" s="167"/>
      <c r="K363" s="169">
        <v>-8.64</v>
      </c>
      <c r="L363" s="167"/>
      <c r="M363" s="167"/>
      <c r="N363" s="167"/>
      <c r="O363" s="167"/>
      <c r="P363" s="167"/>
      <c r="Q363" s="167"/>
      <c r="R363" s="170"/>
      <c r="T363" s="171"/>
      <c r="U363" s="167"/>
      <c r="V363" s="167"/>
      <c r="W363" s="167"/>
      <c r="X363" s="167"/>
      <c r="Y363" s="167"/>
      <c r="Z363" s="167"/>
      <c r="AA363" s="172"/>
      <c r="AT363" s="173" t="s">
        <v>167</v>
      </c>
      <c r="AU363" s="173" t="s">
        <v>88</v>
      </c>
      <c r="AV363" s="11" t="s">
        <v>88</v>
      </c>
      <c r="AW363" s="11" t="s">
        <v>39</v>
      </c>
      <c r="AX363" s="11" t="s">
        <v>81</v>
      </c>
      <c r="AY363" s="173" t="s">
        <v>159</v>
      </c>
    </row>
    <row r="364" spans="2:51" s="11" customFormat="1" ht="22.5" customHeight="1">
      <c r="B364" s="166"/>
      <c r="C364" s="167"/>
      <c r="D364" s="167"/>
      <c r="E364" s="168" t="s">
        <v>3</v>
      </c>
      <c r="F364" s="262" t="s">
        <v>706</v>
      </c>
      <c r="G364" s="255"/>
      <c r="H364" s="255"/>
      <c r="I364" s="255"/>
      <c r="J364" s="167"/>
      <c r="K364" s="169">
        <v>2.775</v>
      </c>
      <c r="L364" s="167"/>
      <c r="M364" s="167"/>
      <c r="N364" s="167"/>
      <c r="O364" s="167"/>
      <c r="P364" s="167"/>
      <c r="Q364" s="167"/>
      <c r="R364" s="170"/>
      <c r="T364" s="171"/>
      <c r="U364" s="167"/>
      <c r="V364" s="167"/>
      <c r="W364" s="167"/>
      <c r="X364" s="167"/>
      <c r="Y364" s="167"/>
      <c r="Z364" s="167"/>
      <c r="AA364" s="172"/>
      <c r="AT364" s="173" t="s">
        <v>167</v>
      </c>
      <c r="AU364" s="173" t="s">
        <v>88</v>
      </c>
      <c r="AV364" s="11" t="s">
        <v>88</v>
      </c>
      <c r="AW364" s="11" t="s">
        <v>39</v>
      </c>
      <c r="AX364" s="11" t="s">
        <v>81</v>
      </c>
      <c r="AY364" s="173" t="s">
        <v>159</v>
      </c>
    </row>
    <row r="365" spans="2:51" s="11" customFormat="1" ht="22.5" customHeight="1">
      <c r="B365" s="166"/>
      <c r="C365" s="167"/>
      <c r="D365" s="167"/>
      <c r="E365" s="168" t="s">
        <v>3</v>
      </c>
      <c r="F365" s="262" t="s">
        <v>707</v>
      </c>
      <c r="G365" s="255"/>
      <c r="H365" s="255"/>
      <c r="I365" s="255"/>
      <c r="J365" s="167"/>
      <c r="K365" s="169">
        <v>0.578</v>
      </c>
      <c r="L365" s="167"/>
      <c r="M365" s="167"/>
      <c r="N365" s="167"/>
      <c r="O365" s="167"/>
      <c r="P365" s="167"/>
      <c r="Q365" s="167"/>
      <c r="R365" s="170"/>
      <c r="T365" s="171"/>
      <c r="U365" s="167"/>
      <c r="V365" s="167"/>
      <c r="W365" s="167"/>
      <c r="X365" s="167"/>
      <c r="Y365" s="167"/>
      <c r="Z365" s="167"/>
      <c r="AA365" s="172"/>
      <c r="AT365" s="173" t="s">
        <v>167</v>
      </c>
      <c r="AU365" s="173" t="s">
        <v>88</v>
      </c>
      <c r="AV365" s="11" t="s">
        <v>88</v>
      </c>
      <c r="AW365" s="11" t="s">
        <v>39</v>
      </c>
      <c r="AX365" s="11" t="s">
        <v>81</v>
      </c>
      <c r="AY365" s="173" t="s">
        <v>159</v>
      </c>
    </row>
    <row r="366" spans="2:51" s="12" customFormat="1" ht="22.5" customHeight="1">
      <c r="B366" s="178"/>
      <c r="C366" s="179"/>
      <c r="D366" s="179"/>
      <c r="E366" s="180" t="s">
        <v>3</v>
      </c>
      <c r="F366" s="260" t="s">
        <v>184</v>
      </c>
      <c r="G366" s="261"/>
      <c r="H366" s="261"/>
      <c r="I366" s="261"/>
      <c r="J366" s="179"/>
      <c r="K366" s="181">
        <v>53.528</v>
      </c>
      <c r="L366" s="179"/>
      <c r="M366" s="179"/>
      <c r="N366" s="179"/>
      <c r="O366" s="179"/>
      <c r="P366" s="179"/>
      <c r="Q366" s="179"/>
      <c r="R366" s="182"/>
      <c r="T366" s="183"/>
      <c r="U366" s="179"/>
      <c r="V366" s="179"/>
      <c r="W366" s="179"/>
      <c r="X366" s="179"/>
      <c r="Y366" s="179"/>
      <c r="Z366" s="179"/>
      <c r="AA366" s="184"/>
      <c r="AT366" s="185" t="s">
        <v>167</v>
      </c>
      <c r="AU366" s="185" t="s">
        <v>88</v>
      </c>
      <c r="AV366" s="12" t="s">
        <v>164</v>
      </c>
      <c r="AW366" s="12" t="s">
        <v>39</v>
      </c>
      <c r="AX366" s="12" t="s">
        <v>22</v>
      </c>
      <c r="AY366" s="185" t="s">
        <v>159</v>
      </c>
    </row>
    <row r="367" spans="2:65" s="1" customFormat="1" ht="22.5" customHeight="1">
      <c r="B367" s="130"/>
      <c r="C367" s="174" t="s">
        <v>708</v>
      </c>
      <c r="D367" s="174" t="s">
        <v>174</v>
      </c>
      <c r="E367" s="175" t="s">
        <v>709</v>
      </c>
      <c r="F367" s="256" t="s">
        <v>710</v>
      </c>
      <c r="G367" s="257"/>
      <c r="H367" s="257"/>
      <c r="I367" s="257"/>
      <c r="J367" s="176" t="s">
        <v>196</v>
      </c>
      <c r="K367" s="177">
        <v>55.669</v>
      </c>
      <c r="L367" s="258">
        <v>0</v>
      </c>
      <c r="M367" s="257"/>
      <c r="N367" s="259">
        <f>ROUND(L367*K367,2)</f>
        <v>0</v>
      </c>
      <c r="O367" s="247"/>
      <c r="P367" s="247"/>
      <c r="Q367" s="247"/>
      <c r="R367" s="132"/>
      <c r="T367" s="163" t="s">
        <v>3</v>
      </c>
      <c r="U367" s="42" t="s">
        <v>46</v>
      </c>
      <c r="V367" s="34"/>
      <c r="W367" s="164">
        <f>V367*K367</f>
        <v>0</v>
      </c>
      <c r="X367" s="164">
        <v>0.0118</v>
      </c>
      <c r="Y367" s="164">
        <f>X367*K367</f>
        <v>0.6568942</v>
      </c>
      <c r="Z367" s="164">
        <v>0</v>
      </c>
      <c r="AA367" s="165">
        <f>Z367*K367</f>
        <v>0</v>
      </c>
      <c r="AR367" s="16" t="s">
        <v>312</v>
      </c>
      <c r="AT367" s="16" t="s">
        <v>174</v>
      </c>
      <c r="AU367" s="16" t="s">
        <v>88</v>
      </c>
      <c r="AY367" s="16" t="s">
        <v>159</v>
      </c>
      <c r="BE367" s="107">
        <f>IF(U367="základní",N367,0)</f>
        <v>0</v>
      </c>
      <c r="BF367" s="107">
        <f>IF(U367="snížená",N367,0)</f>
        <v>0</v>
      </c>
      <c r="BG367" s="107">
        <f>IF(U367="zákl. přenesená",N367,0)</f>
        <v>0</v>
      </c>
      <c r="BH367" s="107">
        <f>IF(U367="sníž. přenesená",N367,0)</f>
        <v>0</v>
      </c>
      <c r="BI367" s="107">
        <f>IF(U367="nulová",N367,0)</f>
        <v>0</v>
      </c>
      <c r="BJ367" s="16" t="s">
        <v>22</v>
      </c>
      <c r="BK367" s="107">
        <f>ROUND(L367*K367,2)</f>
        <v>0</v>
      </c>
      <c r="BL367" s="16" t="s">
        <v>235</v>
      </c>
      <c r="BM367" s="16" t="s">
        <v>711</v>
      </c>
    </row>
    <row r="368" spans="2:65" s="1" customFormat="1" ht="31.5" customHeight="1">
      <c r="B368" s="130"/>
      <c r="C368" s="159" t="s">
        <v>712</v>
      </c>
      <c r="D368" s="159" t="s">
        <v>160</v>
      </c>
      <c r="E368" s="160" t="s">
        <v>713</v>
      </c>
      <c r="F368" s="246" t="s">
        <v>714</v>
      </c>
      <c r="G368" s="247"/>
      <c r="H368" s="247"/>
      <c r="I368" s="247"/>
      <c r="J368" s="161" t="s">
        <v>196</v>
      </c>
      <c r="K368" s="162">
        <v>53.528</v>
      </c>
      <c r="L368" s="248">
        <v>0</v>
      </c>
      <c r="M368" s="247"/>
      <c r="N368" s="249">
        <f>ROUND(L368*K368,2)</f>
        <v>0</v>
      </c>
      <c r="O368" s="247"/>
      <c r="P368" s="247"/>
      <c r="Q368" s="247"/>
      <c r="R368" s="132"/>
      <c r="T368" s="163" t="s">
        <v>3</v>
      </c>
      <c r="U368" s="42" t="s">
        <v>46</v>
      </c>
      <c r="V368" s="34"/>
      <c r="W368" s="164">
        <f>V368*K368</f>
        <v>0</v>
      </c>
      <c r="X368" s="164">
        <v>0</v>
      </c>
      <c r="Y368" s="164">
        <f>X368*K368</f>
        <v>0</v>
      </c>
      <c r="Z368" s="164">
        <v>0</v>
      </c>
      <c r="AA368" s="165">
        <f>Z368*K368</f>
        <v>0</v>
      </c>
      <c r="AR368" s="16" t="s">
        <v>235</v>
      </c>
      <c r="AT368" s="16" t="s">
        <v>160</v>
      </c>
      <c r="AU368" s="16" t="s">
        <v>88</v>
      </c>
      <c r="AY368" s="16" t="s">
        <v>159</v>
      </c>
      <c r="BE368" s="107">
        <f>IF(U368="základní",N368,0)</f>
        <v>0</v>
      </c>
      <c r="BF368" s="107">
        <f>IF(U368="snížená",N368,0)</f>
        <v>0</v>
      </c>
      <c r="BG368" s="107">
        <f>IF(U368="zákl. přenesená",N368,0)</f>
        <v>0</v>
      </c>
      <c r="BH368" s="107">
        <f>IF(U368="sníž. přenesená",N368,0)</f>
        <v>0</v>
      </c>
      <c r="BI368" s="107">
        <f>IF(U368="nulová",N368,0)</f>
        <v>0</v>
      </c>
      <c r="BJ368" s="16" t="s">
        <v>22</v>
      </c>
      <c r="BK368" s="107">
        <f>ROUND(L368*K368,2)</f>
        <v>0</v>
      </c>
      <c r="BL368" s="16" t="s">
        <v>235</v>
      </c>
      <c r="BM368" s="16" t="s">
        <v>715</v>
      </c>
    </row>
    <row r="369" spans="2:65" s="1" customFormat="1" ht="31.5" customHeight="1">
      <c r="B369" s="130"/>
      <c r="C369" s="159" t="s">
        <v>716</v>
      </c>
      <c r="D369" s="159" t="s">
        <v>160</v>
      </c>
      <c r="E369" s="160" t="s">
        <v>717</v>
      </c>
      <c r="F369" s="246" t="s">
        <v>718</v>
      </c>
      <c r="G369" s="247"/>
      <c r="H369" s="247"/>
      <c r="I369" s="247"/>
      <c r="J369" s="161" t="s">
        <v>207</v>
      </c>
      <c r="K369" s="162">
        <v>53.528</v>
      </c>
      <c r="L369" s="248">
        <v>0</v>
      </c>
      <c r="M369" s="247"/>
      <c r="N369" s="249">
        <f>ROUND(L369*K369,2)</f>
        <v>0</v>
      </c>
      <c r="O369" s="247"/>
      <c r="P369" s="247"/>
      <c r="Q369" s="247"/>
      <c r="R369" s="132"/>
      <c r="T369" s="163" t="s">
        <v>3</v>
      </c>
      <c r="U369" s="42" t="s">
        <v>46</v>
      </c>
      <c r="V369" s="34"/>
      <c r="W369" s="164">
        <f>V369*K369</f>
        <v>0</v>
      </c>
      <c r="X369" s="164">
        <v>9E-05</v>
      </c>
      <c r="Y369" s="164">
        <f>X369*K369</f>
        <v>0.0048175200000000005</v>
      </c>
      <c r="Z369" s="164">
        <v>0</v>
      </c>
      <c r="AA369" s="165">
        <f>Z369*K369</f>
        <v>0</v>
      </c>
      <c r="AR369" s="16" t="s">
        <v>235</v>
      </c>
      <c r="AT369" s="16" t="s">
        <v>160</v>
      </c>
      <c r="AU369" s="16" t="s">
        <v>88</v>
      </c>
      <c r="AY369" s="16" t="s">
        <v>159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16" t="s">
        <v>22</v>
      </c>
      <c r="BK369" s="107">
        <f>ROUND(L369*K369,2)</f>
        <v>0</v>
      </c>
      <c r="BL369" s="16" t="s">
        <v>235</v>
      </c>
      <c r="BM369" s="16" t="s">
        <v>719</v>
      </c>
    </row>
    <row r="370" spans="2:65" s="1" customFormat="1" ht="31.5" customHeight="1">
      <c r="B370" s="130"/>
      <c r="C370" s="159" t="s">
        <v>720</v>
      </c>
      <c r="D370" s="159" t="s">
        <v>160</v>
      </c>
      <c r="E370" s="160" t="s">
        <v>721</v>
      </c>
      <c r="F370" s="246" t="s">
        <v>722</v>
      </c>
      <c r="G370" s="247"/>
      <c r="H370" s="247"/>
      <c r="I370" s="247"/>
      <c r="J370" s="161" t="s">
        <v>491</v>
      </c>
      <c r="K370" s="186">
        <v>0</v>
      </c>
      <c r="L370" s="248">
        <v>0</v>
      </c>
      <c r="M370" s="247"/>
      <c r="N370" s="249">
        <f>ROUND(L370*K370,2)</f>
        <v>0</v>
      </c>
      <c r="O370" s="247"/>
      <c r="P370" s="247"/>
      <c r="Q370" s="247"/>
      <c r="R370" s="132"/>
      <c r="T370" s="163" t="s">
        <v>3</v>
      </c>
      <c r="U370" s="42" t="s">
        <v>46</v>
      </c>
      <c r="V370" s="34"/>
      <c r="W370" s="164">
        <f>V370*K370</f>
        <v>0</v>
      </c>
      <c r="X370" s="164">
        <v>0</v>
      </c>
      <c r="Y370" s="164">
        <f>X370*K370</f>
        <v>0</v>
      </c>
      <c r="Z370" s="164">
        <v>0</v>
      </c>
      <c r="AA370" s="165">
        <f>Z370*K370</f>
        <v>0</v>
      </c>
      <c r="AR370" s="16" t="s">
        <v>235</v>
      </c>
      <c r="AT370" s="16" t="s">
        <v>160</v>
      </c>
      <c r="AU370" s="16" t="s">
        <v>88</v>
      </c>
      <c r="AY370" s="16" t="s">
        <v>159</v>
      </c>
      <c r="BE370" s="107">
        <f>IF(U370="základní",N370,0)</f>
        <v>0</v>
      </c>
      <c r="BF370" s="107">
        <f>IF(U370="snížená",N370,0)</f>
        <v>0</v>
      </c>
      <c r="BG370" s="107">
        <f>IF(U370="zákl. přenesená",N370,0)</f>
        <v>0</v>
      </c>
      <c r="BH370" s="107">
        <f>IF(U370="sníž. přenesená",N370,0)</f>
        <v>0</v>
      </c>
      <c r="BI370" s="107">
        <f>IF(U370="nulová",N370,0)</f>
        <v>0</v>
      </c>
      <c r="BJ370" s="16" t="s">
        <v>22</v>
      </c>
      <c r="BK370" s="107">
        <f>ROUND(L370*K370,2)</f>
        <v>0</v>
      </c>
      <c r="BL370" s="16" t="s">
        <v>235</v>
      </c>
      <c r="BM370" s="16" t="s">
        <v>723</v>
      </c>
    </row>
    <row r="371" spans="2:63" s="10" customFormat="1" ht="29.25" customHeight="1">
      <c r="B371" s="148"/>
      <c r="C371" s="149"/>
      <c r="D371" s="158" t="s">
        <v>132</v>
      </c>
      <c r="E371" s="158"/>
      <c r="F371" s="158"/>
      <c r="G371" s="158"/>
      <c r="H371" s="158"/>
      <c r="I371" s="158"/>
      <c r="J371" s="158"/>
      <c r="K371" s="158"/>
      <c r="L371" s="158"/>
      <c r="M371" s="158"/>
      <c r="N371" s="239">
        <f>BK371</f>
        <v>0</v>
      </c>
      <c r="O371" s="240"/>
      <c r="P371" s="240"/>
      <c r="Q371" s="240"/>
      <c r="R371" s="151"/>
      <c r="T371" s="152"/>
      <c r="U371" s="149"/>
      <c r="V371" s="149"/>
      <c r="W371" s="153">
        <f>SUM(W372:W376)</f>
        <v>0</v>
      </c>
      <c r="X371" s="149"/>
      <c r="Y371" s="153">
        <f>SUM(Y372:Y376)</f>
        <v>0</v>
      </c>
      <c r="Z371" s="149"/>
      <c r="AA371" s="154">
        <f>SUM(AA372:AA376)</f>
        <v>0</v>
      </c>
      <c r="AR371" s="155" t="s">
        <v>88</v>
      </c>
      <c r="AT371" s="156" t="s">
        <v>80</v>
      </c>
      <c r="AU371" s="156" t="s">
        <v>22</v>
      </c>
      <c r="AY371" s="155" t="s">
        <v>159</v>
      </c>
      <c r="BK371" s="157">
        <f>SUM(BK372:BK376)</f>
        <v>0</v>
      </c>
    </row>
    <row r="372" spans="2:65" s="1" customFormat="1" ht="31.5" customHeight="1">
      <c r="B372" s="130"/>
      <c r="C372" s="159" t="s">
        <v>724</v>
      </c>
      <c r="D372" s="159" t="s">
        <v>160</v>
      </c>
      <c r="E372" s="160" t="s">
        <v>725</v>
      </c>
      <c r="F372" s="246" t="s">
        <v>726</v>
      </c>
      <c r="G372" s="247"/>
      <c r="H372" s="247"/>
      <c r="I372" s="247"/>
      <c r="J372" s="161" t="s">
        <v>285</v>
      </c>
      <c r="K372" s="162">
        <v>5</v>
      </c>
      <c r="L372" s="248">
        <v>0</v>
      </c>
      <c r="M372" s="247"/>
      <c r="N372" s="249">
        <f>ROUND(L372*K372,2)</f>
        <v>0</v>
      </c>
      <c r="O372" s="247"/>
      <c r="P372" s="247"/>
      <c r="Q372" s="247"/>
      <c r="R372" s="132"/>
      <c r="T372" s="163" t="s">
        <v>3</v>
      </c>
      <c r="U372" s="42" t="s">
        <v>46</v>
      </c>
      <c r="V372" s="34"/>
      <c r="W372" s="164">
        <f>V372*K372</f>
        <v>0</v>
      </c>
      <c r="X372" s="164">
        <v>0</v>
      </c>
      <c r="Y372" s="164">
        <f>X372*K372</f>
        <v>0</v>
      </c>
      <c r="Z372" s="164">
        <v>0</v>
      </c>
      <c r="AA372" s="165">
        <f>Z372*K372</f>
        <v>0</v>
      </c>
      <c r="AR372" s="16" t="s">
        <v>235</v>
      </c>
      <c r="AT372" s="16" t="s">
        <v>160</v>
      </c>
      <c r="AU372" s="16" t="s">
        <v>88</v>
      </c>
      <c r="AY372" s="16" t="s">
        <v>159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16" t="s">
        <v>22</v>
      </c>
      <c r="BK372" s="107">
        <f>ROUND(L372*K372,2)</f>
        <v>0</v>
      </c>
      <c r="BL372" s="16" t="s">
        <v>235</v>
      </c>
      <c r="BM372" s="16" t="s">
        <v>727</v>
      </c>
    </row>
    <row r="373" spans="2:65" s="1" customFormat="1" ht="31.5" customHeight="1">
      <c r="B373" s="130"/>
      <c r="C373" s="159" t="s">
        <v>728</v>
      </c>
      <c r="D373" s="159" t="s">
        <v>160</v>
      </c>
      <c r="E373" s="160" t="s">
        <v>729</v>
      </c>
      <c r="F373" s="246" t="s">
        <v>730</v>
      </c>
      <c r="G373" s="247"/>
      <c r="H373" s="247"/>
      <c r="I373" s="247"/>
      <c r="J373" s="161" t="s">
        <v>196</v>
      </c>
      <c r="K373" s="162">
        <v>16.559</v>
      </c>
      <c r="L373" s="248">
        <v>0</v>
      </c>
      <c r="M373" s="247"/>
      <c r="N373" s="249">
        <f>ROUND(L373*K373,2)</f>
        <v>0</v>
      </c>
      <c r="O373" s="247"/>
      <c r="P373" s="247"/>
      <c r="Q373" s="247"/>
      <c r="R373" s="132"/>
      <c r="T373" s="163" t="s">
        <v>3</v>
      </c>
      <c r="U373" s="42" t="s">
        <v>46</v>
      </c>
      <c r="V373" s="34"/>
      <c r="W373" s="164">
        <f>V373*K373</f>
        <v>0</v>
      </c>
      <c r="X373" s="164">
        <v>0</v>
      </c>
      <c r="Y373" s="164">
        <f>X373*K373</f>
        <v>0</v>
      </c>
      <c r="Z373" s="164">
        <v>0</v>
      </c>
      <c r="AA373" s="165">
        <f>Z373*K373</f>
        <v>0</v>
      </c>
      <c r="AR373" s="16" t="s">
        <v>235</v>
      </c>
      <c r="AT373" s="16" t="s">
        <v>160</v>
      </c>
      <c r="AU373" s="16" t="s">
        <v>88</v>
      </c>
      <c r="AY373" s="16" t="s">
        <v>159</v>
      </c>
      <c r="BE373" s="107">
        <f>IF(U373="základní",N373,0)</f>
        <v>0</v>
      </c>
      <c r="BF373" s="107">
        <f>IF(U373="snížená",N373,0)</f>
        <v>0</v>
      </c>
      <c r="BG373" s="107">
        <f>IF(U373="zákl. přenesená",N373,0)</f>
        <v>0</v>
      </c>
      <c r="BH373" s="107">
        <f>IF(U373="sníž. přenesená",N373,0)</f>
        <v>0</v>
      </c>
      <c r="BI373" s="107">
        <f>IF(U373="nulová",N373,0)</f>
        <v>0</v>
      </c>
      <c r="BJ373" s="16" t="s">
        <v>22</v>
      </c>
      <c r="BK373" s="107">
        <f>ROUND(L373*K373,2)</f>
        <v>0</v>
      </c>
      <c r="BL373" s="16" t="s">
        <v>235</v>
      </c>
      <c r="BM373" s="16" t="s">
        <v>731</v>
      </c>
    </row>
    <row r="374" spans="2:51" s="11" customFormat="1" ht="22.5" customHeight="1">
      <c r="B374" s="166"/>
      <c r="C374" s="167"/>
      <c r="D374" s="167"/>
      <c r="E374" s="168" t="s">
        <v>3</v>
      </c>
      <c r="F374" s="254" t="s">
        <v>732</v>
      </c>
      <c r="G374" s="255"/>
      <c r="H374" s="255"/>
      <c r="I374" s="255"/>
      <c r="J374" s="167"/>
      <c r="K374" s="169">
        <v>10.175</v>
      </c>
      <c r="L374" s="167"/>
      <c r="M374" s="167"/>
      <c r="N374" s="167"/>
      <c r="O374" s="167"/>
      <c r="P374" s="167"/>
      <c r="Q374" s="167"/>
      <c r="R374" s="170"/>
      <c r="T374" s="171"/>
      <c r="U374" s="167"/>
      <c r="V374" s="167"/>
      <c r="W374" s="167"/>
      <c r="X374" s="167"/>
      <c r="Y374" s="167"/>
      <c r="Z374" s="167"/>
      <c r="AA374" s="172"/>
      <c r="AT374" s="173" t="s">
        <v>167</v>
      </c>
      <c r="AU374" s="173" t="s">
        <v>88</v>
      </c>
      <c r="AV374" s="11" t="s">
        <v>88</v>
      </c>
      <c r="AW374" s="11" t="s">
        <v>39</v>
      </c>
      <c r="AX374" s="11" t="s">
        <v>81</v>
      </c>
      <c r="AY374" s="173" t="s">
        <v>159</v>
      </c>
    </row>
    <row r="375" spans="2:51" s="11" customFormat="1" ht="22.5" customHeight="1">
      <c r="B375" s="166"/>
      <c r="C375" s="167"/>
      <c r="D375" s="167"/>
      <c r="E375" s="168" t="s">
        <v>3</v>
      </c>
      <c r="F375" s="262" t="s">
        <v>733</v>
      </c>
      <c r="G375" s="255"/>
      <c r="H375" s="255"/>
      <c r="I375" s="255"/>
      <c r="J375" s="167"/>
      <c r="K375" s="169">
        <v>6.384</v>
      </c>
      <c r="L375" s="167"/>
      <c r="M375" s="167"/>
      <c r="N375" s="167"/>
      <c r="O375" s="167"/>
      <c r="P375" s="167"/>
      <c r="Q375" s="167"/>
      <c r="R375" s="170"/>
      <c r="T375" s="171"/>
      <c r="U375" s="167"/>
      <c r="V375" s="167"/>
      <c r="W375" s="167"/>
      <c r="X375" s="167"/>
      <c r="Y375" s="167"/>
      <c r="Z375" s="167"/>
      <c r="AA375" s="172"/>
      <c r="AT375" s="173" t="s">
        <v>167</v>
      </c>
      <c r="AU375" s="173" t="s">
        <v>88</v>
      </c>
      <c r="AV375" s="11" t="s">
        <v>88</v>
      </c>
      <c r="AW375" s="11" t="s">
        <v>39</v>
      </c>
      <c r="AX375" s="11" t="s">
        <v>81</v>
      </c>
      <c r="AY375" s="173" t="s">
        <v>159</v>
      </c>
    </row>
    <row r="376" spans="2:51" s="12" customFormat="1" ht="22.5" customHeight="1">
      <c r="B376" s="178"/>
      <c r="C376" s="179"/>
      <c r="D376" s="179"/>
      <c r="E376" s="180" t="s">
        <v>3</v>
      </c>
      <c r="F376" s="260" t="s">
        <v>184</v>
      </c>
      <c r="G376" s="261"/>
      <c r="H376" s="261"/>
      <c r="I376" s="261"/>
      <c r="J376" s="179"/>
      <c r="K376" s="181">
        <v>16.559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167</v>
      </c>
      <c r="AU376" s="185" t="s">
        <v>88</v>
      </c>
      <c r="AV376" s="12" t="s">
        <v>164</v>
      </c>
      <c r="AW376" s="12" t="s">
        <v>39</v>
      </c>
      <c r="AX376" s="12" t="s">
        <v>22</v>
      </c>
      <c r="AY376" s="185" t="s">
        <v>159</v>
      </c>
    </row>
    <row r="377" spans="2:63" s="10" customFormat="1" ht="29.25" customHeight="1">
      <c r="B377" s="148"/>
      <c r="C377" s="149"/>
      <c r="D377" s="158" t="s">
        <v>133</v>
      </c>
      <c r="E377" s="158"/>
      <c r="F377" s="158"/>
      <c r="G377" s="158"/>
      <c r="H377" s="158"/>
      <c r="I377" s="158"/>
      <c r="J377" s="158"/>
      <c r="K377" s="158"/>
      <c r="L377" s="158"/>
      <c r="M377" s="158"/>
      <c r="N377" s="244">
        <f>BK377</f>
        <v>0</v>
      </c>
      <c r="O377" s="245"/>
      <c r="P377" s="245"/>
      <c r="Q377" s="245"/>
      <c r="R377" s="151"/>
      <c r="T377" s="152"/>
      <c r="U377" s="149"/>
      <c r="V377" s="149"/>
      <c r="W377" s="153">
        <f>SUM(W378:W389)</f>
        <v>0</v>
      </c>
      <c r="X377" s="149"/>
      <c r="Y377" s="153">
        <f>SUM(Y378:Y389)</f>
        <v>0.40517816</v>
      </c>
      <c r="Z377" s="149"/>
      <c r="AA377" s="154">
        <f>SUM(AA378:AA389)</f>
        <v>0</v>
      </c>
      <c r="AR377" s="155" t="s">
        <v>88</v>
      </c>
      <c r="AT377" s="156" t="s">
        <v>80</v>
      </c>
      <c r="AU377" s="156" t="s">
        <v>22</v>
      </c>
      <c r="AY377" s="155" t="s">
        <v>159</v>
      </c>
      <c r="BK377" s="157">
        <f>SUM(BK378:BK389)</f>
        <v>0</v>
      </c>
    </row>
    <row r="378" spans="2:65" s="1" customFormat="1" ht="31.5" customHeight="1">
      <c r="B378" s="130"/>
      <c r="C378" s="159" t="s">
        <v>734</v>
      </c>
      <c r="D378" s="159" t="s">
        <v>160</v>
      </c>
      <c r="E378" s="160" t="s">
        <v>735</v>
      </c>
      <c r="F378" s="246" t="s">
        <v>736</v>
      </c>
      <c r="G378" s="247"/>
      <c r="H378" s="247"/>
      <c r="I378" s="247"/>
      <c r="J378" s="161" t="s">
        <v>196</v>
      </c>
      <c r="K378" s="162">
        <v>105.511</v>
      </c>
      <c r="L378" s="248">
        <v>0</v>
      </c>
      <c r="M378" s="247"/>
      <c r="N378" s="249">
        <f>ROUND(L378*K378,2)</f>
        <v>0</v>
      </c>
      <c r="O378" s="247"/>
      <c r="P378" s="247"/>
      <c r="Q378" s="247"/>
      <c r="R378" s="132"/>
      <c r="T378" s="163" t="s">
        <v>3</v>
      </c>
      <c r="U378" s="42" t="s">
        <v>46</v>
      </c>
      <c r="V378" s="34"/>
      <c r="W378" s="164">
        <f>V378*K378</f>
        <v>0</v>
      </c>
      <c r="X378" s="164">
        <v>0</v>
      </c>
      <c r="Y378" s="164">
        <f>X378*K378</f>
        <v>0</v>
      </c>
      <c r="Z378" s="164">
        <v>0</v>
      </c>
      <c r="AA378" s="165">
        <f>Z378*K378</f>
        <v>0</v>
      </c>
      <c r="AR378" s="16" t="s">
        <v>235</v>
      </c>
      <c r="AT378" s="16" t="s">
        <v>160</v>
      </c>
      <c r="AU378" s="16" t="s">
        <v>88</v>
      </c>
      <c r="AY378" s="16" t="s">
        <v>159</v>
      </c>
      <c r="BE378" s="107">
        <f>IF(U378="základní",N378,0)</f>
        <v>0</v>
      </c>
      <c r="BF378" s="107">
        <f>IF(U378="snížená",N378,0)</f>
        <v>0</v>
      </c>
      <c r="BG378" s="107">
        <f>IF(U378="zákl. přenesená",N378,0)</f>
        <v>0</v>
      </c>
      <c r="BH378" s="107">
        <f>IF(U378="sníž. přenesená",N378,0)</f>
        <v>0</v>
      </c>
      <c r="BI378" s="107">
        <f>IF(U378="nulová",N378,0)</f>
        <v>0</v>
      </c>
      <c r="BJ378" s="16" t="s">
        <v>22</v>
      </c>
      <c r="BK378" s="107">
        <f>ROUND(L378*K378,2)</f>
        <v>0</v>
      </c>
      <c r="BL378" s="16" t="s">
        <v>235</v>
      </c>
      <c r="BM378" s="16" t="s">
        <v>737</v>
      </c>
    </row>
    <row r="379" spans="2:51" s="11" customFormat="1" ht="31.5" customHeight="1">
      <c r="B379" s="166"/>
      <c r="C379" s="167"/>
      <c r="D379" s="167"/>
      <c r="E379" s="168" t="s">
        <v>3</v>
      </c>
      <c r="F379" s="254" t="s">
        <v>738</v>
      </c>
      <c r="G379" s="255"/>
      <c r="H379" s="255"/>
      <c r="I379" s="255"/>
      <c r="J379" s="167"/>
      <c r="K379" s="169">
        <v>105.511</v>
      </c>
      <c r="L379" s="167"/>
      <c r="M379" s="167"/>
      <c r="N379" s="167"/>
      <c r="O379" s="167"/>
      <c r="P379" s="167"/>
      <c r="Q379" s="167"/>
      <c r="R379" s="170"/>
      <c r="T379" s="171"/>
      <c r="U379" s="167"/>
      <c r="V379" s="167"/>
      <c r="W379" s="167"/>
      <c r="X379" s="167"/>
      <c r="Y379" s="167"/>
      <c r="Z379" s="167"/>
      <c r="AA379" s="172"/>
      <c r="AT379" s="173" t="s">
        <v>167</v>
      </c>
      <c r="AU379" s="173" t="s">
        <v>88</v>
      </c>
      <c r="AV379" s="11" t="s">
        <v>88</v>
      </c>
      <c r="AW379" s="11" t="s">
        <v>39</v>
      </c>
      <c r="AX379" s="11" t="s">
        <v>22</v>
      </c>
      <c r="AY379" s="173" t="s">
        <v>159</v>
      </c>
    </row>
    <row r="380" spans="2:65" s="1" customFormat="1" ht="31.5" customHeight="1">
      <c r="B380" s="130"/>
      <c r="C380" s="174" t="s">
        <v>739</v>
      </c>
      <c r="D380" s="174" t="s">
        <v>174</v>
      </c>
      <c r="E380" s="175" t="s">
        <v>740</v>
      </c>
      <c r="F380" s="256" t="s">
        <v>741</v>
      </c>
      <c r="G380" s="257"/>
      <c r="H380" s="257"/>
      <c r="I380" s="257"/>
      <c r="J380" s="176" t="s">
        <v>196</v>
      </c>
      <c r="K380" s="177">
        <v>110.787</v>
      </c>
      <c r="L380" s="258">
        <v>0</v>
      </c>
      <c r="M380" s="257"/>
      <c r="N380" s="259">
        <f>ROUND(L380*K380,2)</f>
        <v>0</v>
      </c>
      <c r="O380" s="247"/>
      <c r="P380" s="247"/>
      <c r="Q380" s="247"/>
      <c r="R380" s="132"/>
      <c r="T380" s="163" t="s">
        <v>3</v>
      </c>
      <c r="U380" s="42" t="s">
        <v>46</v>
      </c>
      <c r="V380" s="34"/>
      <c r="W380" s="164">
        <f>V380*K380</f>
        <v>0</v>
      </c>
      <c r="X380" s="164">
        <v>0</v>
      </c>
      <c r="Y380" s="164">
        <f>X380*K380</f>
        <v>0</v>
      </c>
      <c r="Z380" s="164">
        <v>0</v>
      </c>
      <c r="AA380" s="165">
        <f>Z380*K380</f>
        <v>0</v>
      </c>
      <c r="AR380" s="16" t="s">
        <v>312</v>
      </c>
      <c r="AT380" s="16" t="s">
        <v>174</v>
      </c>
      <c r="AU380" s="16" t="s">
        <v>88</v>
      </c>
      <c r="AY380" s="16" t="s">
        <v>159</v>
      </c>
      <c r="BE380" s="107">
        <f>IF(U380="základní",N380,0)</f>
        <v>0</v>
      </c>
      <c r="BF380" s="107">
        <f>IF(U380="snížená",N380,0)</f>
        <v>0</v>
      </c>
      <c r="BG380" s="107">
        <f>IF(U380="zákl. přenesená",N380,0)</f>
        <v>0</v>
      </c>
      <c r="BH380" s="107">
        <f>IF(U380="sníž. přenesená",N380,0)</f>
        <v>0</v>
      </c>
      <c r="BI380" s="107">
        <f>IF(U380="nulová",N380,0)</f>
        <v>0</v>
      </c>
      <c r="BJ380" s="16" t="s">
        <v>22</v>
      </c>
      <c r="BK380" s="107">
        <f>ROUND(L380*K380,2)</f>
        <v>0</v>
      </c>
      <c r="BL380" s="16" t="s">
        <v>235</v>
      </c>
      <c r="BM380" s="16" t="s">
        <v>742</v>
      </c>
    </row>
    <row r="381" spans="2:65" s="1" customFormat="1" ht="22.5" customHeight="1">
      <c r="B381" s="130"/>
      <c r="C381" s="159" t="s">
        <v>743</v>
      </c>
      <c r="D381" s="159" t="s">
        <v>160</v>
      </c>
      <c r="E381" s="160" t="s">
        <v>744</v>
      </c>
      <c r="F381" s="246" t="s">
        <v>745</v>
      </c>
      <c r="G381" s="247"/>
      <c r="H381" s="247"/>
      <c r="I381" s="247"/>
      <c r="J381" s="161" t="s">
        <v>196</v>
      </c>
      <c r="K381" s="162">
        <v>674.333</v>
      </c>
      <c r="L381" s="248">
        <v>0</v>
      </c>
      <c r="M381" s="247"/>
      <c r="N381" s="249">
        <f>ROUND(L381*K381,2)</f>
        <v>0</v>
      </c>
      <c r="O381" s="247"/>
      <c r="P381" s="247"/>
      <c r="Q381" s="247"/>
      <c r="R381" s="132"/>
      <c r="T381" s="163" t="s">
        <v>3</v>
      </c>
      <c r="U381" s="42" t="s">
        <v>46</v>
      </c>
      <c r="V381" s="34"/>
      <c r="W381" s="164">
        <f>V381*K381</f>
        <v>0</v>
      </c>
      <c r="X381" s="164">
        <v>0.0004</v>
      </c>
      <c r="Y381" s="164">
        <f>X381*K381</f>
        <v>0.2697332</v>
      </c>
      <c r="Z381" s="164">
        <v>0</v>
      </c>
      <c r="AA381" s="165">
        <f>Z381*K381</f>
        <v>0</v>
      </c>
      <c r="AR381" s="16" t="s">
        <v>235</v>
      </c>
      <c r="AT381" s="16" t="s">
        <v>160</v>
      </c>
      <c r="AU381" s="16" t="s">
        <v>88</v>
      </c>
      <c r="AY381" s="16" t="s">
        <v>159</v>
      </c>
      <c r="BE381" s="107">
        <f>IF(U381="základní",N381,0)</f>
        <v>0</v>
      </c>
      <c r="BF381" s="107">
        <f>IF(U381="snížená",N381,0)</f>
        <v>0</v>
      </c>
      <c r="BG381" s="107">
        <f>IF(U381="zákl. přenesená",N381,0)</f>
        <v>0</v>
      </c>
      <c r="BH381" s="107">
        <f>IF(U381="sníž. přenesená",N381,0)</f>
        <v>0</v>
      </c>
      <c r="BI381" s="107">
        <f>IF(U381="nulová",N381,0)</f>
        <v>0</v>
      </c>
      <c r="BJ381" s="16" t="s">
        <v>22</v>
      </c>
      <c r="BK381" s="107">
        <f>ROUND(L381*K381,2)</f>
        <v>0</v>
      </c>
      <c r="BL381" s="16" t="s">
        <v>235</v>
      </c>
      <c r="BM381" s="16" t="s">
        <v>746</v>
      </c>
    </row>
    <row r="382" spans="2:51" s="11" customFormat="1" ht="22.5" customHeight="1">
      <c r="B382" s="166"/>
      <c r="C382" s="167"/>
      <c r="D382" s="167"/>
      <c r="E382" s="168" t="s">
        <v>3</v>
      </c>
      <c r="F382" s="254" t="s">
        <v>747</v>
      </c>
      <c r="G382" s="255"/>
      <c r="H382" s="255"/>
      <c r="I382" s="255"/>
      <c r="J382" s="167"/>
      <c r="K382" s="169">
        <v>29.26</v>
      </c>
      <c r="L382" s="167"/>
      <c r="M382" s="167"/>
      <c r="N382" s="167"/>
      <c r="O382" s="167"/>
      <c r="P382" s="167"/>
      <c r="Q382" s="167"/>
      <c r="R382" s="170"/>
      <c r="T382" s="171"/>
      <c r="U382" s="167"/>
      <c r="V382" s="167"/>
      <c r="W382" s="167"/>
      <c r="X382" s="167"/>
      <c r="Y382" s="167"/>
      <c r="Z382" s="167"/>
      <c r="AA382" s="172"/>
      <c r="AT382" s="173" t="s">
        <v>167</v>
      </c>
      <c r="AU382" s="173" t="s">
        <v>88</v>
      </c>
      <c r="AV382" s="11" t="s">
        <v>88</v>
      </c>
      <c r="AW382" s="11" t="s">
        <v>39</v>
      </c>
      <c r="AX382" s="11" t="s">
        <v>81</v>
      </c>
      <c r="AY382" s="173" t="s">
        <v>159</v>
      </c>
    </row>
    <row r="383" spans="2:51" s="11" customFormat="1" ht="31.5" customHeight="1">
      <c r="B383" s="166"/>
      <c r="C383" s="167"/>
      <c r="D383" s="167"/>
      <c r="E383" s="168" t="s">
        <v>3</v>
      </c>
      <c r="F383" s="262" t="s">
        <v>748</v>
      </c>
      <c r="G383" s="255"/>
      <c r="H383" s="255"/>
      <c r="I383" s="255"/>
      <c r="J383" s="167"/>
      <c r="K383" s="169">
        <v>150.92</v>
      </c>
      <c r="L383" s="167"/>
      <c r="M383" s="167"/>
      <c r="N383" s="167"/>
      <c r="O383" s="167"/>
      <c r="P383" s="167"/>
      <c r="Q383" s="167"/>
      <c r="R383" s="170"/>
      <c r="T383" s="171"/>
      <c r="U383" s="167"/>
      <c r="V383" s="167"/>
      <c r="W383" s="167"/>
      <c r="X383" s="167"/>
      <c r="Y383" s="167"/>
      <c r="Z383" s="167"/>
      <c r="AA383" s="172"/>
      <c r="AT383" s="173" t="s">
        <v>167</v>
      </c>
      <c r="AU383" s="173" t="s">
        <v>88</v>
      </c>
      <c r="AV383" s="11" t="s">
        <v>88</v>
      </c>
      <c r="AW383" s="11" t="s">
        <v>39</v>
      </c>
      <c r="AX383" s="11" t="s">
        <v>81</v>
      </c>
      <c r="AY383" s="173" t="s">
        <v>159</v>
      </c>
    </row>
    <row r="384" spans="2:51" s="11" customFormat="1" ht="44.25" customHeight="1">
      <c r="B384" s="166"/>
      <c r="C384" s="167"/>
      <c r="D384" s="167"/>
      <c r="E384" s="168" t="s">
        <v>3</v>
      </c>
      <c r="F384" s="262" t="s">
        <v>749</v>
      </c>
      <c r="G384" s="255"/>
      <c r="H384" s="255"/>
      <c r="I384" s="255"/>
      <c r="J384" s="167"/>
      <c r="K384" s="169">
        <v>349.48</v>
      </c>
      <c r="L384" s="167"/>
      <c r="M384" s="167"/>
      <c r="N384" s="167"/>
      <c r="O384" s="167"/>
      <c r="P384" s="167"/>
      <c r="Q384" s="167"/>
      <c r="R384" s="170"/>
      <c r="T384" s="171"/>
      <c r="U384" s="167"/>
      <c r="V384" s="167"/>
      <c r="W384" s="167"/>
      <c r="X384" s="167"/>
      <c r="Y384" s="167"/>
      <c r="Z384" s="167"/>
      <c r="AA384" s="172"/>
      <c r="AT384" s="173" t="s">
        <v>167</v>
      </c>
      <c r="AU384" s="173" t="s">
        <v>88</v>
      </c>
      <c r="AV384" s="11" t="s">
        <v>88</v>
      </c>
      <c r="AW384" s="11" t="s">
        <v>39</v>
      </c>
      <c r="AX384" s="11" t="s">
        <v>81</v>
      </c>
      <c r="AY384" s="173" t="s">
        <v>159</v>
      </c>
    </row>
    <row r="385" spans="2:51" s="11" customFormat="1" ht="31.5" customHeight="1">
      <c r="B385" s="166"/>
      <c r="C385" s="167"/>
      <c r="D385" s="167"/>
      <c r="E385" s="168" t="s">
        <v>3</v>
      </c>
      <c r="F385" s="262" t="s">
        <v>750</v>
      </c>
      <c r="G385" s="255"/>
      <c r="H385" s="255"/>
      <c r="I385" s="255"/>
      <c r="J385" s="167"/>
      <c r="K385" s="169">
        <v>79.43</v>
      </c>
      <c r="L385" s="167"/>
      <c r="M385" s="167"/>
      <c r="N385" s="167"/>
      <c r="O385" s="167"/>
      <c r="P385" s="167"/>
      <c r="Q385" s="167"/>
      <c r="R385" s="170"/>
      <c r="T385" s="171"/>
      <c r="U385" s="167"/>
      <c r="V385" s="167"/>
      <c r="W385" s="167"/>
      <c r="X385" s="167"/>
      <c r="Y385" s="167"/>
      <c r="Z385" s="167"/>
      <c r="AA385" s="172"/>
      <c r="AT385" s="173" t="s">
        <v>167</v>
      </c>
      <c r="AU385" s="173" t="s">
        <v>88</v>
      </c>
      <c r="AV385" s="11" t="s">
        <v>88</v>
      </c>
      <c r="AW385" s="11" t="s">
        <v>39</v>
      </c>
      <c r="AX385" s="11" t="s">
        <v>81</v>
      </c>
      <c r="AY385" s="173" t="s">
        <v>159</v>
      </c>
    </row>
    <row r="386" spans="2:51" s="11" customFormat="1" ht="22.5" customHeight="1">
      <c r="B386" s="166"/>
      <c r="C386" s="167"/>
      <c r="D386" s="167"/>
      <c r="E386" s="168" t="s">
        <v>3</v>
      </c>
      <c r="F386" s="262" t="s">
        <v>751</v>
      </c>
      <c r="G386" s="255"/>
      <c r="H386" s="255"/>
      <c r="I386" s="255"/>
      <c r="J386" s="167"/>
      <c r="K386" s="169">
        <v>50.243</v>
      </c>
      <c r="L386" s="167"/>
      <c r="M386" s="167"/>
      <c r="N386" s="167"/>
      <c r="O386" s="167"/>
      <c r="P386" s="167"/>
      <c r="Q386" s="167"/>
      <c r="R386" s="170"/>
      <c r="T386" s="171"/>
      <c r="U386" s="167"/>
      <c r="V386" s="167"/>
      <c r="W386" s="167"/>
      <c r="X386" s="167"/>
      <c r="Y386" s="167"/>
      <c r="Z386" s="167"/>
      <c r="AA386" s="172"/>
      <c r="AT386" s="173" t="s">
        <v>167</v>
      </c>
      <c r="AU386" s="173" t="s">
        <v>88</v>
      </c>
      <c r="AV386" s="11" t="s">
        <v>88</v>
      </c>
      <c r="AW386" s="11" t="s">
        <v>39</v>
      </c>
      <c r="AX386" s="11" t="s">
        <v>81</v>
      </c>
      <c r="AY386" s="173" t="s">
        <v>159</v>
      </c>
    </row>
    <row r="387" spans="2:51" s="11" customFormat="1" ht="22.5" customHeight="1">
      <c r="B387" s="166"/>
      <c r="C387" s="167"/>
      <c r="D387" s="167"/>
      <c r="E387" s="168" t="s">
        <v>3</v>
      </c>
      <c r="F387" s="262" t="s">
        <v>752</v>
      </c>
      <c r="G387" s="255"/>
      <c r="H387" s="255"/>
      <c r="I387" s="255"/>
      <c r="J387" s="167"/>
      <c r="K387" s="169">
        <v>15</v>
      </c>
      <c r="L387" s="167"/>
      <c r="M387" s="167"/>
      <c r="N387" s="167"/>
      <c r="O387" s="167"/>
      <c r="P387" s="167"/>
      <c r="Q387" s="167"/>
      <c r="R387" s="170"/>
      <c r="T387" s="171"/>
      <c r="U387" s="167"/>
      <c r="V387" s="167"/>
      <c r="W387" s="167"/>
      <c r="X387" s="167"/>
      <c r="Y387" s="167"/>
      <c r="Z387" s="167"/>
      <c r="AA387" s="172"/>
      <c r="AT387" s="173" t="s">
        <v>167</v>
      </c>
      <c r="AU387" s="173" t="s">
        <v>88</v>
      </c>
      <c r="AV387" s="11" t="s">
        <v>88</v>
      </c>
      <c r="AW387" s="11" t="s">
        <v>39</v>
      </c>
      <c r="AX387" s="11" t="s">
        <v>81</v>
      </c>
      <c r="AY387" s="173" t="s">
        <v>159</v>
      </c>
    </row>
    <row r="388" spans="2:51" s="12" customFormat="1" ht="22.5" customHeight="1">
      <c r="B388" s="178"/>
      <c r="C388" s="179"/>
      <c r="D388" s="179"/>
      <c r="E388" s="180" t="s">
        <v>3</v>
      </c>
      <c r="F388" s="260" t="s">
        <v>184</v>
      </c>
      <c r="G388" s="261"/>
      <c r="H388" s="261"/>
      <c r="I388" s="261"/>
      <c r="J388" s="179"/>
      <c r="K388" s="181">
        <v>674.333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167</v>
      </c>
      <c r="AU388" s="185" t="s">
        <v>88</v>
      </c>
      <c r="AV388" s="12" t="s">
        <v>164</v>
      </c>
      <c r="AW388" s="12" t="s">
        <v>39</v>
      </c>
      <c r="AX388" s="12" t="s">
        <v>22</v>
      </c>
      <c r="AY388" s="185" t="s">
        <v>159</v>
      </c>
    </row>
    <row r="389" spans="2:65" s="1" customFormat="1" ht="31.5" customHeight="1">
      <c r="B389" s="130"/>
      <c r="C389" s="159" t="s">
        <v>753</v>
      </c>
      <c r="D389" s="159" t="s">
        <v>160</v>
      </c>
      <c r="E389" s="160" t="s">
        <v>754</v>
      </c>
      <c r="F389" s="246" t="s">
        <v>755</v>
      </c>
      <c r="G389" s="247"/>
      <c r="H389" s="247"/>
      <c r="I389" s="247"/>
      <c r="J389" s="161" t="s">
        <v>196</v>
      </c>
      <c r="K389" s="162">
        <v>644.976</v>
      </c>
      <c r="L389" s="248">
        <v>0</v>
      </c>
      <c r="M389" s="247"/>
      <c r="N389" s="249">
        <f>ROUND(L389*K389,2)</f>
        <v>0</v>
      </c>
      <c r="O389" s="247"/>
      <c r="P389" s="247"/>
      <c r="Q389" s="247"/>
      <c r="R389" s="132"/>
      <c r="T389" s="163" t="s">
        <v>3</v>
      </c>
      <c r="U389" s="42" t="s">
        <v>46</v>
      </c>
      <c r="V389" s="34"/>
      <c r="W389" s="164">
        <f>V389*K389</f>
        <v>0</v>
      </c>
      <c r="X389" s="164">
        <v>0.00021</v>
      </c>
      <c r="Y389" s="164">
        <f>X389*K389</f>
        <v>0.13544496</v>
      </c>
      <c r="Z389" s="164">
        <v>0</v>
      </c>
      <c r="AA389" s="165">
        <f>Z389*K389</f>
        <v>0</v>
      </c>
      <c r="AR389" s="16" t="s">
        <v>235</v>
      </c>
      <c r="AT389" s="16" t="s">
        <v>160</v>
      </c>
      <c r="AU389" s="16" t="s">
        <v>88</v>
      </c>
      <c r="AY389" s="16" t="s">
        <v>159</v>
      </c>
      <c r="BE389" s="107">
        <f>IF(U389="základní",N389,0)</f>
        <v>0</v>
      </c>
      <c r="BF389" s="107">
        <f>IF(U389="snížená",N389,0)</f>
        <v>0</v>
      </c>
      <c r="BG389" s="107">
        <f>IF(U389="zákl. přenesená",N389,0)</f>
        <v>0</v>
      </c>
      <c r="BH389" s="107">
        <f>IF(U389="sníž. přenesená",N389,0)</f>
        <v>0</v>
      </c>
      <c r="BI389" s="107">
        <f>IF(U389="nulová",N389,0)</f>
        <v>0</v>
      </c>
      <c r="BJ389" s="16" t="s">
        <v>22</v>
      </c>
      <c r="BK389" s="107">
        <f>ROUND(L389*K389,2)</f>
        <v>0</v>
      </c>
      <c r="BL389" s="16" t="s">
        <v>235</v>
      </c>
      <c r="BM389" s="16" t="s">
        <v>756</v>
      </c>
    </row>
    <row r="390" spans="2:63" s="10" customFormat="1" ht="29.25" customHeight="1">
      <c r="B390" s="148"/>
      <c r="C390" s="149"/>
      <c r="D390" s="158" t="s">
        <v>134</v>
      </c>
      <c r="E390" s="158"/>
      <c r="F390" s="158"/>
      <c r="G390" s="158"/>
      <c r="H390" s="158"/>
      <c r="I390" s="158"/>
      <c r="J390" s="158"/>
      <c r="K390" s="158"/>
      <c r="L390" s="158"/>
      <c r="M390" s="158"/>
      <c r="N390" s="239">
        <f>BK390</f>
        <v>0</v>
      </c>
      <c r="O390" s="240"/>
      <c r="P390" s="240"/>
      <c r="Q390" s="240"/>
      <c r="R390" s="151"/>
      <c r="T390" s="152"/>
      <c r="U390" s="149"/>
      <c r="V390" s="149"/>
      <c r="W390" s="153">
        <f>SUM(W391:W401)</f>
        <v>0</v>
      </c>
      <c r="X390" s="149"/>
      <c r="Y390" s="153">
        <f>SUM(Y391:Y401)</f>
        <v>0.0939435</v>
      </c>
      <c r="Z390" s="149"/>
      <c r="AA390" s="154">
        <f>SUM(AA391:AA401)</f>
        <v>0.056336000000000004</v>
      </c>
      <c r="AR390" s="155" t="s">
        <v>88</v>
      </c>
      <c r="AT390" s="156" t="s">
        <v>80</v>
      </c>
      <c r="AU390" s="156" t="s">
        <v>22</v>
      </c>
      <c r="AY390" s="155" t="s">
        <v>159</v>
      </c>
      <c r="BK390" s="157">
        <f>SUM(BK391:BK401)</f>
        <v>0</v>
      </c>
    </row>
    <row r="391" spans="2:65" s="1" customFormat="1" ht="22.5" customHeight="1">
      <c r="B391" s="130"/>
      <c r="C391" s="159" t="s">
        <v>757</v>
      </c>
      <c r="D391" s="159" t="s">
        <v>160</v>
      </c>
      <c r="E391" s="160" t="s">
        <v>758</v>
      </c>
      <c r="F391" s="246" t="s">
        <v>759</v>
      </c>
      <c r="G391" s="247"/>
      <c r="H391" s="247"/>
      <c r="I391" s="247"/>
      <c r="J391" s="161" t="s">
        <v>196</v>
      </c>
      <c r="K391" s="162">
        <v>4.024</v>
      </c>
      <c r="L391" s="248">
        <v>0</v>
      </c>
      <c r="M391" s="247"/>
      <c r="N391" s="249">
        <f>ROUND(L391*K391,2)</f>
        <v>0</v>
      </c>
      <c r="O391" s="247"/>
      <c r="P391" s="247"/>
      <c r="Q391" s="247"/>
      <c r="R391" s="132"/>
      <c r="T391" s="163" t="s">
        <v>3</v>
      </c>
      <c r="U391" s="42" t="s">
        <v>46</v>
      </c>
      <c r="V391" s="34"/>
      <c r="W391" s="164">
        <f>V391*K391</f>
        <v>0</v>
      </c>
      <c r="X391" s="164">
        <v>0</v>
      </c>
      <c r="Y391" s="164">
        <f>X391*K391</f>
        <v>0</v>
      </c>
      <c r="Z391" s="164">
        <v>0.014</v>
      </c>
      <c r="AA391" s="165">
        <f>Z391*K391</f>
        <v>0.056336000000000004</v>
      </c>
      <c r="AR391" s="16" t="s">
        <v>235</v>
      </c>
      <c r="AT391" s="16" t="s">
        <v>160</v>
      </c>
      <c r="AU391" s="16" t="s">
        <v>88</v>
      </c>
      <c r="AY391" s="16" t="s">
        <v>159</v>
      </c>
      <c r="BE391" s="107">
        <f>IF(U391="základní",N391,0)</f>
        <v>0</v>
      </c>
      <c r="BF391" s="107">
        <f>IF(U391="snížená",N391,0)</f>
        <v>0</v>
      </c>
      <c r="BG391" s="107">
        <f>IF(U391="zákl. přenesená",N391,0)</f>
        <v>0</v>
      </c>
      <c r="BH391" s="107">
        <f>IF(U391="sníž. přenesená",N391,0)</f>
        <v>0</v>
      </c>
      <c r="BI391" s="107">
        <f>IF(U391="nulová",N391,0)</f>
        <v>0</v>
      </c>
      <c r="BJ391" s="16" t="s">
        <v>22</v>
      </c>
      <c r="BK391" s="107">
        <f>ROUND(L391*K391,2)</f>
        <v>0</v>
      </c>
      <c r="BL391" s="16" t="s">
        <v>235</v>
      </c>
      <c r="BM391" s="16" t="s">
        <v>760</v>
      </c>
    </row>
    <row r="392" spans="2:51" s="11" customFormat="1" ht="22.5" customHeight="1">
      <c r="B392" s="166"/>
      <c r="C392" s="167"/>
      <c r="D392" s="167"/>
      <c r="E392" s="168" t="s">
        <v>3</v>
      </c>
      <c r="F392" s="254" t="s">
        <v>761</v>
      </c>
      <c r="G392" s="255"/>
      <c r="H392" s="255"/>
      <c r="I392" s="255"/>
      <c r="J392" s="167"/>
      <c r="K392" s="169">
        <v>4.024</v>
      </c>
      <c r="L392" s="167"/>
      <c r="M392" s="167"/>
      <c r="N392" s="167"/>
      <c r="O392" s="167"/>
      <c r="P392" s="167"/>
      <c r="Q392" s="167"/>
      <c r="R392" s="170"/>
      <c r="T392" s="171"/>
      <c r="U392" s="167"/>
      <c r="V392" s="167"/>
      <c r="W392" s="167"/>
      <c r="X392" s="167"/>
      <c r="Y392" s="167"/>
      <c r="Z392" s="167"/>
      <c r="AA392" s="172"/>
      <c r="AT392" s="173" t="s">
        <v>167</v>
      </c>
      <c r="AU392" s="173" t="s">
        <v>88</v>
      </c>
      <c r="AV392" s="11" t="s">
        <v>88</v>
      </c>
      <c r="AW392" s="11" t="s">
        <v>39</v>
      </c>
      <c r="AX392" s="11" t="s">
        <v>22</v>
      </c>
      <c r="AY392" s="173" t="s">
        <v>159</v>
      </c>
    </row>
    <row r="393" spans="2:65" s="1" customFormat="1" ht="31.5" customHeight="1">
      <c r="B393" s="130"/>
      <c r="C393" s="159" t="s">
        <v>762</v>
      </c>
      <c r="D393" s="159" t="s">
        <v>160</v>
      </c>
      <c r="E393" s="160" t="s">
        <v>763</v>
      </c>
      <c r="F393" s="246" t="s">
        <v>764</v>
      </c>
      <c r="G393" s="247"/>
      <c r="H393" s="247"/>
      <c r="I393" s="247"/>
      <c r="J393" s="161" t="s">
        <v>196</v>
      </c>
      <c r="K393" s="162">
        <v>4.024</v>
      </c>
      <c r="L393" s="248">
        <v>0</v>
      </c>
      <c r="M393" s="247"/>
      <c r="N393" s="249">
        <f>ROUND(L393*K393,2)</f>
        <v>0</v>
      </c>
      <c r="O393" s="247"/>
      <c r="P393" s="247"/>
      <c r="Q393" s="247"/>
      <c r="R393" s="132"/>
      <c r="T393" s="163" t="s">
        <v>3</v>
      </c>
      <c r="U393" s="42" t="s">
        <v>46</v>
      </c>
      <c r="V393" s="34"/>
      <c r="W393" s="164">
        <f>V393*K393</f>
        <v>0</v>
      </c>
      <c r="X393" s="164">
        <v>0</v>
      </c>
      <c r="Y393" s="164">
        <f>X393*K393</f>
        <v>0</v>
      </c>
      <c r="Z393" s="164">
        <v>0</v>
      </c>
      <c r="AA393" s="165">
        <f>Z393*K393</f>
        <v>0</v>
      </c>
      <c r="AR393" s="16" t="s">
        <v>235</v>
      </c>
      <c r="AT393" s="16" t="s">
        <v>160</v>
      </c>
      <c r="AU393" s="16" t="s">
        <v>88</v>
      </c>
      <c r="AY393" s="16" t="s">
        <v>159</v>
      </c>
      <c r="BE393" s="107">
        <f>IF(U393="základní",N393,0)</f>
        <v>0</v>
      </c>
      <c r="BF393" s="107">
        <f>IF(U393="snížená",N393,0)</f>
        <v>0</v>
      </c>
      <c r="BG393" s="107">
        <f>IF(U393="zákl. přenesená",N393,0)</f>
        <v>0</v>
      </c>
      <c r="BH393" s="107">
        <f>IF(U393="sníž. přenesená",N393,0)</f>
        <v>0</v>
      </c>
      <c r="BI393" s="107">
        <f>IF(U393="nulová",N393,0)</f>
        <v>0</v>
      </c>
      <c r="BJ393" s="16" t="s">
        <v>22</v>
      </c>
      <c r="BK393" s="107">
        <f>ROUND(L393*K393,2)</f>
        <v>0</v>
      </c>
      <c r="BL393" s="16" t="s">
        <v>235</v>
      </c>
      <c r="BM393" s="16" t="s">
        <v>765</v>
      </c>
    </row>
    <row r="394" spans="2:65" s="1" customFormat="1" ht="31.5" customHeight="1">
      <c r="B394" s="130"/>
      <c r="C394" s="159" t="s">
        <v>766</v>
      </c>
      <c r="D394" s="159" t="s">
        <v>160</v>
      </c>
      <c r="E394" s="160" t="s">
        <v>767</v>
      </c>
      <c r="F394" s="246" t="s">
        <v>768</v>
      </c>
      <c r="G394" s="247"/>
      <c r="H394" s="247"/>
      <c r="I394" s="247"/>
      <c r="J394" s="161" t="s">
        <v>196</v>
      </c>
      <c r="K394" s="162">
        <v>2.683</v>
      </c>
      <c r="L394" s="248">
        <v>0</v>
      </c>
      <c r="M394" s="247"/>
      <c r="N394" s="249">
        <f>ROUND(L394*K394,2)</f>
        <v>0</v>
      </c>
      <c r="O394" s="247"/>
      <c r="P394" s="247"/>
      <c r="Q394" s="247"/>
      <c r="R394" s="132"/>
      <c r="T394" s="163" t="s">
        <v>3</v>
      </c>
      <c r="U394" s="42" t="s">
        <v>46</v>
      </c>
      <c r="V394" s="34"/>
      <c r="W394" s="164">
        <f>V394*K394</f>
        <v>0</v>
      </c>
      <c r="X394" s="164">
        <v>0.0218</v>
      </c>
      <c r="Y394" s="164">
        <f>X394*K394</f>
        <v>0.0584894</v>
      </c>
      <c r="Z394" s="164">
        <v>0</v>
      </c>
      <c r="AA394" s="165">
        <f>Z394*K394</f>
        <v>0</v>
      </c>
      <c r="AR394" s="16" t="s">
        <v>235</v>
      </c>
      <c r="AT394" s="16" t="s">
        <v>160</v>
      </c>
      <c r="AU394" s="16" t="s">
        <v>88</v>
      </c>
      <c r="AY394" s="16" t="s">
        <v>159</v>
      </c>
      <c r="BE394" s="107">
        <f>IF(U394="základní",N394,0)</f>
        <v>0</v>
      </c>
      <c r="BF394" s="107">
        <f>IF(U394="snížená",N394,0)</f>
        <v>0</v>
      </c>
      <c r="BG394" s="107">
        <f>IF(U394="zákl. přenesená",N394,0)</f>
        <v>0</v>
      </c>
      <c r="BH394" s="107">
        <f>IF(U394="sníž. přenesená",N394,0)</f>
        <v>0</v>
      </c>
      <c r="BI394" s="107">
        <f>IF(U394="nulová",N394,0)</f>
        <v>0</v>
      </c>
      <c r="BJ394" s="16" t="s">
        <v>22</v>
      </c>
      <c r="BK394" s="107">
        <f>ROUND(L394*K394,2)</f>
        <v>0</v>
      </c>
      <c r="BL394" s="16" t="s">
        <v>235</v>
      </c>
      <c r="BM394" s="16" t="s">
        <v>769</v>
      </c>
    </row>
    <row r="395" spans="2:51" s="11" customFormat="1" ht="22.5" customHeight="1">
      <c r="B395" s="166"/>
      <c r="C395" s="167"/>
      <c r="D395" s="167"/>
      <c r="E395" s="168" t="s">
        <v>3</v>
      </c>
      <c r="F395" s="254" t="s">
        <v>770</v>
      </c>
      <c r="G395" s="255"/>
      <c r="H395" s="255"/>
      <c r="I395" s="255"/>
      <c r="J395" s="167"/>
      <c r="K395" s="169">
        <v>2.683</v>
      </c>
      <c r="L395" s="167"/>
      <c r="M395" s="167"/>
      <c r="N395" s="167"/>
      <c r="O395" s="167"/>
      <c r="P395" s="167"/>
      <c r="Q395" s="167"/>
      <c r="R395" s="170"/>
      <c r="T395" s="171"/>
      <c r="U395" s="167"/>
      <c r="V395" s="167"/>
      <c r="W395" s="167"/>
      <c r="X395" s="167"/>
      <c r="Y395" s="167"/>
      <c r="Z395" s="167"/>
      <c r="AA395" s="172"/>
      <c r="AT395" s="173" t="s">
        <v>167</v>
      </c>
      <c r="AU395" s="173" t="s">
        <v>88</v>
      </c>
      <c r="AV395" s="11" t="s">
        <v>88</v>
      </c>
      <c r="AW395" s="11" t="s">
        <v>39</v>
      </c>
      <c r="AX395" s="11" t="s">
        <v>22</v>
      </c>
      <c r="AY395" s="173" t="s">
        <v>159</v>
      </c>
    </row>
    <row r="396" spans="2:65" s="1" customFormat="1" ht="22.5" customHeight="1">
      <c r="B396" s="130"/>
      <c r="C396" s="159" t="s">
        <v>771</v>
      </c>
      <c r="D396" s="159" t="s">
        <v>160</v>
      </c>
      <c r="E396" s="160" t="s">
        <v>772</v>
      </c>
      <c r="F396" s="246" t="s">
        <v>773</v>
      </c>
      <c r="G396" s="247"/>
      <c r="H396" s="247"/>
      <c r="I396" s="247"/>
      <c r="J396" s="161" t="s">
        <v>196</v>
      </c>
      <c r="K396" s="162">
        <v>1.341</v>
      </c>
      <c r="L396" s="248">
        <v>0</v>
      </c>
      <c r="M396" s="247"/>
      <c r="N396" s="249">
        <f>ROUND(L396*K396,2)</f>
        <v>0</v>
      </c>
      <c r="O396" s="247"/>
      <c r="P396" s="247"/>
      <c r="Q396" s="247"/>
      <c r="R396" s="132"/>
      <c r="T396" s="163" t="s">
        <v>3</v>
      </c>
      <c r="U396" s="42" t="s">
        <v>46</v>
      </c>
      <c r="V396" s="34"/>
      <c r="W396" s="164">
        <f>V396*K396</f>
        <v>0</v>
      </c>
      <c r="X396" s="164">
        <v>0.0218</v>
      </c>
      <c r="Y396" s="164">
        <f>X396*K396</f>
        <v>0.0292338</v>
      </c>
      <c r="Z396" s="164">
        <v>0</v>
      </c>
      <c r="AA396" s="165">
        <f>Z396*K396</f>
        <v>0</v>
      </c>
      <c r="AR396" s="16" t="s">
        <v>235</v>
      </c>
      <c r="AT396" s="16" t="s">
        <v>160</v>
      </c>
      <c r="AU396" s="16" t="s">
        <v>88</v>
      </c>
      <c r="AY396" s="16" t="s">
        <v>159</v>
      </c>
      <c r="BE396" s="107">
        <f>IF(U396="základní",N396,0)</f>
        <v>0</v>
      </c>
      <c r="BF396" s="107">
        <f>IF(U396="snížená",N396,0)</f>
        <v>0</v>
      </c>
      <c r="BG396" s="107">
        <f>IF(U396="zákl. přenesená",N396,0)</f>
        <v>0</v>
      </c>
      <c r="BH396" s="107">
        <f>IF(U396="sníž. přenesená",N396,0)</f>
        <v>0</v>
      </c>
      <c r="BI396" s="107">
        <f>IF(U396="nulová",N396,0)</f>
        <v>0</v>
      </c>
      <c r="BJ396" s="16" t="s">
        <v>22</v>
      </c>
      <c r="BK396" s="107">
        <f>ROUND(L396*K396,2)</f>
        <v>0</v>
      </c>
      <c r="BL396" s="16" t="s">
        <v>235</v>
      </c>
      <c r="BM396" s="16" t="s">
        <v>774</v>
      </c>
    </row>
    <row r="397" spans="2:51" s="11" customFormat="1" ht="22.5" customHeight="1">
      <c r="B397" s="166"/>
      <c r="C397" s="167"/>
      <c r="D397" s="167"/>
      <c r="E397" s="168" t="s">
        <v>3</v>
      </c>
      <c r="F397" s="254" t="s">
        <v>775</v>
      </c>
      <c r="G397" s="255"/>
      <c r="H397" s="255"/>
      <c r="I397" s="255"/>
      <c r="J397" s="167"/>
      <c r="K397" s="169">
        <v>1.341</v>
      </c>
      <c r="L397" s="167"/>
      <c r="M397" s="167"/>
      <c r="N397" s="167"/>
      <c r="O397" s="167"/>
      <c r="P397" s="167"/>
      <c r="Q397" s="167"/>
      <c r="R397" s="170"/>
      <c r="T397" s="171"/>
      <c r="U397" s="167"/>
      <c r="V397" s="167"/>
      <c r="W397" s="167"/>
      <c r="X397" s="167"/>
      <c r="Y397" s="167"/>
      <c r="Z397" s="167"/>
      <c r="AA397" s="172"/>
      <c r="AT397" s="173" t="s">
        <v>167</v>
      </c>
      <c r="AU397" s="173" t="s">
        <v>88</v>
      </c>
      <c r="AV397" s="11" t="s">
        <v>88</v>
      </c>
      <c r="AW397" s="11" t="s">
        <v>39</v>
      </c>
      <c r="AX397" s="11" t="s">
        <v>22</v>
      </c>
      <c r="AY397" s="173" t="s">
        <v>159</v>
      </c>
    </row>
    <row r="398" spans="2:65" s="1" customFormat="1" ht="22.5" customHeight="1">
      <c r="B398" s="130"/>
      <c r="C398" s="159" t="s">
        <v>776</v>
      </c>
      <c r="D398" s="159" t="s">
        <v>160</v>
      </c>
      <c r="E398" s="160" t="s">
        <v>777</v>
      </c>
      <c r="F398" s="246" t="s">
        <v>778</v>
      </c>
      <c r="G398" s="247"/>
      <c r="H398" s="247"/>
      <c r="I398" s="247"/>
      <c r="J398" s="161" t="s">
        <v>196</v>
      </c>
      <c r="K398" s="162">
        <v>60.391</v>
      </c>
      <c r="L398" s="248">
        <v>0</v>
      </c>
      <c r="M398" s="247"/>
      <c r="N398" s="249">
        <f>ROUND(L398*K398,2)</f>
        <v>0</v>
      </c>
      <c r="O398" s="247"/>
      <c r="P398" s="247"/>
      <c r="Q398" s="247"/>
      <c r="R398" s="132"/>
      <c r="T398" s="163" t="s">
        <v>3</v>
      </c>
      <c r="U398" s="42" t="s">
        <v>46</v>
      </c>
      <c r="V398" s="34"/>
      <c r="W398" s="164">
        <f>V398*K398</f>
        <v>0</v>
      </c>
      <c r="X398" s="164">
        <v>0</v>
      </c>
      <c r="Y398" s="164">
        <f>X398*K398</f>
        <v>0</v>
      </c>
      <c r="Z398" s="164">
        <v>0</v>
      </c>
      <c r="AA398" s="165">
        <f>Z398*K398</f>
        <v>0</v>
      </c>
      <c r="AR398" s="16" t="s">
        <v>235</v>
      </c>
      <c r="AT398" s="16" t="s">
        <v>160</v>
      </c>
      <c r="AU398" s="16" t="s">
        <v>88</v>
      </c>
      <c r="AY398" s="16" t="s">
        <v>159</v>
      </c>
      <c r="BE398" s="107">
        <f>IF(U398="základní",N398,0)</f>
        <v>0</v>
      </c>
      <c r="BF398" s="107">
        <f>IF(U398="snížená",N398,0)</f>
        <v>0</v>
      </c>
      <c r="BG398" s="107">
        <f>IF(U398="zákl. přenesená",N398,0)</f>
        <v>0</v>
      </c>
      <c r="BH398" s="107">
        <f>IF(U398="sníž. přenesená",N398,0)</f>
        <v>0</v>
      </c>
      <c r="BI398" s="107">
        <f>IF(U398="nulová",N398,0)</f>
        <v>0</v>
      </c>
      <c r="BJ398" s="16" t="s">
        <v>22</v>
      </c>
      <c r="BK398" s="107">
        <f>ROUND(L398*K398,2)</f>
        <v>0</v>
      </c>
      <c r="BL398" s="16" t="s">
        <v>235</v>
      </c>
      <c r="BM398" s="16" t="s">
        <v>779</v>
      </c>
    </row>
    <row r="399" spans="2:51" s="11" customFormat="1" ht="31.5" customHeight="1">
      <c r="B399" s="166"/>
      <c r="C399" s="167"/>
      <c r="D399" s="167"/>
      <c r="E399" s="168" t="s">
        <v>3</v>
      </c>
      <c r="F399" s="254" t="s">
        <v>780</v>
      </c>
      <c r="G399" s="255"/>
      <c r="H399" s="255"/>
      <c r="I399" s="255"/>
      <c r="J399" s="167"/>
      <c r="K399" s="169">
        <v>60.391</v>
      </c>
      <c r="L399" s="167"/>
      <c r="M399" s="167"/>
      <c r="N399" s="167"/>
      <c r="O399" s="167"/>
      <c r="P399" s="167"/>
      <c r="Q399" s="167"/>
      <c r="R399" s="170"/>
      <c r="T399" s="171"/>
      <c r="U399" s="167"/>
      <c r="V399" s="167"/>
      <c r="W399" s="167"/>
      <c r="X399" s="167"/>
      <c r="Y399" s="167"/>
      <c r="Z399" s="167"/>
      <c r="AA399" s="172"/>
      <c r="AT399" s="173" t="s">
        <v>167</v>
      </c>
      <c r="AU399" s="173" t="s">
        <v>88</v>
      </c>
      <c r="AV399" s="11" t="s">
        <v>88</v>
      </c>
      <c r="AW399" s="11" t="s">
        <v>39</v>
      </c>
      <c r="AX399" s="11" t="s">
        <v>22</v>
      </c>
      <c r="AY399" s="173" t="s">
        <v>159</v>
      </c>
    </row>
    <row r="400" spans="2:65" s="1" customFormat="1" ht="31.5" customHeight="1">
      <c r="B400" s="130"/>
      <c r="C400" s="174" t="s">
        <v>781</v>
      </c>
      <c r="D400" s="174" t="s">
        <v>174</v>
      </c>
      <c r="E400" s="175" t="s">
        <v>782</v>
      </c>
      <c r="F400" s="256" t="s">
        <v>783</v>
      </c>
      <c r="G400" s="257"/>
      <c r="H400" s="257"/>
      <c r="I400" s="257"/>
      <c r="J400" s="176" t="s">
        <v>196</v>
      </c>
      <c r="K400" s="177">
        <v>62.203</v>
      </c>
      <c r="L400" s="258">
        <v>0</v>
      </c>
      <c r="M400" s="257"/>
      <c r="N400" s="259">
        <f>ROUND(L400*K400,2)</f>
        <v>0</v>
      </c>
      <c r="O400" s="247"/>
      <c r="P400" s="247"/>
      <c r="Q400" s="247"/>
      <c r="R400" s="132"/>
      <c r="T400" s="163" t="s">
        <v>3</v>
      </c>
      <c r="U400" s="42" t="s">
        <v>46</v>
      </c>
      <c r="V400" s="34"/>
      <c r="W400" s="164">
        <f>V400*K400</f>
        <v>0</v>
      </c>
      <c r="X400" s="164">
        <v>0.0001</v>
      </c>
      <c r="Y400" s="164">
        <f>X400*K400</f>
        <v>0.006220300000000001</v>
      </c>
      <c r="Z400" s="164">
        <v>0</v>
      </c>
      <c r="AA400" s="165">
        <f>Z400*K400</f>
        <v>0</v>
      </c>
      <c r="AR400" s="16" t="s">
        <v>312</v>
      </c>
      <c r="AT400" s="16" t="s">
        <v>174</v>
      </c>
      <c r="AU400" s="16" t="s">
        <v>88</v>
      </c>
      <c r="AY400" s="16" t="s">
        <v>159</v>
      </c>
      <c r="BE400" s="107">
        <f>IF(U400="základní",N400,0)</f>
        <v>0</v>
      </c>
      <c r="BF400" s="107">
        <f>IF(U400="snížená",N400,0)</f>
        <v>0</v>
      </c>
      <c r="BG400" s="107">
        <f>IF(U400="zákl. přenesená",N400,0)</f>
        <v>0</v>
      </c>
      <c r="BH400" s="107">
        <f>IF(U400="sníž. přenesená",N400,0)</f>
        <v>0</v>
      </c>
      <c r="BI400" s="107">
        <f>IF(U400="nulová",N400,0)</f>
        <v>0</v>
      </c>
      <c r="BJ400" s="16" t="s">
        <v>22</v>
      </c>
      <c r="BK400" s="107">
        <f>ROUND(L400*K400,2)</f>
        <v>0</v>
      </c>
      <c r="BL400" s="16" t="s">
        <v>235</v>
      </c>
      <c r="BM400" s="16" t="s">
        <v>784</v>
      </c>
    </row>
    <row r="401" spans="2:65" s="1" customFormat="1" ht="31.5" customHeight="1">
      <c r="B401" s="130"/>
      <c r="C401" s="159" t="s">
        <v>785</v>
      </c>
      <c r="D401" s="159" t="s">
        <v>160</v>
      </c>
      <c r="E401" s="160" t="s">
        <v>786</v>
      </c>
      <c r="F401" s="246" t="s">
        <v>787</v>
      </c>
      <c r="G401" s="247"/>
      <c r="H401" s="247"/>
      <c r="I401" s="247"/>
      <c r="J401" s="161" t="s">
        <v>491</v>
      </c>
      <c r="K401" s="186">
        <v>0</v>
      </c>
      <c r="L401" s="248">
        <v>0</v>
      </c>
      <c r="M401" s="247"/>
      <c r="N401" s="249">
        <f>ROUND(L401*K401,2)</f>
        <v>0</v>
      </c>
      <c r="O401" s="247"/>
      <c r="P401" s="247"/>
      <c r="Q401" s="247"/>
      <c r="R401" s="132"/>
      <c r="T401" s="163" t="s">
        <v>3</v>
      </c>
      <c r="U401" s="42" t="s">
        <v>46</v>
      </c>
      <c r="V401" s="34"/>
      <c r="W401" s="164">
        <f>V401*K401</f>
        <v>0</v>
      </c>
      <c r="X401" s="164">
        <v>0</v>
      </c>
      <c r="Y401" s="164">
        <f>X401*K401</f>
        <v>0</v>
      </c>
      <c r="Z401" s="164">
        <v>0</v>
      </c>
      <c r="AA401" s="165">
        <f>Z401*K401</f>
        <v>0</v>
      </c>
      <c r="AR401" s="16" t="s">
        <v>235</v>
      </c>
      <c r="AT401" s="16" t="s">
        <v>160</v>
      </c>
      <c r="AU401" s="16" t="s">
        <v>88</v>
      </c>
      <c r="AY401" s="16" t="s">
        <v>159</v>
      </c>
      <c r="BE401" s="107">
        <f>IF(U401="základní",N401,0)</f>
        <v>0</v>
      </c>
      <c r="BF401" s="107">
        <f>IF(U401="snížená",N401,0)</f>
        <v>0</v>
      </c>
      <c r="BG401" s="107">
        <f>IF(U401="zákl. přenesená",N401,0)</f>
        <v>0</v>
      </c>
      <c r="BH401" s="107">
        <f>IF(U401="sníž. přenesená",N401,0)</f>
        <v>0</v>
      </c>
      <c r="BI401" s="107">
        <f>IF(U401="nulová",N401,0)</f>
        <v>0</v>
      </c>
      <c r="BJ401" s="16" t="s">
        <v>22</v>
      </c>
      <c r="BK401" s="107">
        <f>ROUND(L401*K401,2)</f>
        <v>0</v>
      </c>
      <c r="BL401" s="16" t="s">
        <v>235</v>
      </c>
      <c r="BM401" s="16" t="s">
        <v>788</v>
      </c>
    </row>
    <row r="402" spans="2:63" s="10" customFormat="1" ht="29.25" customHeight="1">
      <c r="B402" s="148"/>
      <c r="C402" s="149"/>
      <c r="D402" s="158" t="s">
        <v>135</v>
      </c>
      <c r="E402" s="158"/>
      <c r="F402" s="158"/>
      <c r="G402" s="158"/>
      <c r="H402" s="158"/>
      <c r="I402" s="158"/>
      <c r="J402" s="158"/>
      <c r="K402" s="158"/>
      <c r="L402" s="158"/>
      <c r="M402" s="158"/>
      <c r="N402" s="239">
        <f>BK402</f>
        <v>0</v>
      </c>
      <c r="O402" s="240"/>
      <c r="P402" s="240"/>
      <c r="Q402" s="240"/>
      <c r="R402" s="151"/>
      <c r="T402" s="152"/>
      <c r="U402" s="149"/>
      <c r="V402" s="149"/>
      <c r="W402" s="153">
        <f>SUM(W403:W407)</f>
        <v>0</v>
      </c>
      <c r="X402" s="149"/>
      <c r="Y402" s="153">
        <f>SUM(Y403:Y407)</f>
        <v>0.6962800000000001</v>
      </c>
      <c r="Z402" s="149"/>
      <c r="AA402" s="154">
        <f>SUM(AA403:AA407)</f>
        <v>0</v>
      </c>
      <c r="AR402" s="155" t="s">
        <v>88</v>
      </c>
      <c r="AT402" s="156" t="s">
        <v>80</v>
      </c>
      <c r="AU402" s="156" t="s">
        <v>22</v>
      </c>
      <c r="AY402" s="155" t="s">
        <v>159</v>
      </c>
      <c r="BK402" s="157">
        <f>SUM(BK403:BK407)</f>
        <v>0</v>
      </c>
    </row>
    <row r="403" spans="2:65" s="1" customFormat="1" ht="22.5" customHeight="1">
      <c r="B403" s="130"/>
      <c r="C403" s="159" t="s">
        <v>789</v>
      </c>
      <c r="D403" s="159" t="s">
        <v>160</v>
      </c>
      <c r="E403" s="160" t="s">
        <v>790</v>
      </c>
      <c r="F403" s="246" t="s">
        <v>791</v>
      </c>
      <c r="G403" s="247"/>
      <c r="H403" s="247"/>
      <c r="I403" s="247"/>
      <c r="J403" s="161" t="s">
        <v>285</v>
      </c>
      <c r="K403" s="162">
        <v>5</v>
      </c>
      <c r="L403" s="248">
        <v>0</v>
      </c>
      <c r="M403" s="247"/>
      <c r="N403" s="249">
        <f>ROUND(L403*K403,2)</f>
        <v>0</v>
      </c>
      <c r="O403" s="247"/>
      <c r="P403" s="247"/>
      <c r="Q403" s="247"/>
      <c r="R403" s="132"/>
      <c r="T403" s="163" t="s">
        <v>3</v>
      </c>
      <c r="U403" s="42" t="s">
        <v>46</v>
      </c>
      <c r="V403" s="34"/>
      <c r="W403" s="164">
        <f>V403*K403</f>
        <v>0</v>
      </c>
      <c r="X403" s="164">
        <v>0.05356</v>
      </c>
      <c r="Y403" s="164">
        <f>X403*K403</f>
        <v>0.26780000000000004</v>
      </c>
      <c r="Z403" s="164">
        <v>0</v>
      </c>
      <c r="AA403" s="165">
        <f>Z403*K403</f>
        <v>0</v>
      </c>
      <c r="AR403" s="16" t="s">
        <v>235</v>
      </c>
      <c r="AT403" s="16" t="s">
        <v>160</v>
      </c>
      <c r="AU403" s="16" t="s">
        <v>88</v>
      </c>
      <c r="AY403" s="16" t="s">
        <v>159</v>
      </c>
      <c r="BE403" s="107">
        <f>IF(U403="základní",N403,0)</f>
        <v>0</v>
      </c>
      <c r="BF403" s="107">
        <f>IF(U403="snížená",N403,0)</f>
        <v>0</v>
      </c>
      <c r="BG403" s="107">
        <f>IF(U403="zákl. přenesená",N403,0)</f>
        <v>0</v>
      </c>
      <c r="BH403" s="107">
        <f>IF(U403="sníž. přenesená",N403,0)</f>
        <v>0</v>
      </c>
      <c r="BI403" s="107">
        <f>IF(U403="nulová",N403,0)</f>
        <v>0</v>
      </c>
      <c r="BJ403" s="16" t="s">
        <v>22</v>
      </c>
      <c r="BK403" s="107">
        <f>ROUND(L403*K403,2)</f>
        <v>0</v>
      </c>
      <c r="BL403" s="16" t="s">
        <v>235</v>
      </c>
      <c r="BM403" s="16" t="s">
        <v>792</v>
      </c>
    </row>
    <row r="404" spans="2:65" s="1" customFormat="1" ht="22.5" customHeight="1">
      <c r="B404" s="130"/>
      <c r="C404" s="159" t="s">
        <v>793</v>
      </c>
      <c r="D404" s="159" t="s">
        <v>160</v>
      </c>
      <c r="E404" s="160" t="s">
        <v>794</v>
      </c>
      <c r="F404" s="246" t="s">
        <v>795</v>
      </c>
      <c r="G404" s="247"/>
      <c r="H404" s="247"/>
      <c r="I404" s="247"/>
      <c r="J404" s="161" t="s">
        <v>285</v>
      </c>
      <c r="K404" s="162">
        <v>4</v>
      </c>
      <c r="L404" s="248">
        <v>0</v>
      </c>
      <c r="M404" s="247"/>
      <c r="N404" s="249">
        <f>ROUND(L404*K404,2)</f>
        <v>0</v>
      </c>
      <c r="O404" s="247"/>
      <c r="P404" s="247"/>
      <c r="Q404" s="247"/>
      <c r="R404" s="132"/>
      <c r="T404" s="163" t="s">
        <v>3</v>
      </c>
      <c r="U404" s="42" t="s">
        <v>46</v>
      </c>
      <c r="V404" s="34"/>
      <c r="W404" s="164">
        <f>V404*K404</f>
        <v>0</v>
      </c>
      <c r="X404" s="164">
        <v>0.05356</v>
      </c>
      <c r="Y404" s="164">
        <f>X404*K404</f>
        <v>0.21424</v>
      </c>
      <c r="Z404" s="164">
        <v>0</v>
      </c>
      <c r="AA404" s="165">
        <f>Z404*K404</f>
        <v>0</v>
      </c>
      <c r="AR404" s="16" t="s">
        <v>235</v>
      </c>
      <c r="AT404" s="16" t="s">
        <v>160</v>
      </c>
      <c r="AU404" s="16" t="s">
        <v>88</v>
      </c>
      <c r="AY404" s="16" t="s">
        <v>159</v>
      </c>
      <c r="BE404" s="107">
        <f>IF(U404="základní",N404,0)</f>
        <v>0</v>
      </c>
      <c r="BF404" s="107">
        <f>IF(U404="snížená",N404,0)</f>
        <v>0</v>
      </c>
      <c r="BG404" s="107">
        <f>IF(U404="zákl. přenesená",N404,0)</f>
        <v>0</v>
      </c>
      <c r="BH404" s="107">
        <f>IF(U404="sníž. přenesená",N404,0)</f>
        <v>0</v>
      </c>
      <c r="BI404" s="107">
        <f>IF(U404="nulová",N404,0)</f>
        <v>0</v>
      </c>
      <c r="BJ404" s="16" t="s">
        <v>22</v>
      </c>
      <c r="BK404" s="107">
        <f>ROUND(L404*K404,2)</f>
        <v>0</v>
      </c>
      <c r="BL404" s="16" t="s">
        <v>235</v>
      </c>
      <c r="BM404" s="16" t="s">
        <v>796</v>
      </c>
    </row>
    <row r="405" spans="2:65" s="1" customFormat="1" ht="22.5" customHeight="1">
      <c r="B405" s="130"/>
      <c r="C405" s="159" t="s">
        <v>797</v>
      </c>
      <c r="D405" s="159" t="s">
        <v>160</v>
      </c>
      <c r="E405" s="160" t="s">
        <v>798</v>
      </c>
      <c r="F405" s="246" t="s">
        <v>799</v>
      </c>
      <c r="G405" s="247"/>
      <c r="H405" s="247"/>
      <c r="I405" s="247"/>
      <c r="J405" s="161" t="s">
        <v>285</v>
      </c>
      <c r="K405" s="162">
        <v>3</v>
      </c>
      <c r="L405" s="248">
        <v>0</v>
      </c>
      <c r="M405" s="247"/>
      <c r="N405" s="249">
        <f>ROUND(L405*K405,2)</f>
        <v>0</v>
      </c>
      <c r="O405" s="247"/>
      <c r="P405" s="247"/>
      <c r="Q405" s="247"/>
      <c r="R405" s="132"/>
      <c r="T405" s="163" t="s">
        <v>3</v>
      </c>
      <c r="U405" s="42" t="s">
        <v>46</v>
      </c>
      <c r="V405" s="34"/>
      <c r="W405" s="164">
        <f>V405*K405</f>
        <v>0</v>
      </c>
      <c r="X405" s="164">
        <v>0.05356</v>
      </c>
      <c r="Y405" s="164">
        <f>X405*K405</f>
        <v>0.16068000000000002</v>
      </c>
      <c r="Z405" s="164">
        <v>0</v>
      </c>
      <c r="AA405" s="165">
        <f>Z405*K405</f>
        <v>0</v>
      </c>
      <c r="AR405" s="16" t="s">
        <v>235</v>
      </c>
      <c r="AT405" s="16" t="s">
        <v>160</v>
      </c>
      <c r="AU405" s="16" t="s">
        <v>88</v>
      </c>
      <c r="AY405" s="16" t="s">
        <v>159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16" t="s">
        <v>22</v>
      </c>
      <c r="BK405" s="107">
        <f>ROUND(L405*K405,2)</f>
        <v>0</v>
      </c>
      <c r="BL405" s="16" t="s">
        <v>235</v>
      </c>
      <c r="BM405" s="16" t="s">
        <v>800</v>
      </c>
    </row>
    <row r="406" spans="2:65" s="1" customFormat="1" ht="22.5" customHeight="1">
      <c r="B406" s="130"/>
      <c r="C406" s="159" t="s">
        <v>801</v>
      </c>
      <c r="D406" s="159" t="s">
        <v>160</v>
      </c>
      <c r="E406" s="160" t="s">
        <v>802</v>
      </c>
      <c r="F406" s="246" t="s">
        <v>803</v>
      </c>
      <c r="G406" s="247"/>
      <c r="H406" s="247"/>
      <c r="I406" s="247"/>
      <c r="J406" s="161" t="s">
        <v>804</v>
      </c>
      <c r="K406" s="162">
        <v>3</v>
      </c>
      <c r="L406" s="248">
        <v>0</v>
      </c>
      <c r="M406" s="247"/>
      <c r="N406" s="249">
        <f>ROUND(L406*K406,2)</f>
        <v>0</v>
      </c>
      <c r="O406" s="247"/>
      <c r="P406" s="247"/>
      <c r="Q406" s="247"/>
      <c r="R406" s="132"/>
      <c r="T406" s="163" t="s">
        <v>3</v>
      </c>
      <c r="U406" s="42" t="s">
        <v>46</v>
      </c>
      <c r="V406" s="34"/>
      <c r="W406" s="164">
        <f>V406*K406</f>
        <v>0</v>
      </c>
      <c r="X406" s="164">
        <v>0</v>
      </c>
      <c r="Y406" s="164">
        <f>X406*K406</f>
        <v>0</v>
      </c>
      <c r="Z406" s="164">
        <v>0</v>
      </c>
      <c r="AA406" s="165">
        <f>Z406*K406</f>
        <v>0</v>
      </c>
      <c r="AR406" s="16" t="s">
        <v>235</v>
      </c>
      <c r="AT406" s="16" t="s">
        <v>160</v>
      </c>
      <c r="AU406" s="16" t="s">
        <v>88</v>
      </c>
      <c r="AY406" s="16" t="s">
        <v>159</v>
      </c>
      <c r="BE406" s="107">
        <f>IF(U406="základní",N406,0)</f>
        <v>0</v>
      </c>
      <c r="BF406" s="107">
        <f>IF(U406="snížená",N406,0)</f>
        <v>0</v>
      </c>
      <c r="BG406" s="107">
        <f>IF(U406="zákl. přenesená",N406,0)</f>
        <v>0</v>
      </c>
      <c r="BH406" s="107">
        <f>IF(U406="sníž. přenesená",N406,0)</f>
        <v>0</v>
      </c>
      <c r="BI406" s="107">
        <f>IF(U406="nulová",N406,0)</f>
        <v>0</v>
      </c>
      <c r="BJ406" s="16" t="s">
        <v>22</v>
      </c>
      <c r="BK406" s="107">
        <f>ROUND(L406*K406,2)</f>
        <v>0</v>
      </c>
      <c r="BL406" s="16" t="s">
        <v>235</v>
      </c>
      <c r="BM406" s="16" t="s">
        <v>805</v>
      </c>
    </row>
    <row r="407" spans="2:65" s="1" customFormat="1" ht="22.5" customHeight="1">
      <c r="B407" s="130"/>
      <c r="C407" s="159" t="s">
        <v>806</v>
      </c>
      <c r="D407" s="159" t="s">
        <v>160</v>
      </c>
      <c r="E407" s="160" t="s">
        <v>807</v>
      </c>
      <c r="F407" s="246" t="s">
        <v>808</v>
      </c>
      <c r="G407" s="247"/>
      <c r="H407" s="247"/>
      <c r="I407" s="247"/>
      <c r="J407" s="161" t="s">
        <v>285</v>
      </c>
      <c r="K407" s="162">
        <v>1</v>
      </c>
      <c r="L407" s="248">
        <v>0</v>
      </c>
      <c r="M407" s="247"/>
      <c r="N407" s="249">
        <f>ROUND(L407*K407,2)</f>
        <v>0</v>
      </c>
      <c r="O407" s="247"/>
      <c r="P407" s="247"/>
      <c r="Q407" s="247"/>
      <c r="R407" s="132"/>
      <c r="T407" s="163" t="s">
        <v>3</v>
      </c>
      <c r="U407" s="42" t="s">
        <v>46</v>
      </c>
      <c r="V407" s="34"/>
      <c r="W407" s="164">
        <f>V407*K407</f>
        <v>0</v>
      </c>
      <c r="X407" s="164">
        <v>0.05356</v>
      </c>
      <c r="Y407" s="164">
        <f>X407*K407</f>
        <v>0.05356</v>
      </c>
      <c r="Z407" s="164">
        <v>0</v>
      </c>
      <c r="AA407" s="165">
        <f>Z407*K407</f>
        <v>0</v>
      </c>
      <c r="AR407" s="16" t="s">
        <v>235</v>
      </c>
      <c r="AT407" s="16" t="s">
        <v>160</v>
      </c>
      <c r="AU407" s="16" t="s">
        <v>88</v>
      </c>
      <c r="AY407" s="16" t="s">
        <v>159</v>
      </c>
      <c r="BE407" s="107">
        <f>IF(U407="základní",N407,0)</f>
        <v>0</v>
      </c>
      <c r="BF407" s="107">
        <f>IF(U407="snížená",N407,0)</f>
        <v>0</v>
      </c>
      <c r="BG407" s="107">
        <f>IF(U407="zákl. přenesená",N407,0)</f>
        <v>0</v>
      </c>
      <c r="BH407" s="107">
        <f>IF(U407="sníž. přenesená",N407,0)</f>
        <v>0</v>
      </c>
      <c r="BI407" s="107">
        <f>IF(U407="nulová",N407,0)</f>
        <v>0</v>
      </c>
      <c r="BJ407" s="16" t="s">
        <v>22</v>
      </c>
      <c r="BK407" s="107">
        <f>ROUND(L407*K407,2)</f>
        <v>0</v>
      </c>
      <c r="BL407" s="16" t="s">
        <v>235</v>
      </c>
      <c r="BM407" s="16" t="s">
        <v>809</v>
      </c>
    </row>
    <row r="408" spans="2:63" s="1" customFormat="1" ht="49.5" customHeight="1">
      <c r="B408" s="33"/>
      <c r="C408" s="34"/>
      <c r="D408" s="150" t="s">
        <v>810</v>
      </c>
      <c r="E408" s="34"/>
      <c r="F408" s="34"/>
      <c r="G408" s="34"/>
      <c r="H408" s="34"/>
      <c r="I408" s="34"/>
      <c r="J408" s="34"/>
      <c r="K408" s="34"/>
      <c r="L408" s="34"/>
      <c r="M408" s="34"/>
      <c r="N408" s="241">
        <f>BK408</f>
        <v>0</v>
      </c>
      <c r="O408" s="242"/>
      <c r="P408" s="242"/>
      <c r="Q408" s="242"/>
      <c r="R408" s="35"/>
      <c r="T408" s="187"/>
      <c r="U408" s="54"/>
      <c r="V408" s="54"/>
      <c r="W408" s="54"/>
      <c r="X408" s="54"/>
      <c r="Y408" s="54"/>
      <c r="Z408" s="54"/>
      <c r="AA408" s="56"/>
      <c r="AT408" s="16" t="s">
        <v>80</v>
      </c>
      <c r="AU408" s="16" t="s">
        <v>81</v>
      </c>
      <c r="AY408" s="16" t="s">
        <v>811</v>
      </c>
      <c r="BK408" s="107">
        <v>0</v>
      </c>
    </row>
    <row r="409" spans="2:18" s="1" customFormat="1" ht="6.75" customHeight="1">
      <c r="B409" s="57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9"/>
    </row>
  </sheetData>
  <sheetProtection/>
  <mergeCells count="63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N121:Q121"/>
    <mergeCell ref="L123:Q123"/>
    <mergeCell ref="C129:Q129"/>
    <mergeCell ref="F131:P131"/>
    <mergeCell ref="F132:P132"/>
    <mergeCell ref="F133:P133"/>
    <mergeCell ref="M135:P135"/>
    <mergeCell ref="M137:Q137"/>
    <mergeCell ref="M138:Q138"/>
    <mergeCell ref="F140:I140"/>
    <mergeCell ref="L140:M140"/>
    <mergeCell ref="N140:Q140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L261:M261"/>
    <mergeCell ref="N261:Q261"/>
    <mergeCell ref="F263:I263"/>
    <mergeCell ref="L263:M263"/>
    <mergeCell ref="N263:Q263"/>
    <mergeCell ref="N262:Q262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5:I285"/>
    <mergeCell ref="L285:M285"/>
    <mergeCell ref="N285:Q285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F291:I291"/>
    <mergeCell ref="L291:M291"/>
    <mergeCell ref="N291:Q291"/>
    <mergeCell ref="F292:I292"/>
    <mergeCell ref="L292:M292"/>
    <mergeCell ref="N292:Q292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N296:Q296"/>
    <mergeCell ref="F298:I298"/>
    <mergeCell ref="F300:I300"/>
    <mergeCell ref="L300:M300"/>
    <mergeCell ref="N300:Q300"/>
    <mergeCell ref="F301:I301"/>
    <mergeCell ref="F302:I302"/>
    <mergeCell ref="L302:M302"/>
    <mergeCell ref="N302:Q302"/>
    <mergeCell ref="N299:Q299"/>
    <mergeCell ref="F303:I303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N312:Q312"/>
    <mergeCell ref="F314:I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F343:I343"/>
    <mergeCell ref="F344:I344"/>
    <mergeCell ref="L344:M344"/>
    <mergeCell ref="N344:Q344"/>
    <mergeCell ref="F345:I345"/>
    <mergeCell ref="F346:I346"/>
    <mergeCell ref="L346:M346"/>
    <mergeCell ref="N346:Q346"/>
    <mergeCell ref="F347:I347"/>
    <mergeCell ref="F348:I348"/>
    <mergeCell ref="L348:M348"/>
    <mergeCell ref="N348:Q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L359:M359"/>
    <mergeCell ref="N359:Q359"/>
    <mergeCell ref="F361:I361"/>
    <mergeCell ref="L361:M361"/>
    <mergeCell ref="N361:Q361"/>
    <mergeCell ref="F362:I362"/>
    <mergeCell ref="F363:I363"/>
    <mergeCell ref="F364:I364"/>
    <mergeCell ref="F365:I365"/>
    <mergeCell ref="F366:I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2:I372"/>
    <mergeCell ref="L372:M372"/>
    <mergeCell ref="N372:Q372"/>
    <mergeCell ref="F373:I373"/>
    <mergeCell ref="L373:M373"/>
    <mergeCell ref="N373:Q373"/>
    <mergeCell ref="F374:I374"/>
    <mergeCell ref="F375:I375"/>
    <mergeCell ref="F376:I376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L381:M381"/>
    <mergeCell ref="N381:Q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1:I391"/>
    <mergeCell ref="L391:M391"/>
    <mergeCell ref="N391:Q391"/>
    <mergeCell ref="N390:Q390"/>
    <mergeCell ref="F392:I392"/>
    <mergeCell ref="F393:I393"/>
    <mergeCell ref="L393:M393"/>
    <mergeCell ref="N393:Q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L401:M401"/>
    <mergeCell ref="N401:Q401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N141:Q141"/>
    <mergeCell ref="N142:Q142"/>
    <mergeCell ref="N143:Q143"/>
    <mergeCell ref="N167:Q167"/>
    <mergeCell ref="N179:Q179"/>
    <mergeCell ref="N205:Q205"/>
    <mergeCell ref="N256:Q256"/>
    <mergeCell ref="N264:Q264"/>
    <mergeCell ref="N265:Q265"/>
    <mergeCell ref="N284:Q284"/>
    <mergeCell ref="N287:Q287"/>
    <mergeCell ref="N290:Q290"/>
    <mergeCell ref="N293:Q293"/>
    <mergeCell ref="N402:Q402"/>
    <mergeCell ref="N408:Q408"/>
    <mergeCell ref="H1:K1"/>
    <mergeCell ref="S2:AC2"/>
    <mergeCell ref="N327:Q327"/>
    <mergeCell ref="N339:Q339"/>
    <mergeCell ref="N355:Q355"/>
    <mergeCell ref="N360:Q360"/>
    <mergeCell ref="N371:Q371"/>
    <mergeCell ref="N377:Q377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4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ALENAPC\alena_vratna</dc:creator>
  <cp:keywords/>
  <dc:description/>
  <cp:lastModifiedBy>Kadleček</cp:lastModifiedBy>
  <cp:lastPrinted>2016-07-14T10:19:12Z</cp:lastPrinted>
  <dcterms:created xsi:type="dcterms:W3CDTF">2016-07-14T08:32:58Z</dcterms:created>
  <dcterms:modified xsi:type="dcterms:W3CDTF">2016-07-14T10:19:21Z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