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90" windowWidth="17415" windowHeight="13140" activeTab="0"/>
  </bookViews>
  <sheets>
    <sheet name="Rekapitulace stavby" sheetId="1" r:id="rId1"/>
    <sheet name="1616a - Byt č. 7" sheetId="2" r:id="rId2"/>
  </sheets>
  <definedNames>
    <definedName name="_xlnm.Print_Titles" localSheetId="1">'1616a - Byt č. 7'!$133:$133</definedName>
    <definedName name="_xlnm.Print_Titles" localSheetId="0">'Rekapitulace stavby'!$85:$85</definedName>
    <definedName name="_xlnm.Print_Area" localSheetId="1">'1616a - Byt č. 7'!$C$4:$Q$70,'1616a - Byt č. 7'!$C$76:$Q$117,'1616a - Byt č. 7'!$C$123:$Q$316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<sst xmlns="http://schemas.openxmlformats.org/spreadsheetml/2006/main" count="2299" uniqueCount="618">
  <si>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</si>
  <si>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</si>
  <si>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</si>
  <si>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</si>
  <si>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</si>
  <si>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</si>
  <si>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</si>
  <si>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</si>
  <si>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</si>
  <si>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</si>
  <si>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</si>
  <si>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</si>
  <si>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</si>
  <si>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</si>
  <si>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1616</t>
  </si>
  <si>
    <t>Stavba:</t>
  </si>
  <si>
    <t>0,1</t>
  </si>
  <si>
    <t>JKSO:</t>
  </si>
  <si>
    <t>CC-CZ:</t>
  </si>
  <si>
    <t>1</t>
  </si>
  <si>
    <t>Místo:</t>
  </si>
  <si>
    <t>Datum:</t>
  </si>
  <si>
    <t>10</t>
  </si>
  <si>
    <t>100</t>
  </si>
  <si>
    <t>Objednatel:</t>
  </si>
  <si>
    <t>IČ:</t>
  </si>
  <si>
    <t>Město Kolín, Karlovo nám. 78, Kolín</t>
  </si>
  <si>
    <t>DIČ:</t>
  </si>
  <si>
    <t>Zhotovitel:</t>
  </si>
  <si>
    <t>po výběru investorem</t>
  </si>
  <si>
    <t>Projektant:</t>
  </si>
  <si>
    <t>27210341</t>
  </si>
  <si>
    <t>AZ PROJECT Kolín s.r.o, Plynárenská 78, Kolín</t>
  </si>
  <si>
    <t>CZ27210341</t>
  </si>
  <si>
    <t>True</t>
  </si>
  <si>
    <t>Zpracovatel:</t>
  </si>
  <si>
    <t>AZ PROJECT s.r.o., Plynárenská 830, Kolín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</si>
  <si>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</si>
  <si>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</si>
  <si>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</si>
  <si>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</si>
  <si>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</si>
  <si>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</si>
  <si>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</si>
  <si>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</si>
  <si>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</si>
  <si>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</si>
  <si>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</si>
  <si>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</si>
  <si>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</si>
  <si>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</si>
  <si>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</si>
  <si>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</si>
  <si>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</si>
  <si>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</si>
  <si>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</si>
  <si>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</si>
  <si>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</si>
  <si>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</si>
  <si>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</si>
  <si>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</si>
  <si>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</si>
  <si>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</si>
  <si>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</si>
  <si>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</si>
  <si>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</si>
  <si>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</si>
  <si>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</si>
  <si>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</si>
  <si>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</si>
  <si>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</si>
  <si>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</si>
  <si>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</si>
  <si>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</si>
  <si>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</si>
  <si>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</si>
  <si>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</si>
  <si>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</si>
  <si>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</si>
  <si>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</si>
  <si>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{7da59225-4db0-4d6f-ae8a-918d05d7e2b6}</t>
  </si>
  <si>
    <t>{00000000-0000-0000-0000-000000000000}</t>
  </si>
  <si>
    <t>1616a</t>
  </si>
  <si>
    <t>{4f347136-6b5c-4079-8b4f-ec6ef5c74d71}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</si>
  <si>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</si>
  <si>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</si>
  <si>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</si>
  <si>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</si>
  <si>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</si>
  <si>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</si>
  <si>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</si>
  <si>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</si>
  <si>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</si>
  <si>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</si>
  <si>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</si>
  <si>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</si>
  <si>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</si>
  <si>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</si>
  <si>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</si>
  <si>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</si>
  <si>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</si>
  <si>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</si>
  <si>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</si>
  <si>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</si>
  <si>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</si>
  <si>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</si>
  <si>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</si>
  <si>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</si>
  <si>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</si>
  <si>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</si>
  <si>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743 - Elektromontáže 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</si>
  <si>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</si>
  <si>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</si>
  <si>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</si>
  <si>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</si>
  <si>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</si>
  <si>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</si>
  <si>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</si>
  <si>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</si>
  <si>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</si>
  <si>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</si>
  <si>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</si>
  <si>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</si>
  <si>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</si>
  <si>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2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</si>
  <si>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</si>
  <si>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</si>
  <si>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</si>
  <si>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</si>
  <si>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</si>
  <si>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</si>
  <si>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</si>
  <si>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</si>
  <si>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</si>
  <si>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</si>
  <si>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</si>
  <si>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</si>
  <si>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</si>
  <si>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</si>
  <si>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</si>
  <si>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</si>
  <si>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</si>
  <si>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</si>
  <si>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317141211</t>
  </si>
  <si>
    <t>Překlady ploché z pórobetonu Ytong š 125 mm pro světlost otvoru do 900 mm</t>
  </si>
  <si>
    <t>kus</t>
  </si>
  <si>
    <t>4</t>
  </si>
  <si>
    <t>-1148626435</t>
  </si>
  <si>
    <t>317141213</t>
  </si>
  <si>
    <t>Překlady ploché z pórobetonu Ytong š 125 mm pro světlost otvoru do 1100 mm</t>
  </si>
  <si>
    <t>899924881</t>
  </si>
  <si>
    <t>3</t>
  </si>
  <si>
    <t>317944323</t>
  </si>
  <si>
    <t>Válcované nosníky č.14 až 22 dodatečně osazované do připravených otvorů</t>
  </si>
  <si>
    <t>t</t>
  </si>
  <si>
    <t>-1342692964</t>
  </si>
  <si>
    <t>18,8*1,5/1000*1,08</t>
  </si>
  <si>
    <t>VV</t>
  </si>
  <si>
    <t>342272423</t>
  </si>
  <si>
    <t>Příčky tl 125 mm z pórobetonových přesných hladkých příčkovek objemové hmotnosti 500 kg/m3</t>
  </si>
  <si>
    <t>m2</t>
  </si>
  <si>
    <t>758518742</t>
  </si>
  <si>
    <t>2,5*(4,3+2,225*2+1,285+0,89)</t>
  </si>
  <si>
    <t>-(0,8*1,97+1,1*1,97)</t>
  </si>
  <si>
    <t>1,265*0,8"za WC</t>
  </si>
  <si>
    <t>Součet</t>
  </si>
  <si>
    <t>5</t>
  </si>
  <si>
    <t>342291112</t>
  </si>
  <si>
    <t>Ukotvení příček montážní polyuretanovou pěnou tl příčky přes 100 mm</t>
  </si>
  <si>
    <t>m</t>
  </si>
  <si>
    <t>1412169748</t>
  </si>
  <si>
    <t>2,5*4</t>
  </si>
  <si>
    <t>6</t>
  </si>
  <si>
    <t>346481121</t>
  </si>
  <si>
    <t>Zaplentování rýh, potrubí, výklenků nebo nik ve stropu rabicovým pletivem</t>
  </si>
  <si>
    <t>-1964843630</t>
  </si>
  <si>
    <t>0,125*(1,1+0,8)+0,15*(1,5*2+1,2*2)"překlady</t>
  </si>
  <si>
    <t>(1,5+2*2)*0,2*2"rám dveří</t>
  </si>
  <si>
    <t>7</t>
  </si>
  <si>
    <t>349231811</t>
  </si>
  <si>
    <t>Přizdívka ostění s ozubem z cihel tl do 150 mm</t>
  </si>
  <si>
    <t>1206154557</t>
  </si>
  <si>
    <t>0,15*1,97*2</t>
  </si>
  <si>
    <t>8</t>
  </si>
  <si>
    <t>611325121</t>
  </si>
  <si>
    <t>Vápenocementová štuková omítka rýh ve stropech šířky do 150 mm</t>
  </si>
  <si>
    <t>1230924402</t>
  </si>
  <si>
    <t>0,1*(4,3+1,8+2,29*2+0,9)"byt 16</t>
  </si>
  <si>
    <t>9</t>
  </si>
  <si>
    <t>611331111</t>
  </si>
  <si>
    <t>Cementová omítka hrubá jednovrstvá zatřená vnitřních stropů rovných nanášená ručně</t>
  </si>
  <si>
    <t>1788549619</t>
  </si>
  <si>
    <t>0,2*(1,5*2+1,1)"prohoz překladu</t>
  </si>
  <si>
    <t>612321141</t>
  </si>
  <si>
    <t>Vápenocementová omítka štuková dvouvrstvá vnitřních stěn nanášená ručně</t>
  </si>
  <si>
    <t>1404606895</t>
  </si>
  <si>
    <t>2,5*(2,225*4+1,285+0,56+2,55+1,5+4,3)-(1,1*1,97*2+0,8*1,97*2)</t>
  </si>
  <si>
    <t>11</t>
  </si>
  <si>
    <t>612325121</t>
  </si>
  <si>
    <t>Vápenocementová štuková omítka rýh ve stěnách šířky do 150 mm</t>
  </si>
  <si>
    <t>-1169998113</t>
  </si>
  <si>
    <t>2,5*0,1*4</t>
  </si>
  <si>
    <t>12</t>
  </si>
  <si>
    <t>632451425</t>
  </si>
  <si>
    <t>Potěr pískocementový tl do 20 mm tř. C 20 běžný</t>
  </si>
  <si>
    <t>-247443069</t>
  </si>
  <si>
    <t>4,6"koupelna</t>
  </si>
  <si>
    <t>13</t>
  </si>
  <si>
    <t>642942611</t>
  </si>
  <si>
    <t>Osazování zárubní nebo rámů dveřních kovových do 2,5 m2 na montážní pěnu</t>
  </si>
  <si>
    <t>1144328180</t>
  </si>
  <si>
    <t>14</t>
  </si>
  <si>
    <t>M</t>
  </si>
  <si>
    <t>553313410</t>
  </si>
  <si>
    <t>zárubeň ocelová pro porobeton YH 75 1100 L/P</t>
  </si>
  <si>
    <t>-2136003534</t>
  </si>
  <si>
    <t>89410R001</t>
  </si>
  <si>
    <t>Trubní vedení - v.v. viz příloha</t>
  </si>
  <si>
    <t>kpl</t>
  </si>
  <si>
    <t>1528791071</t>
  </si>
  <si>
    <t>16</t>
  </si>
  <si>
    <t>952901111</t>
  </si>
  <si>
    <t>Vyčištění budov bytové a občanské výstavby při výšce podlaží do 4 m</t>
  </si>
  <si>
    <t>-2002542346</t>
  </si>
  <si>
    <t>3,4+4,6+17,3+4"byt č. 16</t>
  </si>
  <si>
    <t xml:space="preserve">30"přístup. chodby </t>
  </si>
  <si>
    <t>17</t>
  </si>
  <si>
    <t>962084131</t>
  </si>
  <si>
    <t>Bourání příček deskových sádrových typu rabicka tl do 100 mm</t>
  </si>
  <si>
    <t>-276220057</t>
  </si>
  <si>
    <t>2,5*(2,29*2+1,8)-(0,6*1,97*2)"byt 16</t>
  </si>
  <si>
    <t>18</t>
  </si>
  <si>
    <t>965043341</t>
  </si>
  <si>
    <t>Bourání podkladů pod dlažby betonových s potěrem nebo teracem tl do 100 mm pl přes 4 m2</t>
  </si>
  <si>
    <t>m3</t>
  </si>
  <si>
    <t>-1249424984</t>
  </si>
  <si>
    <t>(1,1+2,4)*0,02</t>
  </si>
  <si>
    <t>19</t>
  </si>
  <si>
    <t>968072455</t>
  </si>
  <si>
    <t>Vybourání kovových dveřních zárubní pl do 2 m2</t>
  </si>
  <si>
    <t>-690095795</t>
  </si>
  <si>
    <t>0,6*1,97*2+0,8*1,97*2</t>
  </si>
  <si>
    <t>20</t>
  </si>
  <si>
    <t>977211111</t>
  </si>
  <si>
    <t>Řezání ŽB kcí hl do 200 mm stěnovou pilou do průměru výztuže 16 mm</t>
  </si>
  <si>
    <t>1469700209</t>
  </si>
  <si>
    <t>7,16</t>
  </si>
  <si>
    <t>977211112</t>
  </si>
  <si>
    <t>Řezání ŽB kcí hl do 350 mm stěnovou pilou do průměru výztuže 16 mm</t>
  </si>
  <si>
    <t>2044699824</t>
  </si>
  <si>
    <t>2,27</t>
  </si>
  <si>
    <t>22</t>
  </si>
  <si>
    <t>978059541</t>
  </si>
  <si>
    <t>Odsekání a odebrání obkladů stěn z vnitřních obkládaček plochy přes 1 m2</t>
  </si>
  <si>
    <t>1157677229</t>
  </si>
  <si>
    <t>1,5*1,2"kuchyně</t>
  </si>
  <si>
    <t>23</t>
  </si>
  <si>
    <t>997002611</t>
  </si>
  <si>
    <t>Nakládání suti a vybouraných hmot</t>
  </si>
  <si>
    <t>253463410</t>
  </si>
  <si>
    <t>2,598</t>
  </si>
  <si>
    <t>24</t>
  </si>
  <si>
    <t>997013501</t>
  </si>
  <si>
    <t>Odvoz suti na skládku a vybouraných hmot nebo meziskládku do 1 km se složením</t>
  </si>
  <si>
    <t>800283605</t>
  </si>
  <si>
    <t>25</t>
  </si>
  <si>
    <t>997013509</t>
  </si>
  <si>
    <t>Příplatek k odvozu suti a vybouraných hmot na skládku ZKD 1 km přes 1 km</t>
  </si>
  <si>
    <t>-831918258</t>
  </si>
  <si>
    <t>2,598*18</t>
  </si>
  <si>
    <t>26</t>
  </si>
  <si>
    <t>997013831</t>
  </si>
  <si>
    <t>Poplatek za uložení stavebního směsného odpadu na skládce (skládkovné)</t>
  </si>
  <si>
    <t>-1031560502</t>
  </si>
  <si>
    <t>27</t>
  </si>
  <si>
    <t>998011002</t>
  </si>
  <si>
    <t>Přesun hmot pro budovy zděné v do 12 m</t>
  </si>
  <si>
    <t>-1952914657</t>
  </si>
  <si>
    <t>28</t>
  </si>
  <si>
    <t>711113117</t>
  </si>
  <si>
    <t>Izolace proti zemní vlhkosti vodorovná za studena SCHOMBURG těsnicí stěrkou AQUAFIN-1K</t>
  </si>
  <si>
    <t>497159713</t>
  </si>
  <si>
    <t>29</t>
  </si>
  <si>
    <t>71111312R</t>
  </si>
  <si>
    <t>Izolace proti zemní vlhkosti na svislé ploše Saniflex</t>
  </si>
  <si>
    <t>67463167</t>
  </si>
  <si>
    <t>2,45*(2,45*2+2,25*2)-0,95*1,97-0,3*0,3</t>
  </si>
  <si>
    <t>30</t>
  </si>
  <si>
    <t>998711202</t>
  </si>
  <si>
    <t>Přesun hmot procentní pro izolace proti vodě, vlhkosti a plynům v objektech v do 12 m</t>
  </si>
  <si>
    <t>%</t>
  </si>
  <si>
    <t>-1002204399</t>
  </si>
  <si>
    <t>31</t>
  </si>
  <si>
    <t>72110R001</t>
  </si>
  <si>
    <t>Vnitřní kanalizace - v.v. viz příloha</t>
  </si>
  <si>
    <t>-1483213988</t>
  </si>
  <si>
    <t>32</t>
  </si>
  <si>
    <t>721212113</t>
  </si>
  <si>
    <t>Odtokový sprchový žlab délky 900 mm s krycím roštem a zápachovou uzávěrkou</t>
  </si>
  <si>
    <t>-223566732</t>
  </si>
  <si>
    <t>33</t>
  </si>
  <si>
    <t>72211R002</t>
  </si>
  <si>
    <t>Vnitřní vodovod - v.v. viz příloha</t>
  </si>
  <si>
    <t>835514623</t>
  </si>
  <si>
    <t>34</t>
  </si>
  <si>
    <t>72511R001</t>
  </si>
  <si>
    <t>Zařizovací předměty - v.v. viz příloha</t>
  </si>
  <si>
    <t>soubor</t>
  </si>
  <si>
    <t>1699692265</t>
  </si>
  <si>
    <t>35</t>
  </si>
  <si>
    <t>725291641</t>
  </si>
  <si>
    <t>Doplňky zařízení koupelen a záchodů nerezové madlo sprchové 750 x 450 mm</t>
  </si>
  <si>
    <t>-1032599020</t>
  </si>
  <si>
    <t>36</t>
  </si>
  <si>
    <t>725291722</t>
  </si>
  <si>
    <t>Doplňky zařízení koupelen a záchodů smaltované madlo krakorcové sklopné dl 834 mm</t>
  </si>
  <si>
    <t>-1979731099</t>
  </si>
  <si>
    <t>37</t>
  </si>
  <si>
    <t>7252917R1</t>
  </si>
  <si>
    <t>Doplňky zařízení koupelen a záchodů madlo M2 pevné</t>
  </si>
  <si>
    <t>-1082621065</t>
  </si>
  <si>
    <t>38</t>
  </si>
  <si>
    <t>725980123</t>
  </si>
  <si>
    <t>Dvířka 30/30</t>
  </si>
  <si>
    <t>-1531053516</t>
  </si>
  <si>
    <t>39</t>
  </si>
  <si>
    <t>998725202</t>
  </si>
  <si>
    <t>Přesun hmot procentní pro zařizovací předměty v objektech v do 12 m</t>
  </si>
  <si>
    <t>-1914178306</t>
  </si>
  <si>
    <t>40</t>
  </si>
  <si>
    <t>72611R001</t>
  </si>
  <si>
    <t>Instalační prefabrikáty - v.v. viz příloha</t>
  </si>
  <si>
    <t>1981990479</t>
  </si>
  <si>
    <t>41</t>
  </si>
  <si>
    <t>74361111R</t>
  </si>
  <si>
    <t>Dodávka + montáž elektro vč. demontáže, v.v. viz příloha</t>
  </si>
  <si>
    <t>1682719952</t>
  </si>
  <si>
    <t>42</t>
  </si>
  <si>
    <t>74361R002</t>
  </si>
  <si>
    <t>Demontáže elektro</t>
  </si>
  <si>
    <t>313024527</t>
  </si>
  <si>
    <t>43</t>
  </si>
  <si>
    <t>763131511</t>
  </si>
  <si>
    <t>SDK podhled deska 1xA 12,5 bez TI jednovrstvá spodní kce profil CD+UD</t>
  </si>
  <si>
    <t>1413923387</t>
  </si>
  <si>
    <t>3,4+4</t>
  </si>
  <si>
    <t>44</t>
  </si>
  <si>
    <t>763131551</t>
  </si>
  <si>
    <t>SDK podhled deska 1xH2 12,5 bez TI jednovrstvá spodní kce profil CD+UD</t>
  </si>
  <si>
    <t>-1720236900</t>
  </si>
  <si>
    <t>4,6</t>
  </si>
  <si>
    <t>45</t>
  </si>
  <si>
    <t>763131714</t>
  </si>
  <si>
    <t>SDK podhled základní penetrační nátěr</t>
  </si>
  <si>
    <t>-1771416235</t>
  </si>
  <si>
    <t>7,4+4,6</t>
  </si>
  <si>
    <t>46</t>
  </si>
  <si>
    <t>763131721</t>
  </si>
  <si>
    <t>SDK podhled skoková změna v do 0,5 m</t>
  </si>
  <si>
    <t>597809327</t>
  </si>
  <si>
    <t>1,45</t>
  </si>
  <si>
    <t>47</t>
  </si>
  <si>
    <t>998763201</t>
  </si>
  <si>
    <t>Přesun hmot procentní pro dřevostavby v objektech v do 12 m</t>
  </si>
  <si>
    <t>751102564</t>
  </si>
  <si>
    <t>48</t>
  </si>
  <si>
    <t>766660022</t>
  </si>
  <si>
    <t>Montáž dveřních křídel otvíravých 1křídlových š přes 0,8 m požárních do ocelové zárubně</t>
  </si>
  <si>
    <t>-1182535837</t>
  </si>
  <si>
    <t>49</t>
  </si>
  <si>
    <t>61165340R</t>
  </si>
  <si>
    <t>dveře vnitřní protipožární hladké, kouřotěsné, 1křídlé 110x197 cm</t>
  </si>
  <si>
    <t>821103509</t>
  </si>
  <si>
    <t>50</t>
  </si>
  <si>
    <t>766660102</t>
  </si>
  <si>
    <t>Montáž dveřních křídel otvíravých 1křídlových š přes 0,8 m do dřevěné rámové zárubně</t>
  </si>
  <si>
    <t>-858401905</t>
  </si>
  <si>
    <t>51</t>
  </si>
  <si>
    <t>61160054R</t>
  </si>
  <si>
    <t>dveře dřevěné vnitřní hladké plné 1křídlové 110x197</t>
  </si>
  <si>
    <t>-2089352841</t>
  </si>
  <si>
    <t>52</t>
  </si>
  <si>
    <t>766660352</t>
  </si>
  <si>
    <t>Montáž posuvných dveří jednokřídlových průchozí šířky do 1200 mm do pojezdu na stěnu</t>
  </si>
  <si>
    <t>-33092136</t>
  </si>
  <si>
    <t>53</t>
  </si>
  <si>
    <t>61173R001</t>
  </si>
  <si>
    <t>dveře vnitřní posuvné 950/1970 mm</t>
  </si>
  <si>
    <t>-1610370448</t>
  </si>
  <si>
    <t>54</t>
  </si>
  <si>
    <t>61173R002</t>
  </si>
  <si>
    <t>Zadlabací mušle pro posuvné dveře - koupelna</t>
  </si>
  <si>
    <t>-1348387710</t>
  </si>
  <si>
    <t>55</t>
  </si>
  <si>
    <t>766660722</t>
  </si>
  <si>
    <t>Montáž dveřního kování - zámku, kliky</t>
  </si>
  <si>
    <t>1809582777</t>
  </si>
  <si>
    <t>56</t>
  </si>
  <si>
    <t>54926R001</t>
  </si>
  <si>
    <t>kování + klika interiér</t>
  </si>
  <si>
    <t>68336101</t>
  </si>
  <si>
    <t>57</t>
  </si>
  <si>
    <t>54926R002</t>
  </si>
  <si>
    <t>kování + klika vstup</t>
  </si>
  <si>
    <t>1653770882</t>
  </si>
  <si>
    <t>58</t>
  </si>
  <si>
    <t>766662811</t>
  </si>
  <si>
    <t>Demontáž truhlářských prahů dveří jednokřídlových</t>
  </si>
  <si>
    <t>-2024403962</t>
  </si>
  <si>
    <t>59</t>
  </si>
  <si>
    <t>766682111</t>
  </si>
  <si>
    <t>Montáž zárubní obložkových pro dveře jednokřídlové tl stěny do 170 mm</t>
  </si>
  <si>
    <t>-1616861840</t>
  </si>
  <si>
    <t>60</t>
  </si>
  <si>
    <t>611822580</t>
  </si>
  <si>
    <t>zárubeň obložková pro dveře 1křídlové 60,70,80,90x197 cm, tl. 6 - 17 cm,dub,buk</t>
  </si>
  <si>
    <t>1153203697</t>
  </si>
  <si>
    <t>61</t>
  </si>
  <si>
    <t>766812830</t>
  </si>
  <si>
    <t>Demontáž kuchyňských linek dřevěných nebo kovových délky do 1,8 m</t>
  </si>
  <si>
    <t>1897789536</t>
  </si>
  <si>
    <t>62</t>
  </si>
  <si>
    <t>76681R001</t>
  </si>
  <si>
    <t>Dodávka + montáž kuchyňských linek</t>
  </si>
  <si>
    <t>164660579</t>
  </si>
  <si>
    <t>63</t>
  </si>
  <si>
    <t>766821111</t>
  </si>
  <si>
    <t>Montáž korpusu vestavěné skříně policové jednokřídlové</t>
  </si>
  <si>
    <t>2024892894</t>
  </si>
  <si>
    <t>64</t>
  </si>
  <si>
    <t>6151010R1</t>
  </si>
  <si>
    <t>skříň dřevěná  spíž</t>
  </si>
  <si>
    <t>1488906658</t>
  </si>
  <si>
    <t>65</t>
  </si>
  <si>
    <t>766821122</t>
  </si>
  <si>
    <t>Montáž korpusu vestavěné skříně šatní dvoukřídlové</t>
  </si>
  <si>
    <t>-359938356</t>
  </si>
  <si>
    <t>66</t>
  </si>
  <si>
    <t>6151010R2</t>
  </si>
  <si>
    <t>skříň vysoká šatní dvoukřídlá</t>
  </si>
  <si>
    <t>2035345354</t>
  </si>
  <si>
    <t>67</t>
  </si>
  <si>
    <t>766825811</t>
  </si>
  <si>
    <t>Demontáž truhlářských vestavěných skříní jednokřídlových</t>
  </si>
  <si>
    <t>1954753741</t>
  </si>
  <si>
    <t>68</t>
  </si>
  <si>
    <t>998766202</t>
  </si>
  <si>
    <t>Přesun hmot procentní pro konstrukce truhlářské v objektech v do 12 m</t>
  </si>
  <si>
    <t>-46416079</t>
  </si>
  <si>
    <t>69</t>
  </si>
  <si>
    <t>767995114</t>
  </si>
  <si>
    <t>Montáž atypických zámečnických konstrukcí hmotnosti do 50 kg</t>
  </si>
  <si>
    <t>kg</t>
  </si>
  <si>
    <t>-1428943766</t>
  </si>
  <si>
    <t>18,8*1,97*2"rámy dveří</t>
  </si>
  <si>
    <t>70</t>
  </si>
  <si>
    <t>130108240</t>
  </si>
  <si>
    <t>ocel profilová UPN, v jakosti 11 375, h=180 mm</t>
  </si>
  <si>
    <t>2003426787</t>
  </si>
  <si>
    <t>71</t>
  </si>
  <si>
    <t>998767202</t>
  </si>
  <si>
    <t>Přesun hmot procentní pro zámečnické konstrukce v objektech v do 12 m</t>
  </si>
  <si>
    <t>-1771759023</t>
  </si>
  <si>
    <t>72</t>
  </si>
  <si>
    <t>771575114</t>
  </si>
  <si>
    <t>Montáž podlah keramických režných hladkých lepených disperzním lepidlem do 19 ks/m2</t>
  </si>
  <si>
    <t>825417207</t>
  </si>
  <si>
    <t>73</t>
  </si>
  <si>
    <t>597610</t>
  </si>
  <si>
    <t>dlažba keramická</t>
  </si>
  <si>
    <t>-614283745</t>
  </si>
  <si>
    <t>74</t>
  </si>
  <si>
    <t>771579196</t>
  </si>
  <si>
    <t>Příplatek k montáž podlah keramických za spárování tmelem dvousložkovým</t>
  </si>
  <si>
    <t>-1355151943</t>
  </si>
  <si>
    <t>75</t>
  </si>
  <si>
    <t>771579197</t>
  </si>
  <si>
    <t>Příplatek k montáž podlah keramických za lepení dvousložkovým lepidlem</t>
  </si>
  <si>
    <t>-548323425</t>
  </si>
  <si>
    <t>76</t>
  </si>
  <si>
    <t>998771202</t>
  </si>
  <si>
    <t>Přesun hmot procentní pro podlahy z dlaždic v objektech v do 12 m</t>
  </si>
  <si>
    <t>1837779896</t>
  </si>
  <si>
    <t>77</t>
  </si>
  <si>
    <t>776111116</t>
  </si>
  <si>
    <t>Odstranění zbytků lepidla z podkladu povlakových podlah broušením</t>
  </si>
  <si>
    <t>-1853785968</t>
  </si>
  <si>
    <t>3,4+17,3+4</t>
  </si>
  <si>
    <t>78</t>
  </si>
  <si>
    <t>776111311</t>
  </si>
  <si>
    <t>Vysátí podkladu povlakových podlah</t>
  </si>
  <si>
    <t>236447811</t>
  </si>
  <si>
    <t>79</t>
  </si>
  <si>
    <t>776141121</t>
  </si>
  <si>
    <t>Vyrovnání podkladu povlakových podlah stěrkou pevnosti 30 MPa tl 3 mm</t>
  </si>
  <si>
    <t>-189458611</t>
  </si>
  <si>
    <t>24,7</t>
  </si>
  <si>
    <t>80</t>
  </si>
  <si>
    <t>776201812</t>
  </si>
  <si>
    <t>Demontáž lepených povlakových podlah s podložkou ručně</t>
  </si>
  <si>
    <t>139979361</t>
  </si>
  <si>
    <t>4,1+17,3+4,8</t>
  </si>
  <si>
    <t>81</t>
  </si>
  <si>
    <t>776221111</t>
  </si>
  <si>
    <t>Lepení pásů z PVC standardním lepidlem</t>
  </si>
  <si>
    <t>-317765097</t>
  </si>
  <si>
    <t>3,4+17,3+4+3,9+17,3+4,2</t>
  </si>
  <si>
    <t>82</t>
  </si>
  <si>
    <t>284122850</t>
  </si>
  <si>
    <t>podlahovina Novoflor Extra tl. 2 mm</t>
  </si>
  <si>
    <t>-744636410</t>
  </si>
  <si>
    <t>83</t>
  </si>
  <si>
    <t>776223112</t>
  </si>
  <si>
    <t>Spoj povlakových podlahovin z PVC svařováním za studena</t>
  </si>
  <si>
    <t>-449182362</t>
  </si>
  <si>
    <t>5,8+1,5+0,89+3+1,7+3</t>
  </si>
  <si>
    <t>84</t>
  </si>
  <si>
    <t>776410811</t>
  </si>
  <si>
    <t>Odstranění soklíků a lišt pryžových nebo plastových</t>
  </si>
  <si>
    <t>30886426</t>
  </si>
  <si>
    <t>2*(1,78+2,29+1,15+0,9+1,3+1,8+5,8+5,29+0,6+1,2)-0,6*4-0,8*3"byt 16</t>
  </si>
  <si>
    <t>85</t>
  </si>
  <si>
    <t>776421111</t>
  </si>
  <si>
    <t>Montáž obvodových lišt lepením</t>
  </si>
  <si>
    <t>-1664936618</t>
  </si>
  <si>
    <t>2*(1,5+2,225)+5,8+3+1,2*2+4,2+0,56+0,89+2+5,35-(1,1*3+0,8)</t>
  </si>
  <si>
    <t>86</t>
  </si>
  <si>
    <t>284110040</t>
  </si>
  <si>
    <t>lišta speciální soklová PVC 17271, 30 x 30 mm role 50 m</t>
  </si>
  <si>
    <t>422100308</t>
  </si>
  <si>
    <t>87</t>
  </si>
  <si>
    <t>776421312</t>
  </si>
  <si>
    <t>Montáž přechodových šroubovaných lišt</t>
  </si>
  <si>
    <t>360427110</t>
  </si>
  <si>
    <t>0,8+1,1</t>
  </si>
  <si>
    <t>88</t>
  </si>
  <si>
    <t>02650R001</t>
  </si>
  <si>
    <t>lišta přechodová</t>
  </si>
  <si>
    <t>-305573319</t>
  </si>
  <si>
    <t>1,9</t>
  </si>
  <si>
    <t>89</t>
  </si>
  <si>
    <t>998776202</t>
  </si>
  <si>
    <t>Přesun hmot procentní pro podlahy povlakové v objektech v do 12 m</t>
  </si>
  <si>
    <t>906215940</t>
  </si>
  <si>
    <t>90</t>
  </si>
  <si>
    <t>781474113</t>
  </si>
  <si>
    <t>Montáž obkladů vnitřních keramických hladkých do 19 ks/m2 lepených flexibilním lepidlem</t>
  </si>
  <si>
    <t>2068430025</t>
  </si>
  <si>
    <t>2,45*(2,55*2+2,225*2)-0,8*1,97"koupelna</t>
  </si>
  <si>
    <t>1,5*(2+0,89+0,56+0,6)"kuch. linka</t>
  </si>
  <si>
    <t>91</t>
  </si>
  <si>
    <t>597610260</t>
  </si>
  <si>
    <t xml:space="preserve">obkládačky keramické </t>
  </si>
  <si>
    <t>1345832995</t>
  </si>
  <si>
    <t>92</t>
  </si>
  <si>
    <t>781479196</t>
  </si>
  <si>
    <t>Příplatek k montáži obkladů vnitřních keramických hladkých za spárování tmelem dvousložkovým</t>
  </si>
  <si>
    <t>1092010405</t>
  </si>
  <si>
    <t>93</t>
  </si>
  <si>
    <t>781479197</t>
  </si>
  <si>
    <t>Příplatek k montáži obkladů vnitřních keramických hladkých za lepením lepidlem dvousložkovým</t>
  </si>
  <si>
    <t>-1959566450</t>
  </si>
  <si>
    <t>94</t>
  </si>
  <si>
    <t>781491111</t>
  </si>
  <si>
    <t>Plastové profily rohové kladené do malty</t>
  </si>
  <si>
    <t>1626185875</t>
  </si>
  <si>
    <t>2,45</t>
  </si>
  <si>
    <t>95</t>
  </si>
  <si>
    <t>781495111</t>
  </si>
  <si>
    <t>Penetrace podkladu vnitřních obkladů</t>
  </si>
  <si>
    <t>-657027356</t>
  </si>
  <si>
    <t>96</t>
  </si>
  <si>
    <t>998781202</t>
  </si>
  <si>
    <t>Přesun hmot procentní pro obklady keramické v objektech v do 12 m</t>
  </si>
  <si>
    <t>1853764284</t>
  </si>
  <si>
    <t>97</t>
  </si>
  <si>
    <t>783225100</t>
  </si>
  <si>
    <t>Nátěry syntetické kovových doplňkových konstrukcí barva standardní dvojnásobné a 1x email</t>
  </si>
  <si>
    <t>-82796480</t>
  </si>
  <si>
    <t>(2*1,97+1,1)*(0,1+2*0,05)"zárubně</t>
  </si>
  <si>
    <t>98</t>
  </si>
  <si>
    <t>7841110R1</t>
  </si>
  <si>
    <t xml:space="preserve">Malba </t>
  </si>
  <si>
    <t>2105569436</t>
  </si>
  <si>
    <t>2,5*(1,5*2+2,225*2+2,225*2+2,55*2+2+0,89+0,56+3+1,46+0,89+1,46+2,8*2+0,2+1,2*2)</t>
  </si>
  <si>
    <t>-27,897"obklady koupelna</t>
  </si>
  <si>
    <t>0,5*(2*2+1,5)"chodba oprava u dveří</t>
  </si>
  <si>
    <t>3,4+4,6+17,3+4"stropy</t>
  </si>
  <si>
    <t>99</t>
  </si>
  <si>
    <t>784171111</t>
  </si>
  <si>
    <t>Zakrytí vnitřních ploch stěn v místnostech výšky do 3,80 m</t>
  </si>
  <si>
    <t>-710604270</t>
  </si>
  <si>
    <t>1,1*1,97*4+0,95*1,97*2+0,9*1,45*2+0,9*2,35*2</t>
  </si>
  <si>
    <t>581248450</t>
  </si>
  <si>
    <t>fólie pro malířské potřeby zakrývací, PG 4022-20, 40µ,  4 x 5 m</t>
  </si>
  <si>
    <t>-173946341</t>
  </si>
  <si>
    <t>101</t>
  </si>
  <si>
    <t>784181101</t>
  </si>
  <si>
    <t>Základní akrylátová jednonásobná penetrace podkladu v místnostech výšky do 3,80m</t>
  </si>
  <si>
    <t>382519852</t>
  </si>
  <si>
    <t>102</t>
  </si>
  <si>
    <t>032203000</t>
  </si>
  <si>
    <t>Pronájem ploch staveniště - zábor ploch</t>
  </si>
  <si>
    <t>1024</t>
  </si>
  <si>
    <t>-1002989292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</si>
  <si>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</si>
  <si>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</si>
  <si>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</si>
  <si>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</si>
  <si>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</si>
  <si>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</si>
  <si>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</si>
  <si>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1616a - Byt č. 7</t>
  </si>
  <si>
    <t>Kolín, Slovenská 984</t>
  </si>
  <si>
    <t>Stavební úpravy části objektu penzionu pro důchodce - byt č.7</t>
  </si>
  <si>
    <t>Byt č. 7</t>
  </si>
  <si>
    <t>VD01</t>
  </si>
  <si>
    <t>2016/07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</si>
</sst>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57" fillId="23" borderId="6" applyNumberFormat="0" applyFont="0" applyAlignment="0" applyProtection="0"/>
    <xf numFmtId="9" fontId="57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2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5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7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7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174" fontId="92" fillId="0" borderId="25" xfId="0" applyNumberFormat="1" applyFont="1" applyBorder="1" applyAlignment="1">
      <alignment vertical="center"/>
    </xf>
    <xf numFmtId="4" fontId="92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8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4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8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87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87" fillId="0" borderId="2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4" fillId="0" borderId="20" xfId="0" applyNumberFormat="1" applyFont="1" applyBorder="1" applyAlignment="1">
      <alignment/>
    </xf>
    <xf numFmtId="174" fontId="94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9" fillId="0" borderId="14" xfId="0" applyFont="1" applyBorder="1" applyAlignment="1">
      <alignment/>
    </xf>
    <xf numFmtId="0" fontId="79" fillId="0" borderId="22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3" xfId="0" applyNumberFormat="1" applyFont="1" applyBorder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Border="1" applyAlignment="1" applyProtection="1">
      <alignment vertical="center"/>
      <protection locked="0"/>
    </xf>
    <xf numFmtId="0" fontId="76" fillId="0" borderId="33" xfId="0" applyFont="1" applyBorder="1" applyAlignment="1">
      <alignment horizontal="left" vertical="center"/>
    </xf>
    <xf numFmtId="174" fontId="76" fillId="0" borderId="0" xfId="0" applyNumberFormat="1" applyFont="1" applyBorder="1" applyAlignment="1">
      <alignment vertical="center"/>
    </xf>
    <xf numFmtId="174" fontId="76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5" fontId="80" fillId="0" borderId="0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175" fontId="81" fillId="0" borderId="0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95" fillId="0" borderId="33" xfId="0" applyFont="1" applyBorder="1" applyAlignment="1" applyProtection="1">
      <alignment horizontal="center" vertical="center"/>
      <protection locked="0"/>
    </xf>
    <xf numFmtId="49" fontId="95" fillId="0" borderId="33" xfId="0" applyNumberFormat="1" applyFont="1" applyBorder="1" applyAlignment="1" applyProtection="1">
      <alignment horizontal="left" vertical="center" wrapText="1"/>
      <protection locked="0"/>
    </xf>
    <xf numFmtId="0" fontId="95" fillId="0" borderId="33" xfId="0" applyFont="1" applyBorder="1" applyAlignment="1" applyProtection="1">
      <alignment horizontal="center" vertical="center" wrapText="1"/>
      <protection locked="0"/>
    </xf>
    <xf numFmtId="175" fontId="95" fillId="0" borderId="33" xfId="0" applyNumberFormat="1" applyFont="1" applyBorder="1" applyAlignment="1" applyProtection="1">
      <alignment vertical="center"/>
      <protection locked="0"/>
    </xf>
    <xf numFmtId="0" fontId="76" fillId="0" borderId="25" xfId="0" applyFont="1" applyBorder="1" applyAlignment="1">
      <alignment horizontal="center" vertical="center"/>
    </xf>
    <xf numFmtId="174" fontId="76" fillId="0" borderId="25" xfId="0" applyNumberFormat="1" applyFont="1" applyBorder="1" applyAlignment="1">
      <alignment vertical="center"/>
    </xf>
    <xf numFmtId="174" fontId="76" fillId="0" borderId="26" xfId="0" applyNumberFormat="1" applyFont="1" applyBorder="1" applyAlignment="1">
      <alignment vertical="center"/>
    </xf>
    <xf numFmtId="0" fontId="96" fillId="0" borderId="0" xfId="36" applyFont="1" applyAlignment="1">
      <alignment horizontal="center" vertical="center"/>
    </xf>
    <xf numFmtId="0" fontId="82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98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4" fontId="8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88" fillId="35" borderId="0" xfId="0" applyNumberFormat="1" applyFont="1" applyFill="1" applyBorder="1" applyAlignment="1">
      <alignment vertical="center"/>
    </xf>
    <xf numFmtId="0" fontId="83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91" fillId="0" borderId="0" xfId="0" applyNumberFormat="1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89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90" fillId="0" borderId="0" xfId="0" applyFont="1" applyBorder="1" applyAlignment="1">
      <alignment horizontal="left" vertical="center" wrapText="1"/>
    </xf>
    <xf numFmtId="4" fontId="8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77" fillId="0" borderId="20" xfId="0" applyNumberFormat="1" applyFont="1" applyBorder="1" applyAlignment="1">
      <alignment/>
    </xf>
    <xf numFmtId="4" fontId="77" fillId="0" borderId="20" xfId="0" applyNumberFormat="1" applyFont="1" applyBorder="1" applyAlignment="1">
      <alignment vertical="center"/>
    </xf>
    <xf numFmtId="4" fontId="78" fillId="0" borderId="25" xfId="0" applyNumberFormat="1" applyFont="1" applyBorder="1" applyAlignment="1">
      <alignment/>
    </xf>
    <xf numFmtId="4" fontId="78" fillId="0" borderId="25" xfId="0" applyNumberFormat="1" applyFont="1" applyBorder="1" applyAlignment="1">
      <alignment vertical="center"/>
    </xf>
    <xf numFmtId="0" fontId="98" fillId="33" borderId="0" xfId="36" applyFont="1" applyFill="1" applyAlignment="1" applyProtection="1">
      <alignment horizontal="center" vertical="center"/>
      <protection/>
    </xf>
    <xf numFmtId="4" fontId="78" fillId="0" borderId="31" xfId="0" applyNumberFormat="1" applyFont="1" applyBorder="1" applyAlignment="1">
      <alignment/>
    </xf>
    <xf numFmtId="4" fontId="78" fillId="0" borderId="31" xfId="0" applyNumberFormat="1" applyFont="1" applyBorder="1" applyAlignment="1">
      <alignment vertical="center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4" fontId="88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/>
    </xf>
    <xf numFmtId="4" fontId="77" fillId="0" borderId="0" xfId="0" applyNumberFormat="1" applyFont="1" applyBorder="1" applyAlignment="1">
      <alignment vertical="center"/>
    </xf>
    <xf numFmtId="0" fontId="80" fillId="0" borderId="2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95" fillId="0" borderId="33" xfId="0" applyFont="1" applyBorder="1" applyAlignment="1" applyProtection="1">
      <alignment horizontal="left" vertical="center" wrapText="1"/>
      <protection locked="0"/>
    </xf>
    <xf numFmtId="0" fontId="95" fillId="0" borderId="33" xfId="0" applyFont="1" applyBorder="1" applyAlignment="1" applyProtection="1">
      <alignment vertical="center"/>
      <protection locked="0"/>
    </xf>
    <xf numFmtId="4" fontId="95" fillId="0" borderId="33" xfId="0" applyNumberFormat="1" applyFont="1" applyBorder="1" applyAlignment="1" applyProtection="1">
      <alignment vertical="center"/>
      <protection locked="0"/>
    </xf>
    <xf numFmtId="0" fontId="80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0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7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78" fillId="0" borderId="0" xfId="0" applyNumberFormat="1" applyFont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4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4" fontId="76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45B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68E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C45B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C68E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tabSelected="1" zoomScalePageLayoutView="0" workbookViewId="0" topLeftCell="A1">
      <pane ySplit="1" topLeftCell="A72" activePane="bottomLeft" state="frozen"/>
      <selection pane="topLeft" activeCell="A1" sqref="A1"/>
      <selection pane="bottomLeft" activeCell="AL13" sqref="AL13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72" t="s">
        <v>0</v>
      </c>
      <c r="B1" s="173"/>
      <c r="C1" s="173"/>
      <c r="D1" s="174" t="s">
        <v>1</v>
      </c>
      <c r="E1" s="173"/>
      <c r="F1" s="173"/>
      <c r="G1" s="173"/>
      <c r="H1" s="173"/>
      <c r="I1" s="173"/>
      <c r="J1" s="173"/>
      <c r="K1" s="175" t="s">
        <v>605</v>
      </c>
      <c r="L1" s="175"/>
      <c r="M1" s="175"/>
      <c r="N1" s="175"/>
      <c r="O1" s="175"/>
      <c r="P1" s="175"/>
      <c r="Q1" s="175"/>
      <c r="R1" s="175"/>
      <c r="S1" s="175"/>
      <c r="T1" s="173"/>
      <c r="U1" s="173"/>
      <c r="V1" s="173"/>
      <c r="W1" s="175" t="s">
        <v>606</v>
      </c>
      <c r="X1" s="175"/>
      <c r="Y1" s="175"/>
      <c r="Z1" s="175"/>
      <c r="AA1" s="175"/>
      <c r="AB1" s="175"/>
      <c r="AC1" s="175"/>
      <c r="AD1" s="175"/>
      <c r="AE1" s="175"/>
      <c r="AF1" s="175"/>
      <c r="AG1" s="173"/>
      <c r="AH1" s="17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75" customHeight="1">
      <c r="C2" s="208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180" t="s">
        <v>6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75" customHeight="1">
      <c r="B4" s="19"/>
      <c r="C4" s="205" t="s">
        <v>10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21"/>
      <c r="AS4" s="22" t="s">
        <v>11</v>
      </c>
      <c r="BS4" s="15" t="s">
        <v>12</v>
      </c>
    </row>
    <row r="5" spans="2:71" ht="14.25" customHeight="1">
      <c r="B5" s="19"/>
      <c r="C5" s="20"/>
      <c r="D5" s="23" t="s">
        <v>13</v>
      </c>
      <c r="E5" s="20"/>
      <c r="F5" s="20"/>
      <c r="G5" s="20"/>
      <c r="H5" s="20"/>
      <c r="I5" s="20"/>
      <c r="J5" s="20"/>
      <c r="K5" s="209" t="s">
        <v>14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20"/>
      <c r="AQ5" s="21"/>
      <c r="BS5" s="15" t="s">
        <v>7</v>
      </c>
    </row>
    <row r="6" spans="2:71" ht="36.75" customHeight="1">
      <c r="B6" s="19"/>
      <c r="C6" s="20"/>
      <c r="D6" s="25" t="s">
        <v>15</v>
      </c>
      <c r="E6" s="20"/>
      <c r="F6" s="20"/>
      <c r="G6" s="20"/>
      <c r="H6" s="20"/>
      <c r="I6" s="20"/>
      <c r="J6" s="20"/>
      <c r="K6" s="210" t="s">
        <v>614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20" t="s">
        <v>616</v>
      </c>
      <c r="AQ6" s="21"/>
      <c r="BS6" s="15" t="s">
        <v>16</v>
      </c>
    </row>
    <row r="7" spans="2:71" ht="14.25" customHeight="1">
      <c r="B7" s="19"/>
      <c r="C7" s="20"/>
      <c r="D7" s="26" t="s">
        <v>17</v>
      </c>
      <c r="E7" s="20"/>
      <c r="F7" s="20"/>
      <c r="G7" s="20"/>
      <c r="H7" s="20"/>
      <c r="I7" s="20"/>
      <c r="J7" s="20"/>
      <c r="K7" s="24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18</v>
      </c>
      <c r="AL7" s="20"/>
      <c r="AM7" s="20"/>
      <c r="AN7" s="24" t="s">
        <v>3</v>
      </c>
      <c r="AO7" s="20"/>
      <c r="AP7" s="20"/>
      <c r="AQ7" s="21"/>
      <c r="BS7" s="15" t="s">
        <v>19</v>
      </c>
    </row>
    <row r="8" spans="2:71" ht="14.25" customHeight="1">
      <c r="B8" s="19"/>
      <c r="C8" s="20"/>
      <c r="D8" s="26" t="s">
        <v>20</v>
      </c>
      <c r="E8" s="20"/>
      <c r="F8" s="20"/>
      <c r="G8" s="20"/>
      <c r="H8" s="20"/>
      <c r="I8" s="20"/>
      <c r="J8" s="20"/>
      <c r="K8" s="24" t="s">
        <v>613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21</v>
      </c>
      <c r="AL8" s="20"/>
      <c r="AM8" s="20"/>
      <c r="AN8" s="24" t="s">
        <v>617</v>
      </c>
      <c r="AO8" s="20"/>
      <c r="AP8" s="20"/>
      <c r="AQ8" s="21"/>
      <c r="BS8" s="15" t="s">
        <v>22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S9" s="15" t="s">
        <v>23</v>
      </c>
    </row>
    <row r="10" spans="2:71" ht="14.25" customHeight="1">
      <c r="B10" s="19"/>
      <c r="C10" s="20"/>
      <c r="D10" s="26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25</v>
      </c>
      <c r="AL10" s="20"/>
      <c r="AM10" s="20"/>
      <c r="AN10" s="24" t="s">
        <v>3</v>
      </c>
      <c r="AO10" s="20"/>
      <c r="AP10" s="20"/>
      <c r="AQ10" s="21"/>
      <c r="BS10" s="15" t="s">
        <v>16</v>
      </c>
    </row>
    <row r="11" spans="2:71" ht="18" customHeight="1">
      <c r="B11" s="19"/>
      <c r="C11" s="20"/>
      <c r="D11" s="20"/>
      <c r="E11" s="24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27</v>
      </c>
      <c r="AL11" s="20"/>
      <c r="AM11" s="20"/>
      <c r="AN11" s="24" t="s">
        <v>3</v>
      </c>
      <c r="AO11" s="20"/>
      <c r="AP11" s="20"/>
      <c r="AQ11" s="21"/>
      <c r="BS11" s="15" t="s">
        <v>16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S12" s="15" t="s">
        <v>16</v>
      </c>
    </row>
    <row r="13" spans="2:71" ht="14.25" customHeight="1">
      <c r="B13" s="19"/>
      <c r="C13" s="20"/>
      <c r="D13" s="26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25</v>
      </c>
      <c r="AL13" s="20"/>
      <c r="AM13" s="20"/>
      <c r="AN13" s="24" t="s">
        <v>3</v>
      </c>
      <c r="AO13" s="20"/>
      <c r="AP13" s="20"/>
      <c r="AQ13" s="21"/>
      <c r="BS13" s="15" t="s">
        <v>16</v>
      </c>
    </row>
    <row r="14" spans="2:71" ht="15">
      <c r="B14" s="19"/>
      <c r="C14" s="20"/>
      <c r="D14" s="20"/>
      <c r="E14" s="24" t="s">
        <v>29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6" t="s">
        <v>27</v>
      </c>
      <c r="AL14" s="20"/>
      <c r="AM14" s="20"/>
      <c r="AN14" s="24" t="s">
        <v>3</v>
      </c>
      <c r="AO14" s="20"/>
      <c r="AP14" s="20"/>
      <c r="AQ14" s="21"/>
      <c r="BS14" s="15" t="s">
        <v>16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S15" s="15" t="s">
        <v>4</v>
      </c>
    </row>
    <row r="16" spans="2:71" ht="14.25" customHeight="1">
      <c r="B16" s="19"/>
      <c r="C16" s="20"/>
      <c r="D16" s="26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25</v>
      </c>
      <c r="AL16" s="20"/>
      <c r="AM16" s="20"/>
      <c r="AN16" s="24" t="s">
        <v>31</v>
      </c>
      <c r="AO16" s="20"/>
      <c r="AP16" s="20"/>
      <c r="AQ16" s="21"/>
      <c r="BS16" s="15" t="s">
        <v>4</v>
      </c>
    </row>
    <row r="17" spans="2:71" ht="18" customHeight="1">
      <c r="B17" s="19"/>
      <c r="C17" s="20"/>
      <c r="D17" s="20"/>
      <c r="E17" s="24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27</v>
      </c>
      <c r="AL17" s="20"/>
      <c r="AM17" s="20"/>
      <c r="AN17" s="24" t="s">
        <v>33</v>
      </c>
      <c r="AO17" s="20"/>
      <c r="AP17" s="20"/>
      <c r="AQ17" s="21"/>
      <c r="BS17" s="15" t="s">
        <v>34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S18" s="15" t="s">
        <v>7</v>
      </c>
    </row>
    <row r="19" spans="2:71" ht="14.25" customHeight="1">
      <c r="B19" s="19"/>
      <c r="C19" s="20"/>
      <c r="D19" s="26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25</v>
      </c>
      <c r="AL19" s="20"/>
      <c r="AM19" s="20"/>
      <c r="AN19" s="24" t="s">
        <v>31</v>
      </c>
      <c r="AO19" s="20"/>
      <c r="AP19" s="20"/>
      <c r="AQ19" s="21"/>
      <c r="BS19" s="15" t="s">
        <v>7</v>
      </c>
    </row>
    <row r="20" spans="2:43" ht="18" customHeight="1">
      <c r="B20" s="19"/>
      <c r="C20" s="20"/>
      <c r="D20" s="20"/>
      <c r="E20" s="24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27</v>
      </c>
      <c r="AL20" s="20"/>
      <c r="AM20" s="20"/>
      <c r="AN20" s="24" t="s">
        <v>33</v>
      </c>
      <c r="AO20" s="20"/>
      <c r="AP20" s="20"/>
      <c r="AQ20" s="21"/>
    </row>
    <row r="21" spans="2:43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</row>
    <row r="22" spans="2:43" ht="15">
      <c r="B22" s="19"/>
      <c r="C22" s="20"/>
      <c r="D22" s="26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</row>
    <row r="23" spans="2:43" ht="22.5" customHeight="1">
      <c r="B23" s="19"/>
      <c r="C23" s="20"/>
      <c r="D23" s="20"/>
      <c r="E23" s="211" t="s">
        <v>3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20"/>
      <c r="AP23" s="20"/>
      <c r="AQ23" s="21"/>
    </row>
    <row r="24" spans="2:43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</row>
    <row r="25" spans="2:43" ht="6.75" customHeight="1">
      <c r="B25" s="19"/>
      <c r="C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0"/>
      <c r="AQ25" s="21"/>
    </row>
    <row r="26" spans="2:43" ht="14.25" customHeight="1">
      <c r="B26" s="19"/>
      <c r="C26" s="20"/>
      <c r="D26" s="28" t="s">
        <v>38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90">
        <f>ROUND(AG87,2)</f>
        <v>0</v>
      </c>
      <c r="AL26" s="191"/>
      <c r="AM26" s="191"/>
      <c r="AN26" s="191"/>
      <c r="AO26" s="191"/>
      <c r="AP26" s="20"/>
      <c r="AQ26" s="21"/>
    </row>
    <row r="27" spans="2:43" ht="14.25" customHeight="1">
      <c r="B27" s="19"/>
      <c r="C27" s="20"/>
      <c r="D27" s="28" t="s">
        <v>39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90">
        <f>ROUND(AG90,2)</f>
        <v>0</v>
      </c>
      <c r="AL27" s="191"/>
      <c r="AM27" s="191"/>
      <c r="AN27" s="191"/>
      <c r="AO27" s="191"/>
      <c r="AP27" s="20"/>
      <c r="AQ27" s="21"/>
    </row>
    <row r="28" spans="2:43" s="1" customFormat="1" ht="6.75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2:43" s="1" customFormat="1" ht="25.5" customHeight="1">
      <c r="B29" s="29"/>
      <c r="C29" s="30"/>
      <c r="D29" s="32" t="s">
        <v>40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206">
        <f>ROUND(AK26+AK27,2)</f>
        <v>0</v>
      </c>
      <c r="AL29" s="207"/>
      <c r="AM29" s="207"/>
      <c r="AN29" s="207"/>
      <c r="AO29" s="207"/>
      <c r="AP29" s="30"/>
      <c r="AQ29" s="31"/>
    </row>
    <row r="30" spans="2:43" s="1" customFormat="1" ht="6.7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2:43" s="2" customFormat="1" ht="14.25" customHeight="1">
      <c r="B31" s="34"/>
      <c r="C31" s="35"/>
      <c r="D31" s="36" t="s">
        <v>41</v>
      </c>
      <c r="E31" s="35"/>
      <c r="F31" s="36" t="s">
        <v>42</v>
      </c>
      <c r="G31" s="35"/>
      <c r="H31" s="35"/>
      <c r="I31" s="35"/>
      <c r="J31" s="35"/>
      <c r="K31" s="35"/>
      <c r="L31" s="198">
        <v>0.21</v>
      </c>
      <c r="M31" s="199"/>
      <c r="N31" s="199"/>
      <c r="O31" s="199"/>
      <c r="P31" s="35"/>
      <c r="Q31" s="35"/>
      <c r="R31" s="35"/>
      <c r="S31" s="35"/>
      <c r="T31" s="38" t="s">
        <v>43</v>
      </c>
      <c r="U31" s="35"/>
      <c r="V31" s="35"/>
      <c r="W31" s="200">
        <f>ROUND(AZ87+SUM(CD91:CD91),2)</f>
        <v>0</v>
      </c>
      <c r="X31" s="199"/>
      <c r="Y31" s="199"/>
      <c r="Z31" s="199"/>
      <c r="AA31" s="199"/>
      <c r="AB31" s="199"/>
      <c r="AC31" s="199"/>
      <c r="AD31" s="199"/>
      <c r="AE31" s="199"/>
      <c r="AF31" s="35"/>
      <c r="AG31" s="35"/>
      <c r="AH31" s="35"/>
      <c r="AI31" s="35"/>
      <c r="AJ31" s="35"/>
      <c r="AK31" s="200">
        <f>ROUND(AV87+SUM(BY91:BY91),2)</f>
        <v>0</v>
      </c>
      <c r="AL31" s="199"/>
      <c r="AM31" s="199"/>
      <c r="AN31" s="199"/>
      <c r="AO31" s="199"/>
      <c r="AP31" s="35"/>
      <c r="AQ31" s="39"/>
    </row>
    <row r="32" spans="2:43" s="2" customFormat="1" ht="14.25" customHeight="1">
      <c r="B32" s="34"/>
      <c r="C32" s="35"/>
      <c r="D32" s="35"/>
      <c r="E32" s="35"/>
      <c r="F32" s="36" t="s">
        <v>44</v>
      </c>
      <c r="G32" s="35"/>
      <c r="H32" s="35"/>
      <c r="I32" s="35"/>
      <c r="J32" s="35"/>
      <c r="K32" s="35"/>
      <c r="L32" s="198">
        <v>0.15</v>
      </c>
      <c r="M32" s="199"/>
      <c r="N32" s="199"/>
      <c r="O32" s="199"/>
      <c r="P32" s="35"/>
      <c r="Q32" s="35"/>
      <c r="R32" s="35"/>
      <c r="S32" s="35"/>
      <c r="T32" s="38" t="s">
        <v>43</v>
      </c>
      <c r="U32" s="35"/>
      <c r="V32" s="35"/>
      <c r="W32" s="200">
        <f>ROUND(BA87+SUM(CE91:CE91),2)</f>
        <v>0</v>
      </c>
      <c r="X32" s="199"/>
      <c r="Y32" s="199"/>
      <c r="Z32" s="199"/>
      <c r="AA32" s="199"/>
      <c r="AB32" s="199"/>
      <c r="AC32" s="199"/>
      <c r="AD32" s="199"/>
      <c r="AE32" s="199"/>
      <c r="AF32" s="35"/>
      <c r="AG32" s="35"/>
      <c r="AH32" s="35"/>
      <c r="AI32" s="35"/>
      <c r="AJ32" s="35"/>
      <c r="AK32" s="200">
        <f>ROUND(AW87+SUM(BZ91:BZ91),2)</f>
        <v>0</v>
      </c>
      <c r="AL32" s="199"/>
      <c r="AM32" s="199"/>
      <c r="AN32" s="199"/>
      <c r="AO32" s="199"/>
      <c r="AP32" s="35"/>
      <c r="AQ32" s="39"/>
    </row>
    <row r="33" spans="2:43" s="2" customFormat="1" ht="14.25" customHeight="1" hidden="1">
      <c r="B33" s="34"/>
      <c r="C33" s="35"/>
      <c r="D33" s="35"/>
      <c r="E33" s="35"/>
      <c r="F33" s="36" t="s">
        <v>45</v>
      </c>
      <c r="G33" s="35"/>
      <c r="H33" s="35"/>
      <c r="I33" s="35"/>
      <c r="J33" s="35"/>
      <c r="K33" s="35"/>
      <c r="L33" s="198">
        <v>0.21</v>
      </c>
      <c r="M33" s="199"/>
      <c r="N33" s="199"/>
      <c r="O33" s="199"/>
      <c r="P33" s="35"/>
      <c r="Q33" s="35"/>
      <c r="R33" s="35"/>
      <c r="S33" s="35"/>
      <c r="T33" s="38" t="s">
        <v>43</v>
      </c>
      <c r="U33" s="35"/>
      <c r="V33" s="35"/>
      <c r="W33" s="200">
        <f>ROUND(BB87+SUM(CF91:CF91),2)</f>
        <v>0</v>
      </c>
      <c r="X33" s="199"/>
      <c r="Y33" s="199"/>
      <c r="Z33" s="199"/>
      <c r="AA33" s="199"/>
      <c r="AB33" s="199"/>
      <c r="AC33" s="199"/>
      <c r="AD33" s="199"/>
      <c r="AE33" s="199"/>
      <c r="AF33" s="35"/>
      <c r="AG33" s="35"/>
      <c r="AH33" s="35"/>
      <c r="AI33" s="35"/>
      <c r="AJ33" s="35"/>
      <c r="AK33" s="200">
        <v>0</v>
      </c>
      <c r="AL33" s="199"/>
      <c r="AM33" s="199"/>
      <c r="AN33" s="199"/>
      <c r="AO33" s="199"/>
      <c r="AP33" s="35"/>
      <c r="AQ33" s="39"/>
    </row>
    <row r="34" spans="2:43" s="2" customFormat="1" ht="14.25" customHeight="1" hidden="1">
      <c r="B34" s="34"/>
      <c r="C34" s="35"/>
      <c r="D34" s="35"/>
      <c r="E34" s="35"/>
      <c r="F34" s="36" t="s">
        <v>46</v>
      </c>
      <c r="G34" s="35"/>
      <c r="H34" s="35"/>
      <c r="I34" s="35"/>
      <c r="J34" s="35"/>
      <c r="K34" s="35"/>
      <c r="L34" s="198">
        <v>0.15</v>
      </c>
      <c r="M34" s="199"/>
      <c r="N34" s="199"/>
      <c r="O34" s="199"/>
      <c r="P34" s="35"/>
      <c r="Q34" s="35"/>
      <c r="R34" s="35"/>
      <c r="S34" s="35"/>
      <c r="T34" s="38" t="s">
        <v>43</v>
      </c>
      <c r="U34" s="35"/>
      <c r="V34" s="35"/>
      <c r="W34" s="200">
        <f>ROUND(BC87+SUM(CG91:CG91),2)</f>
        <v>0</v>
      </c>
      <c r="X34" s="199"/>
      <c r="Y34" s="199"/>
      <c r="Z34" s="199"/>
      <c r="AA34" s="199"/>
      <c r="AB34" s="199"/>
      <c r="AC34" s="199"/>
      <c r="AD34" s="199"/>
      <c r="AE34" s="199"/>
      <c r="AF34" s="35"/>
      <c r="AG34" s="35"/>
      <c r="AH34" s="35"/>
      <c r="AI34" s="35"/>
      <c r="AJ34" s="35"/>
      <c r="AK34" s="200">
        <v>0</v>
      </c>
      <c r="AL34" s="199"/>
      <c r="AM34" s="199"/>
      <c r="AN34" s="199"/>
      <c r="AO34" s="199"/>
      <c r="AP34" s="35"/>
      <c r="AQ34" s="39"/>
    </row>
    <row r="35" spans="2:43" s="2" customFormat="1" ht="14.25" customHeight="1" hidden="1">
      <c r="B35" s="34"/>
      <c r="C35" s="35"/>
      <c r="D35" s="35"/>
      <c r="E35" s="35"/>
      <c r="F35" s="36" t="s">
        <v>47</v>
      </c>
      <c r="G35" s="35"/>
      <c r="H35" s="35"/>
      <c r="I35" s="35"/>
      <c r="J35" s="35"/>
      <c r="K35" s="35"/>
      <c r="L35" s="198">
        <v>0</v>
      </c>
      <c r="M35" s="199"/>
      <c r="N35" s="199"/>
      <c r="O35" s="199"/>
      <c r="P35" s="35"/>
      <c r="Q35" s="35"/>
      <c r="R35" s="35"/>
      <c r="S35" s="35"/>
      <c r="T35" s="38" t="s">
        <v>43</v>
      </c>
      <c r="U35" s="35"/>
      <c r="V35" s="35"/>
      <c r="W35" s="200">
        <f>ROUND(BD87+SUM(CH91:CH91),2)</f>
        <v>0</v>
      </c>
      <c r="X35" s="199"/>
      <c r="Y35" s="199"/>
      <c r="Z35" s="199"/>
      <c r="AA35" s="199"/>
      <c r="AB35" s="199"/>
      <c r="AC35" s="199"/>
      <c r="AD35" s="199"/>
      <c r="AE35" s="199"/>
      <c r="AF35" s="35"/>
      <c r="AG35" s="35"/>
      <c r="AH35" s="35"/>
      <c r="AI35" s="35"/>
      <c r="AJ35" s="35"/>
      <c r="AK35" s="200">
        <v>0</v>
      </c>
      <c r="AL35" s="199"/>
      <c r="AM35" s="199"/>
      <c r="AN35" s="199"/>
      <c r="AO35" s="199"/>
      <c r="AP35" s="35"/>
      <c r="AQ35" s="39"/>
    </row>
    <row r="36" spans="2:43" s="1" customFormat="1" ht="6.7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5" customHeight="1">
      <c r="B37" s="29"/>
      <c r="C37" s="40"/>
      <c r="D37" s="41" t="s">
        <v>48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49</v>
      </c>
      <c r="U37" s="42"/>
      <c r="V37" s="42"/>
      <c r="W37" s="42"/>
      <c r="X37" s="201" t="s">
        <v>50</v>
      </c>
      <c r="Y37" s="202"/>
      <c r="Z37" s="202"/>
      <c r="AA37" s="202"/>
      <c r="AB37" s="202"/>
      <c r="AC37" s="42"/>
      <c r="AD37" s="42"/>
      <c r="AE37" s="42"/>
      <c r="AF37" s="42"/>
      <c r="AG37" s="42"/>
      <c r="AH37" s="42"/>
      <c r="AI37" s="42"/>
      <c r="AJ37" s="42"/>
      <c r="AK37" s="203">
        <f>SUM(AK29:AK35)</f>
        <v>0</v>
      </c>
      <c r="AL37" s="202"/>
      <c r="AM37" s="202"/>
      <c r="AN37" s="202"/>
      <c r="AO37" s="204"/>
      <c r="AP37" s="40"/>
      <c r="AQ37" s="31"/>
    </row>
    <row r="38" spans="2:43" s="1" customFormat="1" ht="14.2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 ht="13.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>
      <c r="B49" s="29"/>
      <c r="C49" s="30"/>
      <c r="D49" s="44" t="s">
        <v>51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0"/>
      <c r="AB49" s="30"/>
      <c r="AC49" s="44" t="s">
        <v>52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0"/>
      <c r="AQ49" s="31"/>
    </row>
    <row r="50" spans="2:43" ht="13.5">
      <c r="B50" s="19"/>
      <c r="C50" s="20"/>
      <c r="D50" s="4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8"/>
      <c r="AA50" s="20"/>
      <c r="AB50" s="20"/>
      <c r="AC50" s="47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48"/>
      <c r="AP50" s="20"/>
      <c r="AQ50" s="21"/>
    </row>
    <row r="51" spans="2:43" ht="13.5">
      <c r="B51" s="19"/>
      <c r="C51" s="20"/>
      <c r="D51" s="4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8"/>
      <c r="AA51" s="20"/>
      <c r="AB51" s="20"/>
      <c r="AC51" s="47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48"/>
      <c r="AP51" s="20"/>
      <c r="AQ51" s="21"/>
    </row>
    <row r="52" spans="2:43" ht="13.5">
      <c r="B52" s="19"/>
      <c r="C52" s="20"/>
      <c r="D52" s="47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8"/>
      <c r="AA52" s="20"/>
      <c r="AB52" s="20"/>
      <c r="AC52" s="47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48"/>
      <c r="AP52" s="20"/>
      <c r="AQ52" s="21"/>
    </row>
    <row r="53" spans="2:43" ht="13.5">
      <c r="B53" s="19"/>
      <c r="C53" s="20"/>
      <c r="D53" s="47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8"/>
      <c r="AA53" s="20"/>
      <c r="AB53" s="20"/>
      <c r="AC53" s="47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48"/>
      <c r="AP53" s="20"/>
      <c r="AQ53" s="21"/>
    </row>
    <row r="54" spans="2:43" ht="13.5">
      <c r="B54" s="19"/>
      <c r="C54" s="20"/>
      <c r="D54" s="47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8"/>
      <c r="AA54" s="20"/>
      <c r="AB54" s="20"/>
      <c r="AC54" s="47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48"/>
      <c r="AP54" s="20"/>
      <c r="AQ54" s="21"/>
    </row>
    <row r="55" spans="2:43" ht="13.5">
      <c r="B55" s="19"/>
      <c r="C55" s="20"/>
      <c r="D55" s="47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8"/>
      <c r="AA55" s="20"/>
      <c r="AB55" s="20"/>
      <c r="AC55" s="4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48"/>
      <c r="AP55" s="20"/>
      <c r="AQ55" s="21"/>
    </row>
    <row r="56" spans="2:43" ht="13.5">
      <c r="B56" s="19"/>
      <c r="C56" s="20"/>
      <c r="D56" s="47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8"/>
      <c r="AA56" s="20"/>
      <c r="AB56" s="20"/>
      <c r="AC56" s="47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48"/>
      <c r="AP56" s="20"/>
      <c r="AQ56" s="21"/>
    </row>
    <row r="57" spans="2:43" ht="13.5">
      <c r="B57" s="19"/>
      <c r="C57" s="20"/>
      <c r="D57" s="47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8"/>
      <c r="AA57" s="20"/>
      <c r="AB57" s="20"/>
      <c r="AC57" s="47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48"/>
      <c r="AP57" s="20"/>
      <c r="AQ57" s="21"/>
    </row>
    <row r="58" spans="2:43" s="1" customFormat="1" ht="15">
      <c r="B58" s="29"/>
      <c r="C58" s="30"/>
      <c r="D58" s="49" t="s">
        <v>53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54</v>
      </c>
      <c r="S58" s="50"/>
      <c r="T58" s="50"/>
      <c r="U58" s="50"/>
      <c r="V58" s="50"/>
      <c r="W58" s="50"/>
      <c r="X58" s="50"/>
      <c r="Y58" s="50"/>
      <c r="Z58" s="52"/>
      <c r="AA58" s="30"/>
      <c r="AB58" s="30"/>
      <c r="AC58" s="49" t="s">
        <v>53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54</v>
      </c>
      <c r="AN58" s="50"/>
      <c r="AO58" s="52"/>
      <c r="AP58" s="30"/>
      <c r="AQ58" s="31"/>
    </row>
    <row r="59" spans="2:43" ht="13.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>
      <c r="B60" s="29"/>
      <c r="C60" s="30"/>
      <c r="D60" s="44" t="s">
        <v>55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0"/>
      <c r="AB60" s="30"/>
      <c r="AC60" s="44" t="s">
        <v>56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0"/>
      <c r="AQ60" s="31"/>
    </row>
    <row r="61" spans="2:43" ht="13.5">
      <c r="B61" s="19"/>
      <c r="C61" s="20"/>
      <c r="D61" s="47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48"/>
      <c r="AA61" s="20"/>
      <c r="AB61" s="20"/>
      <c r="AC61" s="47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48"/>
      <c r="AP61" s="20"/>
      <c r="AQ61" s="21"/>
    </row>
    <row r="62" spans="2:43" ht="13.5">
      <c r="B62" s="19"/>
      <c r="C62" s="20"/>
      <c r="D62" s="47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8"/>
      <c r="AA62" s="20"/>
      <c r="AB62" s="20"/>
      <c r="AC62" s="47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48"/>
      <c r="AP62" s="20"/>
      <c r="AQ62" s="21"/>
    </row>
    <row r="63" spans="2:43" ht="13.5">
      <c r="B63" s="19"/>
      <c r="C63" s="20"/>
      <c r="D63" s="47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48"/>
      <c r="AA63" s="20"/>
      <c r="AB63" s="20"/>
      <c r="AC63" s="47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48"/>
      <c r="AP63" s="20"/>
      <c r="AQ63" s="21"/>
    </row>
    <row r="64" spans="2:43" ht="13.5">
      <c r="B64" s="19"/>
      <c r="C64" s="20"/>
      <c r="D64" s="47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8"/>
      <c r="AA64" s="20"/>
      <c r="AB64" s="20"/>
      <c r="AC64" s="47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48"/>
      <c r="AP64" s="20"/>
      <c r="AQ64" s="21"/>
    </row>
    <row r="65" spans="2:43" ht="13.5">
      <c r="B65" s="19"/>
      <c r="C65" s="20"/>
      <c r="D65" s="4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48"/>
      <c r="AA65" s="20"/>
      <c r="AB65" s="20"/>
      <c r="AC65" s="47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48"/>
      <c r="AP65" s="20"/>
      <c r="AQ65" s="21"/>
    </row>
    <row r="66" spans="2:43" ht="13.5">
      <c r="B66" s="19"/>
      <c r="C66" s="20"/>
      <c r="D66" s="47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8"/>
      <c r="AA66" s="20"/>
      <c r="AB66" s="20"/>
      <c r="AC66" s="47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48"/>
      <c r="AP66" s="20"/>
      <c r="AQ66" s="21"/>
    </row>
    <row r="67" spans="2:43" ht="13.5">
      <c r="B67" s="19"/>
      <c r="C67" s="20"/>
      <c r="D67" s="47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48"/>
      <c r="AA67" s="20"/>
      <c r="AB67" s="20"/>
      <c r="AC67" s="47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48"/>
      <c r="AP67" s="20"/>
      <c r="AQ67" s="21"/>
    </row>
    <row r="68" spans="2:43" ht="13.5">
      <c r="B68" s="19"/>
      <c r="C68" s="20"/>
      <c r="D68" s="47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8"/>
      <c r="AA68" s="20"/>
      <c r="AB68" s="20"/>
      <c r="AC68" s="47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48"/>
      <c r="AP68" s="20"/>
      <c r="AQ68" s="21"/>
    </row>
    <row r="69" spans="2:43" s="1" customFormat="1" ht="15">
      <c r="B69" s="29"/>
      <c r="C69" s="30"/>
      <c r="D69" s="49" t="s">
        <v>53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54</v>
      </c>
      <c r="S69" s="50"/>
      <c r="T69" s="50"/>
      <c r="U69" s="50"/>
      <c r="V69" s="50"/>
      <c r="W69" s="50"/>
      <c r="X69" s="50"/>
      <c r="Y69" s="50"/>
      <c r="Z69" s="52"/>
      <c r="AA69" s="30"/>
      <c r="AB69" s="30"/>
      <c r="AC69" s="49" t="s">
        <v>53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54</v>
      </c>
      <c r="AN69" s="50"/>
      <c r="AO69" s="52"/>
      <c r="AP69" s="30"/>
      <c r="AQ69" s="31"/>
    </row>
    <row r="70" spans="2:43" s="1" customFormat="1" ht="6.7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7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75" customHeight="1">
      <c r="B76" s="29"/>
      <c r="C76" s="205" t="s">
        <v>57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31"/>
    </row>
    <row r="77" spans="2:43" s="3" customFormat="1" ht="14.25" customHeight="1">
      <c r="B77" s="59"/>
      <c r="C77" s="26" t="s">
        <v>13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1616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75" customHeight="1">
      <c r="B78" s="62"/>
      <c r="C78" s="63" t="s">
        <v>15</v>
      </c>
      <c r="D78" s="64"/>
      <c r="E78" s="64"/>
      <c r="F78" s="64"/>
      <c r="G78" s="64"/>
      <c r="H78" s="64"/>
      <c r="I78" s="64"/>
      <c r="J78" s="64"/>
      <c r="K78" s="64"/>
      <c r="L78" s="194" t="str">
        <f>K6</f>
        <v>Stavební úpravy části objektu penzionu pro důchodce - byt č.7</v>
      </c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64"/>
      <c r="AQ78" s="65"/>
    </row>
    <row r="79" spans="2:43" s="1" customFormat="1" ht="6.7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>
      <c r="B80" s="29"/>
      <c r="C80" s="26" t="s">
        <v>20</v>
      </c>
      <c r="D80" s="30"/>
      <c r="E80" s="30"/>
      <c r="F80" s="30"/>
      <c r="G80" s="30"/>
      <c r="H80" s="30"/>
      <c r="I80" s="30"/>
      <c r="J80" s="30"/>
      <c r="K80" s="30"/>
      <c r="L80" s="66" t="str">
        <f>IF(K8="","",K8)</f>
        <v>Kolín, Slovenská 984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6" t="s">
        <v>21</v>
      </c>
      <c r="AJ80" s="30"/>
      <c r="AK80" s="30"/>
      <c r="AL80" s="30"/>
      <c r="AM80" s="67" t="str">
        <f>IF(AN8="","",AN8)</f>
        <v>2016/07</v>
      </c>
      <c r="AN80" s="30"/>
      <c r="AO80" s="30"/>
      <c r="AP80" s="30"/>
      <c r="AQ80" s="31"/>
    </row>
    <row r="81" spans="2:43" s="1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2:56" s="1" customFormat="1" ht="15">
      <c r="B82" s="29"/>
      <c r="C82" s="26" t="s">
        <v>24</v>
      </c>
      <c r="D82" s="30"/>
      <c r="E82" s="30"/>
      <c r="F82" s="30"/>
      <c r="G82" s="30"/>
      <c r="H82" s="30"/>
      <c r="I82" s="30"/>
      <c r="J82" s="30"/>
      <c r="K82" s="30"/>
      <c r="L82" s="60" t="str">
        <f>IF(E11="","",E11)</f>
        <v>Město Kolín, Karlovo nám. 78, Kolín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6" t="s">
        <v>30</v>
      </c>
      <c r="AJ82" s="30"/>
      <c r="AK82" s="30"/>
      <c r="AL82" s="30"/>
      <c r="AM82" s="196" t="str">
        <f>IF(E17="","",E17)</f>
        <v>AZ PROJECT Kolín s.r.o, Plynárenská 78, Kolín</v>
      </c>
      <c r="AN82" s="178"/>
      <c r="AO82" s="178"/>
      <c r="AP82" s="178"/>
      <c r="AQ82" s="31"/>
      <c r="AS82" s="184" t="s">
        <v>58</v>
      </c>
      <c r="AT82" s="185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2:56" s="1" customFormat="1" ht="15">
      <c r="B83" s="29"/>
      <c r="C83" s="26" t="s">
        <v>28</v>
      </c>
      <c r="D83" s="30"/>
      <c r="E83" s="30"/>
      <c r="F83" s="30"/>
      <c r="G83" s="30"/>
      <c r="H83" s="30"/>
      <c r="I83" s="30"/>
      <c r="J83" s="30"/>
      <c r="K83" s="30"/>
      <c r="L83" s="60" t="str">
        <f>IF(E14="","",E14)</f>
        <v>po výběru investorem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6" t="s">
        <v>35</v>
      </c>
      <c r="AJ83" s="30"/>
      <c r="AK83" s="30"/>
      <c r="AL83" s="30"/>
      <c r="AM83" s="196" t="str">
        <f>IF(E20="","",E20)</f>
        <v>AZ PROJECT s.r.o., Plynárenská 830, Kolín</v>
      </c>
      <c r="AN83" s="178"/>
      <c r="AO83" s="178"/>
      <c r="AP83" s="178"/>
      <c r="AQ83" s="31"/>
      <c r="AS83" s="186"/>
      <c r="AT83" s="178"/>
      <c r="AU83" s="30"/>
      <c r="AV83" s="30"/>
      <c r="AW83" s="30"/>
      <c r="AX83" s="30"/>
      <c r="AY83" s="30"/>
      <c r="AZ83" s="30"/>
      <c r="BA83" s="30"/>
      <c r="BB83" s="30"/>
      <c r="BC83" s="30"/>
      <c r="BD83" s="68"/>
    </row>
    <row r="84" spans="2:56" s="1" customFormat="1" ht="10.5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186"/>
      <c r="AT84" s="178"/>
      <c r="AU84" s="30"/>
      <c r="AV84" s="30"/>
      <c r="AW84" s="30"/>
      <c r="AX84" s="30"/>
      <c r="AY84" s="30"/>
      <c r="AZ84" s="30"/>
      <c r="BA84" s="30"/>
      <c r="BB84" s="30"/>
      <c r="BC84" s="30"/>
      <c r="BD84" s="68"/>
    </row>
    <row r="85" spans="2:56" s="1" customFormat="1" ht="29.25" customHeight="1">
      <c r="B85" s="29"/>
      <c r="C85" s="197" t="s">
        <v>59</v>
      </c>
      <c r="D85" s="188"/>
      <c r="E85" s="188"/>
      <c r="F85" s="188"/>
      <c r="G85" s="188"/>
      <c r="H85" s="69"/>
      <c r="I85" s="187" t="s">
        <v>60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7" t="s">
        <v>61</v>
      </c>
      <c r="AH85" s="188"/>
      <c r="AI85" s="188"/>
      <c r="AJ85" s="188"/>
      <c r="AK85" s="188"/>
      <c r="AL85" s="188"/>
      <c r="AM85" s="188"/>
      <c r="AN85" s="187" t="s">
        <v>62</v>
      </c>
      <c r="AO85" s="188"/>
      <c r="AP85" s="189"/>
      <c r="AQ85" s="31"/>
      <c r="AS85" s="70" t="s">
        <v>63</v>
      </c>
      <c r="AT85" s="71" t="s">
        <v>64</v>
      </c>
      <c r="AU85" s="71" t="s">
        <v>65</v>
      </c>
      <c r="AV85" s="71" t="s">
        <v>66</v>
      </c>
      <c r="AW85" s="71" t="s">
        <v>67</v>
      </c>
      <c r="AX85" s="71" t="s">
        <v>68</v>
      </c>
      <c r="AY85" s="71" t="s">
        <v>69</v>
      </c>
      <c r="AZ85" s="71" t="s">
        <v>70</v>
      </c>
      <c r="BA85" s="71" t="s">
        <v>71</v>
      </c>
      <c r="BB85" s="71" t="s">
        <v>72</v>
      </c>
      <c r="BC85" s="71" t="s">
        <v>73</v>
      </c>
      <c r="BD85" s="72" t="s">
        <v>74</v>
      </c>
    </row>
    <row r="86" spans="2:56" s="1" customFormat="1" ht="10.5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1"/>
      <c r="AS86" s="73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2:76" s="4" customFormat="1" ht="32.25" customHeight="1">
      <c r="B87" s="62"/>
      <c r="C87" s="74" t="s">
        <v>75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193">
        <f>ROUND(AG88,2)</f>
        <v>0</v>
      </c>
      <c r="AH87" s="193"/>
      <c r="AI87" s="193"/>
      <c r="AJ87" s="193"/>
      <c r="AK87" s="193"/>
      <c r="AL87" s="193"/>
      <c r="AM87" s="193"/>
      <c r="AN87" s="177">
        <f>SUM(AG87,AT87)</f>
        <v>0</v>
      </c>
      <c r="AO87" s="177"/>
      <c r="AP87" s="177"/>
      <c r="AQ87" s="65"/>
      <c r="AS87" s="76">
        <f>ROUND(AS88,2)</f>
        <v>0</v>
      </c>
      <c r="AT87" s="77">
        <f>ROUND(SUM(AV87:AW87),2)</f>
        <v>0</v>
      </c>
      <c r="AU87" s="78">
        <f>ROUND(AU88,5)</f>
        <v>241.74823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ROUND(AZ88,2)</f>
        <v>0</v>
      </c>
      <c r="BA87" s="77">
        <f>ROUND(BA88,2)</f>
        <v>0</v>
      </c>
      <c r="BB87" s="77">
        <f>ROUND(BB88,2)</f>
        <v>0</v>
      </c>
      <c r="BC87" s="77">
        <f>ROUND(BC88,2)</f>
        <v>0</v>
      </c>
      <c r="BD87" s="79">
        <f>ROUND(BD88,2)</f>
        <v>0</v>
      </c>
      <c r="BS87" s="80" t="s">
        <v>76</v>
      </c>
      <c r="BT87" s="80" t="s">
        <v>77</v>
      </c>
      <c r="BU87" s="81" t="s">
        <v>78</v>
      </c>
      <c r="BV87" s="80" t="s">
        <v>79</v>
      </c>
      <c r="BW87" s="80" t="s">
        <v>80</v>
      </c>
      <c r="BX87" s="80" t="s">
        <v>81</v>
      </c>
    </row>
    <row r="88" spans="1:76" s="5" customFormat="1" ht="27" customHeight="1">
      <c r="A88" s="171" t="s">
        <v>607</v>
      </c>
      <c r="B88" s="82"/>
      <c r="C88" s="83"/>
      <c r="D88" s="192" t="s">
        <v>82</v>
      </c>
      <c r="E88" s="183"/>
      <c r="F88" s="183"/>
      <c r="G88" s="183"/>
      <c r="H88" s="183"/>
      <c r="I88" s="84"/>
      <c r="J88" s="192" t="s">
        <v>615</v>
      </c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2">
        <f>'1616a - Byt č. 7'!M30</f>
        <v>0</v>
      </c>
      <c r="AH88" s="183"/>
      <c r="AI88" s="183"/>
      <c r="AJ88" s="183"/>
      <c r="AK88" s="183"/>
      <c r="AL88" s="183"/>
      <c r="AM88" s="183"/>
      <c r="AN88" s="182">
        <f>SUM(AG88,AT88)</f>
        <v>0</v>
      </c>
      <c r="AO88" s="183"/>
      <c r="AP88" s="183"/>
      <c r="AQ88" s="85"/>
      <c r="AS88" s="86">
        <f>'1616a - Byt č. 7'!M28</f>
        <v>0</v>
      </c>
      <c r="AT88" s="87">
        <f>ROUND(SUM(AV88:AW88),2)</f>
        <v>0</v>
      </c>
      <c r="AU88" s="88">
        <f>'1616a - Byt č. 7'!W134</f>
        <v>241.74823400000002</v>
      </c>
      <c r="AV88" s="87">
        <f>'1616a - Byt č. 7'!M32</f>
        <v>0</v>
      </c>
      <c r="AW88" s="87">
        <f>'1616a - Byt č. 7'!M33</f>
        <v>0</v>
      </c>
      <c r="AX88" s="87">
        <f>'1616a - Byt č. 7'!M34</f>
        <v>0</v>
      </c>
      <c r="AY88" s="87">
        <f>'1616a - Byt č. 7'!M35</f>
        <v>0</v>
      </c>
      <c r="AZ88" s="87">
        <f>'1616a - Byt č. 7'!H32</f>
        <v>0</v>
      </c>
      <c r="BA88" s="87">
        <f>'1616a - Byt č. 7'!H33</f>
        <v>0</v>
      </c>
      <c r="BB88" s="87">
        <f>'1616a - Byt č. 7'!H34</f>
        <v>0</v>
      </c>
      <c r="BC88" s="87">
        <f>'1616a - Byt č. 7'!H35</f>
        <v>0</v>
      </c>
      <c r="BD88" s="89">
        <f>'1616a - Byt č. 7'!H36</f>
        <v>0</v>
      </c>
      <c r="BT88" s="90" t="s">
        <v>19</v>
      </c>
      <c r="BV88" s="90" t="s">
        <v>79</v>
      </c>
      <c r="BW88" s="90" t="s">
        <v>83</v>
      </c>
      <c r="BX88" s="90" t="s">
        <v>80</v>
      </c>
    </row>
    <row r="89" spans="2:43" ht="13.5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1"/>
    </row>
    <row r="90" spans="2:48" s="1" customFormat="1" ht="30" customHeight="1">
      <c r="B90" s="29"/>
      <c r="C90" s="74" t="s">
        <v>84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177">
        <v>0</v>
      </c>
      <c r="AH90" s="178"/>
      <c r="AI90" s="178"/>
      <c r="AJ90" s="178"/>
      <c r="AK90" s="178"/>
      <c r="AL90" s="178"/>
      <c r="AM90" s="178"/>
      <c r="AN90" s="177">
        <v>0</v>
      </c>
      <c r="AO90" s="178"/>
      <c r="AP90" s="178"/>
      <c r="AQ90" s="31"/>
      <c r="AS90" s="70" t="s">
        <v>85</v>
      </c>
      <c r="AT90" s="71" t="s">
        <v>86</v>
      </c>
      <c r="AU90" s="71" t="s">
        <v>41</v>
      </c>
      <c r="AV90" s="72" t="s">
        <v>64</v>
      </c>
    </row>
    <row r="91" spans="2:48" s="1" customFormat="1" ht="10.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1"/>
      <c r="AS91" s="91"/>
      <c r="AT91" s="50"/>
      <c r="AU91" s="50"/>
      <c r="AV91" s="52"/>
    </row>
    <row r="92" spans="2:43" s="1" customFormat="1" ht="30" customHeight="1">
      <c r="B92" s="29"/>
      <c r="C92" s="92" t="s">
        <v>87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179">
        <f>ROUND(AG87+AG90,2)</f>
        <v>0</v>
      </c>
      <c r="AH92" s="179"/>
      <c r="AI92" s="179"/>
      <c r="AJ92" s="179"/>
      <c r="AK92" s="179"/>
      <c r="AL92" s="179"/>
      <c r="AM92" s="179"/>
      <c r="AN92" s="179">
        <f>AN87+AN90</f>
        <v>0</v>
      </c>
      <c r="AO92" s="179"/>
      <c r="AP92" s="179"/>
      <c r="AQ92" s="31"/>
    </row>
    <row r="93" spans="2:43" s="1" customFormat="1" ht="6.75" customHeight="1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5"/>
    </row>
  </sheetData>
  <sheetProtection/>
  <mergeCells count="45">
    <mergeCell ref="C2:AP2"/>
    <mergeCell ref="C4:AP4"/>
    <mergeCell ref="K5:AO5"/>
    <mergeCell ref="K6:AO6"/>
    <mergeCell ref="E23:AN23"/>
    <mergeCell ref="AK26:AO26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7:AO27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616a - Byt č. 16'!C2" tooltip="1616a - Byt č. 16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17"/>
  <sheetViews>
    <sheetView showGridLines="0" zoomScalePageLayoutView="0" workbookViewId="0" topLeftCell="A1">
      <pane ySplit="1" topLeftCell="A184" activePane="bottomLeft" state="frozen"/>
      <selection pane="topLeft" activeCell="A1" sqref="A1"/>
      <selection pane="bottomLeft" activeCell="L12" sqref="L1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76"/>
      <c r="B1" s="173"/>
      <c r="C1" s="173"/>
      <c r="D1" s="174" t="s">
        <v>1</v>
      </c>
      <c r="E1" s="173"/>
      <c r="F1" s="175" t="s">
        <v>608</v>
      </c>
      <c r="G1" s="175"/>
      <c r="H1" s="216" t="s">
        <v>609</v>
      </c>
      <c r="I1" s="216"/>
      <c r="J1" s="216"/>
      <c r="K1" s="216"/>
      <c r="L1" s="175" t="s">
        <v>610</v>
      </c>
      <c r="M1" s="173"/>
      <c r="N1" s="173"/>
      <c r="O1" s="174" t="s">
        <v>88</v>
      </c>
      <c r="P1" s="173"/>
      <c r="Q1" s="173"/>
      <c r="R1" s="173"/>
      <c r="S1" s="175" t="s">
        <v>611</v>
      </c>
      <c r="T1" s="175"/>
      <c r="U1" s="176"/>
      <c r="V1" s="17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208" t="s">
        <v>5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80" t="s">
        <v>6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5" t="s">
        <v>83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19</v>
      </c>
    </row>
    <row r="4" spans="2:46" ht="36.75" customHeight="1">
      <c r="B4" s="19"/>
      <c r="C4" s="205" t="s">
        <v>89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6" t="s">
        <v>15</v>
      </c>
      <c r="E6" s="20"/>
      <c r="F6" s="243" t="str">
        <f>'Rekapitulace stavby'!K6</f>
        <v>Stavební úpravy části objektu penzionu pro důchodce - byt č.7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20" t="s">
        <v>616</v>
      </c>
      <c r="R6" s="21"/>
    </row>
    <row r="7" spans="2:18" s="1" customFormat="1" ht="32.25" customHeight="1">
      <c r="B7" s="29"/>
      <c r="C7" s="30"/>
      <c r="D7" s="25" t="s">
        <v>90</v>
      </c>
      <c r="E7" s="30"/>
      <c r="F7" s="210" t="s">
        <v>612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30"/>
      <c r="R7" s="31"/>
    </row>
    <row r="8" spans="2:18" s="1" customFormat="1" ht="14.25" customHeight="1">
      <c r="B8" s="29"/>
      <c r="C8" s="30"/>
      <c r="D8" s="26" t="s">
        <v>17</v>
      </c>
      <c r="E8" s="30"/>
      <c r="F8" s="24" t="s">
        <v>3</v>
      </c>
      <c r="G8" s="30"/>
      <c r="H8" s="30"/>
      <c r="I8" s="30"/>
      <c r="J8" s="30"/>
      <c r="K8" s="30"/>
      <c r="L8" s="30"/>
      <c r="M8" s="26" t="s">
        <v>18</v>
      </c>
      <c r="N8" s="30"/>
      <c r="O8" s="24" t="s">
        <v>3</v>
      </c>
      <c r="P8" s="30"/>
      <c r="Q8" s="30"/>
      <c r="R8" s="31"/>
    </row>
    <row r="9" spans="2:18" s="1" customFormat="1" ht="14.25" customHeight="1">
      <c r="B9" s="29"/>
      <c r="C9" s="30"/>
      <c r="D9" s="26" t="s">
        <v>20</v>
      </c>
      <c r="E9" s="30"/>
      <c r="F9" s="24" t="s">
        <v>613</v>
      </c>
      <c r="G9" s="30"/>
      <c r="H9" s="30"/>
      <c r="I9" s="30"/>
      <c r="J9" s="30"/>
      <c r="K9" s="30"/>
      <c r="L9" s="30"/>
      <c r="M9" s="26" t="s">
        <v>21</v>
      </c>
      <c r="N9" s="30"/>
      <c r="O9" s="234" t="str">
        <f>'Rekapitulace stavby'!AN8</f>
        <v>2016/07</v>
      </c>
      <c r="P9" s="178"/>
      <c r="Q9" s="30"/>
      <c r="R9" s="31"/>
    </row>
    <row r="10" spans="2:18" s="1" customFormat="1" ht="10.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25" customHeight="1">
      <c r="B11" s="29"/>
      <c r="C11" s="30"/>
      <c r="D11" s="26" t="s">
        <v>24</v>
      </c>
      <c r="E11" s="30"/>
      <c r="F11" s="30"/>
      <c r="G11" s="30"/>
      <c r="H11" s="30"/>
      <c r="I11" s="30"/>
      <c r="J11" s="30"/>
      <c r="K11" s="30"/>
      <c r="L11" s="30"/>
      <c r="M11" s="26" t="s">
        <v>25</v>
      </c>
      <c r="N11" s="30"/>
      <c r="O11" s="209" t="s">
        <v>3</v>
      </c>
      <c r="P11" s="178"/>
      <c r="Q11" s="30"/>
      <c r="R11" s="31"/>
    </row>
    <row r="12" spans="2:18" s="1" customFormat="1" ht="18" customHeight="1">
      <c r="B12" s="29"/>
      <c r="C12" s="30"/>
      <c r="D12" s="30"/>
      <c r="E12" s="24" t="s">
        <v>26</v>
      </c>
      <c r="F12" s="30"/>
      <c r="G12" s="30"/>
      <c r="H12" s="30"/>
      <c r="I12" s="30"/>
      <c r="J12" s="30"/>
      <c r="K12" s="30"/>
      <c r="L12" s="30"/>
      <c r="M12" s="26" t="s">
        <v>27</v>
      </c>
      <c r="N12" s="30"/>
      <c r="O12" s="209" t="s">
        <v>3</v>
      </c>
      <c r="P12" s="178"/>
      <c r="Q12" s="30"/>
      <c r="R12" s="31"/>
    </row>
    <row r="13" spans="2:18" s="1" customFormat="1" ht="6.7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25" customHeight="1">
      <c r="B14" s="29"/>
      <c r="C14" s="30"/>
      <c r="D14" s="26" t="s">
        <v>28</v>
      </c>
      <c r="E14" s="30"/>
      <c r="F14" s="30"/>
      <c r="G14" s="30"/>
      <c r="H14" s="30"/>
      <c r="I14" s="30"/>
      <c r="J14" s="30"/>
      <c r="K14" s="30"/>
      <c r="L14" s="30"/>
      <c r="M14" s="26" t="s">
        <v>25</v>
      </c>
      <c r="N14" s="30"/>
      <c r="O14" s="209" t="s">
        <v>3</v>
      </c>
      <c r="P14" s="178"/>
      <c r="Q14" s="30"/>
      <c r="R14" s="31"/>
    </row>
    <row r="15" spans="2:18" s="1" customFormat="1" ht="18" customHeight="1">
      <c r="B15" s="29"/>
      <c r="C15" s="30"/>
      <c r="D15" s="30"/>
      <c r="E15" s="24" t="s">
        <v>29</v>
      </c>
      <c r="F15" s="30"/>
      <c r="G15" s="30"/>
      <c r="H15" s="30"/>
      <c r="I15" s="30"/>
      <c r="J15" s="30"/>
      <c r="K15" s="30"/>
      <c r="L15" s="30"/>
      <c r="M15" s="26" t="s">
        <v>27</v>
      </c>
      <c r="N15" s="30"/>
      <c r="O15" s="209" t="s">
        <v>3</v>
      </c>
      <c r="P15" s="178"/>
      <c r="Q15" s="30"/>
      <c r="R15" s="31"/>
    </row>
    <row r="16" spans="2:18" s="1" customFormat="1" ht="6.7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25" customHeight="1">
      <c r="B17" s="29"/>
      <c r="C17" s="30"/>
      <c r="D17" s="26" t="s">
        <v>30</v>
      </c>
      <c r="E17" s="30"/>
      <c r="F17" s="30"/>
      <c r="G17" s="30"/>
      <c r="H17" s="30"/>
      <c r="I17" s="30"/>
      <c r="J17" s="30"/>
      <c r="K17" s="30"/>
      <c r="L17" s="30"/>
      <c r="M17" s="26" t="s">
        <v>25</v>
      </c>
      <c r="N17" s="30"/>
      <c r="O17" s="209" t="s">
        <v>31</v>
      </c>
      <c r="P17" s="178"/>
      <c r="Q17" s="30"/>
      <c r="R17" s="31"/>
    </row>
    <row r="18" spans="2:18" s="1" customFormat="1" ht="18" customHeight="1">
      <c r="B18" s="29"/>
      <c r="C18" s="30"/>
      <c r="D18" s="30"/>
      <c r="E18" s="24" t="s">
        <v>32</v>
      </c>
      <c r="F18" s="30"/>
      <c r="G18" s="30"/>
      <c r="H18" s="30"/>
      <c r="I18" s="30"/>
      <c r="J18" s="30"/>
      <c r="K18" s="30"/>
      <c r="L18" s="30"/>
      <c r="M18" s="26" t="s">
        <v>27</v>
      </c>
      <c r="N18" s="30"/>
      <c r="O18" s="209" t="s">
        <v>33</v>
      </c>
      <c r="P18" s="178"/>
      <c r="Q18" s="30"/>
      <c r="R18" s="31"/>
    </row>
    <row r="19" spans="2:18" s="1" customFormat="1" ht="6.7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25" customHeight="1">
      <c r="B20" s="29"/>
      <c r="C20" s="30"/>
      <c r="D20" s="26" t="s">
        <v>35</v>
      </c>
      <c r="E20" s="30"/>
      <c r="F20" s="30"/>
      <c r="G20" s="30"/>
      <c r="H20" s="30"/>
      <c r="I20" s="30"/>
      <c r="J20" s="30"/>
      <c r="K20" s="30"/>
      <c r="L20" s="30"/>
      <c r="M20" s="26" t="s">
        <v>25</v>
      </c>
      <c r="N20" s="30"/>
      <c r="O20" s="209" t="s">
        <v>31</v>
      </c>
      <c r="P20" s="178"/>
      <c r="Q20" s="30"/>
      <c r="R20" s="31"/>
    </row>
    <row r="21" spans="2:18" s="1" customFormat="1" ht="18" customHeight="1">
      <c r="B21" s="29"/>
      <c r="C21" s="30"/>
      <c r="D21" s="30"/>
      <c r="E21" s="24" t="s">
        <v>36</v>
      </c>
      <c r="F21" s="30"/>
      <c r="G21" s="30"/>
      <c r="H21" s="30"/>
      <c r="I21" s="30"/>
      <c r="J21" s="30"/>
      <c r="K21" s="30"/>
      <c r="L21" s="30"/>
      <c r="M21" s="26" t="s">
        <v>27</v>
      </c>
      <c r="N21" s="30"/>
      <c r="O21" s="209" t="s">
        <v>33</v>
      </c>
      <c r="P21" s="178"/>
      <c r="Q21" s="30"/>
      <c r="R21" s="31"/>
    </row>
    <row r="22" spans="2:18" s="1" customFormat="1" ht="6.7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25" customHeight="1">
      <c r="B23" s="29"/>
      <c r="C23" s="30"/>
      <c r="D23" s="26" t="s">
        <v>37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211" t="s">
        <v>3</v>
      </c>
      <c r="F24" s="178"/>
      <c r="G24" s="178"/>
      <c r="H24" s="178"/>
      <c r="I24" s="178"/>
      <c r="J24" s="178"/>
      <c r="K24" s="178"/>
      <c r="L24" s="178"/>
      <c r="M24" s="30"/>
      <c r="N24" s="30"/>
      <c r="O24" s="30"/>
      <c r="P24" s="30"/>
      <c r="Q24" s="30"/>
      <c r="R24" s="31"/>
    </row>
    <row r="25" spans="2:18" s="1" customFormat="1" ht="6.7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75" customHeight="1">
      <c r="B26" s="29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0"/>
      <c r="R26" s="31"/>
    </row>
    <row r="27" spans="2:18" s="1" customFormat="1" ht="14.25" customHeight="1">
      <c r="B27" s="29"/>
      <c r="C27" s="30"/>
      <c r="D27" s="94" t="s">
        <v>91</v>
      </c>
      <c r="E27" s="30"/>
      <c r="F27" s="30"/>
      <c r="G27" s="30"/>
      <c r="H27" s="30"/>
      <c r="I27" s="30"/>
      <c r="J27" s="30"/>
      <c r="K27" s="30"/>
      <c r="L27" s="30"/>
      <c r="M27" s="190">
        <f>N88</f>
        <v>0</v>
      </c>
      <c r="N27" s="178"/>
      <c r="O27" s="178"/>
      <c r="P27" s="178"/>
      <c r="Q27" s="30"/>
      <c r="R27" s="31"/>
    </row>
    <row r="28" spans="2:18" s="1" customFormat="1" ht="14.25" customHeight="1">
      <c r="B28" s="29"/>
      <c r="C28" s="30"/>
      <c r="D28" s="28" t="s">
        <v>92</v>
      </c>
      <c r="E28" s="30"/>
      <c r="F28" s="30"/>
      <c r="G28" s="30"/>
      <c r="H28" s="30"/>
      <c r="I28" s="30"/>
      <c r="J28" s="30"/>
      <c r="K28" s="30"/>
      <c r="L28" s="30"/>
      <c r="M28" s="190">
        <f>N113</f>
        <v>0</v>
      </c>
      <c r="N28" s="178"/>
      <c r="O28" s="178"/>
      <c r="P28" s="178"/>
      <c r="Q28" s="30"/>
      <c r="R28" s="31"/>
    </row>
    <row r="29" spans="2:18" s="1" customFormat="1" ht="6.7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4.75" customHeight="1">
      <c r="B30" s="29"/>
      <c r="C30" s="30"/>
      <c r="D30" s="95" t="s">
        <v>40</v>
      </c>
      <c r="E30" s="30"/>
      <c r="F30" s="30"/>
      <c r="G30" s="30"/>
      <c r="H30" s="30"/>
      <c r="I30" s="30"/>
      <c r="J30" s="30"/>
      <c r="K30" s="30"/>
      <c r="L30" s="30"/>
      <c r="M30" s="251">
        <f>ROUND(M27+M28,2)</f>
        <v>0</v>
      </c>
      <c r="N30" s="178"/>
      <c r="O30" s="178"/>
      <c r="P30" s="178"/>
      <c r="Q30" s="30"/>
      <c r="R30" s="31"/>
    </row>
    <row r="31" spans="2:18" s="1" customFormat="1" ht="6.75" customHeight="1">
      <c r="B31" s="29"/>
      <c r="C31" s="3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0"/>
      <c r="R31" s="31"/>
    </row>
    <row r="32" spans="2:18" s="1" customFormat="1" ht="14.25" customHeight="1">
      <c r="B32" s="29"/>
      <c r="C32" s="30"/>
      <c r="D32" s="36" t="s">
        <v>41</v>
      </c>
      <c r="E32" s="36" t="s">
        <v>42</v>
      </c>
      <c r="F32" s="37">
        <v>0.21</v>
      </c>
      <c r="G32" s="96" t="s">
        <v>43</v>
      </c>
      <c r="H32" s="249">
        <f>ROUND((SUM(BE113:BE116)+SUM(BE134:BE316)),2)</f>
        <v>0</v>
      </c>
      <c r="I32" s="178"/>
      <c r="J32" s="178"/>
      <c r="K32" s="30"/>
      <c r="L32" s="30"/>
      <c r="M32" s="249">
        <f>ROUND(ROUND((SUM(BE113:BE116)+SUM(BE134:BE316)),2)*F32,2)</f>
        <v>0</v>
      </c>
      <c r="N32" s="178"/>
      <c r="O32" s="178"/>
      <c r="P32" s="178"/>
      <c r="Q32" s="30"/>
      <c r="R32" s="31"/>
    </row>
    <row r="33" spans="2:18" s="1" customFormat="1" ht="14.25" customHeight="1">
      <c r="B33" s="29"/>
      <c r="C33" s="30"/>
      <c r="D33" s="30"/>
      <c r="E33" s="36" t="s">
        <v>44</v>
      </c>
      <c r="F33" s="37">
        <v>0.15</v>
      </c>
      <c r="G33" s="96" t="s">
        <v>43</v>
      </c>
      <c r="H33" s="249">
        <f>ROUND((SUM(BF113:BF116)+SUM(BF134:BF316)),2)</f>
        <v>0</v>
      </c>
      <c r="I33" s="178"/>
      <c r="J33" s="178"/>
      <c r="K33" s="30"/>
      <c r="L33" s="30"/>
      <c r="M33" s="249">
        <f>ROUND(ROUND((SUM(BF113:BF116)+SUM(BF134:BF316)),2)*F33,2)</f>
        <v>0</v>
      </c>
      <c r="N33" s="178"/>
      <c r="O33" s="178"/>
      <c r="P33" s="178"/>
      <c r="Q33" s="30"/>
      <c r="R33" s="31"/>
    </row>
    <row r="34" spans="2:18" s="1" customFormat="1" ht="14.25" customHeight="1" hidden="1">
      <c r="B34" s="29"/>
      <c r="C34" s="30"/>
      <c r="D34" s="30"/>
      <c r="E34" s="36" t="s">
        <v>45</v>
      </c>
      <c r="F34" s="37">
        <v>0.21</v>
      </c>
      <c r="G34" s="96" t="s">
        <v>43</v>
      </c>
      <c r="H34" s="249">
        <f>ROUND((SUM(BG113:BG116)+SUM(BG134:BG316)),2)</f>
        <v>0</v>
      </c>
      <c r="I34" s="178"/>
      <c r="J34" s="178"/>
      <c r="K34" s="30"/>
      <c r="L34" s="30"/>
      <c r="M34" s="249">
        <v>0</v>
      </c>
      <c r="N34" s="178"/>
      <c r="O34" s="178"/>
      <c r="P34" s="178"/>
      <c r="Q34" s="30"/>
      <c r="R34" s="31"/>
    </row>
    <row r="35" spans="2:18" s="1" customFormat="1" ht="14.25" customHeight="1" hidden="1">
      <c r="B35" s="29"/>
      <c r="C35" s="30"/>
      <c r="D35" s="30"/>
      <c r="E35" s="36" t="s">
        <v>46</v>
      </c>
      <c r="F35" s="37">
        <v>0.15</v>
      </c>
      <c r="G35" s="96" t="s">
        <v>43</v>
      </c>
      <c r="H35" s="249">
        <f>ROUND((SUM(BH113:BH116)+SUM(BH134:BH316)),2)</f>
        <v>0</v>
      </c>
      <c r="I35" s="178"/>
      <c r="J35" s="178"/>
      <c r="K35" s="30"/>
      <c r="L35" s="30"/>
      <c r="M35" s="249">
        <v>0</v>
      </c>
      <c r="N35" s="178"/>
      <c r="O35" s="178"/>
      <c r="P35" s="178"/>
      <c r="Q35" s="30"/>
      <c r="R35" s="31"/>
    </row>
    <row r="36" spans="2:18" s="1" customFormat="1" ht="14.25" customHeight="1" hidden="1">
      <c r="B36" s="29"/>
      <c r="C36" s="30"/>
      <c r="D36" s="30"/>
      <c r="E36" s="36" t="s">
        <v>47</v>
      </c>
      <c r="F36" s="37">
        <v>0</v>
      </c>
      <c r="G36" s="96" t="s">
        <v>43</v>
      </c>
      <c r="H36" s="249">
        <f>ROUND((SUM(BI113:BI116)+SUM(BI134:BI316)),2)</f>
        <v>0</v>
      </c>
      <c r="I36" s="178"/>
      <c r="J36" s="178"/>
      <c r="K36" s="30"/>
      <c r="L36" s="30"/>
      <c r="M36" s="249">
        <v>0</v>
      </c>
      <c r="N36" s="178"/>
      <c r="O36" s="178"/>
      <c r="P36" s="178"/>
      <c r="Q36" s="30"/>
      <c r="R36" s="31"/>
    </row>
    <row r="37" spans="2:18" s="1" customFormat="1" ht="6.7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4.75" customHeight="1">
      <c r="B38" s="29"/>
      <c r="C38" s="93"/>
      <c r="D38" s="97" t="s">
        <v>48</v>
      </c>
      <c r="E38" s="69"/>
      <c r="F38" s="69"/>
      <c r="G38" s="98" t="s">
        <v>49</v>
      </c>
      <c r="H38" s="99" t="s">
        <v>50</v>
      </c>
      <c r="I38" s="69"/>
      <c r="J38" s="69"/>
      <c r="K38" s="69"/>
      <c r="L38" s="250">
        <f>SUM(M30:M36)</f>
        <v>0</v>
      </c>
      <c r="M38" s="188"/>
      <c r="N38" s="188"/>
      <c r="O38" s="188"/>
      <c r="P38" s="189"/>
      <c r="Q38" s="93"/>
      <c r="R38" s="31"/>
    </row>
    <row r="39" spans="2:18" s="1" customFormat="1" ht="14.2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2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29"/>
      <c r="C50" s="30"/>
      <c r="D50" s="44" t="s">
        <v>51</v>
      </c>
      <c r="E50" s="45"/>
      <c r="F50" s="45"/>
      <c r="G50" s="45"/>
      <c r="H50" s="46"/>
      <c r="I50" s="30"/>
      <c r="J50" s="44" t="s">
        <v>52</v>
      </c>
      <c r="K50" s="45"/>
      <c r="L50" s="45"/>
      <c r="M50" s="45"/>
      <c r="N50" s="45"/>
      <c r="O50" s="45"/>
      <c r="P50" s="46"/>
      <c r="Q50" s="30"/>
      <c r="R50" s="31"/>
    </row>
    <row r="51" spans="2:18" ht="13.5">
      <c r="B51" s="19"/>
      <c r="C51" s="20"/>
      <c r="D51" s="47"/>
      <c r="E51" s="20"/>
      <c r="F51" s="20"/>
      <c r="G51" s="20"/>
      <c r="H51" s="48"/>
      <c r="I51" s="20"/>
      <c r="J51" s="47"/>
      <c r="K51" s="20"/>
      <c r="L51" s="20"/>
      <c r="M51" s="20"/>
      <c r="N51" s="20"/>
      <c r="O51" s="20"/>
      <c r="P51" s="48"/>
      <c r="Q51" s="20"/>
      <c r="R51" s="21"/>
    </row>
    <row r="52" spans="2:18" ht="13.5">
      <c r="B52" s="19"/>
      <c r="C52" s="20"/>
      <c r="D52" s="47"/>
      <c r="E52" s="20"/>
      <c r="F52" s="20"/>
      <c r="G52" s="20"/>
      <c r="H52" s="48"/>
      <c r="I52" s="20"/>
      <c r="J52" s="47"/>
      <c r="K52" s="20"/>
      <c r="L52" s="20"/>
      <c r="M52" s="20"/>
      <c r="N52" s="20"/>
      <c r="O52" s="20"/>
      <c r="P52" s="48"/>
      <c r="Q52" s="20"/>
      <c r="R52" s="21"/>
    </row>
    <row r="53" spans="2:18" ht="13.5">
      <c r="B53" s="19"/>
      <c r="C53" s="20"/>
      <c r="D53" s="47"/>
      <c r="E53" s="20"/>
      <c r="F53" s="20"/>
      <c r="G53" s="20"/>
      <c r="H53" s="48"/>
      <c r="I53" s="20"/>
      <c r="J53" s="47"/>
      <c r="K53" s="20"/>
      <c r="L53" s="20"/>
      <c r="M53" s="20"/>
      <c r="N53" s="20"/>
      <c r="O53" s="20"/>
      <c r="P53" s="48"/>
      <c r="Q53" s="20"/>
      <c r="R53" s="21"/>
    </row>
    <row r="54" spans="2:18" ht="13.5">
      <c r="B54" s="19"/>
      <c r="C54" s="20"/>
      <c r="D54" s="47"/>
      <c r="E54" s="20"/>
      <c r="F54" s="20"/>
      <c r="G54" s="20"/>
      <c r="H54" s="48"/>
      <c r="I54" s="20"/>
      <c r="J54" s="47"/>
      <c r="K54" s="20"/>
      <c r="L54" s="20"/>
      <c r="M54" s="20"/>
      <c r="N54" s="20"/>
      <c r="O54" s="20"/>
      <c r="P54" s="48"/>
      <c r="Q54" s="20"/>
      <c r="R54" s="21"/>
    </row>
    <row r="55" spans="2:18" ht="13.5">
      <c r="B55" s="19"/>
      <c r="C55" s="20"/>
      <c r="D55" s="47"/>
      <c r="E55" s="20"/>
      <c r="F55" s="20"/>
      <c r="G55" s="20"/>
      <c r="H55" s="48"/>
      <c r="I55" s="20"/>
      <c r="J55" s="47"/>
      <c r="K55" s="20"/>
      <c r="L55" s="20"/>
      <c r="M55" s="20"/>
      <c r="N55" s="20"/>
      <c r="O55" s="20"/>
      <c r="P55" s="48"/>
      <c r="Q55" s="20"/>
      <c r="R55" s="21"/>
    </row>
    <row r="56" spans="2:18" ht="13.5">
      <c r="B56" s="19"/>
      <c r="C56" s="20"/>
      <c r="D56" s="47"/>
      <c r="E56" s="20"/>
      <c r="F56" s="20"/>
      <c r="G56" s="20"/>
      <c r="H56" s="48"/>
      <c r="I56" s="20"/>
      <c r="J56" s="47"/>
      <c r="K56" s="20"/>
      <c r="L56" s="20"/>
      <c r="M56" s="20"/>
      <c r="N56" s="20"/>
      <c r="O56" s="20"/>
      <c r="P56" s="48"/>
      <c r="Q56" s="20"/>
      <c r="R56" s="21"/>
    </row>
    <row r="57" spans="2:18" ht="13.5">
      <c r="B57" s="19"/>
      <c r="C57" s="20"/>
      <c r="D57" s="47"/>
      <c r="E57" s="20"/>
      <c r="F57" s="20"/>
      <c r="G57" s="20"/>
      <c r="H57" s="48"/>
      <c r="I57" s="20"/>
      <c r="J57" s="47"/>
      <c r="K57" s="20"/>
      <c r="L57" s="20"/>
      <c r="M57" s="20"/>
      <c r="N57" s="20"/>
      <c r="O57" s="20"/>
      <c r="P57" s="48"/>
      <c r="Q57" s="20"/>
      <c r="R57" s="21"/>
    </row>
    <row r="58" spans="2:18" ht="13.5">
      <c r="B58" s="19"/>
      <c r="C58" s="20"/>
      <c r="D58" s="47"/>
      <c r="E58" s="20"/>
      <c r="F58" s="20"/>
      <c r="G58" s="20"/>
      <c r="H58" s="48"/>
      <c r="I58" s="20"/>
      <c r="J58" s="47"/>
      <c r="K58" s="20"/>
      <c r="L58" s="20"/>
      <c r="M58" s="20"/>
      <c r="N58" s="20"/>
      <c r="O58" s="20"/>
      <c r="P58" s="48"/>
      <c r="Q58" s="20"/>
      <c r="R58" s="21"/>
    </row>
    <row r="59" spans="2:18" s="1" customFormat="1" ht="15">
      <c r="B59" s="29"/>
      <c r="C59" s="30"/>
      <c r="D59" s="49" t="s">
        <v>53</v>
      </c>
      <c r="E59" s="50"/>
      <c r="F59" s="50"/>
      <c r="G59" s="51" t="s">
        <v>54</v>
      </c>
      <c r="H59" s="52"/>
      <c r="I59" s="30"/>
      <c r="J59" s="49" t="s">
        <v>53</v>
      </c>
      <c r="K59" s="50"/>
      <c r="L59" s="50"/>
      <c r="M59" s="50"/>
      <c r="N59" s="51" t="s">
        <v>54</v>
      </c>
      <c r="O59" s="50"/>
      <c r="P59" s="52"/>
      <c r="Q59" s="30"/>
      <c r="R59" s="31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29"/>
      <c r="C61" s="30"/>
      <c r="D61" s="44" t="s">
        <v>55</v>
      </c>
      <c r="E61" s="45"/>
      <c r="F61" s="45"/>
      <c r="G61" s="45"/>
      <c r="H61" s="46"/>
      <c r="I61" s="30"/>
      <c r="J61" s="44" t="s">
        <v>56</v>
      </c>
      <c r="K61" s="45"/>
      <c r="L61" s="45"/>
      <c r="M61" s="45"/>
      <c r="N61" s="45"/>
      <c r="O61" s="45"/>
      <c r="P61" s="46"/>
      <c r="Q61" s="30"/>
      <c r="R61" s="31"/>
    </row>
    <row r="62" spans="2:18" ht="13.5">
      <c r="B62" s="19"/>
      <c r="C62" s="20"/>
      <c r="D62" s="47"/>
      <c r="E62" s="20"/>
      <c r="F62" s="20"/>
      <c r="G62" s="20"/>
      <c r="H62" s="48"/>
      <c r="I62" s="20"/>
      <c r="J62" s="47"/>
      <c r="K62" s="20"/>
      <c r="L62" s="20"/>
      <c r="M62" s="20"/>
      <c r="N62" s="20"/>
      <c r="O62" s="20"/>
      <c r="P62" s="48"/>
      <c r="Q62" s="20"/>
      <c r="R62" s="21"/>
    </row>
    <row r="63" spans="2:18" ht="13.5">
      <c r="B63" s="19"/>
      <c r="C63" s="20"/>
      <c r="D63" s="47"/>
      <c r="E63" s="20"/>
      <c r="F63" s="20"/>
      <c r="G63" s="20"/>
      <c r="H63" s="48"/>
      <c r="I63" s="20"/>
      <c r="J63" s="47"/>
      <c r="K63" s="20"/>
      <c r="L63" s="20"/>
      <c r="M63" s="20"/>
      <c r="N63" s="20"/>
      <c r="O63" s="20"/>
      <c r="P63" s="48"/>
      <c r="Q63" s="20"/>
      <c r="R63" s="21"/>
    </row>
    <row r="64" spans="2:18" ht="13.5">
      <c r="B64" s="19"/>
      <c r="C64" s="20"/>
      <c r="D64" s="47"/>
      <c r="E64" s="20"/>
      <c r="F64" s="20"/>
      <c r="G64" s="20"/>
      <c r="H64" s="48"/>
      <c r="I64" s="20"/>
      <c r="J64" s="47"/>
      <c r="K64" s="20"/>
      <c r="L64" s="20"/>
      <c r="M64" s="20"/>
      <c r="N64" s="20"/>
      <c r="O64" s="20"/>
      <c r="P64" s="48"/>
      <c r="Q64" s="20"/>
      <c r="R64" s="21"/>
    </row>
    <row r="65" spans="2:18" ht="13.5">
      <c r="B65" s="19"/>
      <c r="C65" s="20"/>
      <c r="D65" s="47"/>
      <c r="E65" s="20"/>
      <c r="F65" s="20"/>
      <c r="G65" s="20"/>
      <c r="H65" s="48"/>
      <c r="I65" s="20"/>
      <c r="J65" s="47"/>
      <c r="K65" s="20"/>
      <c r="L65" s="20"/>
      <c r="M65" s="20"/>
      <c r="N65" s="20"/>
      <c r="O65" s="20"/>
      <c r="P65" s="48"/>
      <c r="Q65" s="20"/>
      <c r="R65" s="21"/>
    </row>
    <row r="66" spans="2:18" ht="13.5">
      <c r="B66" s="19"/>
      <c r="C66" s="20"/>
      <c r="D66" s="47"/>
      <c r="E66" s="20"/>
      <c r="F66" s="20"/>
      <c r="G66" s="20"/>
      <c r="H66" s="48"/>
      <c r="I66" s="20"/>
      <c r="J66" s="47"/>
      <c r="K66" s="20"/>
      <c r="L66" s="20"/>
      <c r="M66" s="20"/>
      <c r="N66" s="20"/>
      <c r="O66" s="20"/>
      <c r="P66" s="48"/>
      <c r="Q66" s="20"/>
      <c r="R66" s="21"/>
    </row>
    <row r="67" spans="2:18" ht="13.5">
      <c r="B67" s="19"/>
      <c r="C67" s="20"/>
      <c r="D67" s="47"/>
      <c r="E67" s="20"/>
      <c r="F67" s="20"/>
      <c r="G67" s="20"/>
      <c r="H67" s="48"/>
      <c r="I67" s="20"/>
      <c r="J67" s="47"/>
      <c r="K67" s="20"/>
      <c r="L67" s="20"/>
      <c r="M67" s="20"/>
      <c r="N67" s="20"/>
      <c r="O67" s="20"/>
      <c r="P67" s="48"/>
      <c r="Q67" s="20"/>
      <c r="R67" s="21"/>
    </row>
    <row r="68" spans="2:18" ht="13.5">
      <c r="B68" s="19"/>
      <c r="C68" s="20"/>
      <c r="D68" s="47"/>
      <c r="E68" s="20"/>
      <c r="F68" s="20"/>
      <c r="G68" s="20"/>
      <c r="H68" s="48"/>
      <c r="I68" s="20"/>
      <c r="J68" s="47"/>
      <c r="K68" s="20"/>
      <c r="L68" s="20"/>
      <c r="M68" s="20"/>
      <c r="N68" s="20"/>
      <c r="O68" s="20"/>
      <c r="P68" s="48"/>
      <c r="Q68" s="20"/>
      <c r="R68" s="21"/>
    </row>
    <row r="69" spans="2:18" ht="13.5">
      <c r="B69" s="19"/>
      <c r="C69" s="20"/>
      <c r="D69" s="47"/>
      <c r="E69" s="20"/>
      <c r="F69" s="20"/>
      <c r="G69" s="20"/>
      <c r="H69" s="48"/>
      <c r="I69" s="20"/>
      <c r="J69" s="47"/>
      <c r="K69" s="20"/>
      <c r="L69" s="20"/>
      <c r="M69" s="20"/>
      <c r="N69" s="20"/>
      <c r="O69" s="20"/>
      <c r="P69" s="48"/>
      <c r="Q69" s="20"/>
      <c r="R69" s="21"/>
    </row>
    <row r="70" spans="2:18" s="1" customFormat="1" ht="15">
      <c r="B70" s="29"/>
      <c r="C70" s="30"/>
      <c r="D70" s="49" t="s">
        <v>53</v>
      </c>
      <c r="E70" s="50"/>
      <c r="F70" s="50"/>
      <c r="G70" s="51" t="s">
        <v>54</v>
      </c>
      <c r="H70" s="52"/>
      <c r="I70" s="30"/>
      <c r="J70" s="49" t="s">
        <v>53</v>
      </c>
      <c r="K70" s="50"/>
      <c r="L70" s="50"/>
      <c r="M70" s="50"/>
      <c r="N70" s="51" t="s">
        <v>54</v>
      </c>
      <c r="O70" s="50"/>
      <c r="P70" s="52"/>
      <c r="Q70" s="30"/>
      <c r="R70" s="31"/>
    </row>
    <row r="71" spans="2:18" s="1" customFormat="1" ht="14.2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75" customHeight="1">
      <c r="B76" s="29"/>
      <c r="C76" s="205" t="s">
        <v>93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31"/>
    </row>
    <row r="77" spans="2:18" s="1" customFormat="1" ht="6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6" t="s">
        <v>15</v>
      </c>
      <c r="D78" s="30"/>
      <c r="E78" s="30"/>
      <c r="F78" s="243" t="str">
        <f>F6</f>
        <v>Stavební úpravy části objektu penzionu pro důchodce - byt č.7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30"/>
      <c r="R78" s="31"/>
    </row>
    <row r="79" spans="2:18" s="1" customFormat="1" ht="36.75" customHeight="1">
      <c r="B79" s="29"/>
      <c r="C79" s="63" t="s">
        <v>90</v>
      </c>
      <c r="D79" s="30"/>
      <c r="E79" s="30"/>
      <c r="F79" s="194" t="str">
        <f>F7</f>
        <v>1616a - Byt č. 7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30"/>
      <c r="R79" s="31"/>
    </row>
    <row r="80" spans="2:18" s="1" customFormat="1" ht="6.7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6" t="s">
        <v>20</v>
      </c>
      <c r="D81" s="30"/>
      <c r="E81" s="30"/>
      <c r="F81" s="24" t="str">
        <f>F9</f>
        <v>Kolín, Slovenská 984</v>
      </c>
      <c r="G81" s="30"/>
      <c r="H81" s="30"/>
      <c r="I81" s="30"/>
      <c r="J81" s="30"/>
      <c r="K81" s="26" t="s">
        <v>21</v>
      </c>
      <c r="L81" s="30"/>
      <c r="M81" s="234" t="str">
        <f>IF(O9="","",O9)</f>
        <v>2016/07</v>
      </c>
      <c r="N81" s="178"/>
      <c r="O81" s="178"/>
      <c r="P81" s="178"/>
      <c r="Q81" s="30"/>
      <c r="R81" s="31"/>
    </row>
    <row r="82" spans="2:18" s="1" customFormat="1" ht="6.7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6" t="s">
        <v>24</v>
      </c>
      <c r="D83" s="30"/>
      <c r="E83" s="30"/>
      <c r="F83" s="24" t="str">
        <f>E12</f>
        <v>Město Kolín, Karlovo nám. 78, Kolín</v>
      </c>
      <c r="G83" s="30"/>
      <c r="H83" s="30"/>
      <c r="I83" s="30"/>
      <c r="J83" s="30"/>
      <c r="K83" s="26" t="s">
        <v>30</v>
      </c>
      <c r="L83" s="30"/>
      <c r="M83" s="209" t="str">
        <f>E18</f>
        <v>AZ PROJECT Kolín s.r.o, Plynárenská 78, Kolín</v>
      </c>
      <c r="N83" s="178"/>
      <c r="O83" s="178"/>
      <c r="P83" s="178"/>
      <c r="Q83" s="178"/>
      <c r="R83" s="31"/>
    </row>
    <row r="84" spans="2:18" s="1" customFormat="1" ht="14.25" customHeight="1">
      <c r="B84" s="29"/>
      <c r="C84" s="26" t="s">
        <v>28</v>
      </c>
      <c r="D84" s="30"/>
      <c r="E84" s="30"/>
      <c r="F84" s="24" t="str">
        <f>IF(E15="","",E15)</f>
        <v>po výběru investorem</v>
      </c>
      <c r="G84" s="30"/>
      <c r="H84" s="30"/>
      <c r="I84" s="30"/>
      <c r="J84" s="30"/>
      <c r="K84" s="26" t="s">
        <v>35</v>
      </c>
      <c r="L84" s="30"/>
      <c r="M84" s="209" t="str">
        <f>E21</f>
        <v>AZ PROJECT s.r.o., Plynárenská 830, Kolín</v>
      </c>
      <c r="N84" s="178"/>
      <c r="O84" s="178"/>
      <c r="P84" s="178"/>
      <c r="Q84" s="178"/>
      <c r="R84" s="31"/>
    </row>
    <row r="85" spans="2:18" s="1" customFormat="1" ht="9.7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48" t="s">
        <v>94</v>
      </c>
      <c r="D86" s="242"/>
      <c r="E86" s="242"/>
      <c r="F86" s="242"/>
      <c r="G86" s="242"/>
      <c r="H86" s="93"/>
      <c r="I86" s="93"/>
      <c r="J86" s="93"/>
      <c r="K86" s="93"/>
      <c r="L86" s="93"/>
      <c r="M86" s="93"/>
      <c r="N86" s="248" t="s">
        <v>95</v>
      </c>
      <c r="O86" s="178"/>
      <c r="P86" s="178"/>
      <c r="Q86" s="178"/>
      <c r="R86" s="31"/>
    </row>
    <row r="87" spans="2:18" s="1" customFormat="1" ht="9.7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100" t="s">
        <v>96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77">
        <f>N134</f>
        <v>0</v>
      </c>
      <c r="O88" s="178"/>
      <c r="P88" s="178"/>
      <c r="Q88" s="178"/>
      <c r="R88" s="31"/>
      <c r="AU88" s="15" t="s">
        <v>97</v>
      </c>
    </row>
    <row r="89" spans="2:18" s="6" customFormat="1" ht="24.75" customHeight="1">
      <c r="B89" s="101"/>
      <c r="C89" s="102"/>
      <c r="D89" s="103" t="s">
        <v>98</v>
      </c>
      <c r="E89" s="102"/>
      <c r="F89" s="102"/>
      <c r="G89" s="102"/>
      <c r="H89" s="102"/>
      <c r="I89" s="102"/>
      <c r="J89" s="102"/>
      <c r="K89" s="102"/>
      <c r="L89" s="102"/>
      <c r="M89" s="102"/>
      <c r="N89" s="225">
        <f>N135</f>
        <v>0</v>
      </c>
      <c r="O89" s="246"/>
      <c r="P89" s="246"/>
      <c r="Q89" s="246"/>
      <c r="R89" s="104"/>
    </row>
    <row r="90" spans="2:18" s="7" customFormat="1" ht="19.5" customHeight="1">
      <c r="B90" s="105"/>
      <c r="C90" s="106"/>
      <c r="D90" s="107" t="s">
        <v>99</v>
      </c>
      <c r="E90" s="106"/>
      <c r="F90" s="106"/>
      <c r="G90" s="106"/>
      <c r="H90" s="106"/>
      <c r="I90" s="106"/>
      <c r="J90" s="106"/>
      <c r="K90" s="106"/>
      <c r="L90" s="106"/>
      <c r="M90" s="106"/>
      <c r="N90" s="244">
        <f>N136</f>
        <v>0</v>
      </c>
      <c r="O90" s="245"/>
      <c r="P90" s="245"/>
      <c r="Q90" s="245"/>
      <c r="R90" s="108"/>
    </row>
    <row r="91" spans="2:18" s="7" customFormat="1" ht="19.5" customHeight="1">
      <c r="B91" s="105"/>
      <c r="C91" s="106"/>
      <c r="D91" s="107" t="s">
        <v>100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44">
        <f>N154</f>
        <v>0</v>
      </c>
      <c r="O91" s="245"/>
      <c r="P91" s="245"/>
      <c r="Q91" s="245"/>
      <c r="R91" s="108"/>
    </row>
    <row r="92" spans="2:18" s="7" customFormat="1" ht="19.5" customHeight="1">
      <c r="B92" s="105"/>
      <c r="C92" s="106"/>
      <c r="D92" s="107" t="s">
        <v>101</v>
      </c>
      <c r="E92" s="106"/>
      <c r="F92" s="106"/>
      <c r="G92" s="106"/>
      <c r="H92" s="106"/>
      <c r="I92" s="106"/>
      <c r="J92" s="106"/>
      <c r="K92" s="106"/>
      <c r="L92" s="106"/>
      <c r="M92" s="106"/>
      <c r="N92" s="244">
        <f>N167</f>
        <v>0</v>
      </c>
      <c r="O92" s="245"/>
      <c r="P92" s="245"/>
      <c r="Q92" s="245"/>
      <c r="R92" s="108"/>
    </row>
    <row r="93" spans="2:18" s="7" customFormat="1" ht="19.5" customHeight="1">
      <c r="B93" s="105"/>
      <c r="C93" s="106"/>
      <c r="D93" s="107" t="s">
        <v>102</v>
      </c>
      <c r="E93" s="106"/>
      <c r="F93" s="106"/>
      <c r="G93" s="106"/>
      <c r="H93" s="106"/>
      <c r="I93" s="106"/>
      <c r="J93" s="106"/>
      <c r="K93" s="106"/>
      <c r="L93" s="106"/>
      <c r="M93" s="106"/>
      <c r="N93" s="244">
        <f>N169</f>
        <v>0</v>
      </c>
      <c r="O93" s="245"/>
      <c r="P93" s="245"/>
      <c r="Q93" s="245"/>
      <c r="R93" s="108"/>
    </row>
    <row r="94" spans="2:18" s="7" customFormat="1" ht="19.5" customHeight="1">
      <c r="B94" s="105"/>
      <c r="C94" s="106"/>
      <c r="D94" s="107" t="s">
        <v>103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44">
        <f>N187</f>
        <v>0</v>
      </c>
      <c r="O94" s="245"/>
      <c r="P94" s="245"/>
      <c r="Q94" s="245"/>
      <c r="R94" s="108"/>
    </row>
    <row r="95" spans="2:18" s="6" customFormat="1" ht="24.75" customHeight="1">
      <c r="B95" s="101"/>
      <c r="C95" s="102"/>
      <c r="D95" s="103" t="s">
        <v>104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25">
        <f>N195</f>
        <v>0</v>
      </c>
      <c r="O95" s="246"/>
      <c r="P95" s="246"/>
      <c r="Q95" s="246"/>
      <c r="R95" s="104"/>
    </row>
    <row r="96" spans="2:18" s="7" customFormat="1" ht="19.5" customHeight="1">
      <c r="B96" s="105"/>
      <c r="C96" s="106"/>
      <c r="D96" s="107" t="s">
        <v>105</v>
      </c>
      <c r="E96" s="106"/>
      <c r="F96" s="106"/>
      <c r="G96" s="106"/>
      <c r="H96" s="106"/>
      <c r="I96" s="106"/>
      <c r="J96" s="106"/>
      <c r="K96" s="106"/>
      <c r="L96" s="106"/>
      <c r="M96" s="106"/>
      <c r="N96" s="244">
        <f>N196</f>
        <v>0</v>
      </c>
      <c r="O96" s="245"/>
      <c r="P96" s="245"/>
      <c r="Q96" s="245"/>
      <c r="R96" s="108"/>
    </row>
    <row r="97" spans="2:18" s="7" customFormat="1" ht="19.5" customHeight="1">
      <c r="B97" s="105"/>
      <c r="C97" s="106"/>
      <c r="D97" s="107" t="s">
        <v>106</v>
      </c>
      <c r="E97" s="106"/>
      <c r="F97" s="106"/>
      <c r="G97" s="106"/>
      <c r="H97" s="106"/>
      <c r="I97" s="106"/>
      <c r="J97" s="106"/>
      <c r="K97" s="106"/>
      <c r="L97" s="106"/>
      <c r="M97" s="106"/>
      <c r="N97" s="244">
        <f>N202</f>
        <v>0</v>
      </c>
      <c r="O97" s="245"/>
      <c r="P97" s="245"/>
      <c r="Q97" s="245"/>
      <c r="R97" s="108"/>
    </row>
    <row r="98" spans="2:18" s="7" customFormat="1" ht="19.5" customHeight="1">
      <c r="B98" s="105"/>
      <c r="C98" s="106"/>
      <c r="D98" s="107" t="s">
        <v>107</v>
      </c>
      <c r="E98" s="106"/>
      <c r="F98" s="106"/>
      <c r="G98" s="106"/>
      <c r="H98" s="106"/>
      <c r="I98" s="106"/>
      <c r="J98" s="106"/>
      <c r="K98" s="106"/>
      <c r="L98" s="106"/>
      <c r="M98" s="106"/>
      <c r="N98" s="244">
        <f>N205</f>
        <v>0</v>
      </c>
      <c r="O98" s="245"/>
      <c r="P98" s="245"/>
      <c r="Q98" s="245"/>
      <c r="R98" s="108"/>
    </row>
    <row r="99" spans="2:18" s="7" customFormat="1" ht="19.5" customHeight="1">
      <c r="B99" s="105"/>
      <c r="C99" s="106"/>
      <c r="D99" s="107" t="s">
        <v>108</v>
      </c>
      <c r="E99" s="106"/>
      <c r="F99" s="106"/>
      <c r="G99" s="106"/>
      <c r="H99" s="106"/>
      <c r="I99" s="106"/>
      <c r="J99" s="106"/>
      <c r="K99" s="106"/>
      <c r="L99" s="106"/>
      <c r="M99" s="106"/>
      <c r="N99" s="244">
        <f>N207</f>
        <v>0</v>
      </c>
      <c r="O99" s="245"/>
      <c r="P99" s="245"/>
      <c r="Q99" s="245"/>
      <c r="R99" s="108"/>
    </row>
    <row r="100" spans="2:18" s="7" customFormat="1" ht="19.5" customHeight="1">
      <c r="B100" s="105"/>
      <c r="C100" s="106"/>
      <c r="D100" s="107" t="s">
        <v>109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244">
        <f>N214</f>
        <v>0</v>
      </c>
      <c r="O100" s="245"/>
      <c r="P100" s="245"/>
      <c r="Q100" s="245"/>
      <c r="R100" s="108"/>
    </row>
    <row r="101" spans="2:18" s="7" customFormat="1" ht="19.5" customHeight="1">
      <c r="B101" s="105"/>
      <c r="C101" s="106"/>
      <c r="D101" s="107" t="s">
        <v>110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244">
        <f>N216</f>
        <v>0</v>
      </c>
      <c r="O101" s="245"/>
      <c r="P101" s="245"/>
      <c r="Q101" s="245"/>
      <c r="R101" s="108"/>
    </row>
    <row r="102" spans="2:18" s="7" customFormat="1" ht="19.5" customHeight="1">
      <c r="B102" s="105"/>
      <c r="C102" s="106"/>
      <c r="D102" s="107" t="s">
        <v>111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244">
        <f>N219</f>
        <v>0</v>
      </c>
      <c r="O102" s="245"/>
      <c r="P102" s="245"/>
      <c r="Q102" s="245"/>
      <c r="R102" s="108"/>
    </row>
    <row r="103" spans="2:18" s="7" customFormat="1" ht="19.5" customHeight="1">
      <c r="B103" s="105"/>
      <c r="C103" s="106"/>
      <c r="D103" s="107" t="s">
        <v>112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244">
        <f>N229</f>
        <v>0</v>
      </c>
      <c r="O103" s="245"/>
      <c r="P103" s="245"/>
      <c r="Q103" s="245"/>
      <c r="R103" s="108"/>
    </row>
    <row r="104" spans="2:18" s="7" customFormat="1" ht="19.5" customHeight="1">
      <c r="B104" s="105"/>
      <c r="C104" s="106"/>
      <c r="D104" s="107" t="s">
        <v>113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244">
        <f>N251</f>
        <v>0</v>
      </c>
      <c r="O104" s="245"/>
      <c r="P104" s="245"/>
      <c r="Q104" s="245"/>
      <c r="R104" s="108"/>
    </row>
    <row r="105" spans="2:18" s="7" customFormat="1" ht="19.5" customHeight="1">
      <c r="B105" s="105"/>
      <c r="C105" s="106"/>
      <c r="D105" s="107" t="s">
        <v>114</v>
      </c>
      <c r="E105" s="106"/>
      <c r="F105" s="106"/>
      <c r="G105" s="106"/>
      <c r="H105" s="106"/>
      <c r="I105" s="106"/>
      <c r="J105" s="106"/>
      <c r="K105" s="106"/>
      <c r="L105" s="106"/>
      <c r="M105" s="106"/>
      <c r="N105" s="244">
        <f>N256</f>
        <v>0</v>
      </c>
      <c r="O105" s="245"/>
      <c r="P105" s="245"/>
      <c r="Q105" s="245"/>
      <c r="R105" s="108"/>
    </row>
    <row r="106" spans="2:18" s="7" customFormat="1" ht="19.5" customHeight="1">
      <c r="B106" s="105"/>
      <c r="C106" s="106"/>
      <c r="D106" s="107" t="s">
        <v>115</v>
      </c>
      <c r="E106" s="106"/>
      <c r="F106" s="106"/>
      <c r="G106" s="106"/>
      <c r="H106" s="106"/>
      <c r="I106" s="106"/>
      <c r="J106" s="106"/>
      <c r="K106" s="106"/>
      <c r="L106" s="106"/>
      <c r="M106" s="106"/>
      <c r="N106" s="244">
        <f>N265</f>
        <v>0</v>
      </c>
      <c r="O106" s="245"/>
      <c r="P106" s="245"/>
      <c r="Q106" s="245"/>
      <c r="R106" s="108"/>
    </row>
    <row r="107" spans="2:18" s="7" customFormat="1" ht="19.5" customHeight="1">
      <c r="B107" s="105"/>
      <c r="C107" s="106"/>
      <c r="D107" s="107" t="s">
        <v>116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244">
        <f>N288</f>
        <v>0</v>
      </c>
      <c r="O107" s="245"/>
      <c r="P107" s="245"/>
      <c r="Q107" s="245"/>
      <c r="R107" s="108"/>
    </row>
    <row r="108" spans="2:18" s="7" customFormat="1" ht="19.5" customHeight="1">
      <c r="B108" s="105"/>
      <c r="C108" s="106"/>
      <c r="D108" s="107" t="s">
        <v>117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244">
        <f>N300</f>
        <v>0</v>
      </c>
      <c r="O108" s="245"/>
      <c r="P108" s="245"/>
      <c r="Q108" s="245"/>
      <c r="R108" s="108"/>
    </row>
    <row r="109" spans="2:18" s="7" customFormat="1" ht="19.5" customHeight="1">
      <c r="B109" s="105"/>
      <c r="C109" s="106"/>
      <c r="D109" s="107" t="s">
        <v>118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244">
        <f>N303</f>
        <v>0</v>
      </c>
      <c r="O109" s="245"/>
      <c r="P109" s="245"/>
      <c r="Q109" s="245"/>
      <c r="R109" s="108"/>
    </row>
    <row r="110" spans="2:18" s="6" customFormat="1" ht="24.75" customHeight="1">
      <c r="B110" s="101"/>
      <c r="C110" s="102"/>
      <c r="D110" s="103" t="s">
        <v>119</v>
      </c>
      <c r="E110" s="102"/>
      <c r="F110" s="102"/>
      <c r="G110" s="102"/>
      <c r="H110" s="102"/>
      <c r="I110" s="102"/>
      <c r="J110" s="102"/>
      <c r="K110" s="102"/>
      <c r="L110" s="102"/>
      <c r="M110" s="102"/>
      <c r="N110" s="225">
        <f>N314</f>
        <v>0</v>
      </c>
      <c r="O110" s="246"/>
      <c r="P110" s="246"/>
      <c r="Q110" s="246"/>
      <c r="R110" s="104"/>
    </row>
    <row r="111" spans="2:18" s="7" customFormat="1" ht="19.5" customHeight="1">
      <c r="B111" s="105"/>
      <c r="C111" s="106"/>
      <c r="D111" s="107" t="s">
        <v>120</v>
      </c>
      <c r="E111" s="106"/>
      <c r="F111" s="106"/>
      <c r="G111" s="106"/>
      <c r="H111" s="106"/>
      <c r="I111" s="106"/>
      <c r="J111" s="106"/>
      <c r="K111" s="106"/>
      <c r="L111" s="106"/>
      <c r="M111" s="106"/>
      <c r="N111" s="244">
        <f>N315</f>
        <v>0</v>
      </c>
      <c r="O111" s="245"/>
      <c r="P111" s="245"/>
      <c r="Q111" s="245"/>
      <c r="R111" s="108"/>
    </row>
    <row r="112" spans="2:18" s="1" customFormat="1" ht="21.75" customHeight="1"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</row>
    <row r="113" spans="2:21" s="1" customFormat="1" ht="29.25" customHeight="1">
      <c r="B113" s="29"/>
      <c r="C113" s="100" t="s">
        <v>121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247">
        <f>ROUND(N114+N115,2)</f>
        <v>0</v>
      </c>
      <c r="O113" s="178"/>
      <c r="P113" s="178"/>
      <c r="Q113" s="178"/>
      <c r="R113" s="31"/>
      <c r="T113" s="109"/>
      <c r="U113" s="110" t="s">
        <v>41</v>
      </c>
    </row>
    <row r="114" spans="2:65" s="1" customFormat="1" ht="18" customHeight="1">
      <c r="B114" s="111"/>
      <c r="C114" s="112"/>
      <c r="D114" s="239" t="s">
        <v>122</v>
      </c>
      <c r="E114" s="240"/>
      <c r="F114" s="240"/>
      <c r="G114" s="240"/>
      <c r="H114" s="240"/>
      <c r="I114" s="112"/>
      <c r="J114" s="112"/>
      <c r="K114" s="112"/>
      <c r="L114" s="112"/>
      <c r="M114" s="112"/>
      <c r="N114" s="241">
        <v>0</v>
      </c>
      <c r="O114" s="240"/>
      <c r="P114" s="240"/>
      <c r="Q114" s="240"/>
      <c r="R114" s="114"/>
      <c r="S114" s="112"/>
      <c r="T114" s="115"/>
      <c r="U114" s="116" t="s">
        <v>44</v>
      </c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8" t="s">
        <v>123</v>
      </c>
      <c r="AZ114" s="117"/>
      <c r="BA114" s="117"/>
      <c r="BB114" s="117"/>
      <c r="BC114" s="117"/>
      <c r="BD114" s="117"/>
      <c r="BE114" s="119">
        <f>IF(U114="základní",N114,0)</f>
        <v>0</v>
      </c>
      <c r="BF114" s="119">
        <f>IF(U114="snížená",N114,0)</f>
        <v>0</v>
      </c>
      <c r="BG114" s="119">
        <f>IF(U114="zákl. přenesená",N114,0)</f>
        <v>0</v>
      </c>
      <c r="BH114" s="119">
        <f>IF(U114="sníž. přenesená",N114,0)</f>
        <v>0</v>
      </c>
      <c r="BI114" s="119">
        <f>IF(U114="nulová",N114,0)</f>
        <v>0</v>
      </c>
      <c r="BJ114" s="118" t="s">
        <v>124</v>
      </c>
      <c r="BK114" s="117"/>
      <c r="BL114" s="117"/>
      <c r="BM114" s="117"/>
    </row>
    <row r="115" spans="2:65" s="1" customFormat="1" ht="18" customHeight="1">
      <c r="B115" s="111"/>
      <c r="C115" s="112"/>
      <c r="D115" s="113" t="s">
        <v>125</v>
      </c>
      <c r="E115" s="112"/>
      <c r="F115" s="112"/>
      <c r="G115" s="112"/>
      <c r="H115" s="112"/>
      <c r="I115" s="112"/>
      <c r="J115" s="112"/>
      <c r="K115" s="112"/>
      <c r="L115" s="112"/>
      <c r="M115" s="112"/>
      <c r="N115" s="241">
        <v>0</v>
      </c>
      <c r="O115" s="240"/>
      <c r="P115" s="240"/>
      <c r="Q115" s="240"/>
      <c r="R115" s="114"/>
      <c r="S115" s="112"/>
      <c r="T115" s="120"/>
      <c r="U115" s="121" t="s">
        <v>44</v>
      </c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8" t="s">
        <v>126</v>
      </c>
      <c r="AZ115" s="117"/>
      <c r="BA115" s="117"/>
      <c r="BB115" s="117"/>
      <c r="BC115" s="117"/>
      <c r="BD115" s="117"/>
      <c r="BE115" s="119">
        <f>IF(U115="základní",N115,0)</f>
        <v>0</v>
      </c>
      <c r="BF115" s="119">
        <f>IF(U115="snížená",N115,0)</f>
        <v>0</v>
      </c>
      <c r="BG115" s="119">
        <f>IF(U115="zákl. přenesená",N115,0)</f>
        <v>0</v>
      </c>
      <c r="BH115" s="119">
        <f>IF(U115="sníž. přenesená",N115,0)</f>
        <v>0</v>
      </c>
      <c r="BI115" s="119">
        <f>IF(U115="nulová",N115,0)</f>
        <v>0</v>
      </c>
      <c r="BJ115" s="118" t="s">
        <v>124</v>
      </c>
      <c r="BK115" s="117"/>
      <c r="BL115" s="117"/>
      <c r="BM115" s="117"/>
    </row>
    <row r="116" spans="2:18" s="1" customFormat="1" ht="13.5"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1"/>
    </row>
    <row r="117" spans="2:18" s="1" customFormat="1" ht="29.25" customHeight="1">
      <c r="B117" s="29"/>
      <c r="C117" s="92" t="s">
        <v>87</v>
      </c>
      <c r="D117" s="93"/>
      <c r="E117" s="93"/>
      <c r="F117" s="93"/>
      <c r="G117" s="93"/>
      <c r="H117" s="93"/>
      <c r="I117" s="93"/>
      <c r="J117" s="93"/>
      <c r="K117" s="93"/>
      <c r="L117" s="179">
        <f>ROUND(SUM(N88+N113),2)</f>
        <v>0</v>
      </c>
      <c r="M117" s="242"/>
      <c r="N117" s="242"/>
      <c r="O117" s="242"/>
      <c r="P117" s="242"/>
      <c r="Q117" s="242"/>
      <c r="R117" s="31"/>
    </row>
    <row r="118" spans="2:18" s="1" customFormat="1" ht="6.75" customHeight="1"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5"/>
    </row>
    <row r="122" spans="2:18" s="1" customFormat="1" ht="6.75" customHeight="1"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8"/>
    </row>
    <row r="123" spans="2:18" s="1" customFormat="1" ht="36.75" customHeight="1">
      <c r="B123" s="29"/>
      <c r="C123" s="205" t="s">
        <v>127</v>
      </c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31"/>
    </row>
    <row r="124" spans="2:18" s="1" customFormat="1" ht="6.75" customHeight="1"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1"/>
    </row>
    <row r="125" spans="2:18" s="1" customFormat="1" ht="30" customHeight="1">
      <c r="B125" s="29"/>
      <c r="C125" s="26" t="s">
        <v>15</v>
      </c>
      <c r="D125" s="30"/>
      <c r="E125" s="30"/>
      <c r="F125" s="243" t="str">
        <f>F6</f>
        <v>Stavební úpravy části objektu penzionu pro důchodce - byt č.7</v>
      </c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30"/>
      <c r="R125" s="31"/>
    </row>
    <row r="126" spans="2:18" s="1" customFormat="1" ht="36.75" customHeight="1">
      <c r="B126" s="29"/>
      <c r="C126" s="63" t="s">
        <v>90</v>
      </c>
      <c r="D126" s="30"/>
      <c r="E126" s="30"/>
      <c r="F126" s="194" t="str">
        <f>F7</f>
        <v>1616a - Byt č. 7</v>
      </c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30"/>
      <c r="R126" s="31"/>
    </row>
    <row r="127" spans="2:18" s="1" customFormat="1" ht="6.75" customHeight="1"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1"/>
    </row>
    <row r="128" spans="2:18" s="1" customFormat="1" ht="18" customHeight="1">
      <c r="B128" s="29"/>
      <c r="C128" s="26" t="s">
        <v>20</v>
      </c>
      <c r="D128" s="30"/>
      <c r="E128" s="30"/>
      <c r="F128" s="24" t="str">
        <f>F9</f>
        <v>Kolín, Slovenská 984</v>
      </c>
      <c r="G128" s="30"/>
      <c r="H128" s="30"/>
      <c r="I128" s="30"/>
      <c r="J128" s="30"/>
      <c r="K128" s="26" t="s">
        <v>21</v>
      </c>
      <c r="L128" s="30"/>
      <c r="M128" s="234" t="str">
        <f>IF(O9="","",O9)</f>
        <v>2016/07</v>
      </c>
      <c r="N128" s="178"/>
      <c r="O128" s="178"/>
      <c r="P128" s="178"/>
      <c r="Q128" s="30"/>
      <c r="R128" s="31"/>
    </row>
    <row r="129" spans="2:18" s="1" customFormat="1" ht="6.75" customHeight="1"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1"/>
    </row>
    <row r="130" spans="2:18" s="1" customFormat="1" ht="15">
      <c r="B130" s="29"/>
      <c r="C130" s="26" t="s">
        <v>24</v>
      </c>
      <c r="D130" s="30"/>
      <c r="E130" s="30"/>
      <c r="F130" s="24" t="str">
        <f>E12</f>
        <v>Město Kolín, Karlovo nám. 78, Kolín</v>
      </c>
      <c r="G130" s="30"/>
      <c r="H130" s="30"/>
      <c r="I130" s="30"/>
      <c r="J130" s="30"/>
      <c r="K130" s="26" t="s">
        <v>30</v>
      </c>
      <c r="L130" s="30"/>
      <c r="M130" s="209" t="str">
        <f>E18</f>
        <v>AZ PROJECT Kolín s.r.o, Plynárenská 78, Kolín</v>
      </c>
      <c r="N130" s="178"/>
      <c r="O130" s="178"/>
      <c r="P130" s="178"/>
      <c r="Q130" s="178"/>
      <c r="R130" s="31"/>
    </row>
    <row r="131" spans="2:18" s="1" customFormat="1" ht="14.25" customHeight="1">
      <c r="B131" s="29"/>
      <c r="C131" s="26" t="s">
        <v>28</v>
      </c>
      <c r="D131" s="30"/>
      <c r="E131" s="30"/>
      <c r="F131" s="24" t="str">
        <f>IF(E15="","",E15)</f>
        <v>po výběru investorem</v>
      </c>
      <c r="G131" s="30"/>
      <c r="H131" s="30"/>
      <c r="I131" s="30"/>
      <c r="J131" s="30"/>
      <c r="K131" s="26" t="s">
        <v>35</v>
      </c>
      <c r="L131" s="30"/>
      <c r="M131" s="209" t="str">
        <f>E21</f>
        <v>AZ PROJECT s.r.o., Plynárenská 830, Kolín</v>
      </c>
      <c r="N131" s="178"/>
      <c r="O131" s="178"/>
      <c r="P131" s="178"/>
      <c r="Q131" s="178"/>
      <c r="R131" s="31"/>
    </row>
    <row r="132" spans="2:18" s="1" customFormat="1" ht="9.75" customHeight="1"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1"/>
    </row>
    <row r="133" spans="2:27" s="8" customFormat="1" ht="29.25" customHeight="1">
      <c r="B133" s="122"/>
      <c r="C133" s="123" t="s">
        <v>128</v>
      </c>
      <c r="D133" s="124" t="s">
        <v>129</v>
      </c>
      <c r="E133" s="124" t="s">
        <v>59</v>
      </c>
      <c r="F133" s="235" t="s">
        <v>130</v>
      </c>
      <c r="G133" s="236"/>
      <c r="H133" s="236"/>
      <c r="I133" s="236"/>
      <c r="J133" s="124" t="s">
        <v>131</v>
      </c>
      <c r="K133" s="124" t="s">
        <v>132</v>
      </c>
      <c r="L133" s="237" t="s">
        <v>133</v>
      </c>
      <c r="M133" s="236"/>
      <c r="N133" s="235" t="s">
        <v>95</v>
      </c>
      <c r="O133" s="236"/>
      <c r="P133" s="236"/>
      <c r="Q133" s="238"/>
      <c r="R133" s="125"/>
      <c r="T133" s="70" t="s">
        <v>134</v>
      </c>
      <c r="U133" s="71" t="s">
        <v>41</v>
      </c>
      <c r="V133" s="71" t="s">
        <v>135</v>
      </c>
      <c r="W133" s="71" t="s">
        <v>136</v>
      </c>
      <c r="X133" s="71" t="s">
        <v>137</v>
      </c>
      <c r="Y133" s="71" t="s">
        <v>138</v>
      </c>
      <c r="Z133" s="71" t="s">
        <v>139</v>
      </c>
      <c r="AA133" s="72" t="s">
        <v>140</v>
      </c>
    </row>
    <row r="134" spans="2:63" s="1" customFormat="1" ht="29.25" customHeight="1">
      <c r="B134" s="29"/>
      <c r="C134" s="74" t="s">
        <v>91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222">
        <f>BK134</f>
        <v>0</v>
      </c>
      <c r="O134" s="223"/>
      <c r="P134" s="223"/>
      <c r="Q134" s="223"/>
      <c r="R134" s="31"/>
      <c r="T134" s="73"/>
      <c r="U134" s="45"/>
      <c r="V134" s="45"/>
      <c r="W134" s="126">
        <f>W135+W195+W314</f>
        <v>241.74823400000002</v>
      </c>
      <c r="X134" s="45"/>
      <c r="Y134" s="126">
        <f>Y135+Y195+Y314</f>
        <v>7.251657109999999</v>
      </c>
      <c r="Z134" s="45"/>
      <c r="AA134" s="127">
        <f>AA135+AA195+AA314</f>
        <v>2.598292</v>
      </c>
      <c r="AT134" s="15" t="s">
        <v>76</v>
      </c>
      <c r="AU134" s="15" t="s">
        <v>97</v>
      </c>
      <c r="BK134" s="128">
        <f>BK135+BK195+BK314</f>
        <v>0</v>
      </c>
    </row>
    <row r="135" spans="2:63" s="9" customFormat="1" ht="36.75" customHeight="1">
      <c r="B135" s="129"/>
      <c r="C135" s="130"/>
      <c r="D135" s="131" t="s">
        <v>98</v>
      </c>
      <c r="E135" s="131"/>
      <c r="F135" s="131"/>
      <c r="G135" s="131"/>
      <c r="H135" s="131"/>
      <c r="I135" s="131"/>
      <c r="J135" s="131"/>
      <c r="K135" s="131"/>
      <c r="L135" s="131"/>
      <c r="M135" s="131"/>
      <c r="N135" s="224">
        <f>BK135</f>
        <v>0</v>
      </c>
      <c r="O135" s="225"/>
      <c r="P135" s="225"/>
      <c r="Q135" s="225"/>
      <c r="R135" s="132"/>
      <c r="T135" s="133"/>
      <c r="U135" s="130"/>
      <c r="V135" s="130"/>
      <c r="W135" s="134">
        <f>W136+W154+W167+W169+W187</f>
        <v>125.872724</v>
      </c>
      <c r="X135" s="130"/>
      <c r="Y135" s="134">
        <f>Y136+Y154+Y167+Y169+Y187</f>
        <v>5.828994849999999</v>
      </c>
      <c r="Z135" s="130"/>
      <c r="AA135" s="135">
        <f>AA136+AA154+AA167+AA169+AA187</f>
        <v>2.054216</v>
      </c>
      <c r="AR135" s="136" t="s">
        <v>19</v>
      </c>
      <c r="AT135" s="137" t="s">
        <v>76</v>
      </c>
      <c r="AU135" s="137" t="s">
        <v>77</v>
      </c>
      <c r="AY135" s="136" t="s">
        <v>141</v>
      </c>
      <c r="BK135" s="138">
        <f>BK136+BK154+BK167+BK169+BK187</f>
        <v>0</v>
      </c>
    </row>
    <row r="136" spans="2:63" s="9" customFormat="1" ht="19.5" customHeight="1">
      <c r="B136" s="129"/>
      <c r="C136" s="130"/>
      <c r="D136" s="139" t="s">
        <v>99</v>
      </c>
      <c r="E136" s="139"/>
      <c r="F136" s="139"/>
      <c r="G136" s="139"/>
      <c r="H136" s="139"/>
      <c r="I136" s="139"/>
      <c r="J136" s="139"/>
      <c r="K136" s="139"/>
      <c r="L136" s="139"/>
      <c r="M136" s="139"/>
      <c r="N136" s="214">
        <f>BK136</f>
        <v>0</v>
      </c>
      <c r="O136" s="215"/>
      <c r="P136" s="215"/>
      <c r="Q136" s="215"/>
      <c r="R136" s="132"/>
      <c r="T136" s="133"/>
      <c r="U136" s="130"/>
      <c r="V136" s="130"/>
      <c r="W136" s="134">
        <f>SUM(W137:W153)</f>
        <v>20.795898</v>
      </c>
      <c r="X136" s="130"/>
      <c r="Y136" s="134">
        <f>SUM(Y137:Y153)</f>
        <v>2.3977633499999995</v>
      </c>
      <c r="Z136" s="130"/>
      <c r="AA136" s="135">
        <f>SUM(AA137:AA153)</f>
        <v>0</v>
      </c>
      <c r="AR136" s="136" t="s">
        <v>19</v>
      </c>
      <c r="AT136" s="137" t="s">
        <v>76</v>
      </c>
      <c r="AU136" s="137" t="s">
        <v>19</v>
      </c>
      <c r="AY136" s="136" t="s">
        <v>141</v>
      </c>
      <c r="BK136" s="138">
        <f>SUM(BK137:BK153)</f>
        <v>0</v>
      </c>
    </row>
    <row r="137" spans="2:65" s="1" customFormat="1" ht="31.5" customHeight="1">
      <c r="B137" s="111"/>
      <c r="C137" s="140" t="s">
        <v>19</v>
      </c>
      <c r="D137" s="140" t="s">
        <v>142</v>
      </c>
      <c r="E137" s="141" t="s">
        <v>143</v>
      </c>
      <c r="F137" s="219" t="s">
        <v>144</v>
      </c>
      <c r="G137" s="220"/>
      <c r="H137" s="220"/>
      <c r="I137" s="220"/>
      <c r="J137" s="142" t="s">
        <v>145</v>
      </c>
      <c r="K137" s="143">
        <v>1</v>
      </c>
      <c r="L137" s="221">
        <v>0</v>
      </c>
      <c r="M137" s="220"/>
      <c r="N137" s="221">
        <f>ROUND(L137*K137,2)</f>
        <v>0</v>
      </c>
      <c r="O137" s="220"/>
      <c r="P137" s="220"/>
      <c r="Q137" s="220"/>
      <c r="R137" s="114"/>
      <c r="T137" s="144" t="s">
        <v>3</v>
      </c>
      <c r="U137" s="38" t="s">
        <v>44</v>
      </c>
      <c r="V137" s="145">
        <v>0.186</v>
      </c>
      <c r="W137" s="145">
        <f>V137*K137</f>
        <v>0.186</v>
      </c>
      <c r="X137" s="145">
        <v>0.01807</v>
      </c>
      <c r="Y137" s="145">
        <f>X137*K137</f>
        <v>0.01807</v>
      </c>
      <c r="Z137" s="145">
        <v>0</v>
      </c>
      <c r="AA137" s="146">
        <f>Z137*K137</f>
        <v>0</v>
      </c>
      <c r="AR137" s="15" t="s">
        <v>146</v>
      </c>
      <c r="AT137" s="15" t="s">
        <v>142</v>
      </c>
      <c r="AU137" s="15" t="s">
        <v>124</v>
      </c>
      <c r="AY137" s="15" t="s">
        <v>141</v>
      </c>
      <c r="BE137" s="147">
        <f>IF(U137="základní",N137,0)</f>
        <v>0</v>
      </c>
      <c r="BF137" s="147">
        <f>IF(U137="snížená",N137,0)</f>
        <v>0</v>
      </c>
      <c r="BG137" s="147">
        <f>IF(U137="zákl. přenesená",N137,0)</f>
        <v>0</v>
      </c>
      <c r="BH137" s="147">
        <f>IF(U137="sníž. přenesená",N137,0)</f>
        <v>0</v>
      </c>
      <c r="BI137" s="147">
        <f>IF(U137="nulová",N137,0)</f>
        <v>0</v>
      </c>
      <c r="BJ137" s="15" t="s">
        <v>124</v>
      </c>
      <c r="BK137" s="147">
        <f>ROUND(L137*K137,2)</f>
        <v>0</v>
      </c>
      <c r="BL137" s="15" t="s">
        <v>146</v>
      </c>
      <c r="BM137" s="15" t="s">
        <v>147</v>
      </c>
    </row>
    <row r="138" spans="2:65" s="1" customFormat="1" ht="31.5" customHeight="1">
      <c r="B138" s="111"/>
      <c r="C138" s="140" t="s">
        <v>124</v>
      </c>
      <c r="D138" s="140" t="s">
        <v>142</v>
      </c>
      <c r="E138" s="141" t="s">
        <v>148</v>
      </c>
      <c r="F138" s="219" t="s">
        <v>149</v>
      </c>
      <c r="G138" s="220"/>
      <c r="H138" s="220"/>
      <c r="I138" s="220"/>
      <c r="J138" s="142" t="s">
        <v>145</v>
      </c>
      <c r="K138" s="143">
        <v>1</v>
      </c>
      <c r="L138" s="221">
        <v>0</v>
      </c>
      <c r="M138" s="220"/>
      <c r="N138" s="221">
        <f>ROUND(L138*K138,2)</f>
        <v>0</v>
      </c>
      <c r="O138" s="220"/>
      <c r="P138" s="220"/>
      <c r="Q138" s="220"/>
      <c r="R138" s="114"/>
      <c r="T138" s="144" t="s">
        <v>3</v>
      </c>
      <c r="U138" s="38" t="s">
        <v>44</v>
      </c>
      <c r="V138" s="145">
        <v>0.186</v>
      </c>
      <c r="W138" s="145">
        <f>V138*K138</f>
        <v>0.186</v>
      </c>
      <c r="X138" s="145">
        <v>0.02019</v>
      </c>
      <c r="Y138" s="145">
        <f>X138*K138</f>
        <v>0.02019</v>
      </c>
      <c r="Z138" s="145">
        <v>0</v>
      </c>
      <c r="AA138" s="146">
        <f>Z138*K138</f>
        <v>0</v>
      </c>
      <c r="AR138" s="15" t="s">
        <v>146</v>
      </c>
      <c r="AT138" s="15" t="s">
        <v>142</v>
      </c>
      <c r="AU138" s="15" t="s">
        <v>124</v>
      </c>
      <c r="AY138" s="15" t="s">
        <v>141</v>
      </c>
      <c r="BE138" s="147">
        <f>IF(U138="základní",N138,0)</f>
        <v>0</v>
      </c>
      <c r="BF138" s="147">
        <f>IF(U138="snížená",N138,0)</f>
        <v>0</v>
      </c>
      <c r="BG138" s="147">
        <f>IF(U138="zákl. přenesená",N138,0)</f>
        <v>0</v>
      </c>
      <c r="BH138" s="147">
        <f>IF(U138="sníž. přenesená",N138,0)</f>
        <v>0</v>
      </c>
      <c r="BI138" s="147">
        <f>IF(U138="nulová",N138,0)</f>
        <v>0</v>
      </c>
      <c r="BJ138" s="15" t="s">
        <v>124</v>
      </c>
      <c r="BK138" s="147">
        <f>ROUND(L138*K138,2)</f>
        <v>0</v>
      </c>
      <c r="BL138" s="15" t="s">
        <v>146</v>
      </c>
      <c r="BM138" s="15" t="s">
        <v>150</v>
      </c>
    </row>
    <row r="139" spans="2:65" s="1" customFormat="1" ht="31.5" customHeight="1">
      <c r="B139" s="111"/>
      <c r="C139" s="140" t="s">
        <v>151</v>
      </c>
      <c r="D139" s="140" t="s">
        <v>142</v>
      </c>
      <c r="E139" s="141" t="s">
        <v>152</v>
      </c>
      <c r="F139" s="219" t="s">
        <v>153</v>
      </c>
      <c r="G139" s="220"/>
      <c r="H139" s="220"/>
      <c r="I139" s="220"/>
      <c r="J139" s="142" t="s">
        <v>154</v>
      </c>
      <c r="K139" s="143">
        <v>0.03</v>
      </c>
      <c r="L139" s="221">
        <v>0</v>
      </c>
      <c r="M139" s="220"/>
      <c r="N139" s="221">
        <f>ROUND(L139*K139,2)</f>
        <v>0</v>
      </c>
      <c r="O139" s="220"/>
      <c r="P139" s="220"/>
      <c r="Q139" s="220"/>
      <c r="R139" s="114"/>
      <c r="T139" s="144" t="s">
        <v>3</v>
      </c>
      <c r="U139" s="38" t="s">
        <v>44</v>
      </c>
      <c r="V139" s="145">
        <v>36.9</v>
      </c>
      <c r="W139" s="145">
        <f>V139*K139</f>
        <v>1.107</v>
      </c>
      <c r="X139" s="145">
        <v>1.09</v>
      </c>
      <c r="Y139" s="145">
        <f>X139*K139</f>
        <v>0.0327</v>
      </c>
      <c r="Z139" s="145">
        <v>0</v>
      </c>
      <c r="AA139" s="146">
        <f>Z139*K139</f>
        <v>0</v>
      </c>
      <c r="AR139" s="15" t="s">
        <v>146</v>
      </c>
      <c r="AT139" s="15" t="s">
        <v>142</v>
      </c>
      <c r="AU139" s="15" t="s">
        <v>124</v>
      </c>
      <c r="AY139" s="15" t="s">
        <v>141</v>
      </c>
      <c r="BE139" s="147">
        <f>IF(U139="základní",N139,0)</f>
        <v>0</v>
      </c>
      <c r="BF139" s="147">
        <f>IF(U139="snížená",N139,0)</f>
        <v>0</v>
      </c>
      <c r="BG139" s="147">
        <f>IF(U139="zákl. přenesená",N139,0)</f>
        <v>0</v>
      </c>
      <c r="BH139" s="147">
        <f>IF(U139="sníž. přenesená",N139,0)</f>
        <v>0</v>
      </c>
      <c r="BI139" s="147">
        <f>IF(U139="nulová",N139,0)</f>
        <v>0</v>
      </c>
      <c r="BJ139" s="15" t="s">
        <v>124</v>
      </c>
      <c r="BK139" s="147">
        <f>ROUND(L139*K139,2)</f>
        <v>0</v>
      </c>
      <c r="BL139" s="15" t="s">
        <v>146</v>
      </c>
      <c r="BM139" s="15" t="s">
        <v>155</v>
      </c>
    </row>
    <row r="140" spans="2:51" s="10" customFormat="1" ht="22.5" customHeight="1">
      <c r="B140" s="148"/>
      <c r="C140" s="149"/>
      <c r="D140" s="149"/>
      <c r="E140" s="150" t="s">
        <v>3</v>
      </c>
      <c r="F140" s="226" t="s">
        <v>156</v>
      </c>
      <c r="G140" s="227"/>
      <c r="H140" s="227"/>
      <c r="I140" s="227"/>
      <c r="J140" s="149"/>
      <c r="K140" s="151">
        <v>0.03</v>
      </c>
      <c r="L140" s="149"/>
      <c r="M140" s="149"/>
      <c r="N140" s="149"/>
      <c r="O140" s="149"/>
      <c r="P140" s="149"/>
      <c r="Q140" s="149"/>
      <c r="R140" s="152"/>
      <c r="T140" s="153"/>
      <c r="U140" s="149"/>
      <c r="V140" s="149"/>
      <c r="W140" s="149"/>
      <c r="X140" s="149"/>
      <c r="Y140" s="149"/>
      <c r="Z140" s="149"/>
      <c r="AA140" s="154"/>
      <c r="AT140" s="155" t="s">
        <v>157</v>
      </c>
      <c r="AU140" s="155" t="s">
        <v>124</v>
      </c>
      <c r="AV140" s="10" t="s">
        <v>124</v>
      </c>
      <c r="AW140" s="10" t="s">
        <v>34</v>
      </c>
      <c r="AX140" s="10" t="s">
        <v>19</v>
      </c>
      <c r="AY140" s="155" t="s">
        <v>141</v>
      </c>
    </row>
    <row r="141" spans="2:65" s="1" customFormat="1" ht="31.5" customHeight="1">
      <c r="B141" s="111"/>
      <c r="C141" s="140" t="s">
        <v>146</v>
      </c>
      <c r="D141" s="140" t="s">
        <v>142</v>
      </c>
      <c r="E141" s="141" t="s">
        <v>158</v>
      </c>
      <c r="F141" s="219" t="s">
        <v>159</v>
      </c>
      <c r="G141" s="220"/>
      <c r="H141" s="220"/>
      <c r="I141" s="220"/>
      <c r="J141" s="142" t="s">
        <v>160</v>
      </c>
      <c r="K141" s="143">
        <v>24.582</v>
      </c>
      <c r="L141" s="221">
        <v>0</v>
      </c>
      <c r="M141" s="220"/>
      <c r="N141" s="221">
        <f>ROUND(L141*K141,2)</f>
        <v>0</v>
      </c>
      <c r="O141" s="220"/>
      <c r="P141" s="220"/>
      <c r="Q141" s="220"/>
      <c r="R141" s="114"/>
      <c r="T141" s="144" t="s">
        <v>3</v>
      </c>
      <c r="U141" s="38" t="s">
        <v>44</v>
      </c>
      <c r="V141" s="145">
        <v>0.54</v>
      </c>
      <c r="W141" s="145">
        <f>V141*K141</f>
        <v>13.274280000000001</v>
      </c>
      <c r="X141" s="145">
        <v>0.08707</v>
      </c>
      <c r="Y141" s="145">
        <f>X141*K141</f>
        <v>2.14035474</v>
      </c>
      <c r="Z141" s="145">
        <v>0</v>
      </c>
      <c r="AA141" s="146">
        <f>Z141*K141</f>
        <v>0</v>
      </c>
      <c r="AR141" s="15" t="s">
        <v>146</v>
      </c>
      <c r="AT141" s="15" t="s">
        <v>142</v>
      </c>
      <c r="AU141" s="15" t="s">
        <v>124</v>
      </c>
      <c r="AY141" s="15" t="s">
        <v>141</v>
      </c>
      <c r="BE141" s="147">
        <f>IF(U141="základní",N141,0)</f>
        <v>0</v>
      </c>
      <c r="BF141" s="147">
        <f>IF(U141="snížená",N141,0)</f>
        <v>0</v>
      </c>
      <c r="BG141" s="147">
        <f>IF(U141="zákl. přenesená",N141,0)</f>
        <v>0</v>
      </c>
      <c r="BH141" s="147">
        <f>IF(U141="sníž. přenesená",N141,0)</f>
        <v>0</v>
      </c>
      <c r="BI141" s="147">
        <f>IF(U141="nulová",N141,0)</f>
        <v>0</v>
      </c>
      <c r="BJ141" s="15" t="s">
        <v>124</v>
      </c>
      <c r="BK141" s="147">
        <f>ROUND(L141*K141,2)</f>
        <v>0</v>
      </c>
      <c r="BL141" s="15" t="s">
        <v>146</v>
      </c>
      <c r="BM141" s="15" t="s">
        <v>161</v>
      </c>
    </row>
    <row r="142" spans="2:51" s="10" customFormat="1" ht="22.5" customHeight="1">
      <c r="B142" s="148"/>
      <c r="C142" s="149"/>
      <c r="D142" s="149"/>
      <c r="E142" s="150" t="s">
        <v>3</v>
      </c>
      <c r="F142" s="226" t="s">
        <v>162</v>
      </c>
      <c r="G142" s="227"/>
      <c r="H142" s="227"/>
      <c r="I142" s="227"/>
      <c r="J142" s="149"/>
      <c r="K142" s="151">
        <v>27.313</v>
      </c>
      <c r="L142" s="149"/>
      <c r="M142" s="149"/>
      <c r="N142" s="149"/>
      <c r="O142" s="149"/>
      <c r="P142" s="149"/>
      <c r="Q142" s="149"/>
      <c r="R142" s="152"/>
      <c r="T142" s="153"/>
      <c r="U142" s="149"/>
      <c r="V142" s="149"/>
      <c r="W142" s="149"/>
      <c r="X142" s="149"/>
      <c r="Y142" s="149"/>
      <c r="Z142" s="149"/>
      <c r="AA142" s="154"/>
      <c r="AT142" s="155" t="s">
        <v>157</v>
      </c>
      <c r="AU142" s="155" t="s">
        <v>124</v>
      </c>
      <c r="AV142" s="10" t="s">
        <v>124</v>
      </c>
      <c r="AW142" s="10" t="s">
        <v>34</v>
      </c>
      <c r="AX142" s="10" t="s">
        <v>77</v>
      </c>
      <c r="AY142" s="155" t="s">
        <v>141</v>
      </c>
    </row>
    <row r="143" spans="2:51" s="10" customFormat="1" ht="22.5" customHeight="1">
      <c r="B143" s="148"/>
      <c r="C143" s="149"/>
      <c r="D143" s="149"/>
      <c r="E143" s="150" t="s">
        <v>3</v>
      </c>
      <c r="F143" s="231" t="s">
        <v>163</v>
      </c>
      <c r="G143" s="227"/>
      <c r="H143" s="227"/>
      <c r="I143" s="227"/>
      <c r="J143" s="149"/>
      <c r="K143" s="151">
        <v>-3.743</v>
      </c>
      <c r="L143" s="149"/>
      <c r="M143" s="149"/>
      <c r="N143" s="149"/>
      <c r="O143" s="149"/>
      <c r="P143" s="149"/>
      <c r="Q143" s="149"/>
      <c r="R143" s="152"/>
      <c r="T143" s="153"/>
      <c r="U143" s="149"/>
      <c r="V143" s="149"/>
      <c r="W143" s="149"/>
      <c r="X143" s="149"/>
      <c r="Y143" s="149"/>
      <c r="Z143" s="149"/>
      <c r="AA143" s="154"/>
      <c r="AT143" s="155" t="s">
        <v>157</v>
      </c>
      <c r="AU143" s="155" t="s">
        <v>124</v>
      </c>
      <c r="AV143" s="10" t="s">
        <v>124</v>
      </c>
      <c r="AW143" s="10" t="s">
        <v>34</v>
      </c>
      <c r="AX143" s="10" t="s">
        <v>77</v>
      </c>
      <c r="AY143" s="155" t="s">
        <v>141</v>
      </c>
    </row>
    <row r="144" spans="2:51" s="10" customFormat="1" ht="22.5" customHeight="1">
      <c r="B144" s="148"/>
      <c r="C144" s="149"/>
      <c r="D144" s="149"/>
      <c r="E144" s="150" t="s">
        <v>3</v>
      </c>
      <c r="F144" s="231" t="s">
        <v>164</v>
      </c>
      <c r="G144" s="227"/>
      <c r="H144" s="227"/>
      <c r="I144" s="227"/>
      <c r="J144" s="149"/>
      <c r="K144" s="151">
        <v>1.012</v>
      </c>
      <c r="L144" s="149"/>
      <c r="M144" s="149"/>
      <c r="N144" s="149"/>
      <c r="O144" s="149"/>
      <c r="P144" s="149"/>
      <c r="Q144" s="149"/>
      <c r="R144" s="152"/>
      <c r="T144" s="153"/>
      <c r="U144" s="149"/>
      <c r="V144" s="149"/>
      <c r="W144" s="149"/>
      <c r="X144" s="149"/>
      <c r="Y144" s="149"/>
      <c r="Z144" s="149"/>
      <c r="AA144" s="154"/>
      <c r="AT144" s="155" t="s">
        <v>157</v>
      </c>
      <c r="AU144" s="155" t="s">
        <v>124</v>
      </c>
      <c r="AV144" s="10" t="s">
        <v>124</v>
      </c>
      <c r="AW144" s="10" t="s">
        <v>34</v>
      </c>
      <c r="AX144" s="10" t="s">
        <v>77</v>
      </c>
      <c r="AY144" s="155" t="s">
        <v>141</v>
      </c>
    </row>
    <row r="145" spans="2:51" s="11" customFormat="1" ht="22.5" customHeight="1">
      <c r="B145" s="156"/>
      <c r="C145" s="157"/>
      <c r="D145" s="157"/>
      <c r="E145" s="158" t="s">
        <v>3</v>
      </c>
      <c r="F145" s="232" t="s">
        <v>165</v>
      </c>
      <c r="G145" s="233"/>
      <c r="H145" s="233"/>
      <c r="I145" s="233"/>
      <c r="J145" s="157"/>
      <c r="K145" s="159">
        <v>24.582</v>
      </c>
      <c r="L145" s="157"/>
      <c r="M145" s="157"/>
      <c r="N145" s="157"/>
      <c r="O145" s="157"/>
      <c r="P145" s="157"/>
      <c r="Q145" s="157"/>
      <c r="R145" s="160"/>
      <c r="T145" s="161"/>
      <c r="U145" s="157"/>
      <c r="V145" s="157"/>
      <c r="W145" s="157"/>
      <c r="X145" s="157"/>
      <c r="Y145" s="157"/>
      <c r="Z145" s="157"/>
      <c r="AA145" s="162"/>
      <c r="AT145" s="163" t="s">
        <v>157</v>
      </c>
      <c r="AU145" s="163" t="s">
        <v>124</v>
      </c>
      <c r="AV145" s="11" t="s">
        <v>146</v>
      </c>
      <c r="AW145" s="11" t="s">
        <v>34</v>
      </c>
      <c r="AX145" s="11" t="s">
        <v>19</v>
      </c>
      <c r="AY145" s="163" t="s">
        <v>141</v>
      </c>
    </row>
    <row r="146" spans="2:65" s="1" customFormat="1" ht="31.5" customHeight="1">
      <c r="B146" s="111"/>
      <c r="C146" s="140" t="s">
        <v>166</v>
      </c>
      <c r="D146" s="140" t="s">
        <v>142</v>
      </c>
      <c r="E146" s="141" t="s">
        <v>167</v>
      </c>
      <c r="F146" s="219" t="s">
        <v>168</v>
      </c>
      <c r="G146" s="220"/>
      <c r="H146" s="220"/>
      <c r="I146" s="220"/>
      <c r="J146" s="142" t="s">
        <v>169</v>
      </c>
      <c r="K146" s="143">
        <v>10</v>
      </c>
      <c r="L146" s="221">
        <v>0</v>
      </c>
      <c r="M146" s="220"/>
      <c r="N146" s="221">
        <f>ROUND(L146*K146,2)</f>
        <v>0</v>
      </c>
      <c r="O146" s="220"/>
      <c r="P146" s="220"/>
      <c r="Q146" s="220"/>
      <c r="R146" s="114"/>
      <c r="T146" s="144" t="s">
        <v>3</v>
      </c>
      <c r="U146" s="38" t="s">
        <v>44</v>
      </c>
      <c r="V146" s="145">
        <v>0.18</v>
      </c>
      <c r="W146" s="145">
        <f>V146*K146</f>
        <v>1.7999999999999998</v>
      </c>
      <c r="X146" s="145">
        <v>0.00012</v>
      </c>
      <c r="Y146" s="145">
        <f>X146*K146</f>
        <v>0.0012000000000000001</v>
      </c>
      <c r="Z146" s="145">
        <v>0</v>
      </c>
      <c r="AA146" s="146">
        <f>Z146*K146</f>
        <v>0</v>
      </c>
      <c r="AR146" s="15" t="s">
        <v>146</v>
      </c>
      <c r="AT146" s="15" t="s">
        <v>142</v>
      </c>
      <c r="AU146" s="15" t="s">
        <v>124</v>
      </c>
      <c r="AY146" s="15" t="s">
        <v>141</v>
      </c>
      <c r="BE146" s="147">
        <f>IF(U146="základní",N146,0)</f>
        <v>0</v>
      </c>
      <c r="BF146" s="147">
        <f>IF(U146="snížená",N146,0)</f>
        <v>0</v>
      </c>
      <c r="BG146" s="147">
        <f>IF(U146="zákl. přenesená",N146,0)</f>
        <v>0</v>
      </c>
      <c r="BH146" s="147">
        <f>IF(U146="sníž. přenesená",N146,0)</f>
        <v>0</v>
      </c>
      <c r="BI146" s="147">
        <f>IF(U146="nulová",N146,0)</f>
        <v>0</v>
      </c>
      <c r="BJ146" s="15" t="s">
        <v>124</v>
      </c>
      <c r="BK146" s="147">
        <f>ROUND(L146*K146,2)</f>
        <v>0</v>
      </c>
      <c r="BL146" s="15" t="s">
        <v>146</v>
      </c>
      <c r="BM146" s="15" t="s">
        <v>170</v>
      </c>
    </row>
    <row r="147" spans="2:51" s="10" customFormat="1" ht="22.5" customHeight="1">
      <c r="B147" s="148"/>
      <c r="C147" s="149"/>
      <c r="D147" s="149"/>
      <c r="E147" s="150" t="s">
        <v>3</v>
      </c>
      <c r="F147" s="226" t="s">
        <v>171</v>
      </c>
      <c r="G147" s="227"/>
      <c r="H147" s="227"/>
      <c r="I147" s="227"/>
      <c r="J147" s="149"/>
      <c r="K147" s="151">
        <v>10</v>
      </c>
      <c r="L147" s="149"/>
      <c r="M147" s="149"/>
      <c r="N147" s="149"/>
      <c r="O147" s="149"/>
      <c r="P147" s="149"/>
      <c r="Q147" s="149"/>
      <c r="R147" s="152"/>
      <c r="T147" s="153"/>
      <c r="U147" s="149"/>
      <c r="V147" s="149"/>
      <c r="W147" s="149"/>
      <c r="X147" s="149"/>
      <c r="Y147" s="149"/>
      <c r="Z147" s="149"/>
      <c r="AA147" s="154"/>
      <c r="AT147" s="155" t="s">
        <v>157</v>
      </c>
      <c r="AU147" s="155" t="s">
        <v>124</v>
      </c>
      <c r="AV147" s="10" t="s">
        <v>124</v>
      </c>
      <c r="AW147" s="10" t="s">
        <v>34</v>
      </c>
      <c r="AX147" s="10" t="s">
        <v>19</v>
      </c>
      <c r="AY147" s="155" t="s">
        <v>141</v>
      </c>
    </row>
    <row r="148" spans="2:65" s="1" customFormat="1" ht="31.5" customHeight="1">
      <c r="B148" s="111"/>
      <c r="C148" s="140" t="s">
        <v>172</v>
      </c>
      <c r="D148" s="140" t="s">
        <v>142</v>
      </c>
      <c r="E148" s="141" t="s">
        <v>173</v>
      </c>
      <c r="F148" s="219" t="s">
        <v>174</v>
      </c>
      <c r="G148" s="220"/>
      <c r="H148" s="220"/>
      <c r="I148" s="220"/>
      <c r="J148" s="142" t="s">
        <v>160</v>
      </c>
      <c r="K148" s="143">
        <v>3.248</v>
      </c>
      <c r="L148" s="221">
        <v>0</v>
      </c>
      <c r="M148" s="220"/>
      <c r="N148" s="221">
        <f>ROUND(L148*K148,2)</f>
        <v>0</v>
      </c>
      <c r="O148" s="220"/>
      <c r="P148" s="220"/>
      <c r="Q148" s="220"/>
      <c r="R148" s="114"/>
      <c r="T148" s="144" t="s">
        <v>3</v>
      </c>
      <c r="U148" s="38" t="s">
        <v>44</v>
      </c>
      <c r="V148" s="145">
        <v>1.014</v>
      </c>
      <c r="W148" s="145">
        <f>V148*K148</f>
        <v>3.2934720000000004</v>
      </c>
      <c r="X148" s="145">
        <v>0.00841</v>
      </c>
      <c r="Y148" s="145">
        <f>X148*K148</f>
        <v>0.027315680000000005</v>
      </c>
      <c r="Z148" s="145">
        <v>0</v>
      </c>
      <c r="AA148" s="146">
        <f>Z148*K148</f>
        <v>0</v>
      </c>
      <c r="AR148" s="15" t="s">
        <v>146</v>
      </c>
      <c r="AT148" s="15" t="s">
        <v>142</v>
      </c>
      <c r="AU148" s="15" t="s">
        <v>124</v>
      </c>
      <c r="AY148" s="15" t="s">
        <v>141</v>
      </c>
      <c r="BE148" s="147">
        <f>IF(U148="základní",N148,0)</f>
        <v>0</v>
      </c>
      <c r="BF148" s="147">
        <f>IF(U148="snížená",N148,0)</f>
        <v>0</v>
      </c>
      <c r="BG148" s="147">
        <f>IF(U148="zákl. přenesená",N148,0)</f>
        <v>0</v>
      </c>
      <c r="BH148" s="147">
        <f>IF(U148="sníž. přenesená",N148,0)</f>
        <v>0</v>
      </c>
      <c r="BI148" s="147">
        <f>IF(U148="nulová",N148,0)</f>
        <v>0</v>
      </c>
      <c r="BJ148" s="15" t="s">
        <v>124</v>
      </c>
      <c r="BK148" s="147">
        <f>ROUND(L148*K148,2)</f>
        <v>0</v>
      </c>
      <c r="BL148" s="15" t="s">
        <v>146</v>
      </c>
      <c r="BM148" s="15" t="s">
        <v>175</v>
      </c>
    </row>
    <row r="149" spans="2:51" s="10" customFormat="1" ht="22.5" customHeight="1">
      <c r="B149" s="148"/>
      <c r="C149" s="149"/>
      <c r="D149" s="149"/>
      <c r="E149" s="150" t="s">
        <v>3</v>
      </c>
      <c r="F149" s="226" t="s">
        <v>176</v>
      </c>
      <c r="G149" s="227"/>
      <c r="H149" s="227"/>
      <c r="I149" s="227"/>
      <c r="J149" s="149"/>
      <c r="K149" s="151">
        <v>1.048</v>
      </c>
      <c r="L149" s="149"/>
      <c r="M149" s="149"/>
      <c r="N149" s="149"/>
      <c r="O149" s="149"/>
      <c r="P149" s="149"/>
      <c r="Q149" s="149"/>
      <c r="R149" s="152"/>
      <c r="T149" s="153"/>
      <c r="U149" s="149"/>
      <c r="V149" s="149"/>
      <c r="W149" s="149"/>
      <c r="X149" s="149"/>
      <c r="Y149" s="149"/>
      <c r="Z149" s="149"/>
      <c r="AA149" s="154"/>
      <c r="AT149" s="155" t="s">
        <v>157</v>
      </c>
      <c r="AU149" s="155" t="s">
        <v>124</v>
      </c>
      <c r="AV149" s="10" t="s">
        <v>124</v>
      </c>
      <c r="AW149" s="10" t="s">
        <v>34</v>
      </c>
      <c r="AX149" s="10" t="s">
        <v>77</v>
      </c>
      <c r="AY149" s="155" t="s">
        <v>141</v>
      </c>
    </row>
    <row r="150" spans="2:51" s="10" customFormat="1" ht="22.5" customHeight="1">
      <c r="B150" s="148"/>
      <c r="C150" s="149"/>
      <c r="D150" s="149"/>
      <c r="E150" s="150" t="s">
        <v>3</v>
      </c>
      <c r="F150" s="231" t="s">
        <v>177</v>
      </c>
      <c r="G150" s="227"/>
      <c r="H150" s="227"/>
      <c r="I150" s="227"/>
      <c r="J150" s="149"/>
      <c r="K150" s="151">
        <v>2.2</v>
      </c>
      <c r="L150" s="149"/>
      <c r="M150" s="149"/>
      <c r="N150" s="149"/>
      <c r="O150" s="149"/>
      <c r="P150" s="149"/>
      <c r="Q150" s="149"/>
      <c r="R150" s="152"/>
      <c r="T150" s="153"/>
      <c r="U150" s="149"/>
      <c r="V150" s="149"/>
      <c r="W150" s="149"/>
      <c r="X150" s="149"/>
      <c r="Y150" s="149"/>
      <c r="Z150" s="149"/>
      <c r="AA150" s="154"/>
      <c r="AT150" s="155" t="s">
        <v>157</v>
      </c>
      <c r="AU150" s="155" t="s">
        <v>124</v>
      </c>
      <c r="AV150" s="10" t="s">
        <v>124</v>
      </c>
      <c r="AW150" s="10" t="s">
        <v>34</v>
      </c>
      <c r="AX150" s="10" t="s">
        <v>77</v>
      </c>
      <c r="AY150" s="155" t="s">
        <v>141</v>
      </c>
    </row>
    <row r="151" spans="2:51" s="11" customFormat="1" ht="22.5" customHeight="1">
      <c r="B151" s="156"/>
      <c r="C151" s="157"/>
      <c r="D151" s="157"/>
      <c r="E151" s="158" t="s">
        <v>3</v>
      </c>
      <c r="F151" s="232" t="s">
        <v>165</v>
      </c>
      <c r="G151" s="233"/>
      <c r="H151" s="233"/>
      <c r="I151" s="233"/>
      <c r="J151" s="157"/>
      <c r="K151" s="159">
        <v>3.248</v>
      </c>
      <c r="L151" s="157"/>
      <c r="M151" s="157"/>
      <c r="N151" s="157"/>
      <c r="O151" s="157"/>
      <c r="P151" s="157"/>
      <c r="Q151" s="157"/>
      <c r="R151" s="160"/>
      <c r="T151" s="161"/>
      <c r="U151" s="157"/>
      <c r="V151" s="157"/>
      <c r="W151" s="157"/>
      <c r="X151" s="157"/>
      <c r="Y151" s="157"/>
      <c r="Z151" s="157"/>
      <c r="AA151" s="162"/>
      <c r="AT151" s="163" t="s">
        <v>157</v>
      </c>
      <c r="AU151" s="163" t="s">
        <v>124</v>
      </c>
      <c r="AV151" s="11" t="s">
        <v>146</v>
      </c>
      <c r="AW151" s="11" t="s">
        <v>34</v>
      </c>
      <c r="AX151" s="11" t="s">
        <v>19</v>
      </c>
      <c r="AY151" s="163" t="s">
        <v>141</v>
      </c>
    </row>
    <row r="152" spans="2:65" s="1" customFormat="1" ht="22.5" customHeight="1">
      <c r="B152" s="111"/>
      <c r="C152" s="140" t="s">
        <v>178</v>
      </c>
      <c r="D152" s="140" t="s">
        <v>142</v>
      </c>
      <c r="E152" s="141" t="s">
        <v>179</v>
      </c>
      <c r="F152" s="219" t="s">
        <v>180</v>
      </c>
      <c r="G152" s="220"/>
      <c r="H152" s="220"/>
      <c r="I152" s="220"/>
      <c r="J152" s="142" t="s">
        <v>160</v>
      </c>
      <c r="K152" s="143">
        <v>0.591</v>
      </c>
      <c r="L152" s="221">
        <v>0</v>
      </c>
      <c r="M152" s="220"/>
      <c r="N152" s="221">
        <f>ROUND(L152*K152,2)</f>
        <v>0</v>
      </c>
      <c r="O152" s="220"/>
      <c r="P152" s="220"/>
      <c r="Q152" s="220"/>
      <c r="R152" s="114"/>
      <c r="T152" s="144" t="s">
        <v>3</v>
      </c>
      <c r="U152" s="38" t="s">
        <v>44</v>
      </c>
      <c r="V152" s="145">
        <v>1.606</v>
      </c>
      <c r="W152" s="145">
        <f>V152*K152</f>
        <v>0.949146</v>
      </c>
      <c r="X152" s="145">
        <v>0.26723</v>
      </c>
      <c r="Y152" s="145">
        <f>X152*K152</f>
        <v>0.15793293</v>
      </c>
      <c r="Z152" s="145">
        <v>0</v>
      </c>
      <c r="AA152" s="146">
        <f>Z152*K152</f>
        <v>0</v>
      </c>
      <c r="AR152" s="15" t="s">
        <v>146</v>
      </c>
      <c r="AT152" s="15" t="s">
        <v>142</v>
      </c>
      <c r="AU152" s="15" t="s">
        <v>124</v>
      </c>
      <c r="AY152" s="15" t="s">
        <v>141</v>
      </c>
      <c r="BE152" s="147">
        <f>IF(U152="základní",N152,0)</f>
        <v>0</v>
      </c>
      <c r="BF152" s="147">
        <f>IF(U152="snížená",N152,0)</f>
        <v>0</v>
      </c>
      <c r="BG152" s="147">
        <f>IF(U152="zákl. přenesená",N152,0)</f>
        <v>0</v>
      </c>
      <c r="BH152" s="147">
        <f>IF(U152="sníž. přenesená",N152,0)</f>
        <v>0</v>
      </c>
      <c r="BI152" s="147">
        <f>IF(U152="nulová",N152,0)</f>
        <v>0</v>
      </c>
      <c r="BJ152" s="15" t="s">
        <v>124</v>
      </c>
      <c r="BK152" s="147">
        <f>ROUND(L152*K152,2)</f>
        <v>0</v>
      </c>
      <c r="BL152" s="15" t="s">
        <v>146</v>
      </c>
      <c r="BM152" s="15" t="s">
        <v>181</v>
      </c>
    </row>
    <row r="153" spans="2:51" s="10" customFormat="1" ht="22.5" customHeight="1">
      <c r="B153" s="148"/>
      <c r="C153" s="149"/>
      <c r="D153" s="149"/>
      <c r="E153" s="150" t="s">
        <v>3</v>
      </c>
      <c r="F153" s="226" t="s">
        <v>182</v>
      </c>
      <c r="G153" s="227"/>
      <c r="H153" s="227"/>
      <c r="I153" s="227"/>
      <c r="J153" s="149"/>
      <c r="K153" s="151">
        <v>0.591</v>
      </c>
      <c r="L153" s="149"/>
      <c r="M153" s="149"/>
      <c r="N153" s="149"/>
      <c r="O153" s="149"/>
      <c r="P153" s="149"/>
      <c r="Q153" s="149"/>
      <c r="R153" s="152"/>
      <c r="T153" s="153"/>
      <c r="U153" s="149"/>
      <c r="V153" s="149"/>
      <c r="W153" s="149"/>
      <c r="X153" s="149"/>
      <c r="Y153" s="149"/>
      <c r="Z153" s="149"/>
      <c r="AA153" s="154"/>
      <c r="AT153" s="155" t="s">
        <v>157</v>
      </c>
      <c r="AU153" s="155" t="s">
        <v>124</v>
      </c>
      <c r="AV153" s="10" t="s">
        <v>124</v>
      </c>
      <c r="AW153" s="10" t="s">
        <v>34</v>
      </c>
      <c r="AX153" s="10" t="s">
        <v>19</v>
      </c>
      <c r="AY153" s="155" t="s">
        <v>141</v>
      </c>
    </row>
    <row r="154" spans="2:63" s="9" customFormat="1" ht="29.25" customHeight="1">
      <c r="B154" s="129"/>
      <c r="C154" s="130"/>
      <c r="D154" s="139" t="s">
        <v>100</v>
      </c>
      <c r="E154" s="139"/>
      <c r="F154" s="139"/>
      <c r="G154" s="139"/>
      <c r="H154" s="139"/>
      <c r="I154" s="139"/>
      <c r="J154" s="139"/>
      <c r="K154" s="139"/>
      <c r="L154" s="139"/>
      <c r="M154" s="139"/>
      <c r="N154" s="214">
        <f>BK154</f>
        <v>0</v>
      </c>
      <c r="O154" s="215"/>
      <c r="P154" s="215"/>
      <c r="Q154" s="215"/>
      <c r="R154" s="132"/>
      <c r="T154" s="133"/>
      <c r="U154" s="130"/>
      <c r="V154" s="130"/>
      <c r="W154" s="134">
        <f>SUM(W155:W166)</f>
        <v>25.965832</v>
      </c>
      <c r="X154" s="130"/>
      <c r="Y154" s="134">
        <f>SUM(Y155:Y166)</f>
        <v>1.0642715</v>
      </c>
      <c r="Z154" s="130"/>
      <c r="AA154" s="135">
        <f>SUM(AA155:AA166)</f>
        <v>0</v>
      </c>
      <c r="AR154" s="136" t="s">
        <v>19</v>
      </c>
      <c r="AT154" s="137" t="s">
        <v>76</v>
      </c>
      <c r="AU154" s="137" t="s">
        <v>19</v>
      </c>
      <c r="AY154" s="136" t="s">
        <v>141</v>
      </c>
      <c r="BK154" s="138">
        <f>SUM(BK155:BK166)</f>
        <v>0</v>
      </c>
    </row>
    <row r="155" spans="2:65" s="1" customFormat="1" ht="31.5" customHeight="1">
      <c r="B155" s="111"/>
      <c r="C155" s="140" t="s">
        <v>183</v>
      </c>
      <c r="D155" s="140" t="s">
        <v>142</v>
      </c>
      <c r="E155" s="141" t="s">
        <v>184</v>
      </c>
      <c r="F155" s="219" t="s">
        <v>185</v>
      </c>
      <c r="G155" s="220"/>
      <c r="H155" s="220"/>
      <c r="I155" s="220"/>
      <c r="J155" s="142" t="s">
        <v>160</v>
      </c>
      <c r="K155" s="143">
        <v>1.158</v>
      </c>
      <c r="L155" s="221">
        <v>0</v>
      </c>
      <c r="M155" s="220"/>
      <c r="N155" s="221">
        <f>ROUND(L155*K155,2)</f>
        <v>0</v>
      </c>
      <c r="O155" s="220"/>
      <c r="P155" s="220"/>
      <c r="Q155" s="220"/>
      <c r="R155" s="114"/>
      <c r="T155" s="144" t="s">
        <v>3</v>
      </c>
      <c r="U155" s="38" t="s">
        <v>44</v>
      </c>
      <c r="V155" s="145">
        <v>2.124</v>
      </c>
      <c r="W155" s="145">
        <f>V155*K155</f>
        <v>2.459592</v>
      </c>
      <c r="X155" s="145">
        <v>0.04153</v>
      </c>
      <c r="Y155" s="145">
        <f>X155*K155</f>
        <v>0.048091739999999994</v>
      </c>
      <c r="Z155" s="145">
        <v>0</v>
      </c>
      <c r="AA155" s="146">
        <f>Z155*K155</f>
        <v>0</v>
      </c>
      <c r="AR155" s="15" t="s">
        <v>146</v>
      </c>
      <c r="AT155" s="15" t="s">
        <v>142</v>
      </c>
      <c r="AU155" s="15" t="s">
        <v>124</v>
      </c>
      <c r="AY155" s="15" t="s">
        <v>141</v>
      </c>
      <c r="BE155" s="147">
        <f>IF(U155="základní",N155,0)</f>
        <v>0</v>
      </c>
      <c r="BF155" s="147">
        <f>IF(U155="snížená",N155,0)</f>
        <v>0</v>
      </c>
      <c r="BG155" s="147">
        <f>IF(U155="zákl. přenesená",N155,0)</f>
        <v>0</v>
      </c>
      <c r="BH155" s="147">
        <f>IF(U155="sníž. přenesená",N155,0)</f>
        <v>0</v>
      </c>
      <c r="BI155" s="147">
        <f>IF(U155="nulová",N155,0)</f>
        <v>0</v>
      </c>
      <c r="BJ155" s="15" t="s">
        <v>124</v>
      </c>
      <c r="BK155" s="147">
        <f>ROUND(L155*K155,2)</f>
        <v>0</v>
      </c>
      <c r="BL155" s="15" t="s">
        <v>146</v>
      </c>
      <c r="BM155" s="15" t="s">
        <v>186</v>
      </c>
    </row>
    <row r="156" spans="2:51" s="10" customFormat="1" ht="22.5" customHeight="1">
      <c r="B156" s="148"/>
      <c r="C156" s="149"/>
      <c r="D156" s="149"/>
      <c r="E156" s="150" t="s">
        <v>3</v>
      </c>
      <c r="F156" s="226" t="s">
        <v>187</v>
      </c>
      <c r="G156" s="227"/>
      <c r="H156" s="227"/>
      <c r="I156" s="227"/>
      <c r="J156" s="149"/>
      <c r="K156" s="151">
        <v>1.158</v>
      </c>
      <c r="L156" s="149"/>
      <c r="M156" s="149"/>
      <c r="N156" s="149"/>
      <c r="O156" s="149"/>
      <c r="P156" s="149"/>
      <c r="Q156" s="149"/>
      <c r="R156" s="152"/>
      <c r="T156" s="153"/>
      <c r="U156" s="149"/>
      <c r="V156" s="149"/>
      <c r="W156" s="149"/>
      <c r="X156" s="149"/>
      <c r="Y156" s="149"/>
      <c r="Z156" s="149"/>
      <c r="AA156" s="154"/>
      <c r="AT156" s="155" t="s">
        <v>157</v>
      </c>
      <c r="AU156" s="155" t="s">
        <v>124</v>
      </c>
      <c r="AV156" s="10" t="s">
        <v>124</v>
      </c>
      <c r="AW156" s="10" t="s">
        <v>34</v>
      </c>
      <c r="AX156" s="10" t="s">
        <v>19</v>
      </c>
      <c r="AY156" s="155" t="s">
        <v>141</v>
      </c>
    </row>
    <row r="157" spans="2:65" s="1" customFormat="1" ht="31.5" customHeight="1">
      <c r="B157" s="111"/>
      <c r="C157" s="140" t="s">
        <v>188</v>
      </c>
      <c r="D157" s="140" t="s">
        <v>142</v>
      </c>
      <c r="E157" s="141" t="s">
        <v>189</v>
      </c>
      <c r="F157" s="219" t="s">
        <v>190</v>
      </c>
      <c r="G157" s="220"/>
      <c r="H157" s="220"/>
      <c r="I157" s="220"/>
      <c r="J157" s="142" t="s">
        <v>160</v>
      </c>
      <c r="K157" s="143">
        <v>0.82</v>
      </c>
      <c r="L157" s="221">
        <v>0</v>
      </c>
      <c r="M157" s="220"/>
      <c r="N157" s="221">
        <f>ROUND(L157*K157,2)</f>
        <v>0</v>
      </c>
      <c r="O157" s="220"/>
      <c r="P157" s="220"/>
      <c r="Q157" s="220"/>
      <c r="R157" s="114"/>
      <c r="T157" s="144" t="s">
        <v>3</v>
      </c>
      <c r="U157" s="38" t="s">
        <v>44</v>
      </c>
      <c r="V157" s="145">
        <v>0.5</v>
      </c>
      <c r="W157" s="145">
        <f>V157*K157</f>
        <v>0.41</v>
      </c>
      <c r="X157" s="145">
        <v>0.021</v>
      </c>
      <c r="Y157" s="145">
        <f>X157*K157</f>
        <v>0.01722</v>
      </c>
      <c r="Z157" s="145">
        <v>0</v>
      </c>
      <c r="AA157" s="146">
        <f>Z157*K157</f>
        <v>0</v>
      </c>
      <c r="AR157" s="15" t="s">
        <v>146</v>
      </c>
      <c r="AT157" s="15" t="s">
        <v>142</v>
      </c>
      <c r="AU157" s="15" t="s">
        <v>124</v>
      </c>
      <c r="AY157" s="15" t="s">
        <v>141</v>
      </c>
      <c r="BE157" s="147">
        <f>IF(U157="základní",N157,0)</f>
        <v>0</v>
      </c>
      <c r="BF157" s="147">
        <f>IF(U157="snížená",N157,0)</f>
        <v>0</v>
      </c>
      <c r="BG157" s="147">
        <f>IF(U157="zákl. přenesená",N157,0)</f>
        <v>0</v>
      </c>
      <c r="BH157" s="147">
        <f>IF(U157="sníž. přenesená",N157,0)</f>
        <v>0</v>
      </c>
      <c r="BI157" s="147">
        <f>IF(U157="nulová",N157,0)</f>
        <v>0</v>
      </c>
      <c r="BJ157" s="15" t="s">
        <v>124</v>
      </c>
      <c r="BK157" s="147">
        <f>ROUND(L157*K157,2)</f>
        <v>0</v>
      </c>
      <c r="BL157" s="15" t="s">
        <v>146</v>
      </c>
      <c r="BM157" s="15" t="s">
        <v>191</v>
      </c>
    </row>
    <row r="158" spans="2:51" s="10" customFormat="1" ht="22.5" customHeight="1">
      <c r="B158" s="148"/>
      <c r="C158" s="149"/>
      <c r="D158" s="149"/>
      <c r="E158" s="150" t="s">
        <v>3</v>
      </c>
      <c r="F158" s="226" t="s">
        <v>192</v>
      </c>
      <c r="G158" s="227"/>
      <c r="H158" s="227"/>
      <c r="I158" s="227"/>
      <c r="J158" s="149"/>
      <c r="K158" s="151">
        <v>0.82</v>
      </c>
      <c r="L158" s="149"/>
      <c r="M158" s="149"/>
      <c r="N158" s="149"/>
      <c r="O158" s="149"/>
      <c r="P158" s="149"/>
      <c r="Q158" s="149"/>
      <c r="R158" s="152"/>
      <c r="T158" s="153"/>
      <c r="U158" s="149"/>
      <c r="V158" s="149"/>
      <c r="W158" s="149"/>
      <c r="X158" s="149"/>
      <c r="Y158" s="149"/>
      <c r="Z158" s="149"/>
      <c r="AA158" s="154"/>
      <c r="AT158" s="155" t="s">
        <v>157</v>
      </c>
      <c r="AU158" s="155" t="s">
        <v>124</v>
      </c>
      <c r="AV158" s="10" t="s">
        <v>124</v>
      </c>
      <c r="AW158" s="10" t="s">
        <v>34</v>
      </c>
      <c r="AX158" s="10" t="s">
        <v>19</v>
      </c>
      <c r="AY158" s="155" t="s">
        <v>141</v>
      </c>
    </row>
    <row r="159" spans="2:65" s="1" customFormat="1" ht="31.5" customHeight="1">
      <c r="B159" s="111"/>
      <c r="C159" s="140" t="s">
        <v>22</v>
      </c>
      <c r="D159" s="140" t="s">
        <v>142</v>
      </c>
      <c r="E159" s="141" t="s">
        <v>193</v>
      </c>
      <c r="F159" s="219" t="s">
        <v>194</v>
      </c>
      <c r="G159" s="220"/>
      <c r="H159" s="220"/>
      <c r="I159" s="220"/>
      <c r="J159" s="142" t="s">
        <v>160</v>
      </c>
      <c r="K159" s="143">
        <v>40.252</v>
      </c>
      <c r="L159" s="221">
        <v>0</v>
      </c>
      <c r="M159" s="220"/>
      <c r="N159" s="221">
        <f>ROUND(L159*K159,2)</f>
        <v>0</v>
      </c>
      <c r="O159" s="220"/>
      <c r="P159" s="220"/>
      <c r="Q159" s="220"/>
      <c r="R159" s="114"/>
      <c r="T159" s="144" t="s">
        <v>3</v>
      </c>
      <c r="U159" s="38" t="s">
        <v>44</v>
      </c>
      <c r="V159" s="145">
        <v>0.47</v>
      </c>
      <c r="W159" s="145">
        <f>V159*K159</f>
        <v>18.91844</v>
      </c>
      <c r="X159" s="145">
        <v>0.01838</v>
      </c>
      <c r="Y159" s="145">
        <f>X159*K159</f>
        <v>0.7398317600000001</v>
      </c>
      <c r="Z159" s="145">
        <v>0</v>
      </c>
      <c r="AA159" s="146">
        <f>Z159*K159</f>
        <v>0</v>
      </c>
      <c r="AR159" s="15" t="s">
        <v>146</v>
      </c>
      <c r="AT159" s="15" t="s">
        <v>142</v>
      </c>
      <c r="AU159" s="15" t="s">
        <v>124</v>
      </c>
      <c r="AY159" s="15" t="s">
        <v>141</v>
      </c>
      <c r="BE159" s="147">
        <f>IF(U159="základní",N159,0)</f>
        <v>0</v>
      </c>
      <c r="BF159" s="147">
        <f>IF(U159="snížená",N159,0)</f>
        <v>0</v>
      </c>
      <c r="BG159" s="147">
        <f>IF(U159="zákl. přenesená",N159,0)</f>
        <v>0</v>
      </c>
      <c r="BH159" s="147">
        <f>IF(U159="sníž. přenesená",N159,0)</f>
        <v>0</v>
      </c>
      <c r="BI159" s="147">
        <f>IF(U159="nulová",N159,0)</f>
        <v>0</v>
      </c>
      <c r="BJ159" s="15" t="s">
        <v>124</v>
      </c>
      <c r="BK159" s="147">
        <f>ROUND(L159*K159,2)</f>
        <v>0</v>
      </c>
      <c r="BL159" s="15" t="s">
        <v>146</v>
      </c>
      <c r="BM159" s="15" t="s">
        <v>195</v>
      </c>
    </row>
    <row r="160" spans="2:51" s="10" customFormat="1" ht="31.5" customHeight="1">
      <c r="B160" s="148"/>
      <c r="C160" s="149"/>
      <c r="D160" s="149"/>
      <c r="E160" s="150" t="s">
        <v>3</v>
      </c>
      <c r="F160" s="226" t="s">
        <v>196</v>
      </c>
      <c r="G160" s="227"/>
      <c r="H160" s="227"/>
      <c r="I160" s="227"/>
      <c r="J160" s="149"/>
      <c r="K160" s="151">
        <v>40.252</v>
      </c>
      <c r="L160" s="149"/>
      <c r="M160" s="149"/>
      <c r="N160" s="149"/>
      <c r="O160" s="149"/>
      <c r="P160" s="149"/>
      <c r="Q160" s="149"/>
      <c r="R160" s="152"/>
      <c r="T160" s="153"/>
      <c r="U160" s="149"/>
      <c r="V160" s="149"/>
      <c r="W160" s="149"/>
      <c r="X160" s="149"/>
      <c r="Y160" s="149"/>
      <c r="Z160" s="149"/>
      <c r="AA160" s="154"/>
      <c r="AT160" s="155" t="s">
        <v>157</v>
      </c>
      <c r="AU160" s="155" t="s">
        <v>124</v>
      </c>
      <c r="AV160" s="10" t="s">
        <v>124</v>
      </c>
      <c r="AW160" s="10" t="s">
        <v>34</v>
      </c>
      <c r="AX160" s="10" t="s">
        <v>19</v>
      </c>
      <c r="AY160" s="155" t="s">
        <v>141</v>
      </c>
    </row>
    <row r="161" spans="2:65" s="1" customFormat="1" ht="31.5" customHeight="1">
      <c r="B161" s="111"/>
      <c r="C161" s="140" t="s">
        <v>197</v>
      </c>
      <c r="D161" s="140" t="s">
        <v>142</v>
      </c>
      <c r="E161" s="141" t="s">
        <v>198</v>
      </c>
      <c r="F161" s="219" t="s">
        <v>199</v>
      </c>
      <c r="G161" s="220"/>
      <c r="H161" s="220"/>
      <c r="I161" s="220"/>
      <c r="J161" s="142" t="s">
        <v>160</v>
      </c>
      <c r="K161" s="143">
        <v>1</v>
      </c>
      <c r="L161" s="221">
        <v>0</v>
      </c>
      <c r="M161" s="220"/>
      <c r="N161" s="221">
        <f>ROUND(L161*K161,2)</f>
        <v>0</v>
      </c>
      <c r="O161" s="220"/>
      <c r="P161" s="220"/>
      <c r="Q161" s="220"/>
      <c r="R161" s="114"/>
      <c r="T161" s="144" t="s">
        <v>3</v>
      </c>
      <c r="U161" s="38" t="s">
        <v>44</v>
      </c>
      <c r="V161" s="145">
        <v>1.691</v>
      </c>
      <c r="W161" s="145">
        <f>V161*K161</f>
        <v>1.691</v>
      </c>
      <c r="X161" s="145">
        <v>0.04153</v>
      </c>
      <c r="Y161" s="145">
        <f>X161*K161</f>
        <v>0.04153</v>
      </c>
      <c r="Z161" s="145">
        <v>0</v>
      </c>
      <c r="AA161" s="146">
        <f>Z161*K161</f>
        <v>0</v>
      </c>
      <c r="AR161" s="15" t="s">
        <v>146</v>
      </c>
      <c r="AT161" s="15" t="s">
        <v>142</v>
      </c>
      <c r="AU161" s="15" t="s">
        <v>124</v>
      </c>
      <c r="AY161" s="15" t="s">
        <v>141</v>
      </c>
      <c r="BE161" s="147">
        <f>IF(U161="základní",N161,0)</f>
        <v>0</v>
      </c>
      <c r="BF161" s="147">
        <f>IF(U161="snížená",N161,0)</f>
        <v>0</v>
      </c>
      <c r="BG161" s="147">
        <f>IF(U161="zákl. přenesená",N161,0)</f>
        <v>0</v>
      </c>
      <c r="BH161" s="147">
        <f>IF(U161="sníž. přenesená",N161,0)</f>
        <v>0</v>
      </c>
      <c r="BI161" s="147">
        <f>IF(U161="nulová",N161,0)</f>
        <v>0</v>
      </c>
      <c r="BJ161" s="15" t="s">
        <v>124</v>
      </c>
      <c r="BK161" s="147">
        <f>ROUND(L161*K161,2)</f>
        <v>0</v>
      </c>
      <c r="BL161" s="15" t="s">
        <v>146</v>
      </c>
      <c r="BM161" s="15" t="s">
        <v>200</v>
      </c>
    </row>
    <row r="162" spans="2:51" s="10" customFormat="1" ht="22.5" customHeight="1">
      <c r="B162" s="148"/>
      <c r="C162" s="149"/>
      <c r="D162" s="149"/>
      <c r="E162" s="150" t="s">
        <v>3</v>
      </c>
      <c r="F162" s="226" t="s">
        <v>201</v>
      </c>
      <c r="G162" s="227"/>
      <c r="H162" s="227"/>
      <c r="I162" s="227"/>
      <c r="J162" s="149"/>
      <c r="K162" s="151">
        <v>1</v>
      </c>
      <c r="L162" s="149"/>
      <c r="M162" s="149"/>
      <c r="N162" s="149"/>
      <c r="O162" s="149"/>
      <c r="P162" s="149"/>
      <c r="Q162" s="149"/>
      <c r="R162" s="152"/>
      <c r="T162" s="153"/>
      <c r="U162" s="149"/>
      <c r="V162" s="149"/>
      <c r="W162" s="149"/>
      <c r="X162" s="149"/>
      <c r="Y162" s="149"/>
      <c r="Z162" s="149"/>
      <c r="AA162" s="154"/>
      <c r="AT162" s="155" t="s">
        <v>157</v>
      </c>
      <c r="AU162" s="155" t="s">
        <v>124</v>
      </c>
      <c r="AV162" s="10" t="s">
        <v>124</v>
      </c>
      <c r="AW162" s="10" t="s">
        <v>34</v>
      </c>
      <c r="AX162" s="10" t="s">
        <v>19</v>
      </c>
      <c r="AY162" s="155" t="s">
        <v>141</v>
      </c>
    </row>
    <row r="163" spans="2:65" s="1" customFormat="1" ht="22.5" customHeight="1">
      <c r="B163" s="111"/>
      <c r="C163" s="140" t="s">
        <v>202</v>
      </c>
      <c r="D163" s="140" t="s">
        <v>142</v>
      </c>
      <c r="E163" s="141" t="s">
        <v>203</v>
      </c>
      <c r="F163" s="219" t="s">
        <v>204</v>
      </c>
      <c r="G163" s="220"/>
      <c r="H163" s="220"/>
      <c r="I163" s="220"/>
      <c r="J163" s="142" t="s">
        <v>160</v>
      </c>
      <c r="K163" s="143">
        <v>4.6</v>
      </c>
      <c r="L163" s="221">
        <v>0</v>
      </c>
      <c r="M163" s="220"/>
      <c r="N163" s="221">
        <f>ROUND(L163*K163,2)</f>
        <v>0</v>
      </c>
      <c r="O163" s="220"/>
      <c r="P163" s="220"/>
      <c r="Q163" s="220"/>
      <c r="R163" s="114"/>
      <c r="T163" s="144" t="s">
        <v>3</v>
      </c>
      <c r="U163" s="38" t="s">
        <v>44</v>
      </c>
      <c r="V163" s="145">
        <v>0.358</v>
      </c>
      <c r="W163" s="145">
        <f>V163*K163</f>
        <v>1.6467999999999998</v>
      </c>
      <c r="X163" s="145">
        <v>0.04468</v>
      </c>
      <c r="Y163" s="145">
        <f>X163*K163</f>
        <v>0.20552799999999996</v>
      </c>
      <c r="Z163" s="145">
        <v>0</v>
      </c>
      <c r="AA163" s="146">
        <f>Z163*K163</f>
        <v>0</v>
      </c>
      <c r="AR163" s="15" t="s">
        <v>146</v>
      </c>
      <c r="AT163" s="15" t="s">
        <v>142</v>
      </c>
      <c r="AU163" s="15" t="s">
        <v>124</v>
      </c>
      <c r="AY163" s="15" t="s">
        <v>141</v>
      </c>
      <c r="BE163" s="147">
        <f>IF(U163="základní",N163,0)</f>
        <v>0</v>
      </c>
      <c r="BF163" s="147">
        <f>IF(U163="snížená",N163,0)</f>
        <v>0</v>
      </c>
      <c r="BG163" s="147">
        <f>IF(U163="zákl. přenesená",N163,0)</f>
        <v>0</v>
      </c>
      <c r="BH163" s="147">
        <f>IF(U163="sníž. přenesená",N163,0)</f>
        <v>0</v>
      </c>
      <c r="BI163" s="147">
        <f>IF(U163="nulová",N163,0)</f>
        <v>0</v>
      </c>
      <c r="BJ163" s="15" t="s">
        <v>124</v>
      </c>
      <c r="BK163" s="147">
        <f>ROUND(L163*K163,2)</f>
        <v>0</v>
      </c>
      <c r="BL163" s="15" t="s">
        <v>146</v>
      </c>
      <c r="BM163" s="15" t="s">
        <v>205</v>
      </c>
    </row>
    <row r="164" spans="2:51" s="10" customFormat="1" ht="22.5" customHeight="1">
      <c r="B164" s="148"/>
      <c r="C164" s="149"/>
      <c r="D164" s="149"/>
      <c r="E164" s="150" t="s">
        <v>3</v>
      </c>
      <c r="F164" s="226" t="s">
        <v>206</v>
      </c>
      <c r="G164" s="227"/>
      <c r="H164" s="227"/>
      <c r="I164" s="227"/>
      <c r="J164" s="149"/>
      <c r="K164" s="151">
        <v>4.6</v>
      </c>
      <c r="L164" s="149"/>
      <c r="M164" s="149"/>
      <c r="N164" s="149"/>
      <c r="O164" s="149"/>
      <c r="P164" s="149"/>
      <c r="Q164" s="149"/>
      <c r="R164" s="152"/>
      <c r="T164" s="153"/>
      <c r="U164" s="149"/>
      <c r="V164" s="149"/>
      <c r="W164" s="149"/>
      <c r="X164" s="149"/>
      <c r="Y164" s="149"/>
      <c r="Z164" s="149"/>
      <c r="AA164" s="154"/>
      <c r="AT164" s="155" t="s">
        <v>157</v>
      </c>
      <c r="AU164" s="155" t="s">
        <v>124</v>
      </c>
      <c r="AV164" s="10" t="s">
        <v>124</v>
      </c>
      <c r="AW164" s="10" t="s">
        <v>34</v>
      </c>
      <c r="AX164" s="10" t="s">
        <v>19</v>
      </c>
      <c r="AY164" s="155" t="s">
        <v>141</v>
      </c>
    </row>
    <row r="165" spans="2:65" s="1" customFormat="1" ht="31.5" customHeight="1">
      <c r="B165" s="111"/>
      <c r="C165" s="140" t="s">
        <v>207</v>
      </c>
      <c r="D165" s="140" t="s">
        <v>142</v>
      </c>
      <c r="E165" s="141" t="s">
        <v>208</v>
      </c>
      <c r="F165" s="219" t="s">
        <v>209</v>
      </c>
      <c r="G165" s="220"/>
      <c r="H165" s="220"/>
      <c r="I165" s="220"/>
      <c r="J165" s="142" t="s">
        <v>145</v>
      </c>
      <c r="K165" s="143">
        <v>1</v>
      </c>
      <c r="L165" s="221">
        <v>0</v>
      </c>
      <c r="M165" s="220"/>
      <c r="N165" s="221">
        <f>ROUND(L165*K165,2)</f>
        <v>0</v>
      </c>
      <c r="O165" s="220"/>
      <c r="P165" s="220"/>
      <c r="Q165" s="220"/>
      <c r="R165" s="114"/>
      <c r="T165" s="144" t="s">
        <v>3</v>
      </c>
      <c r="U165" s="38" t="s">
        <v>44</v>
      </c>
      <c r="V165" s="145">
        <v>0.84</v>
      </c>
      <c r="W165" s="145">
        <f>V165*K165</f>
        <v>0.84</v>
      </c>
      <c r="X165" s="145">
        <v>0.00048</v>
      </c>
      <c r="Y165" s="145">
        <f>X165*K165</f>
        <v>0.00048</v>
      </c>
      <c r="Z165" s="145">
        <v>0</v>
      </c>
      <c r="AA165" s="146">
        <f>Z165*K165</f>
        <v>0</v>
      </c>
      <c r="AR165" s="15" t="s">
        <v>146</v>
      </c>
      <c r="AT165" s="15" t="s">
        <v>142</v>
      </c>
      <c r="AU165" s="15" t="s">
        <v>124</v>
      </c>
      <c r="AY165" s="15" t="s">
        <v>141</v>
      </c>
      <c r="BE165" s="147">
        <f>IF(U165="základní",N165,0)</f>
        <v>0</v>
      </c>
      <c r="BF165" s="147">
        <f>IF(U165="snížená",N165,0)</f>
        <v>0</v>
      </c>
      <c r="BG165" s="147">
        <f>IF(U165="zákl. přenesená",N165,0)</f>
        <v>0</v>
      </c>
      <c r="BH165" s="147">
        <f>IF(U165="sníž. přenesená",N165,0)</f>
        <v>0</v>
      </c>
      <c r="BI165" s="147">
        <f>IF(U165="nulová",N165,0)</f>
        <v>0</v>
      </c>
      <c r="BJ165" s="15" t="s">
        <v>124</v>
      </c>
      <c r="BK165" s="147">
        <f>ROUND(L165*K165,2)</f>
        <v>0</v>
      </c>
      <c r="BL165" s="15" t="s">
        <v>146</v>
      </c>
      <c r="BM165" s="15" t="s">
        <v>210</v>
      </c>
    </row>
    <row r="166" spans="2:65" s="1" customFormat="1" ht="22.5" customHeight="1">
      <c r="B166" s="111"/>
      <c r="C166" s="164" t="s">
        <v>211</v>
      </c>
      <c r="D166" s="164" t="s">
        <v>212</v>
      </c>
      <c r="E166" s="165" t="s">
        <v>213</v>
      </c>
      <c r="F166" s="228" t="s">
        <v>214</v>
      </c>
      <c r="G166" s="229"/>
      <c r="H166" s="229"/>
      <c r="I166" s="229"/>
      <c r="J166" s="166" t="s">
        <v>145</v>
      </c>
      <c r="K166" s="167">
        <v>1</v>
      </c>
      <c r="L166" s="230">
        <v>0</v>
      </c>
      <c r="M166" s="229"/>
      <c r="N166" s="230">
        <f>ROUND(L166*K166,2)</f>
        <v>0</v>
      </c>
      <c r="O166" s="220"/>
      <c r="P166" s="220"/>
      <c r="Q166" s="220"/>
      <c r="R166" s="114"/>
      <c r="T166" s="144" t="s">
        <v>3</v>
      </c>
      <c r="U166" s="38" t="s">
        <v>44</v>
      </c>
      <c r="V166" s="145">
        <v>0</v>
      </c>
      <c r="W166" s="145">
        <f>V166*K166</f>
        <v>0</v>
      </c>
      <c r="X166" s="145">
        <v>0.01159</v>
      </c>
      <c r="Y166" s="145">
        <f>X166*K166</f>
        <v>0.01159</v>
      </c>
      <c r="Z166" s="145">
        <v>0</v>
      </c>
      <c r="AA166" s="146">
        <f>Z166*K166</f>
        <v>0</v>
      </c>
      <c r="AR166" s="15" t="s">
        <v>183</v>
      </c>
      <c r="AT166" s="15" t="s">
        <v>212</v>
      </c>
      <c r="AU166" s="15" t="s">
        <v>124</v>
      </c>
      <c r="AY166" s="15" t="s">
        <v>141</v>
      </c>
      <c r="BE166" s="147">
        <f>IF(U166="základní",N166,0)</f>
        <v>0</v>
      </c>
      <c r="BF166" s="147">
        <f>IF(U166="snížená",N166,0)</f>
        <v>0</v>
      </c>
      <c r="BG166" s="147">
        <f>IF(U166="zákl. přenesená",N166,0)</f>
        <v>0</v>
      </c>
      <c r="BH166" s="147">
        <f>IF(U166="sníž. přenesená",N166,0)</f>
        <v>0</v>
      </c>
      <c r="BI166" s="147">
        <f>IF(U166="nulová",N166,0)</f>
        <v>0</v>
      </c>
      <c r="BJ166" s="15" t="s">
        <v>124</v>
      </c>
      <c r="BK166" s="147">
        <f>ROUND(L166*K166,2)</f>
        <v>0</v>
      </c>
      <c r="BL166" s="15" t="s">
        <v>146</v>
      </c>
      <c r="BM166" s="15" t="s">
        <v>215</v>
      </c>
    </row>
    <row r="167" spans="2:63" s="9" customFormat="1" ht="29.25" customHeight="1">
      <c r="B167" s="129"/>
      <c r="C167" s="130"/>
      <c r="D167" s="139" t="s">
        <v>101</v>
      </c>
      <c r="E167" s="139"/>
      <c r="F167" s="139"/>
      <c r="G167" s="139"/>
      <c r="H167" s="139"/>
      <c r="I167" s="139"/>
      <c r="J167" s="139"/>
      <c r="K167" s="139"/>
      <c r="L167" s="139"/>
      <c r="M167" s="139"/>
      <c r="N167" s="217">
        <f>BK167</f>
        <v>0</v>
      </c>
      <c r="O167" s="218"/>
      <c r="P167" s="218"/>
      <c r="Q167" s="218"/>
      <c r="R167" s="132"/>
      <c r="T167" s="133"/>
      <c r="U167" s="130"/>
      <c r="V167" s="130"/>
      <c r="W167" s="134">
        <f>W168</f>
        <v>18.805</v>
      </c>
      <c r="X167" s="130"/>
      <c r="Y167" s="134">
        <f>Y168</f>
        <v>2.36401</v>
      </c>
      <c r="Z167" s="130"/>
      <c r="AA167" s="135">
        <f>AA168</f>
        <v>0</v>
      </c>
      <c r="AR167" s="136" t="s">
        <v>19</v>
      </c>
      <c r="AT167" s="137" t="s">
        <v>76</v>
      </c>
      <c r="AU167" s="137" t="s">
        <v>19</v>
      </c>
      <c r="AY167" s="136" t="s">
        <v>141</v>
      </c>
      <c r="BK167" s="138">
        <f>BK168</f>
        <v>0</v>
      </c>
    </row>
    <row r="168" spans="2:65" s="1" customFormat="1" ht="22.5" customHeight="1">
      <c r="B168" s="111"/>
      <c r="C168" s="140" t="s">
        <v>9</v>
      </c>
      <c r="D168" s="140" t="s">
        <v>142</v>
      </c>
      <c r="E168" s="141" t="s">
        <v>216</v>
      </c>
      <c r="F168" s="219" t="s">
        <v>217</v>
      </c>
      <c r="G168" s="220"/>
      <c r="H168" s="220"/>
      <c r="I168" s="220"/>
      <c r="J168" s="142" t="s">
        <v>218</v>
      </c>
      <c r="K168" s="143">
        <v>1</v>
      </c>
      <c r="L168" s="221">
        <v>0</v>
      </c>
      <c r="M168" s="220"/>
      <c r="N168" s="221">
        <f>ROUND(L168*K168,2)</f>
        <v>0</v>
      </c>
      <c r="O168" s="220"/>
      <c r="P168" s="220"/>
      <c r="Q168" s="220"/>
      <c r="R168" s="114"/>
      <c r="T168" s="144" t="s">
        <v>3</v>
      </c>
      <c r="U168" s="38" t="s">
        <v>44</v>
      </c>
      <c r="V168" s="145">
        <v>18.805</v>
      </c>
      <c r="W168" s="145">
        <f>V168*K168</f>
        <v>18.805</v>
      </c>
      <c r="X168" s="145">
        <v>2.36401</v>
      </c>
      <c r="Y168" s="145">
        <f>X168*K168</f>
        <v>2.36401</v>
      </c>
      <c r="Z168" s="145">
        <v>0</v>
      </c>
      <c r="AA168" s="146">
        <f>Z168*K168</f>
        <v>0</v>
      </c>
      <c r="AR168" s="15" t="s">
        <v>146</v>
      </c>
      <c r="AT168" s="15" t="s">
        <v>142</v>
      </c>
      <c r="AU168" s="15" t="s">
        <v>124</v>
      </c>
      <c r="AY168" s="15" t="s">
        <v>141</v>
      </c>
      <c r="BE168" s="147">
        <f>IF(U168="základní",N168,0)</f>
        <v>0</v>
      </c>
      <c r="BF168" s="147">
        <f>IF(U168="snížená",N168,0)</f>
        <v>0</v>
      </c>
      <c r="BG168" s="147">
        <f>IF(U168="zákl. přenesená",N168,0)</f>
        <v>0</v>
      </c>
      <c r="BH168" s="147">
        <f>IF(U168="sníž. přenesená",N168,0)</f>
        <v>0</v>
      </c>
      <c r="BI168" s="147">
        <f>IF(U168="nulová",N168,0)</f>
        <v>0</v>
      </c>
      <c r="BJ168" s="15" t="s">
        <v>124</v>
      </c>
      <c r="BK168" s="147">
        <f>ROUND(L168*K168,2)</f>
        <v>0</v>
      </c>
      <c r="BL168" s="15" t="s">
        <v>146</v>
      </c>
      <c r="BM168" s="15" t="s">
        <v>219</v>
      </c>
    </row>
    <row r="169" spans="2:63" s="9" customFormat="1" ht="29.25" customHeight="1">
      <c r="B169" s="129"/>
      <c r="C169" s="130"/>
      <c r="D169" s="139" t="s">
        <v>102</v>
      </c>
      <c r="E169" s="139"/>
      <c r="F169" s="139"/>
      <c r="G169" s="139"/>
      <c r="H169" s="139"/>
      <c r="I169" s="139"/>
      <c r="J169" s="139"/>
      <c r="K169" s="139"/>
      <c r="L169" s="139"/>
      <c r="M169" s="139"/>
      <c r="N169" s="217">
        <f>BK169</f>
        <v>0</v>
      </c>
      <c r="O169" s="218"/>
      <c r="P169" s="218"/>
      <c r="Q169" s="218"/>
      <c r="R169" s="132"/>
      <c r="T169" s="133"/>
      <c r="U169" s="130"/>
      <c r="V169" s="130"/>
      <c r="W169" s="134">
        <f>SUM(W170:W186)</f>
        <v>57.49371</v>
      </c>
      <c r="X169" s="130"/>
      <c r="Y169" s="134">
        <f>SUM(Y170:Y186)</f>
        <v>0.0029500000000000004</v>
      </c>
      <c r="Z169" s="130"/>
      <c r="AA169" s="135">
        <f>SUM(AA170:AA186)</f>
        <v>2.054216</v>
      </c>
      <c r="AR169" s="136" t="s">
        <v>19</v>
      </c>
      <c r="AT169" s="137" t="s">
        <v>76</v>
      </c>
      <c r="AU169" s="137" t="s">
        <v>19</v>
      </c>
      <c r="AY169" s="136" t="s">
        <v>141</v>
      </c>
      <c r="BK169" s="138">
        <f>SUM(BK170:BK186)</f>
        <v>0</v>
      </c>
    </row>
    <row r="170" spans="2:65" s="1" customFormat="1" ht="31.5" customHeight="1">
      <c r="B170" s="111"/>
      <c r="C170" s="140" t="s">
        <v>220</v>
      </c>
      <c r="D170" s="140" t="s">
        <v>142</v>
      </c>
      <c r="E170" s="141" t="s">
        <v>221</v>
      </c>
      <c r="F170" s="219" t="s">
        <v>222</v>
      </c>
      <c r="G170" s="220"/>
      <c r="H170" s="220"/>
      <c r="I170" s="220"/>
      <c r="J170" s="142" t="s">
        <v>160</v>
      </c>
      <c r="K170" s="143">
        <v>59.3</v>
      </c>
      <c r="L170" s="221">
        <v>0</v>
      </c>
      <c r="M170" s="220"/>
      <c r="N170" s="221">
        <f>ROUND(L170*K170,2)</f>
        <v>0</v>
      </c>
      <c r="O170" s="220"/>
      <c r="P170" s="220"/>
      <c r="Q170" s="220"/>
      <c r="R170" s="114"/>
      <c r="T170" s="144" t="s">
        <v>3</v>
      </c>
      <c r="U170" s="38" t="s">
        <v>44</v>
      </c>
      <c r="V170" s="145">
        <v>0.308</v>
      </c>
      <c r="W170" s="145">
        <f>V170*K170</f>
        <v>18.2644</v>
      </c>
      <c r="X170" s="145">
        <v>4E-05</v>
      </c>
      <c r="Y170" s="145">
        <f>X170*K170</f>
        <v>0.002372</v>
      </c>
      <c r="Z170" s="145">
        <v>0</v>
      </c>
      <c r="AA170" s="146">
        <f>Z170*K170</f>
        <v>0</v>
      </c>
      <c r="AR170" s="15" t="s">
        <v>146</v>
      </c>
      <c r="AT170" s="15" t="s">
        <v>142</v>
      </c>
      <c r="AU170" s="15" t="s">
        <v>124</v>
      </c>
      <c r="AY170" s="15" t="s">
        <v>141</v>
      </c>
      <c r="BE170" s="147">
        <f>IF(U170="základní",N170,0)</f>
        <v>0</v>
      </c>
      <c r="BF170" s="147">
        <f>IF(U170="snížená",N170,0)</f>
        <v>0</v>
      </c>
      <c r="BG170" s="147">
        <f>IF(U170="zákl. přenesená",N170,0)</f>
        <v>0</v>
      </c>
      <c r="BH170" s="147">
        <f>IF(U170="sníž. přenesená",N170,0)</f>
        <v>0</v>
      </c>
      <c r="BI170" s="147">
        <f>IF(U170="nulová",N170,0)</f>
        <v>0</v>
      </c>
      <c r="BJ170" s="15" t="s">
        <v>124</v>
      </c>
      <c r="BK170" s="147">
        <f>ROUND(L170*K170,2)</f>
        <v>0</v>
      </c>
      <c r="BL170" s="15" t="s">
        <v>146</v>
      </c>
      <c r="BM170" s="15" t="s">
        <v>223</v>
      </c>
    </row>
    <row r="171" spans="2:51" s="10" customFormat="1" ht="22.5" customHeight="1">
      <c r="B171" s="148"/>
      <c r="C171" s="149"/>
      <c r="D171" s="149"/>
      <c r="E171" s="150" t="s">
        <v>3</v>
      </c>
      <c r="F171" s="226" t="s">
        <v>224</v>
      </c>
      <c r="G171" s="227"/>
      <c r="H171" s="227"/>
      <c r="I171" s="227"/>
      <c r="J171" s="149"/>
      <c r="K171" s="151">
        <v>29.3</v>
      </c>
      <c r="L171" s="149"/>
      <c r="M171" s="149"/>
      <c r="N171" s="149"/>
      <c r="O171" s="149"/>
      <c r="P171" s="149"/>
      <c r="Q171" s="149"/>
      <c r="R171" s="152"/>
      <c r="T171" s="153"/>
      <c r="U171" s="149"/>
      <c r="V171" s="149"/>
      <c r="W171" s="149"/>
      <c r="X171" s="149"/>
      <c r="Y171" s="149"/>
      <c r="Z171" s="149"/>
      <c r="AA171" s="154"/>
      <c r="AT171" s="155" t="s">
        <v>157</v>
      </c>
      <c r="AU171" s="155" t="s">
        <v>124</v>
      </c>
      <c r="AV171" s="10" t="s">
        <v>124</v>
      </c>
      <c r="AW171" s="10" t="s">
        <v>34</v>
      </c>
      <c r="AX171" s="10" t="s">
        <v>77</v>
      </c>
      <c r="AY171" s="155" t="s">
        <v>141</v>
      </c>
    </row>
    <row r="172" spans="2:51" s="10" customFormat="1" ht="22.5" customHeight="1">
      <c r="B172" s="148"/>
      <c r="C172" s="149"/>
      <c r="D172" s="149"/>
      <c r="E172" s="150" t="s">
        <v>3</v>
      </c>
      <c r="F172" s="231" t="s">
        <v>225</v>
      </c>
      <c r="G172" s="227"/>
      <c r="H172" s="227"/>
      <c r="I172" s="227"/>
      <c r="J172" s="149"/>
      <c r="K172" s="151">
        <v>30</v>
      </c>
      <c r="L172" s="149"/>
      <c r="M172" s="149"/>
      <c r="N172" s="149"/>
      <c r="O172" s="149"/>
      <c r="P172" s="149"/>
      <c r="Q172" s="149"/>
      <c r="R172" s="152"/>
      <c r="T172" s="153"/>
      <c r="U172" s="149"/>
      <c r="V172" s="149"/>
      <c r="W172" s="149"/>
      <c r="X172" s="149"/>
      <c r="Y172" s="149"/>
      <c r="Z172" s="149"/>
      <c r="AA172" s="154"/>
      <c r="AT172" s="155" t="s">
        <v>157</v>
      </c>
      <c r="AU172" s="155" t="s">
        <v>124</v>
      </c>
      <c r="AV172" s="10" t="s">
        <v>124</v>
      </c>
      <c r="AW172" s="10" t="s">
        <v>34</v>
      </c>
      <c r="AX172" s="10" t="s">
        <v>77</v>
      </c>
      <c r="AY172" s="155" t="s">
        <v>141</v>
      </c>
    </row>
    <row r="173" spans="2:51" s="11" customFormat="1" ht="22.5" customHeight="1">
      <c r="B173" s="156"/>
      <c r="C173" s="157"/>
      <c r="D173" s="157"/>
      <c r="E173" s="158" t="s">
        <v>3</v>
      </c>
      <c r="F173" s="232" t="s">
        <v>165</v>
      </c>
      <c r="G173" s="233"/>
      <c r="H173" s="233"/>
      <c r="I173" s="233"/>
      <c r="J173" s="157"/>
      <c r="K173" s="159">
        <v>59.3</v>
      </c>
      <c r="L173" s="157"/>
      <c r="M173" s="157"/>
      <c r="N173" s="157"/>
      <c r="O173" s="157"/>
      <c r="P173" s="157"/>
      <c r="Q173" s="157"/>
      <c r="R173" s="160"/>
      <c r="T173" s="161"/>
      <c r="U173" s="157"/>
      <c r="V173" s="157"/>
      <c r="W173" s="157"/>
      <c r="X173" s="157"/>
      <c r="Y173" s="157"/>
      <c r="Z173" s="157"/>
      <c r="AA173" s="162"/>
      <c r="AT173" s="163" t="s">
        <v>157</v>
      </c>
      <c r="AU173" s="163" t="s">
        <v>124</v>
      </c>
      <c r="AV173" s="11" t="s">
        <v>146</v>
      </c>
      <c r="AW173" s="11" t="s">
        <v>34</v>
      </c>
      <c r="AX173" s="11" t="s">
        <v>19</v>
      </c>
      <c r="AY173" s="163" t="s">
        <v>141</v>
      </c>
    </row>
    <row r="174" spans="2:65" s="1" customFormat="1" ht="31.5" customHeight="1">
      <c r="B174" s="111"/>
      <c r="C174" s="140" t="s">
        <v>226</v>
      </c>
      <c r="D174" s="140" t="s">
        <v>142</v>
      </c>
      <c r="E174" s="141" t="s">
        <v>227</v>
      </c>
      <c r="F174" s="219" t="s">
        <v>228</v>
      </c>
      <c r="G174" s="220"/>
      <c r="H174" s="220"/>
      <c r="I174" s="220"/>
      <c r="J174" s="142" t="s">
        <v>160</v>
      </c>
      <c r="K174" s="143">
        <v>13.586</v>
      </c>
      <c r="L174" s="221">
        <v>0</v>
      </c>
      <c r="M174" s="220"/>
      <c r="N174" s="221">
        <f>ROUND(L174*K174,2)</f>
        <v>0</v>
      </c>
      <c r="O174" s="220"/>
      <c r="P174" s="220"/>
      <c r="Q174" s="220"/>
      <c r="R174" s="114"/>
      <c r="T174" s="144" t="s">
        <v>3</v>
      </c>
      <c r="U174" s="38" t="s">
        <v>44</v>
      </c>
      <c r="V174" s="145">
        <v>0.381</v>
      </c>
      <c r="W174" s="145">
        <f>V174*K174</f>
        <v>5.176266</v>
      </c>
      <c r="X174" s="145">
        <v>0</v>
      </c>
      <c r="Y174" s="145">
        <f>X174*K174</f>
        <v>0</v>
      </c>
      <c r="Z174" s="145">
        <v>0.1</v>
      </c>
      <c r="AA174" s="146">
        <f>Z174*K174</f>
        <v>1.3586</v>
      </c>
      <c r="AR174" s="15" t="s">
        <v>146</v>
      </c>
      <c r="AT174" s="15" t="s">
        <v>142</v>
      </c>
      <c r="AU174" s="15" t="s">
        <v>124</v>
      </c>
      <c r="AY174" s="15" t="s">
        <v>141</v>
      </c>
      <c r="BE174" s="147">
        <f>IF(U174="základní",N174,0)</f>
        <v>0</v>
      </c>
      <c r="BF174" s="147">
        <f>IF(U174="snížená",N174,0)</f>
        <v>0</v>
      </c>
      <c r="BG174" s="147">
        <f>IF(U174="zákl. přenesená",N174,0)</f>
        <v>0</v>
      </c>
      <c r="BH174" s="147">
        <f>IF(U174="sníž. přenesená",N174,0)</f>
        <v>0</v>
      </c>
      <c r="BI174" s="147">
        <f>IF(U174="nulová",N174,0)</f>
        <v>0</v>
      </c>
      <c r="BJ174" s="15" t="s">
        <v>124</v>
      </c>
      <c r="BK174" s="147">
        <f>ROUND(L174*K174,2)</f>
        <v>0</v>
      </c>
      <c r="BL174" s="15" t="s">
        <v>146</v>
      </c>
      <c r="BM174" s="15" t="s">
        <v>229</v>
      </c>
    </row>
    <row r="175" spans="2:51" s="10" customFormat="1" ht="22.5" customHeight="1">
      <c r="B175" s="148"/>
      <c r="C175" s="149"/>
      <c r="D175" s="149"/>
      <c r="E175" s="150" t="s">
        <v>3</v>
      </c>
      <c r="F175" s="226" t="s">
        <v>230</v>
      </c>
      <c r="G175" s="227"/>
      <c r="H175" s="227"/>
      <c r="I175" s="227"/>
      <c r="J175" s="149"/>
      <c r="K175" s="151">
        <v>13.586</v>
      </c>
      <c r="L175" s="149"/>
      <c r="M175" s="149"/>
      <c r="N175" s="149"/>
      <c r="O175" s="149"/>
      <c r="P175" s="149"/>
      <c r="Q175" s="149"/>
      <c r="R175" s="152"/>
      <c r="T175" s="153"/>
      <c r="U175" s="149"/>
      <c r="V175" s="149"/>
      <c r="W175" s="149"/>
      <c r="X175" s="149"/>
      <c r="Y175" s="149"/>
      <c r="Z175" s="149"/>
      <c r="AA175" s="154"/>
      <c r="AT175" s="155" t="s">
        <v>157</v>
      </c>
      <c r="AU175" s="155" t="s">
        <v>124</v>
      </c>
      <c r="AV175" s="10" t="s">
        <v>124</v>
      </c>
      <c r="AW175" s="10" t="s">
        <v>34</v>
      </c>
      <c r="AX175" s="10" t="s">
        <v>77</v>
      </c>
      <c r="AY175" s="155" t="s">
        <v>141</v>
      </c>
    </row>
    <row r="176" spans="2:51" s="11" customFormat="1" ht="22.5" customHeight="1">
      <c r="B176" s="156"/>
      <c r="C176" s="157"/>
      <c r="D176" s="157"/>
      <c r="E176" s="158" t="s">
        <v>3</v>
      </c>
      <c r="F176" s="232" t="s">
        <v>165</v>
      </c>
      <c r="G176" s="233"/>
      <c r="H176" s="233"/>
      <c r="I176" s="233"/>
      <c r="J176" s="157"/>
      <c r="K176" s="159">
        <v>13.586</v>
      </c>
      <c r="L176" s="157"/>
      <c r="M176" s="157"/>
      <c r="N176" s="157"/>
      <c r="O176" s="157"/>
      <c r="P176" s="157"/>
      <c r="Q176" s="157"/>
      <c r="R176" s="160"/>
      <c r="T176" s="161"/>
      <c r="U176" s="157"/>
      <c r="V176" s="157"/>
      <c r="W176" s="157"/>
      <c r="X176" s="157"/>
      <c r="Y176" s="157"/>
      <c r="Z176" s="157"/>
      <c r="AA176" s="162"/>
      <c r="AT176" s="163" t="s">
        <v>157</v>
      </c>
      <c r="AU176" s="163" t="s">
        <v>124</v>
      </c>
      <c r="AV176" s="11" t="s">
        <v>146</v>
      </c>
      <c r="AW176" s="11" t="s">
        <v>34</v>
      </c>
      <c r="AX176" s="11" t="s">
        <v>19</v>
      </c>
      <c r="AY176" s="163" t="s">
        <v>141</v>
      </c>
    </row>
    <row r="177" spans="2:65" s="1" customFormat="1" ht="31.5" customHeight="1">
      <c r="B177" s="111"/>
      <c r="C177" s="140" t="s">
        <v>231</v>
      </c>
      <c r="D177" s="140" t="s">
        <v>142</v>
      </c>
      <c r="E177" s="141" t="s">
        <v>232</v>
      </c>
      <c r="F177" s="219" t="s">
        <v>233</v>
      </c>
      <c r="G177" s="220"/>
      <c r="H177" s="220"/>
      <c r="I177" s="220"/>
      <c r="J177" s="142" t="s">
        <v>234</v>
      </c>
      <c r="K177" s="143">
        <v>0.07</v>
      </c>
      <c r="L177" s="221">
        <v>0</v>
      </c>
      <c r="M177" s="220"/>
      <c r="N177" s="221">
        <f>ROUND(L177*K177,2)</f>
        <v>0</v>
      </c>
      <c r="O177" s="220"/>
      <c r="P177" s="220"/>
      <c r="Q177" s="220"/>
      <c r="R177" s="114"/>
      <c r="T177" s="144" t="s">
        <v>3</v>
      </c>
      <c r="U177" s="38" t="s">
        <v>44</v>
      </c>
      <c r="V177" s="145">
        <v>7.51</v>
      </c>
      <c r="W177" s="145">
        <f>V177*K177</f>
        <v>0.5257000000000001</v>
      </c>
      <c r="X177" s="145">
        <v>0</v>
      </c>
      <c r="Y177" s="145">
        <f>X177*K177</f>
        <v>0</v>
      </c>
      <c r="Z177" s="145">
        <v>2.2</v>
      </c>
      <c r="AA177" s="146">
        <f>Z177*K177</f>
        <v>0.15400000000000003</v>
      </c>
      <c r="AR177" s="15" t="s">
        <v>146</v>
      </c>
      <c r="AT177" s="15" t="s">
        <v>142</v>
      </c>
      <c r="AU177" s="15" t="s">
        <v>124</v>
      </c>
      <c r="AY177" s="15" t="s">
        <v>141</v>
      </c>
      <c r="BE177" s="147">
        <f>IF(U177="základní",N177,0)</f>
        <v>0</v>
      </c>
      <c r="BF177" s="147">
        <f>IF(U177="snížená",N177,0)</f>
        <v>0</v>
      </c>
      <c r="BG177" s="147">
        <f>IF(U177="zákl. přenesená",N177,0)</f>
        <v>0</v>
      </c>
      <c r="BH177" s="147">
        <f>IF(U177="sníž. přenesená",N177,0)</f>
        <v>0</v>
      </c>
      <c r="BI177" s="147">
        <f>IF(U177="nulová",N177,0)</f>
        <v>0</v>
      </c>
      <c r="BJ177" s="15" t="s">
        <v>124</v>
      </c>
      <c r="BK177" s="147">
        <f>ROUND(L177*K177,2)</f>
        <v>0</v>
      </c>
      <c r="BL177" s="15" t="s">
        <v>146</v>
      </c>
      <c r="BM177" s="15" t="s">
        <v>235</v>
      </c>
    </row>
    <row r="178" spans="2:51" s="10" customFormat="1" ht="22.5" customHeight="1">
      <c r="B178" s="148"/>
      <c r="C178" s="149"/>
      <c r="D178" s="149"/>
      <c r="E178" s="150" t="s">
        <v>3</v>
      </c>
      <c r="F178" s="226" t="s">
        <v>236</v>
      </c>
      <c r="G178" s="227"/>
      <c r="H178" s="227"/>
      <c r="I178" s="227"/>
      <c r="J178" s="149"/>
      <c r="K178" s="151">
        <v>0.07</v>
      </c>
      <c r="L178" s="149"/>
      <c r="M178" s="149"/>
      <c r="N178" s="149"/>
      <c r="O178" s="149"/>
      <c r="P178" s="149"/>
      <c r="Q178" s="149"/>
      <c r="R178" s="152"/>
      <c r="T178" s="153"/>
      <c r="U178" s="149"/>
      <c r="V178" s="149"/>
      <c r="W178" s="149"/>
      <c r="X178" s="149"/>
      <c r="Y178" s="149"/>
      <c r="Z178" s="149"/>
      <c r="AA178" s="154"/>
      <c r="AT178" s="155" t="s">
        <v>157</v>
      </c>
      <c r="AU178" s="155" t="s">
        <v>124</v>
      </c>
      <c r="AV178" s="10" t="s">
        <v>124</v>
      </c>
      <c r="AW178" s="10" t="s">
        <v>34</v>
      </c>
      <c r="AX178" s="10" t="s">
        <v>19</v>
      </c>
      <c r="AY178" s="155" t="s">
        <v>141</v>
      </c>
    </row>
    <row r="179" spans="2:65" s="1" customFormat="1" ht="22.5" customHeight="1">
      <c r="B179" s="111"/>
      <c r="C179" s="140" t="s">
        <v>237</v>
      </c>
      <c r="D179" s="140" t="s">
        <v>142</v>
      </c>
      <c r="E179" s="141" t="s">
        <v>238</v>
      </c>
      <c r="F179" s="219" t="s">
        <v>239</v>
      </c>
      <c r="G179" s="220"/>
      <c r="H179" s="220"/>
      <c r="I179" s="220"/>
      <c r="J179" s="142" t="s">
        <v>160</v>
      </c>
      <c r="K179" s="143">
        <v>5.516</v>
      </c>
      <c r="L179" s="221">
        <v>0</v>
      </c>
      <c r="M179" s="220"/>
      <c r="N179" s="221">
        <f>ROUND(L179*K179,2)</f>
        <v>0</v>
      </c>
      <c r="O179" s="220"/>
      <c r="P179" s="220"/>
      <c r="Q179" s="220"/>
      <c r="R179" s="114"/>
      <c r="T179" s="144" t="s">
        <v>3</v>
      </c>
      <c r="U179" s="38" t="s">
        <v>44</v>
      </c>
      <c r="V179" s="145">
        <v>0.939</v>
      </c>
      <c r="W179" s="145">
        <f>V179*K179</f>
        <v>5.179524</v>
      </c>
      <c r="X179" s="145">
        <v>0</v>
      </c>
      <c r="Y179" s="145">
        <f>X179*K179</f>
        <v>0</v>
      </c>
      <c r="Z179" s="145">
        <v>0.076</v>
      </c>
      <c r="AA179" s="146">
        <f>Z179*K179</f>
        <v>0.419216</v>
      </c>
      <c r="AR179" s="15" t="s">
        <v>146</v>
      </c>
      <c r="AT179" s="15" t="s">
        <v>142</v>
      </c>
      <c r="AU179" s="15" t="s">
        <v>124</v>
      </c>
      <c r="AY179" s="15" t="s">
        <v>141</v>
      </c>
      <c r="BE179" s="147">
        <f>IF(U179="základní",N179,0)</f>
        <v>0</v>
      </c>
      <c r="BF179" s="147">
        <f>IF(U179="snížená",N179,0)</f>
        <v>0</v>
      </c>
      <c r="BG179" s="147">
        <f>IF(U179="zákl. přenesená",N179,0)</f>
        <v>0</v>
      </c>
      <c r="BH179" s="147">
        <f>IF(U179="sníž. přenesená",N179,0)</f>
        <v>0</v>
      </c>
      <c r="BI179" s="147">
        <f>IF(U179="nulová",N179,0)</f>
        <v>0</v>
      </c>
      <c r="BJ179" s="15" t="s">
        <v>124</v>
      </c>
      <c r="BK179" s="147">
        <f>ROUND(L179*K179,2)</f>
        <v>0</v>
      </c>
      <c r="BL179" s="15" t="s">
        <v>146</v>
      </c>
      <c r="BM179" s="15" t="s">
        <v>240</v>
      </c>
    </row>
    <row r="180" spans="2:51" s="10" customFormat="1" ht="22.5" customHeight="1">
      <c r="B180" s="148"/>
      <c r="C180" s="149"/>
      <c r="D180" s="149"/>
      <c r="E180" s="150" t="s">
        <v>3</v>
      </c>
      <c r="F180" s="226" t="s">
        <v>241</v>
      </c>
      <c r="G180" s="227"/>
      <c r="H180" s="227"/>
      <c r="I180" s="227"/>
      <c r="J180" s="149"/>
      <c r="K180" s="151">
        <v>5.516</v>
      </c>
      <c r="L180" s="149"/>
      <c r="M180" s="149"/>
      <c r="N180" s="149"/>
      <c r="O180" s="149"/>
      <c r="P180" s="149"/>
      <c r="Q180" s="149"/>
      <c r="R180" s="152"/>
      <c r="T180" s="153"/>
      <c r="U180" s="149"/>
      <c r="V180" s="149"/>
      <c r="W180" s="149"/>
      <c r="X180" s="149"/>
      <c r="Y180" s="149"/>
      <c r="Z180" s="149"/>
      <c r="AA180" s="154"/>
      <c r="AT180" s="155" t="s">
        <v>157</v>
      </c>
      <c r="AU180" s="155" t="s">
        <v>124</v>
      </c>
      <c r="AV180" s="10" t="s">
        <v>124</v>
      </c>
      <c r="AW180" s="10" t="s">
        <v>34</v>
      </c>
      <c r="AX180" s="10" t="s">
        <v>19</v>
      </c>
      <c r="AY180" s="155" t="s">
        <v>141</v>
      </c>
    </row>
    <row r="181" spans="2:65" s="1" customFormat="1" ht="31.5" customHeight="1">
      <c r="B181" s="111"/>
      <c r="C181" s="140" t="s">
        <v>242</v>
      </c>
      <c r="D181" s="140" t="s">
        <v>142</v>
      </c>
      <c r="E181" s="141" t="s">
        <v>243</v>
      </c>
      <c r="F181" s="219" t="s">
        <v>244</v>
      </c>
      <c r="G181" s="220"/>
      <c r="H181" s="220"/>
      <c r="I181" s="220"/>
      <c r="J181" s="142" t="s">
        <v>169</v>
      </c>
      <c r="K181" s="143">
        <v>7.16</v>
      </c>
      <c r="L181" s="221">
        <v>0</v>
      </c>
      <c r="M181" s="220"/>
      <c r="N181" s="221">
        <f>ROUND(L181*K181,2)</f>
        <v>0</v>
      </c>
      <c r="O181" s="220"/>
      <c r="P181" s="220"/>
      <c r="Q181" s="220"/>
      <c r="R181" s="114"/>
      <c r="T181" s="144" t="s">
        <v>3</v>
      </c>
      <c r="U181" s="38" t="s">
        <v>44</v>
      </c>
      <c r="V181" s="145">
        <v>2.459</v>
      </c>
      <c r="W181" s="145">
        <f>V181*K181</f>
        <v>17.60644</v>
      </c>
      <c r="X181" s="145">
        <v>3E-05</v>
      </c>
      <c r="Y181" s="145">
        <f>X181*K181</f>
        <v>0.00021480000000000002</v>
      </c>
      <c r="Z181" s="145">
        <v>0</v>
      </c>
      <c r="AA181" s="146">
        <f>Z181*K181</f>
        <v>0</v>
      </c>
      <c r="AR181" s="15" t="s">
        <v>146</v>
      </c>
      <c r="AT181" s="15" t="s">
        <v>142</v>
      </c>
      <c r="AU181" s="15" t="s">
        <v>124</v>
      </c>
      <c r="AY181" s="15" t="s">
        <v>141</v>
      </c>
      <c r="BE181" s="147">
        <f>IF(U181="základní",N181,0)</f>
        <v>0</v>
      </c>
      <c r="BF181" s="147">
        <f>IF(U181="snížená",N181,0)</f>
        <v>0</v>
      </c>
      <c r="BG181" s="147">
        <f>IF(U181="zákl. přenesená",N181,0)</f>
        <v>0</v>
      </c>
      <c r="BH181" s="147">
        <f>IF(U181="sníž. přenesená",N181,0)</f>
        <v>0</v>
      </c>
      <c r="BI181" s="147">
        <f>IF(U181="nulová",N181,0)</f>
        <v>0</v>
      </c>
      <c r="BJ181" s="15" t="s">
        <v>124</v>
      </c>
      <c r="BK181" s="147">
        <f>ROUND(L181*K181,2)</f>
        <v>0</v>
      </c>
      <c r="BL181" s="15" t="s">
        <v>146</v>
      </c>
      <c r="BM181" s="15" t="s">
        <v>245</v>
      </c>
    </row>
    <row r="182" spans="2:51" s="10" customFormat="1" ht="22.5" customHeight="1">
      <c r="B182" s="148"/>
      <c r="C182" s="149"/>
      <c r="D182" s="149"/>
      <c r="E182" s="150" t="s">
        <v>3</v>
      </c>
      <c r="F182" s="226" t="s">
        <v>246</v>
      </c>
      <c r="G182" s="227"/>
      <c r="H182" s="227"/>
      <c r="I182" s="227"/>
      <c r="J182" s="149"/>
      <c r="K182" s="151">
        <v>7.16</v>
      </c>
      <c r="L182" s="149"/>
      <c r="M182" s="149"/>
      <c r="N182" s="149"/>
      <c r="O182" s="149"/>
      <c r="P182" s="149"/>
      <c r="Q182" s="149"/>
      <c r="R182" s="152"/>
      <c r="T182" s="153"/>
      <c r="U182" s="149"/>
      <c r="V182" s="149"/>
      <c r="W182" s="149"/>
      <c r="X182" s="149"/>
      <c r="Y182" s="149"/>
      <c r="Z182" s="149"/>
      <c r="AA182" s="154"/>
      <c r="AT182" s="155" t="s">
        <v>157</v>
      </c>
      <c r="AU182" s="155" t="s">
        <v>124</v>
      </c>
      <c r="AV182" s="10" t="s">
        <v>124</v>
      </c>
      <c r="AW182" s="10" t="s">
        <v>34</v>
      </c>
      <c r="AX182" s="10" t="s">
        <v>19</v>
      </c>
      <c r="AY182" s="155" t="s">
        <v>141</v>
      </c>
    </row>
    <row r="183" spans="2:65" s="1" customFormat="1" ht="31.5" customHeight="1">
      <c r="B183" s="111"/>
      <c r="C183" s="140" t="s">
        <v>8</v>
      </c>
      <c r="D183" s="140" t="s">
        <v>142</v>
      </c>
      <c r="E183" s="141" t="s">
        <v>247</v>
      </c>
      <c r="F183" s="219" t="s">
        <v>248</v>
      </c>
      <c r="G183" s="220"/>
      <c r="H183" s="220"/>
      <c r="I183" s="220"/>
      <c r="J183" s="142" t="s">
        <v>169</v>
      </c>
      <c r="K183" s="143">
        <v>2.27</v>
      </c>
      <c r="L183" s="221">
        <v>0</v>
      </c>
      <c r="M183" s="220"/>
      <c r="N183" s="221">
        <f>ROUND(L183*K183,2)</f>
        <v>0</v>
      </c>
      <c r="O183" s="220"/>
      <c r="P183" s="220"/>
      <c r="Q183" s="220"/>
      <c r="R183" s="114"/>
      <c r="T183" s="144" t="s">
        <v>3</v>
      </c>
      <c r="U183" s="38" t="s">
        <v>44</v>
      </c>
      <c r="V183" s="145">
        <v>4.494</v>
      </c>
      <c r="W183" s="145">
        <f>V183*K183</f>
        <v>10.20138</v>
      </c>
      <c r="X183" s="145">
        <v>0.00016</v>
      </c>
      <c r="Y183" s="145">
        <f>X183*K183</f>
        <v>0.00036320000000000005</v>
      </c>
      <c r="Z183" s="145">
        <v>0</v>
      </c>
      <c r="AA183" s="146">
        <f>Z183*K183</f>
        <v>0</v>
      </c>
      <c r="AR183" s="15" t="s">
        <v>146</v>
      </c>
      <c r="AT183" s="15" t="s">
        <v>142</v>
      </c>
      <c r="AU183" s="15" t="s">
        <v>124</v>
      </c>
      <c r="AY183" s="15" t="s">
        <v>141</v>
      </c>
      <c r="BE183" s="147">
        <f>IF(U183="základní",N183,0)</f>
        <v>0</v>
      </c>
      <c r="BF183" s="147">
        <f>IF(U183="snížená",N183,0)</f>
        <v>0</v>
      </c>
      <c r="BG183" s="147">
        <f>IF(U183="zákl. přenesená",N183,0)</f>
        <v>0</v>
      </c>
      <c r="BH183" s="147">
        <f>IF(U183="sníž. přenesená",N183,0)</f>
        <v>0</v>
      </c>
      <c r="BI183" s="147">
        <f>IF(U183="nulová",N183,0)</f>
        <v>0</v>
      </c>
      <c r="BJ183" s="15" t="s">
        <v>124</v>
      </c>
      <c r="BK183" s="147">
        <f>ROUND(L183*K183,2)</f>
        <v>0</v>
      </c>
      <c r="BL183" s="15" t="s">
        <v>146</v>
      </c>
      <c r="BM183" s="15" t="s">
        <v>249</v>
      </c>
    </row>
    <row r="184" spans="2:51" s="10" customFormat="1" ht="22.5" customHeight="1">
      <c r="B184" s="148"/>
      <c r="C184" s="149"/>
      <c r="D184" s="149"/>
      <c r="E184" s="150" t="s">
        <v>3</v>
      </c>
      <c r="F184" s="226" t="s">
        <v>250</v>
      </c>
      <c r="G184" s="227"/>
      <c r="H184" s="227"/>
      <c r="I184" s="227"/>
      <c r="J184" s="149"/>
      <c r="K184" s="151">
        <v>2.27</v>
      </c>
      <c r="L184" s="149"/>
      <c r="M184" s="149"/>
      <c r="N184" s="149"/>
      <c r="O184" s="149"/>
      <c r="P184" s="149"/>
      <c r="Q184" s="149"/>
      <c r="R184" s="152"/>
      <c r="T184" s="153"/>
      <c r="U184" s="149"/>
      <c r="V184" s="149"/>
      <c r="W184" s="149"/>
      <c r="X184" s="149"/>
      <c r="Y184" s="149"/>
      <c r="Z184" s="149"/>
      <c r="AA184" s="154"/>
      <c r="AT184" s="155" t="s">
        <v>157</v>
      </c>
      <c r="AU184" s="155" t="s">
        <v>124</v>
      </c>
      <c r="AV184" s="10" t="s">
        <v>124</v>
      </c>
      <c r="AW184" s="10" t="s">
        <v>34</v>
      </c>
      <c r="AX184" s="10" t="s">
        <v>19</v>
      </c>
      <c r="AY184" s="155" t="s">
        <v>141</v>
      </c>
    </row>
    <row r="185" spans="2:65" s="1" customFormat="1" ht="31.5" customHeight="1">
      <c r="B185" s="111"/>
      <c r="C185" s="140" t="s">
        <v>251</v>
      </c>
      <c r="D185" s="140" t="s">
        <v>142</v>
      </c>
      <c r="E185" s="141" t="s">
        <v>252</v>
      </c>
      <c r="F185" s="219" t="s">
        <v>253</v>
      </c>
      <c r="G185" s="220"/>
      <c r="H185" s="220"/>
      <c r="I185" s="220"/>
      <c r="J185" s="142" t="s">
        <v>160</v>
      </c>
      <c r="K185" s="143">
        <v>1.8</v>
      </c>
      <c r="L185" s="221">
        <v>0</v>
      </c>
      <c r="M185" s="220"/>
      <c r="N185" s="221">
        <f>ROUND(L185*K185,2)</f>
        <v>0</v>
      </c>
      <c r="O185" s="220"/>
      <c r="P185" s="220"/>
      <c r="Q185" s="220"/>
      <c r="R185" s="114"/>
      <c r="T185" s="144" t="s">
        <v>3</v>
      </c>
      <c r="U185" s="38" t="s">
        <v>44</v>
      </c>
      <c r="V185" s="145">
        <v>0.3</v>
      </c>
      <c r="W185" s="145">
        <f>V185*K185</f>
        <v>0.54</v>
      </c>
      <c r="X185" s="145">
        <v>0</v>
      </c>
      <c r="Y185" s="145">
        <f>X185*K185</f>
        <v>0</v>
      </c>
      <c r="Z185" s="145">
        <v>0.068</v>
      </c>
      <c r="AA185" s="146">
        <f>Z185*K185</f>
        <v>0.12240000000000001</v>
      </c>
      <c r="AR185" s="15" t="s">
        <v>146</v>
      </c>
      <c r="AT185" s="15" t="s">
        <v>142</v>
      </c>
      <c r="AU185" s="15" t="s">
        <v>124</v>
      </c>
      <c r="AY185" s="15" t="s">
        <v>141</v>
      </c>
      <c r="BE185" s="147">
        <f>IF(U185="základní",N185,0)</f>
        <v>0</v>
      </c>
      <c r="BF185" s="147">
        <f>IF(U185="snížená",N185,0)</f>
        <v>0</v>
      </c>
      <c r="BG185" s="147">
        <f>IF(U185="zákl. přenesená",N185,0)</f>
        <v>0</v>
      </c>
      <c r="BH185" s="147">
        <f>IF(U185="sníž. přenesená",N185,0)</f>
        <v>0</v>
      </c>
      <c r="BI185" s="147">
        <f>IF(U185="nulová",N185,0)</f>
        <v>0</v>
      </c>
      <c r="BJ185" s="15" t="s">
        <v>124</v>
      </c>
      <c r="BK185" s="147">
        <f>ROUND(L185*K185,2)</f>
        <v>0</v>
      </c>
      <c r="BL185" s="15" t="s">
        <v>146</v>
      </c>
      <c r="BM185" s="15" t="s">
        <v>254</v>
      </c>
    </row>
    <row r="186" spans="2:51" s="10" customFormat="1" ht="22.5" customHeight="1">
      <c r="B186" s="148"/>
      <c r="C186" s="149"/>
      <c r="D186" s="149"/>
      <c r="E186" s="150" t="s">
        <v>3</v>
      </c>
      <c r="F186" s="226" t="s">
        <v>255</v>
      </c>
      <c r="G186" s="227"/>
      <c r="H186" s="227"/>
      <c r="I186" s="227"/>
      <c r="J186" s="149"/>
      <c r="K186" s="151">
        <v>1.8</v>
      </c>
      <c r="L186" s="149"/>
      <c r="M186" s="149"/>
      <c r="N186" s="149"/>
      <c r="O186" s="149"/>
      <c r="P186" s="149"/>
      <c r="Q186" s="149"/>
      <c r="R186" s="152"/>
      <c r="T186" s="153"/>
      <c r="U186" s="149"/>
      <c r="V186" s="149"/>
      <c r="W186" s="149"/>
      <c r="X186" s="149"/>
      <c r="Y186" s="149"/>
      <c r="Z186" s="149"/>
      <c r="AA186" s="154"/>
      <c r="AT186" s="155" t="s">
        <v>157</v>
      </c>
      <c r="AU186" s="155" t="s">
        <v>124</v>
      </c>
      <c r="AV186" s="10" t="s">
        <v>124</v>
      </c>
      <c r="AW186" s="10" t="s">
        <v>34</v>
      </c>
      <c r="AX186" s="10" t="s">
        <v>19</v>
      </c>
      <c r="AY186" s="155" t="s">
        <v>141</v>
      </c>
    </row>
    <row r="187" spans="2:63" s="9" customFormat="1" ht="29.25" customHeight="1">
      <c r="B187" s="129"/>
      <c r="C187" s="130"/>
      <c r="D187" s="139" t="s">
        <v>103</v>
      </c>
      <c r="E187" s="139"/>
      <c r="F187" s="139"/>
      <c r="G187" s="139"/>
      <c r="H187" s="139"/>
      <c r="I187" s="139"/>
      <c r="J187" s="139"/>
      <c r="K187" s="139"/>
      <c r="L187" s="139"/>
      <c r="M187" s="139"/>
      <c r="N187" s="214">
        <f>BK187</f>
        <v>0</v>
      </c>
      <c r="O187" s="215"/>
      <c r="P187" s="215"/>
      <c r="Q187" s="215"/>
      <c r="R187" s="132"/>
      <c r="T187" s="133"/>
      <c r="U187" s="130"/>
      <c r="V187" s="130"/>
      <c r="W187" s="134">
        <f>SUM(W188:W194)</f>
        <v>2.812284</v>
      </c>
      <c r="X187" s="130"/>
      <c r="Y187" s="134">
        <f>SUM(Y188:Y194)</f>
        <v>0</v>
      </c>
      <c r="Z187" s="130"/>
      <c r="AA187" s="135">
        <f>SUM(AA188:AA194)</f>
        <v>0</v>
      </c>
      <c r="AR187" s="136" t="s">
        <v>19</v>
      </c>
      <c r="AT187" s="137" t="s">
        <v>76</v>
      </c>
      <c r="AU187" s="137" t="s">
        <v>19</v>
      </c>
      <c r="AY187" s="136" t="s">
        <v>141</v>
      </c>
      <c r="BK187" s="138">
        <f>SUM(BK188:BK194)</f>
        <v>0</v>
      </c>
    </row>
    <row r="188" spans="2:65" s="1" customFormat="1" ht="22.5" customHeight="1">
      <c r="B188" s="111"/>
      <c r="C188" s="140" t="s">
        <v>256</v>
      </c>
      <c r="D188" s="140" t="s">
        <v>142</v>
      </c>
      <c r="E188" s="141" t="s">
        <v>257</v>
      </c>
      <c r="F188" s="219" t="s">
        <v>258</v>
      </c>
      <c r="G188" s="220"/>
      <c r="H188" s="220"/>
      <c r="I188" s="220"/>
      <c r="J188" s="142" t="s">
        <v>154</v>
      </c>
      <c r="K188" s="143">
        <v>2.598</v>
      </c>
      <c r="L188" s="221">
        <v>0</v>
      </c>
      <c r="M188" s="220"/>
      <c r="N188" s="221">
        <f>ROUND(L188*K188,2)</f>
        <v>0</v>
      </c>
      <c r="O188" s="220"/>
      <c r="P188" s="220"/>
      <c r="Q188" s="220"/>
      <c r="R188" s="114"/>
      <c r="T188" s="144" t="s">
        <v>3</v>
      </c>
      <c r="U188" s="38" t="s">
        <v>44</v>
      </c>
      <c r="V188" s="145">
        <v>0.136</v>
      </c>
      <c r="W188" s="145">
        <f>V188*K188</f>
        <v>0.35332800000000003</v>
      </c>
      <c r="X188" s="145">
        <v>0</v>
      </c>
      <c r="Y188" s="145">
        <f>X188*K188</f>
        <v>0</v>
      </c>
      <c r="Z188" s="145">
        <v>0</v>
      </c>
      <c r="AA188" s="146">
        <f>Z188*K188</f>
        <v>0</v>
      </c>
      <c r="AR188" s="15" t="s">
        <v>146</v>
      </c>
      <c r="AT188" s="15" t="s">
        <v>142</v>
      </c>
      <c r="AU188" s="15" t="s">
        <v>124</v>
      </c>
      <c r="AY188" s="15" t="s">
        <v>141</v>
      </c>
      <c r="BE188" s="147">
        <f>IF(U188="základní",N188,0)</f>
        <v>0</v>
      </c>
      <c r="BF188" s="147">
        <f>IF(U188="snížená",N188,0)</f>
        <v>0</v>
      </c>
      <c r="BG188" s="147">
        <f>IF(U188="zákl. přenesená",N188,0)</f>
        <v>0</v>
      </c>
      <c r="BH188" s="147">
        <f>IF(U188="sníž. přenesená",N188,0)</f>
        <v>0</v>
      </c>
      <c r="BI188" s="147">
        <f>IF(U188="nulová",N188,0)</f>
        <v>0</v>
      </c>
      <c r="BJ188" s="15" t="s">
        <v>124</v>
      </c>
      <c r="BK188" s="147">
        <f>ROUND(L188*K188,2)</f>
        <v>0</v>
      </c>
      <c r="BL188" s="15" t="s">
        <v>146</v>
      </c>
      <c r="BM188" s="15" t="s">
        <v>259</v>
      </c>
    </row>
    <row r="189" spans="2:51" s="10" customFormat="1" ht="22.5" customHeight="1">
      <c r="B189" s="148"/>
      <c r="C189" s="149"/>
      <c r="D189" s="149"/>
      <c r="E189" s="150" t="s">
        <v>3</v>
      </c>
      <c r="F189" s="226" t="s">
        <v>260</v>
      </c>
      <c r="G189" s="227"/>
      <c r="H189" s="227"/>
      <c r="I189" s="227"/>
      <c r="J189" s="149"/>
      <c r="K189" s="151">
        <v>2.598</v>
      </c>
      <c r="L189" s="149"/>
      <c r="M189" s="149"/>
      <c r="N189" s="149"/>
      <c r="O189" s="149"/>
      <c r="P189" s="149"/>
      <c r="Q189" s="149"/>
      <c r="R189" s="152"/>
      <c r="T189" s="153"/>
      <c r="U189" s="149"/>
      <c r="V189" s="149"/>
      <c r="W189" s="149"/>
      <c r="X189" s="149"/>
      <c r="Y189" s="149"/>
      <c r="Z189" s="149"/>
      <c r="AA189" s="154"/>
      <c r="AT189" s="155" t="s">
        <v>157</v>
      </c>
      <c r="AU189" s="155" t="s">
        <v>124</v>
      </c>
      <c r="AV189" s="10" t="s">
        <v>124</v>
      </c>
      <c r="AW189" s="10" t="s">
        <v>34</v>
      </c>
      <c r="AX189" s="10" t="s">
        <v>19</v>
      </c>
      <c r="AY189" s="155" t="s">
        <v>141</v>
      </c>
    </row>
    <row r="190" spans="2:65" s="1" customFormat="1" ht="31.5" customHeight="1">
      <c r="B190" s="111"/>
      <c r="C190" s="140" t="s">
        <v>261</v>
      </c>
      <c r="D190" s="140" t="s">
        <v>142</v>
      </c>
      <c r="E190" s="141" t="s">
        <v>262</v>
      </c>
      <c r="F190" s="219" t="s">
        <v>263</v>
      </c>
      <c r="G190" s="220"/>
      <c r="H190" s="220"/>
      <c r="I190" s="220"/>
      <c r="J190" s="142" t="s">
        <v>154</v>
      </c>
      <c r="K190" s="143">
        <v>2.598</v>
      </c>
      <c r="L190" s="221">
        <v>0</v>
      </c>
      <c r="M190" s="220"/>
      <c r="N190" s="221">
        <f>ROUND(L190*K190,2)</f>
        <v>0</v>
      </c>
      <c r="O190" s="220"/>
      <c r="P190" s="220"/>
      <c r="Q190" s="220"/>
      <c r="R190" s="114"/>
      <c r="T190" s="144" t="s">
        <v>3</v>
      </c>
      <c r="U190" s="38" t="s">
        <v>44</v>
      </c>
      <c r="V190" s="145">
        <v>0.125</v>
      </c>
      <c r="W190" s="145">
        <f>V190*K190</f>
        <v>0.32475</v>
      </c>
      <c r="X190" s="145">
        <v>0</v>
      </c>
      <c r="Y190" s="145">
        <f>X190*K190</f>
        <v>0</v>
      </c>
      <c r="Z190" s="145">
        <v>0</v>
      </c>
      <c r="AA190" s="146">
        <f>Z190*K190</f>
        <v>0</v>
      </c>
      <c r="AR190" s="15" t="s">
        <v>146</v>
      </c>
      <c r="AT190" s="15" t="s">
        <v>142</v>
      </c>
      <c r="AU190" s="15" t="s">
        <v>124</v>
      </c>
      <c r="AY190" s="15" t="s">
        <v>141</v>
      </c>
      <c r="BE190" s="147">
        <f>IF(U190="základní",N190,0)</f>
        <v>0</v>
      </c>
      <c r="BF190" s="147">
        <f>IF(U190="snížená",N190,0)</f>
        <v>0</v>
      </c>
      <c r="BG190" s="147">
        <f>IF(U190="zákl. přenesená",N190,0)</f>
        <v>0</v>
      </c>
      <c r="BH190" s="147">
        <f>IF(U190="sníž. přenesená",N190,0)</f>
        <v>0</v>
      </c>
      <c r="BI190" s="147">
        <f>IF(U190="nulová",N190,0)</f>
        <v>0</v>
      </c>
      <c r="BJ190" s="15" t="s">
        <v>124</v>
      </c>
      <c r="BK190" s="147">
        <f>ROUND(L190*K190,2)</f>
        <v>0</v>
      </c>
      <c r="BL190" s="15" t="s">
        <v>146</v>
      </c>
      <c r="BM190" s="15" t="s">
        <v>264</v>
      </c>
    </row>
    <row r="191" spans="2:65" s="1" customFormat="1" ht="31.5" customHeight="1">
      <c r="B191" s="111"/>
      <c r="C191" s="140" t="s">
        <v>265</v>
      </c>
      <c r="D191" s="140" t="s">
        <v>142</v>
      </c>
      <c r="E191" s="141" t="s">
        <v>266</v>
      </c>
      <c r="F191" s="219" t="s">
        <v>267</v>
      </c>
      <c r="G191" s="220"/>
      <c r="H191" s="220"/>
      <c r="I191" s="220"/>
      <c r="J191" s="142" t="s">
        <v>154</v>
      </c>
      <c r="K191" s="143">
        <v>46.764</v>
      </c>
      <c r="L191" s="221">
        <v>0</v>
      </c>
      <c r="M191" s="220"/>
      <c r="N191" s="221">
        <f>ROUND(L191*K191,2)</f>
        <v>0</v>
      </c>
      <c r="O191" s="220"/>
      <c r="P191" s="220"/>
      <c r="Q191" s="220"/>
      <c r="R191" s="114"/>
      <c r="T191" s="144" t="s">
        <v>3</v>
      </c>
      <c r="U191" s="38" t="s">
        <v>44</v>
      </c>
      <c r="V191" s="145">
        <v>0.006</v>
      </c>
      <c r="W191" s="145">
        <f>V191*K191</f>
        <v>0.280584</v>
      </c>
      <c r="X191" s="145">
        <v>0</v>
      </c>
      <c r="Y191" s="145">
        <f>X191*K191</f>
        <v>0</v>
      </c>
      <c r="Z191" s="145">
        <v>0</v>
      </c>
      <c r="AA191" s="146">
        <f>Z191*K191</f>
        <v>0</v>
      </c>
      <c r="AR191" s="15" t="s">
        <v>146</v>
      </c>
      <c r="AT191" s="15" t="s">
        <v>142</v>
      </c>
      <c r="AU191" s="15" t="s">
        <v>124</v>
      </c>
      <c r="AY191" s="15" t="s">
        <v>141</v>
      </c>
      <c r="BE191" s="147">
        <f>IF(U191="základní",N191,0)</f>
        <v>0</v>
      </c>
      <c r="BF191" s="147">
        <f>IF(U191="snížená",N191,0)</f>
        <v>0</v>
      </c>
      <c r="BG191" s="147">
        <f>IF(U191="zákl. přenesená",N191,0)</f>
        <v>0</v>
      </c>
      <c r="BH191" s="147">
        <f>IF(U191="sníž. přenesená",N191,0)</f>
        <v>0</v>
      </c>
      <c r="BI191" s="147">
        <f>IF(U191="nulová",N191,0)</f>
        <v>0</v>
      </c>
      <c r="BJ191" s="15" t="s">
        <v>124</v>
      </c>
      <c r="BK191" s="147">
        <f>ROUND(L191*K191,2)</f>
        <v>0</v>
      </c>
      <c r="BL191" s="15" t="s">
        <v>146</v>
      </c>
      <c r="BM191" s="15" t="s">
        <v>268</v>
      </c>
    </row>
    <row r="192" spans="2:51" s="10" customFormat="1" ht="22.5" customHeight="1">
      <c r="B192" s="148"/>
      <c r="C192" s="149"/>
      <c r="D192" s="149"/>
      <c r="E192" s="150" t="s">
        <v>3</v>
      </c>
      <c r="F192" s="226" t="s">
        <v>269</v>
      </c>
      <c r="G192" s="227"/>
      <c r="H192" s="227"/>
      <c r="I192" s="227"/>
      <c r="J192" s="149"/>
      <c r="K192" s="151">
        <v>46.764</v>
      </c>
      <c r="L192" s="149"/>
      <c r="M192" s="149"/>
      <c r="N192" s="149"/>
      <c r="O192" s="149"/>
      <c r="P192" s="149"/>
      <c r="Q192" s="149"/>
      <c r="R192" s="152"/>
      <c r="T192" s="153"/>
      <c r="U192" s="149"/>
      <c r="V192" s="149"/>
      <c r="W192" s="149"/>
      <c r="X192" s="149"/>
      <c r="Y192" s="149"/>
      <c r="Z192" s="149"/>
      <c r="AA192" s="154"/>
      <c r="AT192" s="155" t="s">
        <v>157</v>
      </c>
      <c r="AU192" s="155" t="s">
        <v>124</v>
      </c>
      <c r="AV192" s="10" t="s">
        <v>124</v>
      </c>
      <c r="AW192" s="10" t="s">
        <v>34</v>
      </c>
      <c r="AX192" s="10" t="s">
        <v>19</v>
      </c>
      <c r="AY192" s="155" t="s">
        <v>141</v>
      </c>
    </row>
    <row r="193" spans="2:65" s="1" customFormat="1" ht="31.5" customHeight="1">
      <c r="B193" s="111"/>
      <c r="C193" s="140" t="s">
        <v>270</v>
      </c>
      <c r="D193" s="140" t="s">
        <v>142</v>
      </c>
      <c r="E193" s="141" t="s">
        <v>271</v>
      </c>
      <c r="F193" s="219" t="s">
        <v>272</v>
      </c>
      <c r="G193" s="220"/>
      <c r="H193" s="220"/>
      <c r="I193" s="220"/>
      <c r="J193" s="142" t="s">
        <v>154</v>
      </c>
      <c r="K193" s="143">
        <v>2.598</v>
      </c>
      <c r="L193" s="221">
        <v>0</v>
      </c>
      <c r="M193" s="220"/>
      <c r="N193" s="221">
        <f>ROUND(L193*K193,2)</f>
        <v>0</v>
      </c>
      <c r="O193" s="220"/>
      <c r="P193" s="220"/>
      <c r="Q193" s="220"/>
      <c r="R193" s="114"/>
      <c r="T193" s="144" t="s">
        <v>3</v>
      </c>
      <c r="U193" s="38" t="s">
        <v>44</v>
      </c>
      <c r="V193" s="145">
        <v>0</v>
      </c>
      <c r="W193" s="145">
        <f>V193*K193</f>
        <v>0</v>
      </c>
      <c r="X193" s="145">
        <v>0</v>
      </c>
      <c r="Y193" s="145">
        <f>X193*K193</f>
        <v>0</v>
      </c>
      <c r="Z193" s="145">
        <v>0</v>
      </c>
      <c r="AA193" s="146">
        <f>Z193*K193</f>
        <v>0</v>
      </c>
      <c r="AR193" s="15" t="s">
        <v>146</v>
      </c>
      <c r="AT193" s="15" t="s">
        <v>142</v>
      </c>
      <c r="AU193" s="15" t="s">
        <v>124</v>
      </c>
      <c r="AY193" s="15" t="s">
        <v>141</v>
      </c>
      <c r="BE193" s="147">
        <f>IF(U193="základní",N193,0)</f>
        <v>0</v>
      </c>
      <c r="BF193" s="147">
        <f>IF(U193="snížená",N193,0)</f>
        <v>0</v>
      </c>
      <c r="BG193" s="147">
        <f>IF(U193="zákl. přenesená",N193,0)</f>
        <v>0</v>
      </c>
      <c r="BH193" s="147">
        <f>IF(U193="sníž. přenesená",N193,0)</f>
        <v>0</v>
      </c>
      <c r="BI193" s="147">
        <f>IF(U193="nulová",N193,0)</f>
        <v>0</v>
      </c>
      <c r="BJ193" s="15" t="s">
        <v>124</v>
      </c>
      <c r="BK193" s="147">
        <f>ROUND(L193*K193,2)</f>
        <v>0</v>
      </c>
      <c r="BL193" s="15" t="s">
        <v>146</v>
      </c>
      <c r="BM193" s="15" t="s">
        <v>273</v>
      </c>
    </row>
    <row r="194" spans="2:65" s="1" customFormat="1" ht="22.5" customHeight="1">
      <c r="B194" s="111"/>
      <c r="C194" s="140" t="s">
        <v>274</v>
      </c>
      <c r="D194" s="140" t="s">
        <v>142</v>
      </c>
      <c r="E194" s="141" t="s">
        <v>275</v>
      </c>
      <c r="F194" s="219" t="s">
        <v>276</v>
      </c>
      <c r="G194" s="220"/>
      <c r="H194" s="220"/>
      <c r="I194" s="220"/>
      <c r="J194" s="142" t="s">
        <v>154</v>
      </c>
      <c r="K194" s="143">
        <v>5.829</v>
      </c>
      <c r="L194" s="221">
        <v>0</v>
      </c>
      <c r="M194" s="220"/>
      <c r="N194" s="221">
        <f>ROUND(L194*K194,2)</f>
        <v>0</v>
      </c>
      <c r="O194" s="220"/>
      <c r="P194" s="220"/>
      <c r="Q194" s="220"/>
      <c r="R194" s="114"/>
      <c r="T194" s="144" t="s">
        <v>3</v>
      </c>
      <c r="U194" s="38" t="s">
        <v>44</v>
      </c>
      <c r="V194" s="145">
        <v>0.318</v>
      </c>
      <c r="W194" s="145">
        <f>V194*K194</f>
        <v>1.8536219999999999</v>
      </c>
      <c r="X194" s="145">
        <v>0</v>
      </c>
      <c r="Y194" s="145">
        <f>X194*K194</f>
        <v>0</v>
      </c>
      <c r="Z194" s="145">
        <v>0</v>
      </c>
      <c r="AA194" s="146">
        <f>Z194*K194</f>
        <v>0</v>
      </c>
      <c r="AR194" s="15" t="s">
        <v>146</v>
      </c>
      <c r="AT194" s="15" t="s">
        <v>142</v>
      </c>
      <c r="AU194" s="15" t="s">
        <v>124</v>
      </c>
      <c r="AY194" s="15" t="s">
        <v>141</v>
      </c>
      <c r="BE194" s="147">
        <f>IF(U194="základní",N194,0)</f>
        <v>0</v>
      </c>
      <c r="BF194" s="147">
        <f>IF(U194="snížená",N194,0)</f>
        <v>0</v>
      </c>
      <c r="BG194" s="147">
        <f>IF(U194="zákl. přenesená",N194,0)</f>
        <v>0</v>
      </c>
      <c r="BH194" s="147">
        <f>IF(U194="sníž. přenesená",N194,0)</f>
        <v>0</v>
      </c>
      <c r="BI194" s="147">
        <f>IF(U194="nulová",N194,0)</f>
        <v>0</v>
      </c>
      <c r="BJ194" s="15" t="s">
        <v>124</v>
      </c>
      <c r="BK194" s="147">
        <f>ROUND(L194*K194,2)</f>
        <v>0</v>
      </c>
      <c r="BL194" s="15" t="s">
        <v>146</v>
      </c>
      <c r="BM194" s="15" t="s">
        <v>277</v>
      </c>
    </row>
    <row r="195" spans="2:63" s="9" customFormat="1" ht="36.75" customHeight="1">
      <c r="B195" s="129"/>
      <c r="C195" s="130"/>
      <c r="D195" s="131" t="s">
        <v>104</v>
      </c>
      <c r="E195" s="131"/>
      <c r="F195" s="131"/>
      <c r="G195" s="131"/>
      <c r="H195" s="131"/>
      <c r="I195" s="131"/>
      <c r="J195" s="131"/>
      <c r="K195" s="131"/>
      <c r="L195" s="131"/>
      <c r="M195" s="131"/>
      <c r="N195" s="212">
        <f>BK195</f>
        <v>0</v>
      </c>
      <c r="O195" s="213"/>
      <c r="P195" s="213"/>
      <c r="Q195" s="213"/>
      <c r="R195" s="132"/>
      <c r="T195" s="133"/>
      <c r="U195" s="130"/>
      <c r="V195" s="130"/>
      <c r="W195" s="134">
        <f>W196+W202+W205+W207+W214+W216+W219+W229+W251+W256+W265+W288+W300+W303</f>
        <v>115.87551</v>
      </c>
      <c r="X195" s="130"/>
      <c r="Y195" s="134">
        <f>Y196+Y202+Y205+Y207+Y214+Y216+Y219+Y229+Y251+Y256+Y265+Y288+Y300+Y303</f>
        <v>1.42266226</v>
      </c>
      <c r="Z195" s="130"/>
      <c r="AA195" s="135">
        <f>AA196+AA202+AA205+AA207+AA214+AA216+AA219+AA229+AA251+AA256+AA265+AA288+AA300+AA303</f>
        <v>0.544076</v>
      </c>
      <c r="AR195" s="136" t="s">
        <v>124</v>
      </c>
      <c r="AT195" s="137" t="s">
        <v>76</v>
      </c>
      <c r="AU195" s="137" t="s">
        <v>77</v>
      </c>
      <c r="AY195" s="136" t="s">
        <v>141</v>
      </c>
      <c r="BK195" s="138">
        <f>BK196+BK202+BK205+BK207+BK214+BK216+BK219+BK229+BK251+BK256+BK265+BK288+BK300+BK303</f>
        <v>0</v>
      </c>
    </row>
    <row r="196" spans="2:63" s="9" customFormat="1" ht="19.5" customHeight="1">
      <c r="B196" s="129"/>
      <c r="C196" s="130"/>
      <c r="D196" s="139" t="s">
        <v>105</v>
      </c>
      <c r="E196" s="139"/>
      <c r="F196" s="139"/>
      <c r="G196" s="139"/>
      <c r="H196" s="139"/>
      <c r="I196" s="139"/>
      <c r="J196" s="139"/>
      <c r="K196" s="139"/>
      <c r="L196" s="139"/>
      <c r="M196" s="139"/>
      <c r="N196" s="214">
        <f>BK196</f>
        <v>0</v>
      </c>
      <c r="O196" s="215"/>
      <c r="P196" s="215"/>
      <c r="Q196" s="215"/>
      <c r="R196" s="132"/>
      <c r="T196" s="133"/>
      <c r="U196" s="130"/>
      <c r="V196" s="130"/>
      <c r="W196" s="134">
        <f>SUM(W197:W201)</f>
        <v>4.693109999999999</v>
      </c>
      <c r="X196" s="130"/>
      <c r="Y196" s="134">
        <f>SUM(Y197:Y201)</f>
        <v>0.034869</v>
      </c>
      <c r="Z196" s="130"/>
      <c r="AA196" s="135">
        <f>SUM(AA197:AA201)</f>
        <v>0</v>
      </c>
      <c r="AR196" s="136" t="s">
        <v>124</v>
      </c>
      <c r="AT196" s="137" t="s">
        <v>76</v>
      </c>
      <c r="AU196" s="137" t="s">
        <v>19</v>
      </c>
      <c r="AY196" s="136" t="s">
        <v>141</v>
      </c>
      <c r="BK196" s="138">
        <f>SUM(BK197:BK201)</f>
        <v>0</v>
      </c>
    </row>
    <row r="197" spans="2:65" s="1" customFormat="1" ht="31.5" customHeight="1">
      <c r="B197" s="111"/>
      <c r="C197" s="140" t="s">
        <v>278</v>
      </c>
      <c r="D197" s="140" t="s">
        <v>142</v>
      </c>
      <c r="E197" s="141" t="s">
        <v>279</v>
      </c>
      <c r="F197" s="219" t="s">
        <v>280</v>
      </c>
      <c r="G197" s="220"/>
      <c r="H197" s="220"/>
      <c r="I197" s="220"/>
      <c r="J197" s="142" t="s">
        <v>160</v>
      </c>
      <c r="K197" s="143">
        <v>4.6</v>
      </c>
      <c r="L197" s="221">
        <v>0</v>
      </c>
      <c r="M197" s="220"/>
      <c r="N197" s="221">
        <f>ROUND(L197*K197,2)</f>
        <v>0</v>
      </c>
      <c r="O197" s="220"/>
      <c r="P197" s="220"/>
      <c r="Q197" s="220"/>
      <c r="R197" s="114"/>
      <c r="T197" s="144" t="s">
        <v>3</v>
      </c>
      <c r="U197" s="38" t="s">
        <v>44</v>
      </c>
      <c r="V197" s="145">
        <v>0.15</v>
      </c>
      <c r="W197" s="145">
        <f>V197*K197</f>
        <v>0.69</v>
      </c>
      <c r="X197" s="145">
        <v>0.003</v>
      </c>
      <c r="Y197" s="145">
        <f>X197*K197</f>
        <v>0.0138</v>
      </c>
      <c r="Z197" s="145">
        <v>0</v>
      </c>
      <c r="AA197" s="146">
        <f>Z197*K197</f>
        <v>0</v>
      </c>
      <c r="AR197" s="15" t="s">
        <v>220</v>
      </c>
      <c r="AT197" s="15" t="s">
        <v>142</v>
      </c>
      <c r="AU197" s="15" t="s">
        <v>124</v>
      </c>
      <c r="AY197" s="15" t="s">
        <v>141</v>
      </c>
      <c r="BE197" s="147">
        <f>IF(U197="základní",N197,0)</f>
        <v>0</v>
      </c>
      <c r="BF197" s="147">
        <f>IF(U197="snížená",N197,0)</f>
        <v>0</v>
      </c>
      <c r="BG197" s="147">
        <f>IF(U197="zákl. přenesená",N197,0)</f>
        <v>0</v>
      </c>
      <c r="BH197" s="147">
        <f>IF(U197="sníž. přenesená",N197,0)</f>
        <v>0</v>
      </c>
      <c r="BI197" s="147">
        <f>IF(U197="nulová",N197,0)</f>
        <v>0</v>
      </c>
      <c r="BJ197" s="15" t="s">
        <v>124</v>
      </c>
      <c r="BK197" s="147">
        <f>ROUND(L197*K197,2)</f>
        <v>0</v>
      </c>
      <c r="BL197" s="15" t="s">
        <v>220</v>
      </c>
      <c r="BM197" s="15" t="s">
        <v>281</v>
      </c>
    </row>
    <row r="198" spans="2:65" s="1" customFormat="1" ht="22.5" customHeight="1">
      <c r="B198" s="111"/>
      <c r="C198" s="140" t="s">
        <v>282</v>
      </c>
      <c r="D198" s="140" t="s">
        <v>142</v>
      </c>
      <c r="E198" s="141" t="s">
        <v>283</v>
      </c>
      <c r="F198" s="219" t="s">
        <v>284</v>
      </c>
      <c r="G198" s="220"/>
      <c r="H198" s="220"/>
      <c r="I198" s="220"/>
      <c r="J198" s="142" t="s">
        <v>160</v>
      </c>
      <c r="K198" s="143">
        <v>21.069</v>
      </c>
      <c r="L198" s="221">
        <v>0</v>
      </c>
      <c r="M198" s="220"/>
      <c r="N198" s="221">
        <f>ROUND(L198*K198,2)</f>
        <v>0</v>
      </c>
      <c r="O198" s="220"/>
      <c r="P198" s="220"/>
      <c r="Q198" s="220"/>
      <c r="R198" s="114"/>
      <c r="T198" s="144" t="s">
        <v>3</v>
      </c>
      <c r="U198" s="38" t="s">
        <v>44</v>
      </c>
      <c r="V198" s="145">
        <v>0.19</v>
      </c>
      <c r="W198" s="145">
        <f>V198*K198</f>
        <v>4.0031099999999995</v>
      </c>
      <c r="X198" s="145">
        <v>0.001</v>
      </c>
      <c r="Y198" s="145">
        <f>X198*K198</f>
        <v>0.021069</v>
      </c>
      <c r="Z198" s="145">
        <v>0</v>
      </c>
      <c r="AA198" s="146">
        <f>Z198*K198</f>
        <v>0</v>
      </c>
      <c r="AR198" s="15" t="s">
        <v>220</v>
      </c>
      <c r="AT198" s="15" t="s">
        <v>142</v>
      </c>
      <c r="AU198" s="15" t="s">
        <v>124</v>
      </c>
      <c r="AY198" s="15" t="s">
        <v>141</v>
      </c>
      <c r="BE198" s="147">
        <f>IF(U198="základní",N198,0)</f>
        <v>0</v>
      </c>
      <c r="BF198" s="147">
        <f>IF(U198="snížená",N198,0)</f>
        <v>0</v>
      </c>
      <c r="BG198" s="147">
        <f>IF(U198="zákl. přenesená",N198,0)</f>
        <v>0</v>
      </c>
      <c r="BH198" s="147">
        <f>IF(U198="sníž. přenesená",N198,0)</f>
        <v>0</v>
      </c>
      <c r="BI198" s="147">
        <f>IF(U198="nulová",N198,0)</f>
        <v>0</v>
      </c>
      <c r="BJ198" s="15" t="s">
        <v>124</v>
      </c>
      <c r="BK198" s="147">
        <f>ROUND(L198*K198,2)</f>
        <v>0</v>
      </c>
      <c r="BL198" s="15" t="s">
        <v>220</v>
      </c>
      <c r="BM198" s="15" t="s">
        <v>285</v>
      </c>
    </row>
    <row r="199" spans="2:51" s="10" customFormat="1" ht="22.5" customHeight="1">
      <c r="B199" s="148"/>
      <c r="C199" s="149"/>
      <c r="D199" s="149"/>
      <c r="E199" s="150" t="s">
        <v>3</v>
      </c>
      <c r="F199" s="226" t="s">
        <v>286</v>
      </c>
      <c r="G199" s="227"/>
      <c r="H199" s="227"/>
      <c r="I199" s="227"/>
      <c r="J199" s="149"/>
      <c r="K199" s="151">
        <v>21.069</v>
      </c>
      <c r="L199" s="149"/>
      <c r="M199" s="149"/>
      <c r="N199" s="149"/>
      <c r="O199" s="149"/>
      <c r="P199" s="149"/>
      <c r="Q199" s="149"/>
      <c r="R199" s="152"/>
      <c r="T199" s="153"/>
      <c r="U199" s="149"/>
      <c r="V199" s="149"/>
      <c r="W199" s="149"/>
      <c r="X199" s="149"/>
      <c r="Y199" s="149"/>
      <c r="Z199" s="149"/>
      <c r="AA199" s="154"/>
      <c r="AT199" s="155" t="s">
        <v>157</v>
      </c>
      <c r="AU199" s="155" t="s">
        <v>124</v>
      </c>
      <c r="AV199" s="10" t="s">
        <v>124</v>
      </c>
      <c r="AW199" s="10" t="s">
        <v>34</v>
      </c>
      <c r="AX199" s="10" t="s">
        <v>77</v>
      </c>
      <c r="AY199" s="155" t="s">
        <v>141</v>
      </c>
    </row>
    <row r="200" spans="2:51" s="11" customFormat="1" ht="22.5" customHeight="1">
      <c r="B200" s="156"/>
      <c r="C200" s="157"/>
      <c r="D200" s="157"/>
      <c r="E200" s="158" t="s">
        <v>3</v>
      </c>
      <c r="F200" s="232" t="s">
        <v>165</v>
      </c>
      <c r="G200" s="233"/>
      <c r="H200" s="233"/>
      <c r="I200" s="233"/>
      <c r="J200" s="157"/>
      <c r="K200" s="159">
        <v>21.069</v>
      </c>
      <c r="L200" s="157"/>
      <c r="M200" s="157"/>
      <c r="N200" s="157"/>
      <c r="O200" s="157"/>
      <c r="P200" s="157"/>
      <c r="Q200" s="157"/>
      <c r="R200" s="160"/>
      <c r="T200" s="161"/>
      <c r="U200" s="157"/>
      <c r="V200" s="157"/>
      <c r="W200" s="157"/>
      <c r="X200" s="157"/>
      <c r="Y200" s="157"/>
      <c r="Z200" s="157"/>
      <c r="AA200" s="162"/>
      <c r="AT200" s="163" t="s">
        <v>157</v>
      </c>
      <c r="AU200" s="163" t="s">
        <v>124</v>
      </c>
      <c r="AV200" s="11" t="s">
        <v>146</v>
      </c>
      <c r="AW200" s="11" t="s">
        <v>34</v>
      </c>
      <c r="AX200" s="11" t="s">
        <v>19</v>
      </c>
      <c r="AY200" s="163" t="s">
        <v>141</v>
      </c>
    </row>
    <row r="201" spans="2:65" s="1" customFormat="1" ht="31.5" customHeight="1">
      <c r="B201" s="111"/>
      <c r="C201" s="140" t="s">
        <v>287</v>
      </c>
      <c r="D201" s="140" t="s">
        <v>142</v>
      </c>
      <c r="E201" s="141" t="s">
        <v>288</v>
      </c>
      <c r="F201" s="219" t="s">
        <v>289</v>
      </c>
      <c r="G201" s="220"/>
      <c r="H201" s="220"/>
      <c r="I201" s="220"/>
      <c r="J201" s="142" t="s">
        <v>290</v>
      </c>
      <c r="K201" s="143">
        <v>42.277</v>
      </c>
      <c r="L201" s="221">
        <v>0</v>
      </c>
      <c r="M201" s="220"/>
      <c r="N201" s="221">
        <f>ROUND(L201*K201,2)</f>
        <v>0</v>
      </c>
      <c r="O201" s="220"/>
      <c r="P201" s="220"/>
      <c r="Q201" s="220"/>
      <c r="R201" s="114"/>
      <c r="T201" s="144" t="s">
        <v>3</v>
      </c>
      <c r="U201" s="38" t="s">
        <v>44</v>
      </c>
      <c r="V201" s="145">
        <v>0</v>
      </c>
      <c r="W201" s="145">
        <f>V201*K201</f>
        <v>0</v>
      </c>
      <c r="X201" s="145">
        <v>0</v>
      </c>
      <c r="Y201" s="145">
        <f>X201*K201</f>
        <v>0</v>
      </c>
      <c r="Z201" s="145">
        <v>0</v>
      </c>
      <c r="AA201" s="146">
        <f>Z201*K201</f>
        <v>0</v>
      </c>
      <c r="AR201" s="15" t="s">
        <v>220</v>
      </c>
      <c r="AT201" s="15" t="s">
        <v>142</v>
      </c>
      <c r="AU201" s="15" t="s">
        <v>124</v>
      </c>
      <c r="AY201" s="15" t="s">
        <v>141</v>
      </c>
      <c r="BE201" s="147">
        <f>IF(U201="základní",N201,0)</f>
        <v>0</v>
      </c>
      <c r="BF201" s="147">
        <f>IF(U201="snížená",N201,0)</f>
        <v>0</v>
      </c>
      <c r="BG201" s="147">
        <f>IF(U201="zákl. přenesená",N201,0)</f>
        <v>0</v>
      </c>
      <c r="BH201" s="147">
        <f>IF(U201="sníž. přenesená",N201,0)</f>
        <v>0</v>
      </c>
      <c r="BI201" s="147">
        <f>IF(U201="nulová",N201,0)</f>
        <v>0</v>
      </c>
      <c r="BJ201" s="15" t="s">
        <v>124</v>
      </c>
      <c r="BK201" s="147">
        <f>ROUND(L201*K201,2)</f>
        <v>0</v>
      </c>
      <c r="BL201" s="15" t="s">
        <v>220</v>
      </c>
      <c r="BM201" s="15" t="s">
        <v>291</v>
      </c>
    </row>
    <row r="202" spans="2:63" s="9" customFormat="1" ht="29.25" customHeight="1">
      <c r="B202" s="129"/>
      <c r="C202" s="130"/>
      <c r="D202" s="139" t="s">
        <v>106</v>
      </c>
      <c r="E202" s="139"/>
      <c r="F202" s="139"/>
      <c r="G202" s="139"/>
      <c r="H202" s="139"/>
      <c r="I202" s="139"/>
      <c r="J202" s="139"/>
      <c r="K202" s="139"/>
      <c r="L202" s="139"/>
      <c r="M202" s="139"/>
      <c r="N202" s="217">
        <f>BK202</f>
        <v>0</v>
      </c>
      <c r="O202" s="218"/>
      <c r="P202" s="218"/>
      <c r="Q202" s="218"/>
      <c r="R202" s="132"/>
      <c r="T202" s="133"/>
      <c r="U202" s="130"/>
      <c r="V202" s="130"/>
      <c r="W202" s="134">
        <f>SUM(W203:W204)</f>
        <v>2.952</v>
      </c>
      <c r="X202" s="130"/>
      <c r="Y202" s="134">
        <f>SUM(Y203:Y204)</f>
        <v>0.00698</v>
      </c>
      <c r="Z202" s="130"/>
      <c r="AA202" s="135">
        <f>SUM(AA203:AA204)</f>
        <v>0.00042</v>
      </c>
      <c r="AR202" s="136" t="s">
        <v>124</v>
      </c>
      <c r="AT202" s="137" t="s">
        <v>76</v>
      </c>
      <c r="AU202" s="137" t="s">
        <v>19</v>
      </c>
      <c r="AY202" s="136" t="s">
        <v>141</v>
      </c>
      <c r="BK202" s="138">
        <f>SUM(BK203:BK204)</f>
        <v>0</v>
      </c>
    </row>
    <row r="203" spans="2:65" s="1" customFormat="1" ht="22.5" customHeight="1">
      <c r="B203" s="111"/>
      <c r="C203" s="140" t="s">
        <v>292</v>
      </c>
      <c r="D203" s="140" t="s">
        <v>142</v>
      </c>
      <c r="E203" s="141" t="s">
        <v>293</v>
      </c>
      <c r="F203" s="219" t="s">
        <v>294</v>
      </c>
      <c r="G203" s="220"/>
      <c r="H203" s="220"/>
      <c r="I203" s="220"/>
      <c r="J203" s="142" t="s">
        <v>218</v>
      </c>
      <c r="K203" s="143">
        <v>1</v>
      </c>
      <c r="L203" s="221">
        <v>0</v>
      </c>
      <c r="M203" s="220"/>
      <c r="N203" s="221">
        <f>ROUND(L203*K203,2)</f>
        <v>0</v>
      </c>
      <c r="O203" s="220"/>
      <c r="P203" s="220"/>
      <c r="Q203" s="220"/>
      <c r="R203" s="114"/>
      <c r="T203" s="144" t="s">
        <v>3</v>
      </c>
      <c r="U203" s="38" t="s">
        <v>44</v>
      </c>
      <c r="V203" s="145">
        <v>0.412</v>
      </c>
      <c r="W203" s="145">
        <f>V203*K203</f>
        <v>0.412</v>
      </c>
      <c r="X203" s="145">
        <v>0.00058</v>
      </c>
      <c r="Y203" s="145">
        <f>X203*K203</f>
        <v>0.00058</v>
      </c>
      <c r="Z203" s="145">
        <v>0.00042</v>
      </c>
      <c r="AA203" s="146">
        <f>Z203*K203</f>
        <v>0.00042</v>
      </c>
      <c r="AR203" s="15" t="s">
        <v>220</v>
      </c>
      <c r="AT203" s="15" t="s">
        <v>142</v>
      </c>
      <c r="AU203" s="15" t="s">
        <v>124</v>
      </c>
      <c r="AY203" s="15" t="s">
        <v>141</v>
      </c>
      <c r="BE203" s="147">
        <f>IF(U203="základní",N203,0)</f>
        <v>0</v>
      </c>
      <c r="BF203" s="147">
        <f>IF(U203="snížená",N203,0)</f>
        <v>0</v>
      </c>
      <c r="BG203" s="147">
        <f>IF(U203="zákl. přenesená",N203,0)</f>
        <v>0</v>
      </c>
      <c r="BH203" s="147">
        <f>IF(U203="sníž. přenesená",N203,0)</f>
        <v>0</v>
      </c>
      <c r="BI203" s="147">
        <f>IF(U203="nulová",N203,0)</f>
        <v>0</v>
      </c>
      <c r="BJ203" s="15" t="s">
        <v>124</v>
      </c>
      <c r="BK203" s="147">
        <f>ROUND(L203*K203,2)</f>
        <v>0</v>
      </c>
      <c r="BL203" s="15" t="s">
        <v>220</v>
      </c>
      <c r="BM203" s="15" t="s">
        <v>295</v>
      </c>
    </row>
    <row r="204" spans="2:65" s="1" customFormat="1" ht="31.5" customHeight="1">
      <c r="B204" s="111"/>
      <c r="C204" s="140" t="s">
        <v>296</v>
      </c>
      <c r="D204" s="140" t="s">
        <v>142</v>
      </c>
      <c r="E204" s="141" t="s">
        <v>297</v>
      </c>
      <c r="F204" s="219" t="s">
        <v>298</v>
      </c>
      <c r="G204" s="220"/>
      <c r="H204" s="220"/>
      <c r="I204" s="220"/>
      <c r="J204" s="142" t="s">
        <v>145</v>
      </c>
      <c r="K204" s="143">
        <v>1</v>
      </c>
      <c r="L204" s="221">
        <v>0</v>
      </c>
      <c r="M204" s="220"/>
      <c r="N204" s="221">
        <f>ROUND(L204*K204,2)</f>
        <v>0</v>
      </c>
      <c r="O204" s="220"/>
      <c r="P204" s="220"/>
      <c r="Q204" s="220"/>
      <c r="R204" s="114"/>
      <c r="T204" s="144" t="s">
        <v>3</v>
      </c>
      <c r="U204" s="38" t="s">
        <v>44</v>
      </c>
      <c r="V204" s="145">
        <v>2.54</v>
      </c>
      <c r="W204" s="145">
        <f>V204*K204</f>
        <v>2.54</v>
      </c>
      <c r="X204" s="145">
        <v>0.0064</v>
      </c>
      <c r="Y204" s="145">
        <f>X204*K204</f>
        <v>0.0064</v>
      </c>
      <c r="Z204" s="145">
        <v>0</v>
      </c>
      <c r="AA204" s="146">
        <f>Z204*K204</f>
        <v>0</v>
      </c>
      <c r="AR204" s="15" t="s">
        <v>220</v>
      </c>
      <c r="AT204" s="15" t="s">
        <v>142</v>
      </c>
      <c r="AU204" s="15" t="s">
        <v>124</v>
      </c>
      <c r="AY204" s="15" t="s">
        <v>141</v>
      </c>
      <c r="BE204" s="147">
        <f>IF(U204="základní",N204,0)</f>
        <v>0</v>
      </c>
      <c r="BF204" s="147">
        <f>IF(U204="snížená",N204,0)</f>
        <v>0</v>
      </c>
      <c r="BG204" s="147">
        <f>IF(U204="zákl. přenesená",N204,0)</f>
        <v>0</v>
      </c>
      <c r="BH204" s="147">
        <f>IF(U204="sníž. přenesená",N204,0)</f>
        <v>0</v>
      </c>
      <c r="BI204" s="147">
        <f>IF(U204="nulová",N204,0)</f>
        <v>0</v>
      </c>
      <c r="BJ204" s="15" t="s">
        <v>124</v>
      </c>
      <c r="BK204" s="147">
        <f>ROUND(L204*K204,2)</f>
        <v>0</v>
      </c>
      <c r="BL204" s="15" t="s">
        <v>220</v>
      </c>
      <c r="BM204" s="15" t="s">
        <v>299</v>
      </c>
    </row>
    <row r="205" spans="2:63" s="9" customFormat="1" ht="29.25" customHeight="1">
      <c r="B205" s="129"/>
      <c r="C205" s="130"/>
      <c r="D205" s="139" t="s">
        <v>107</v>
      </c>
      <c r="E205" s="139"/>
      <c r="F205" s="139"/>
      <c r="G205" s="139"/>
      <c r="H205" s="139"/>
      <c r="I205" s="139"/>
      <c r="J205" s="139"/>
      <c r="K205" s="139"/>
      <c r="L205" s="139"/>
      <c r="M205" s="139"/>
      <c r="N205" s="217">
        <f>BK205</f>
        <v>0</v>
      </c>
      <c r="O205" s="218"/>
      <c r="P205" s="218"/>
      <c r="Q205" s="218"/>
      <c r="R205" s="132"/>
      <c r="T205" s="133"/>
      <c r="U205" s="130"/>
      <c r="V205" s="130"/>
      <c r="W205" s="134">
        <f>W206</f>
        <v>1.255</v>
      </c>
      <c r="X205" s="130"/>
      <c r="Y205" s="134">
        <f>Y206</f>
        <v>0.05359</v>
      </c>
      <c r="Z205" s="130"/>
      <c r="AA205" s="135">
        <f>AA206</f>
        <v>0</v>
      </c>
      <c r="AR205" s="136" t="s">
        <v>124</v>
      </c>
      <c r="AT205" s="137" t="s">
        <v>76</v>
      </c>
      <c r="AU205" s="137" t="s">
        <v>19</v>
      </c>
      <c r="AY205" s="136" t="s">
        <v>141</v>
      </c>
      <c r="BK205" s="138">
        <f>BK206</f>
        <v>0</v>
      </c>
    </row>
    <row r="206" spans="2:65" s="1" customFormat="1" ht="22.5" customHeight="1">
      <c r="B206" s="111"/>
      <c r="C206" s="140" t="s">
        <v>300</v>
      </c>
      <c r="D206" s="140" t="s">
        <v>142</v>
      </c>
      <c r="E206" s="141" t="s">
        <v>301</v>
      </c>
      <c r="F206" s="219" t="s">
        <v>302</v>
      </c>
      <c r="G206" s="220"/>
      <c r="H206" s="220"/>
      <c r="I206" s="220"/>
      <c r="J206" s="142" t="s">
        <v>218</v>
      </c>
      <c r="K206" s="143">
        <v>1</v>
      </c>
      <c r="L206" s="221">
        <v>0</v>
      </c>
      <c r="M206" s="220"/>
      <c r="N206" s="221">
        <f>ROUND(L206*K206,2)</f>
        <v>0</v>
      </c>
      <c r="O206" s="220"/>
      <c r="P206" s="220"/>
      <c r="Q206" s="220"/>
      <c r="R206" s="114"/>
      <c r="T206" s="144" t="s">
        <v>3</v>
      </c>
      <c r="U206" s="38" t="s">
        <v>44</v>
      </c>
      <c r="V206" s="145">
        <v>1.255</v>
      </c>
      <c r="W206" s="145">
        <f>V206*K206</f>
        <v>1.255</v>
      </c>
      <c r="X206" s="145">
        <v>0.05359</v>
      </c>
      <c r="Y206" s="145">
        <f>X206*K206</f>
        <v>0.05359</v>
      </c>
      <c r="Z206" s="145">
        <v>0</v>
      </c>
      <c r="AA206" s="146">
        <f>Z206*K206</f>
        <v>0</v>
      </c>
      <c r="AR206" s="15" t="s">
        <v>220</v>
      </c>
      <c r="AT206" s="15" t="s">
        <v>142</v>
      </c>
      <c r="AU206" s="15" t="s">
        <v>124</v>
      </c>
      <c r="AY206" s="15" t="s">
        <v>141</v>
      </c>
      <c r="BE206" s="147">
        <f>IF(U206="základní",N206,0)</f>
        <v>0</v>
      </c>
      <c r="BF206" s="147">
        <f>IF(U206="snížená",N206,0)</f>
        <v>0</v>
      </c>
      <c r="BG206" s="147">
        <f>IF(U206="zákl. přenesená",N206,0)</f>
        <v>0</v>
      </c>
      <c r="BH206" s="147">
        <f>IF(U206="sníž. přenesená",N206,0)</f>
        <v>0</v>
      </c>
      <c r="BI206" s="147">
        <f>IF(U206="nulová",N206,0)</f>
        <v>0</v>
      </c>
      <c r="BJ206" s="15" t="s">
        <v>124</v>
      </c>
      <c r="BK206" s="147">
        <f>ROUND(L206*K206,2)</f>
        <v>0</v>
      </c>
      <c r="BL206" s="15" t="s">
        <v>220</v>
      </c>
      <c r="BM206" s="15" t="s">
        <v>303</v>
      </c>
    </row>
    <row r="207" spans="2:63" s="9" customFormat="1" ht="29.25" customHeight="1">
      <c r="B207" s="129"/>
      <c r="C207" s="130"/>
      <c r="D207" s="139" t="s">
        <v>108</v>
      </c>
      <c r="E207" s="139"/>
      <c r="F207" s="139"/>
      <c r="G207" s="139"/>
      <c r="H207" s="139"/>
      <c r="I207" s="139"/>
      <c r="J207" s="139"/>
      <c r="K207" s="139"/>
      <c r="L207" s="139"/>
      <c r="M207" s="139"/>
      <c r="N207" s="217">
        <f>BK207</f>
        <v>0</v>
      </c>
      <c r="O207" s="218"/>
      <c r="P207" s="218"/>
      <c r="Q207" s="218"/>
      <c r="R207" s="132"/>
      <c r="T207" s="133"/>
      <c r="U207" s="130"/>
      <c r="V207" s="130"/>
      <c r="W207" s="134">
        <f>SUM(W208:W213)</f>
        <v>1.319</v>
      </c>
      <c r="X207" s="130"/>
      <c r="Y207" s="134">
        <f>SUM(Y208:Y213)</f>
        <v>0.00301</v>
      </c>
      <c r="Z207" s="130"/>
      <c r="AA207" s="135">
        <f>SUM(AA208:AA213)</f>
        <v>0.01933</v>
      </c>
      <c r="AR207" s="136" t="s">
        <v>124</v>
      </c>
      <c r="AT207" s="137" t="s">
        <v>76</v>
      </c>
      <c r="AU207" s="137" t="s">
        <v>19</v>
      </c>
      <c r="AY207" s="136" t="s">
        <v>141</v>
      </c>
      <c r="BK207" s="138">
        <f>SUM(BK208:BK213)</f>
        <v>0</v>
      </c>
    </row>
    <row r="208" spans="2:65" s="1" customFormat="1" ht="22.5" customHeight="1">
      <c r="B208" s="111"/>
      <c r="C208" s="140" t="s">
        <v>304</v>
      </c>
      <c r="D208" s="140" t="s">
        <v>142</v>
      </c>
      <c r="E208" s="141" t="s">
        <v>305</v>
      </c>
      <c r="F208" s="219" t="s">
        <v>306</v>
      </c>
      <c r="G208" s="220"/>
      <c r="H208" s="220"/>
      <c r="I208" s="220"/>
      <c r="J208" s="142" t="s">
        <v>307</v>
      </c>
      <c r="K208" s="143">
        <v>1</v>
      </c>
      <c r="L208" s="221">
        <v>0</v>
      </c>
      <c r="M208" s="220"/>
      <c r="N208" s="221">
        <f aca="true" t="shared" si="0" ref="N208:N213">ROUND(L208*K208,2)</f>
        <v>0</v>
      </c>
      <c r="O208" s="220"/>
      <c r="P208" s="220"/>
      <c r="Q208" s="220"/>
      <c r="R208" s="114"/>
      <c r="T208" s="144" t="s">
        <v>3</v>
      </c>
      <c r="U208" s="38" t="s">
        <v>44</v>
      </c>
      <c r="V208" s="145">
        <v>0.548</v>
      </c>
      <c r="W208" s="145">
        <f aca="true" t="shared" si="1" ref="W208:W213">V208*K208</f>
        <v>0.548</v>
      </c>
      <c r="X208" s="145">
        <v>0</v>
      </c>
      <c r="Y208" s="145">
        <f aca="true" t="shared" si="2" ref="Y208:Y213">X208*K208</f>
        <v>0</v>
      </c>
      <c r="Z208" s="145">
        <v>0.01933</v>
      </c>
      <c r="AA208" s="146">
        <f aca="true" t="shared" si="3" ref="AA208:AA213">Z208*K208</f>
        <v>0.01933</v>
      </c>
      <c r="AR208" s="15" t="s">
        <v>220</v>
      </c>
      <c r="AT208" s="15" t="s">
        <v>142</v>
      </c>
      <c r="AU208" s="15" t="s">
        <v>124</v>
      </c>
      <c r="AY208" s="15" t="s">
        <v>141</v>
      </c>
      <c r="BE208" s="147">
        <f aca="true" t="shared" si="4" ref="BE208:BE213">IF(U208="základní",N208,0)</f>
        <v>0</v>
      </c>
      <c r="BF208" s="147">
        <f aca="true" t="shared" si="5" ref="BF208:BF213">IF(U208="snížená",N208,0)</f>
        <v>0</v>
      </c>
      <c r="BG208" s="147">
        <f aca="true" t="shared" si="6" ref="BG208:BG213">IF(U208="zákl. přenesená",N208,0)</f>
        <v>0</v>
      </c>
      <c r="BH208" s="147">
        <f aca="true" t="shared" si="7" ref="BH208:BH213">IF(U208="sníž. přenesená",N208,0)</f>
        <v>0</v>
      </c>
      <c r="BI208" s="147">
        <f aca="true" t="shared" si="8" ref="BI208:BI213">IF(U208="nulová",N208,0)</f>
        <v>0</v>
      </c>
      <c r="BJ208" s="15" t="s">
        <v>124</v>
      </c>
      <c r="BK208" s="147">
        <f aca="true" t="shared" si="9" ref="BK208:BK213">ROUND(L208*K208,2)</f>
        <v>0</v>
      </c>
      <c r="BL208" s="15" t="s">
        <v>220</v>
      </c>
      <c r="BM208" s="15" t="s">
        <v>308</v>
      </c>
    </row>
    <row r="209" spans="2:65" s="1" customFormat="1" ht="31.5" customHeight="1">
      <c r="B209" s="111"/>
      <c r="C209" s="140" t="s">
        <v>309</v>
      </c>
      <c r="D209" s="140" t="s">
        <v>142</v>
      </c>
      <c r="E209" s="141" t="s">
        <v>310</v>
      </c>
      <c r="F209" s="219" t="s">
        <v>311</v>
      </c>
      <c r="G209" s="220"/>
      <c r="H209" s="220"/>
      <c r="I209" s="220"/>
      <c r="J209" s="142" t="s">
        <v>307</v>
      </c>
      <c r="K209" s="143">
        <v>1</v>
      </c>
      <c r="L209" s="221">
        <v>0</v>
      </c>
      <c r="M209" s="220"/>
      <c r="N209" s="221">
        <f t="shared" si="0"/>
        <v>0</v>
      </c>
      <c r="O209" s="220"/>
      <c r="P209" s="220"/>
      <c r="Q209" s="220"/>
      <c r="R209" s="114"/>
      <c r="T209" s="144" t="s">
        <v>3</v>
      </c>
      <c r="U209" s="38" t="s">
        <v>44</v>
      </c>
      <c r="V209" s="145">
        <v>0.25</v>
      </c>
      <c r="W209" s="145">
        <f t="shared" si="1"/>
        <v>0.25</v>
      </c>
      <c r="X209" s="145">
        <v>0.0011</v>
      </c>
      <c r="Y209" s="145">
        <f t="shared" si="2"/>
        <v>0.0011</v>
      </c>
      <c r="Z209" s="145">
        <v>0</v>
      </c>
      <c r="AA209" s="146">
        <f t="shared" si="3"/>
        <v>0</v>
      </c>
      <c r="AR209" s="15" t="s">
        <v>220</v>
      </c>
      <c r="AT209" s="15" t="s">
        <v>142</v>
      </c>
      <c r="AU209" s="15" t="s">
        <v>124</v>
      </c>
      <c r="AY209" s="15" t="s">
        <v>141</v>
      </c>
      <c r="BE209" s="147">
        <f t="shared" si="4"/>
        <v>0</v>
      </c>
      <c r="BF209" s="147">
        <f t="shared" si="5"/>
        <v>0</v>
      </c>
      <c r="BG209" s="147">
        <f t="shared" si="6"/>
        <v>0</v>
      </c>
      <c r="BH209" s="147">
        <f t="shared" si="7"/>
        <v>0</v>
      </c>
      <c r="BI209" s="147">
        <f t="shared" si="8"/>
        <v>0</v>
      </c>
      <c r="BJ209" s="15" t="s">
        <v>124</v>
      </c>
      <c r="BK209" s="147">
        <f t="shared" si="9"/>
        <v>0</v>
      </c>
      <c r="BL209" s="15" t="s">
        <v>220</v>
      </c>
      <c r="BM209" s="15" t="s">
        <v>312</v>
      </c>
    </row>
    <row r="210" spans="2:65" s="1" customFormat="1" ht="31.5" customHeight="1">
      <c r="B210" s="111"/>
      <c r="C210" s="140" t="s">
        <v>313</v>
      </c>
      <c r="D210" s="140" t="s">
        <v>142</v>
      </c>
      <c r="E210" s="141" t="s">
        <v>314</v>
      </c>
      <c r="F210" s="219" t="s">
        <v>315</v>
      </c>
      <c r="G210" s="220"/>
      <c r="H210" s="220"/>
      <c r="I210" s="220"/>
      <c r="J210" s="142" t="s">
        <v>307</v>
      </c>
      <c r="K210" s="143">
        <v>1</v>
      </c>
      <c r="L210" s="221">
        <v>0</v>
      </c>
      <c r="M210" s="220"/>
      <c r="N210" s="221">
        <f t="shared" si="0"/>
        <v>0</v>
      </c>
      <c r="O210" s="220"/>
      <c r="P210" s="220"/>
      <c r="Q210" s="220"/>
      <c r="R210" s="114"/>
      <c r="T210" s="144" t="s">
        <v>3</v>
      </c>
      <c r="U210" s="38" t="s">
        <v>44</v>
      </c>
      <c r="V210" s="145">
        <v>0.25</v>
      </c>
      <c r="W210" s="145">
        <f t="shared" si="1"/>
        <v>0.25</v>
      </c>
      <c r="X210" s="145">
        <v>0.00085</v>
      </c>
      <c r="Y210" s="145">
        <f t="shared" si="2"/>
        <v>0.00085</v>
      </c>
      <c r="Z210" s="145">
        <v>0</v>
      </c>
      <c r="AA210" s="146">
        <f t="shared" si="3"/>
        <v>0</v>
      </c>
      <c r="AR210" s="15" t="s">
        <v>220</v>
      </c>
      <c r="AT210" s="15" t="s">
        <v>142</v>
      </c>
      <c r="AU210" s="15" t="s">
        <v>124</v>
      </c>
      <c r="AY210" s="15" t="s">
        <v>141</v>
      </c>
      <c r="BE210" s="147">
        <f t="shared" si="4"/>
        <v>0</v>
      </c>
      <c r="BF210" s="147">
        <f t="shared" si="5"/>
        <v>0</v>
      </c>
      <c r="BG210" s="147">
        <f t="shared" si="6"/>
        <v>0</v>
      </c>
      <c r="BH210" s="147">
        <f t="shared" si="7"/>
        <v>0</v>
      </c>
      <c r="BI210" s="147">
        <f t="shared" si="8"/>
        <v>0</v>
      </c>
      <c r="BJ210" s="15" t="s">
        <v>124</v>
      </c>
      <c r="BK210" s="147">
        <f t="shared" si="9"/>
        <v>0</v>
      </c>
      <c r="BL210" s="15" t="s">
        <v>220</v>
      </c>
      <c r="BM210" s="15" t="s">
        <v>316</v>
      </c>
    </row>
    <row r="211" spans="2:65" s="1" customFormat="1" ht="22.5" customHeight="1">
      <c r="B211" s="111"/>
      <c r="C211" s="140" t="s">
        <v>317</v>
      </c>
      <c r="D211" s="140" t="s">
        <v>142</v>
      </c>
      <c r="E211" s="141" t="s">
        <v>318</v>
      </c>
      <c r="F211" s="219" t="s">
        <v>319</v>
      </c>
      <c r="G211" s="220"/>
      <c r="H211" s="220"/>
      <c r="I211" s="220"/>
      <c r="J211" s="142" t="s">
        <v>145</v>
      </c>
      <c r="K211" s="143">
        <v>1</v>
      </c>
      <c r="L211" s="221">
        <v>0</v>
      </c>
      <c r="M211" s="220"/>
      <c r="N211" s="221">
        <f t="shared" si="0"/>
        <v>0</v>
      </c>
      <c r="O211" s="220"/>
      <c r="P211" s="220"/>
      <c r="Q211" s="220"/>
      <c r="R211" s="114"/>
      <c r="T211" s="144" t="s">
        <v>3</v>
      </c>
      <c r="U211" s="38" t="s">
        <v>44</v>
      </c>
      <c r="V211" s="145">
        <v>0.25</v>
      </c>
      <c r="W211" s="145">
        <f t="shared" si="1"/>
        <v>0.25</v>
      </c>
      <c r="X211" s="145">
        <v>0.00075</v>
      </c>
      <c r="Y211" s="145">
        <f t="shared" si="2"/>
        <v>0.00075</v>
      </c>
      <c r="Z211" s="145">
        <v>0</v>
      </c>
      <c r="AA211" s="146">
        <f t="shared" si="3"/>
        <v>0</v>
      </c>
      <c r="AR211" s="15" t="s">
        <v>220</v>
      </c>
      <c r="AT211" s="15" t="s">
        <v>142</v>
      </c>
      <c r="AU211" s="15" t="s">
        <v>124</v>
      </c>
      <c r="AY211" s="15" t="s">
        <v>141</v>
      </c>
      <c r="BE211" s="147">
        <f t="shared" si="4"/>
        <v>0</v>
      </c>
      <c r="BF211" s="147">
        <f t="shared" si="5"/>
        <v>0</v>
      </c>
      <c r="BG211" s="147">
        <f t="shared" si="6"/>
        <v>0</v>
      </c>
      <c r="BH211" s="147">
        <f t="shared" si="7"/>
        <v>0</v>
      </c>
      <c r="BI211" s="147">
        <f t="shared" si="8"/>
        <v>0</v>
      </c>
      <c r="BJ211" s="15" t="s">
        <v>124</v>
      </c>
      <c r="BK211" s="147">
        <f t="shared" si="9"/>
        <v>0</v>
      </c>
      <c r="BL211" s="15" t="s">
        <v>220</v>
      </c>
      <c r="BM211" s="15" t="s">
        <v>320</v>
      </c>
    </row>
    <row r="212" spans="2:65" s="1" customFormat="1" ht="22.5" customHeight="1">
      <c r="B212" s="111"/>
      <c r="C212" s="140" t="s">
        <v>321</v>
      </c>
      <c r="D212" s="140" t="s">
        <v>142</v>
      </c>
      <c r="E212" s="141" t="s">
        <v>322</v>
      </c>
      <c r="F212" s="219" t="s">
        <v>323</v>
      </c>
      <c r="G212" s="220"/>
      <c r="H212" s="220"/>
      <c r="I212" s="220"/>
      <c r="J212" s="142" t="s">
        <v>145</v>
      </c>
      <c r="K212" s="143">
        <v>1</v>
      </c>
      <c r="L212" s="221">
        <v>0</v>
      </c>
      <c r="M212" s="220"/>
      <c r="N212" s="221">
        <f t="shared" si="0"/>
        <v>0</v>
      </c>
      <c r="O212" s="220"/>
      <c r="P212" s="220"/>
      <c r="Q212" s="220"/>
      <c r="R212" s="114"/>
      <c r="T212" s="144" t="s">
        <v>3</v>
      </c>
      <c r="U212" s="38" t="s">
        <v>44</v>
      </c>
      <c r="V212" s="145">
        <v>0.021</v>
      </c>
      <c r="W212" s="145">
        <f t="shared" si="1"/>
        <v>0.021</v>
      </c>
      <c r="X212" s="145">
        <v>0.00031</v>
      </c>
      <c r="Y212" s="145">
        <f t="shared" si="2"/>
        <v>0.00031</v>
      </c>
      <c r="Z212" s="145">
        <v>0</v>
      </c>
      <c r="AA212" s="146">
        <f t="shared" si="3"/>
        <v>0</v>
      </c>
      <c r="AR212" s="15" t="s">
        <v>220</v>
      </c>
      <c r="AT212" s="15" t="s">
        <v>142</v>
      </c>
      <c r="AU212" s="15" t="s">
        <v>124</v>
      </c>
      <c r="AY212" s="15" t="s">
        <v>141</v>
      </c>
      <c r="BE212" s="147">
        <f t="shared" si="4"/>
        <v>0</v>
      </c>
      <c r="BF212" s="147">
        <f t="shared" si="5"/>
        <v>0</v>
      </c>
      <c r="BG212" s="147">
        <f t="shared" si="6"/>
        <v>0</v>
      </c>
      <c r="BH212" s="147">
        <f t="shared" si="7"/>
        <v>0</v>
      </c>
      <c r="BI212" s="147">
        <f t="shared" si="8"/>
        <v>0</v>
      </c>
      <c r="BJ212" s="15" t="s">
        <v>124</v>
      </c>
      <c r="BK212" s="147">
        <f t="shared" si="9"/>
        <v>0</v>
      </c>
      <c r="BL212" s="15" t="s">
        <v>220</v>
      </c>
      <c r="BM212" s="15" t="s">
        <v>324</v>
      </c>
    </row>
    <row r="213" spans="2:65" s="1" customFormat="1" ht="31.5" customHeight="1">
      <c r="B213" s="111"/>
      <c r="C213" s="140" t="s">
        <v>325</v>
      </c>
      <c r="D213" s="140" t="s">
        <v>142</v>
      </c>
      <c r="E213" s="141" t="s">
        <v>326</v>
      </c>
      <c r="F213" s="219" t="s">
        <v>327</v>
      </c>
      <c r="G213" s="220"/>
      <c r="H213" s="220"/>
      <c r="I213" s="220"/>
      <c r="J213" s="142" t="s">
        <v>290</v>
      </c>
      <c r="K213" s="143">
        <v>446.39</v>
      </c>
      <c r="L213" s="221">
        <v>0</v>
      </c>
      <c r="M213" s="220"/>
      <c r="N213" s="221">
        <f t="shared" si="0"/>
        <v>0</v>
      </c>
      <c r="O213" s="220"/>
      <c r="P213" s="220"/>
      <c r="Q213" s="220"/>
      <c r="R213" s="114"/>
      <c r="T213" s="144" t="s">
        <v>3</v>
      </c>
      <c r="U213" s="38" t="s">
        <v>44</v>
      </c>
      <c r="V213" s="145">
        <v>0</v>
      </c>
      <c r="W213" s="145">
        <f t="shared" si="1"/>
        <v>0</v>
      </c>
      <c r="X213" s="145">
        <v>0</v>
      </c>
      <c r="Y213" s="145">
        <f t="shared" si="2"/>
        <v>0</v>
      </c>
      <c r="Z213" s="145">
        <v>0</v>
      </c>
      <c r="AA213" s="146">
        <f t="shared" si="3"/>
        <v>0</v>
      </c>
      <c r="AR213" s="15" t="s">
        <v>220</v>
      </c>
      <c r="AT213" s="15" t="s">
        <v>142</v>
      </c>
      <c r="AU213" s="15" t="s">
        <v>124</v>
      </c>
      <c r="AY213" s="15" t="s">
        <v>141</v>
      </c>
      <c r="BE213" s="147">
        <f t="shared" si="4"/>
        <v>0</v>
      </c>
      <c r="BF213" s="147">
        <f t="shared" si="5"/>
        <v>0</v>
      </c>
      <c r="BG213" s="147">
        <f t="shared" si="6"/>
        <v>0</v>
      </c>
      <c r="BH213" s="147">
        <f t="shared" si="7"/>
        <v>0</v>
      </c>
      <c r="BI213" s="147">
        <f t="shared" si="8"/>
        <v>0</v>
      </c>
      <c r="BJ213" s="15" t="s">
        <v>124</v>
      </c>
      <c r="BK213" s="147">
        <f t="shared" si="9"/>
        <v>0</v>
      </c>
      <c r="BL213" s="15" t="s">
        <v>220</v>
      </c>
      <c r="BM213" s="15" t="s">
        <v>328</v>
      </c>
    </row>
    <row r="214" spans="2:63" s="9" customFormat="1" ht="29.25" customHeight="1">
      <c r="B214" s="129"/>
      <c r="C214" s="130"/>
      <c r="D214" s="139" t="s">
        <v>109</v>
      </c>
      <c r="E214" s="139"/>
      <c r="F214" s="139"/>
      <c r="G214" s="139"/>
      <c r="H214" s="139"/>
      <c r="I214" s="139"/>
      <c r="J214" s="139"/>
      <c r="K214" s="139"/>
      <c r="L214" s="139"/>
      <c r="M214" s="139"/>
      <c r="N214" s="217">
        <f>BK214</f>
        <v>0</v>
      </c>
      <c r="O214" s="218"/>
      <c r="P214" s="218"/>
      <c r="Q214" s="218"/>
      <c r="R214" s="132"/>
      <c r="T214" s="133"/>
      <c r="U214" s="130"/>
      <c r="V214" s="130"/>
      <c r="W214" s="134">
        <f>W215</f>
        <v>1.7</v>
      </c>
      <c r="X214" s="130"/>
      <c r="Y214" s="134">
        <f>Y215</f>
        <v>0.0025</v>
      </c>
      <c r="Z214" s="130"/>
      <c r="AA214" s="135">
        <f>AA215</f>
        <v>0</v>
      </c>
      <c r="AR214" s="136" t="s">
        <v>124</v>
      </c>
      <c r="AT214" s="137" t="s">
        <v>76</v>
      </c>
      <c r="AU214" s="137" t="s">
        <v>19</v>
      </c>
      <c r="AY214" s="136" t="s">
        <v>141</v>
      </c>
      <c r="BK214" s="138">
        <f>BK215</f>
        <v>0</v>
      </c>
    </row>
    <row r="215" spans="2:65" s="1" customFormat="1" ht="22.5" customHeight="1">
      <c r="B215" s="111"/>
      <c r="C215" s="140" t="s">
        <v>329</v>
      </c>
      <c r="D215" s="140" t="s">
        <v>142</v>
      </c>
      <c r="E215" s="141" t="s">
        <v>330</v>
      </c>
      <c r="F215" s="219" t="s">
        <v>331</v>
      </c>
      <c r="G215" s="220"/>
      <c r="H215" s="220"/>
      <c r="I215" s="220"/>
      <c r="J215" s="142" t="s">
        <v>307</v>
      </c>
      <c r="K215" s="143">
        <v>1</v>
      </c>
      <c r="L215" s="221">
        <v>0</v>
      </c>
      <c r="M215" s="220"/>
      <c r="N215" s="221">
        <f>ROUND(L215*K215,2)</f>
        <v>0</v>
      </c>
      <c r="O215" s="220"/>
      <c r="P215" s="220"/>
      <c r="Q215" s="220"/>
      <c r="R215" s="114"/>
      <c r="T215" s="144" t="s">
        <v>3</v>
      </c>
      <c r="U215" s="38" t="s">
        <v>44</v>
      </c>
      <c r="V215" s="145">
        <v>1.7</v>
      </c>
      <c r="W215" s="145">
        <f>V215*K215</f>
        <v>1.7</v>
      </c>
      <c r="X215" s="145">
        <v>0.0025</v>
      </c>
      <c r="Y215" s="145">
        <f>X215*K215</f>
        <v>0.0025</v>
      </c>
      <c r="Z215" s="145">
        <v>0</v>
      </c>
      <c r="AA215" s="146">
        <f>Z215*K215</f>
        <v>0</v>
      </c>
      <c r="AR215" s="15" t="s">
        <v>220</v>
      </c>
      <c r="AT215" s="15" t="s">
        <v>142</v>
      </c>
      <c r="AU215" s="15" t="s">
        <v>124</v>
      </c>
      <c r="AY215" s="15" t="s">
        <v>141</v>
      </c>
      <c r="BE215" s="147">
        <f>IF(U215="základní",N215,0)</f>
        <v>0</v>
      </c>
      <c r="BF215" s="147">
        <f>IF(U215="snížená",N215,0)</f>
        <v>0</v>
      </c>
      <c r="BG215" s="147">
        <f>IF(U215="zákl. přenesená",N215,0)</f>
        <v>0</v>
      </c>
      <c r="BH215" s="147">
        <f>IF(U215="sníž. přenesená",N215,0)</f>
        <v>0</v>
      </c>
      <c r="BI215" s="147">
        <f>IF(U215="nulová",N215,0)</f>
        <v>0</v>
      </c>
      <c r="BJ215" s="15" t="s">
        <v>124</v>
      </c>
      <c r="BK215" s="147">
        <f>ROUND(L215*K215,2)</f>
        <v>0</v>
      </c>
      <c r="BL215" s="15" t="s">
        <v>220</v>
      </c>
      <c r="BM215" s="15" t="s">
        <v>332</v>
      </c>
    </row>
    <row r="216" spans="2:63" s="9" customFormat="1" ht="29.25" customHeight="1">
      <c r="B216" s="129"/>
      <c r="C216" s="130"/>
      <c r="D216" s="139" t="s">
        <v>110</v>
      </c>
      <c r="E216" s="139"/>
      <c r="F216" s="139"/>
      <c r="G216" s="139"/>
      <c r="H216" s="139"/>
      <c r="I216" s="139"/>
      <c r="J216" s="139"/>
      <c r="K216" s="139"/>
      <c r="L216" s="139"/>
      <c r="M216" s="139"/>
      <c r="N216" s="217">
        <f>BK216</f>
        <v>0</v>
      </c>
      <c r="O216" s="218"/>
      <c r="P216" s="218"/>
      <c r="Q216" s="218"/>
      <c r="R216" s="132"/>
      <c r="T216" s="133"/>
      <c r="U216" s="130"/>
      <c r="V216" s="130"/>
      <c r="W216" s="134">
        <f>SUM(W217:W218)</f>
        <v>0.485</v>
      </c>
      <c r="X216" s="130"/>
      <c r="Y216" s="134">
        <f>SUM(Y217:Y218)</f>
        <v>0</v>
      </c>
      <c r="Z216" s="130"/>
      <c r="AA216" s="135">
        <f>SUM(AA217:AA218)</f>
        <v>0</v>
      </c>
      <c r="AR216" s="136" t="s">
        <v>124</v>
      </c>
      <c r="AT216" s="137" t="s">
        <v>76</v>
      </c>
      <c r="AU216" s="137" t="s">
        <v>19</v>
      </c>
      <c r="AY216" s="136" t="s">
        <v>141</v>
      </c>
      <c r="BK216" s="138">
        <f>SUM(BK217:BK218)</f>
        <v>0</v>
      </c>
    </row>
    <row r="217" spans="2:65" s="1" customFormat="1" ht="31.5" customHeight="1">
      <c r="B217" s="111"/>
      <c r="C217" s="140" t="s">
        <v>333</v>
      </c>
      <c r="D217" s="140" t="s">
        <v>142</v>
      </c>
      <c r="E217" s="141" t="s">
        <v>334</v>
      </c>
      <c r="F217" s="219" t="s">
        <v>335</v>
      </c>
      <c r="G217" s="220"/>
      <c r="H217" s="220"/>
      <c r="I217" s="220"/>
      <c r="J217" s="142" t="s">
        <v>218</v>
      </c>
      <c r="K217" s="143">
        <v>1</v>
      </c>
      <c r="L217" s="221">
        <v>0</v>
      </c>
      <c r="M217" s="220"/>
      <c r="N217" s="221">
        <f>ROUND(L217*K217,2)</f>
        <v>0</v>
      </c>
      <c r="O217" s="220"/>
      <c r="P217" s="220"/>
      <c r="Q217" s="220"/>
      <c r="R217" s="114"/>
      <c r="T217" s="144" t="s">
        <v>3</v>
      </c>
      <c r="U217" s="38" t="s">
        <v>44</v>
      </c>
      <c r="V217" s="145">
        <v>0.306</v>
      </c>
      <c r="W217" s="145">
        <f>V217*K217</f>
        <v>0.306</v>
      </c>
      <c r="X217" s="145">
        <v>0</v>
      </c>
      <c r="Y217" s="145">
        <f>X217*K217</f>
        <v>0</v>
      </c>
      <c r="Z217" s="145">
        <v>0</v>
      </c>
      <c r="AA217" s="146">
        <f>Z217*K217</f>
        <v>0</v>
      </c>
      <c r="AR217" s="15" t="s">
        <v>220</v>
      </c>
      <c r="AT217" s="15" t="s">
        <v>142</v>
      </c>
      <c r="AU217" s="15" t="s">
        <v>124</v>
      </c>
      <c r="AY217" s="15" t="s">
        <v>141</v>
      </c>
      <c r="BE217" s="147">
        <f>IF(U217="základní",N217,0)</f>
        <v>0</v>
      </c>
      <c r="BF217" s="147">
        <f>IF(U217="snížená",N217,0)</f>
        <v>0</v>
      </c>
      <c r="BG217" s="147">
        <f>IF(U217="zákl. přenesená",N217,0)</f>
        <v>0</v>
      </c>
      <c r="BH217" s="147">
        <f>IF(U217="sníž. přenesená",N217,0)</f>
        <v>0</v>
      </c>
      <c r="BI217" s="147">
        <f>IF(U217="nulová",N217,0)</f>
        <v>0</v>
      </c>
      <c r="BJ217" s="15" t="s">
        <v>124</v>
      </c>
      <c r="BK217" s="147">
        <f>ROUND(L217*K217,2)</f>
        <v>0</v>
      </c>
      <c r="BL217" s="15" t="s">
        <v>220</v>
      </c>
      <c r="BM217" s="15" t="s">
        <v>336</v>
      </c>
    </row>
    <row r="218" spans="2:65" s="1" customFormat="1" ht="22.5" customHeight="1">
      <c r="B218" s="111"/>
      <c r="C218" s="140" t="s">
        <v>337</v>
      </c>
      <c r="D218" s="140" t="s">
        <v>142</v>
      </c>
      <c r="E218" s="141" t="s">
        <v>338</v>
      </c>
      <c r="F218" s="219" t="s">
        <v>339</v>
      </c>
      <c r="G218" s="220"/>
      <c r="H218" s="220"/>
      <c r="I218" s="220"/>
      <c r="J218" s="142" t="s">
        <v>218</v>
      </c>
      <c r="K218" s="143">
        <v>1</v>
      </c>
      <c r="L218" s="221">
        <v>0</v>
      </c>
      <c r="M218" s="220"/>
      <c r="N218" s="221">
        <f>ROUND(L218*K218,2)</f>
        <v>0</v>
      </c>
      <c r="O218" s="220"/>
      <c r="P218" s="220"/>
      <c r="Q218" s="220"/>
      <c r="R218" s="114"/>
      <c r="T218" s="144" t="s">
        <v>3</v>
      </c>
      <c r="U218" s="38" t="s">
        <v>44</v>
      </c>
      <c r="V218" s="145">
        <v>0.179</v>
      </c>
      <c r="W218" s="145">
        <f>V218*K218</f>
        <v>0.179</v>
      </c>
      <c r="X218" s="145">
        <v>0</v>
      </c>
      <c r="Y218" s="145">
        <f>X218*K218</f>
        <v>0</v>
      </c>
      <c r="Z218" s="145">
        <v>0</v>
      </c>
      <c r="AA218" s="146">
        <f>Z218*K218</f>
        <v>0</v>
      </c>
      <c r="AR218" s="15" t="s">
        <v>220</v>
      </c>
      <c r="AT218" s="15" t="s">
        <v>142</v>
      </c>
      <c r="AU218" s="15" t="s">
        <v>124</v>
      </c>
      <c r="AY218" s="15" t="s">
        <v>141</v>
      </c>
      <c r="BE218" s="147">
        <f>IF(U218="základní",N218,0)</f>
        <v>0</v>
      </c>
      <c r="BF218" s="147">
        <f>IF(U218="snížená",N218,0)</f>
        <v>0</v>
      </c>
      <c r="BG218" s="147">
        <f>IF(U218="zákl. přenesená",N218,0)</f>
        <v>0</v>
      </c>
      <c r="BH218" s="147">
        <f>IF(U218="sníž. přenesená",N218,0)</f>
        <v>0</v>
      </c>
      <c r="BI218" s="147">
        <f>IF(U218="nulová",N218,0)</f>
        <v>0</v>
      </c>
      <c r="BJ218" s="15" t="s">
        <v>124</v>
      </c>
      <c r="BK218" s="147">
        <f>ROUND(L218*K218,2)</f>
        <v>0</v>
      </c>
      <c r="BL218" s="15" t="s">
        <v>220</v>
      </c>
      <c r="BM218" s="15" t="s">
        <v>340</v>
      </c>
    </row>
    <row r="219" spans="2:63" s="9" customFormat="1" ht="29.25" customHeight="1">
      <c r="B219" s="129"/>
      <c r="C219" s="130"/>
      <c r="D219" s="139" t="s">
        <v>111</v>
      </c>
      <c r="E219" s="139"/>
      <c r="F219" s="139"/>
      <c r="G219" s="139"/>
      <c r="H219" s="139"/>
      <c r="I219" s="139"/>
      <c r="J219" s="139"/>
      <c r="K219" s="139"/>
      <c r="L219" s="139"/>
      <c r="M219" s="139"/>
      <c r="N219" s="217">
        <f>BK219</f>
        <v>0</v>
      </c>
      <c r="O219" s="218"/>
      <c r="P219" s="218"/>
      <c r="Q219" s="218"/>
      <c r="R219" s="132"/>
      <c r="T219" s="133"/>
      <c r="U219" s="130"/>
      <c r="V219" s="130"/>
      <c r="W219" s="134">
        <f>SUM(W220:W228)</f>
        <v>13.450000000000001</v>
      </c>
      <c r="X219" s="130"/>
      <c r="Y219" s="134">
        <f>SUM(Y220:Y228)</f>
        <v>0.160297</v>
      </c>
      <c r="Z219" s="130"/>
      <c r="AA219" s="135">
        <f>SUM(AA220:AA228)</f>
        <v>0</v>
      </c>
      <c r="AR219" s="136" t="s">
        <v>124</v>
      </c>
      <c r="AT219" s="137" t="s">
        <v>76</v>
      </c>
      <c r="AU219" s="137" t="s">
        <v>19</v>
      </c>
      <c r="AY219" s="136" t="s">
        <v>141</v>
      </c>
      <c r="BK219" s="138">
        <f>SUM(BK220:BK228)</f>
        <v>0</v>
      </c>
    </row>
    <row r="220" spans="2:65" s="1" customFormat="1" ht="31.5" customHeight="1">
      <c r="B220" s="111"/>
      <c r="C220" s="140" t="s">
        <v>341</v>
      </c>
      <c r="D220" s="140" t="s">
        <v>142</v>
      </c>
      <c r="E220" s="141" t="s">
        <v>342</v>
      </c>
      <c r="F220" s="219" t="s">
        <v>343</v>
      </c>
      <c r="G220" s="220"/>
      <c r="H220" s="220"/>
      <c r="I220" s="220"/>
      <c r="J220" s="142" t="s">
        <v>160</v>
      </c>
      <c r="K220" s="143">
        <v>7.4</v>
      </c>
      <c r="L220" s="221">
        <v>0</v>
      </c>
      <c r="M220" s="220"/>
      <c r="N220" s="221">
        <f>ROUND(L220*K220,2)</f>
        <v>0</v>
      </c>
      <c r="O220" s="220"/>
      <c r="P220" s="220"/>
      <c r="Q220" s="220"/>
      <c r="R220" s="114"/>
      <c r="T220" s="144" t="s">
        <v>3</v>
      </c>
      <c r="U220" s="38" t="s">
        <v>44</v>
      </c>
      <c r="V220" s="145">
        <v>1.047</v>
      </c>
      <c r="W220" s="145">
        <f>V220*K220</f>
        <v>7.7478</v>
      </c>
      <c r="X220" s="145">
        <v>0.01261</v>
      </c>
      <c r="Y220" s="145">
        <f>X220*K220</f>
        <v>0.09331400000000001</v>
      </c>
      <c r="Z220" s="145">
        <v>0</v>
      </c>
      <c r="AA220" s="146">
        <f>Z220*K220</f>
        <v>0</v>
      </c>
      <c r="AR220" s="15" t="s">
        <v>220</v>
      </c>
      <c r="AT220" s="15" t="s">
        <v>142</v>
      </c>
      <c r="AU220" s="15" t="s">
        <v>124</v>
      </c>
      <c r="AY220" s="15" t="s">
        <v>141</v>
      </c>
      <c r="BE220" s="147">
        <f>IF(U220="základní",N220,0)</f>
        <v>0</v>
      </c>
      <c r="BF220" s="147">
        <f>IF(U220="snížená",N220,0)</f>
        <v>0</v>
      </c>
      <c r="BG220" s="147">
        <f>IF(U220="zákl. přenesená",N220,0)</f>
        <v>0</v>
      </c>
      <c r="BH220" s="147">
        <f>IF(U220="sníž. přenesená",N220,0)</f>
        <v>0</v>
      </c>
      <c r="BI220" s="147">
        <f>IF(U220="nulová",N220,0)</f>
        <v>0</v>
      </c>
      <c r="BJ220" s="15" t="s">
        <v>124</v>
      </c>
      <c r="BK220" s="147">
        <f>ROUND(L220*K220,2)</f>
        <v>0</v>
      </c>
      <c r="BL220" s="15" t="s">
        <v>220</v>
      </c>
      <c r="BM220" s="15" t="s">
        <v>344</v>
      </c>
    </row>
    <row r="221" spans="2:51" s="10" customFormat="1" ht="22.5" customHeight="1">
      <c r="B221" s="148"/>
      <c r="C221" s="149"/>
      <c r="D221" s="149"/>
      <c r="E221" s="150" t="s">
        <v>3</v>
      </c>
      <c r="F221" s="226" t="s">
        <v>345</v>
      </c>
      <c r="G221" s="227"/>
      <c r="H221" s="227"/>
      <c r="I221" s="227"/>
      <c r="J221" s="149"/>
      <c r="K221" s="151">
        <v>7.4</v>
      </c>
      <c r="L221" s="149"/>
      <c r="M221" s="149"/>
      <c r="N221" s="149"/>
      <c r="O221" s="149"/>
      <c r="P221" s="149"/>
      <c r="Q221" s="149"/>
      <c r="R221" s="152"/>
      <c r="T221" s="153"/>
      <c r="U221" s="149"/>
      <c r="V221" s="149"/>
      <c r="W221" s="149"/>
      <c r="X221" s="149"/>
      <c r="Y221" s="149"/>
      <c r="Z221" s="149"/>
      <c r="AA221" s="154"/>
      <c r="AT221" s="155" t="s">
        <v>157</v>
      </c>
      <c r="AU221" s="155" t="s">
        <v>124</v>
      </c>
      <c r="AV221" s="10" t="s">
        <v>124</v>
      </c>
      <c r="AW221" s="10" t="s">
        <v>34</v>
      </c>
      <c r="AX221" s="10" t="s">
        <v>19</v>
      </c>
      <c r="AY221" s="155" t="s">
        <v>141</v>
      </c>
    </row>
    <row r="222" spans="2:65" s="1" customFormat="1" ht="31.5" customHeight="1">
      <c r="B222" s="111"/>
      <c r="C222" s="140" t="s">
        <v>346</v>
      </c>
      <c r="D222" s="140" t="s">
        <v>142</v>
      </c>
      <c r="E222" s="141" t="s">
        <v>347</v>
      </c>
      <c r="F222" s="219" t="s">
        <v>348</v>
      </c>
      <c r="G222" s="220"/>
      <c r="H222" s="220"/>
      <c r="I222" s="220"/>
      <c r="J222" s="142" t="s">
        <v>160</v>
      </c>
      <c r="K222" s="143">
        <v>4.6</v>
      </c>
      <c r="L222" s="221">
        <v>0</v>
      </c>
      <c r="M222" s="220"/>
      <c r="N222" s="221">
        <f>ROUND(L222*K222,2)</f>
        <v>0</v>
      </c>
      <c r="O222" s="220"/>
      <c r="P222" s="220"/>
      <c r="Q222" s="220"/>
      <c r="R222" s="114"/>
      <c r="T222" s="144" t="s">
        <v>3</v>
      </c>
      <c r="U222" s="38" t="s">
        <v>44</v>
      </c>
      <c r="V222" s="145">
        <v>1.047</v>
      </c>
      <c r="W222" s="145">
        <f>V222*K222</f>
        <v>4.816199999999999</v>
      </c>
      <c r="X222" s="145">
        <v>0.01292</v>
      </c>
      <c r="Y222" s="145">
        <f>X222*K222</f>
        <v>0.05943199999999999</v>
      </c>
      <c r="Z222" s="145">
        <v>0</v>
      </c>
      <c r="AA222" s="146">
        <f>Z222*K222</f>
        <v>0</v>
      </c>
      <c r="AR222" s="15" t="s">
        <v>220</v>
      </c>
      <c r="AT222" s="15" t="s">
        <v>142</v>
      </c>
      <c r="AU222" s="15" t="s">
        <v>124</v>
      </c>
      <c r="AY222" s="15" t="s">
        <v>141</v>
      </c>
      <c r="BE222" s="147">
        <f>IF(U222="základní",N222,0)</f>
        <v>0</v>
      </c>
      <c r="BF222" s="147">
        <f>IF(U222="snížená",N222,0)</f>
        <v>0</v>
      </c>
      <c r="BG222" s="147">
        <f>IF(U222="zákl. přenesená",N222,0)</f>
        <v>0</v>
      </c>
      <c r="BH222" s="147">
        <f>IF(U222="sníž. přenesená",N222,0)</f>
        <v>0</v>
      </c>
      <c r="BI222" s="147">
        <f>IF(U222="nulová",N222,0)</f>
        <v>0</v>
      </c>
      <c r="BJ222" s="15" t="s">
        <v>124</v>
      </c>
      <c r="BK222" s="147">
        <f>ROUND(L222*K222,2)</f>
        <v>0</v>
      </c>
      <c r="BL222" s="15" t="s">
        <v>220</v>
      </c>
      <c r="BM222" s="15" t="s">
        <v>349</v>
      </c>
    </row>
    <row r="223" spans="2:51" s="10" customFormat="1" ht="22.5" customHeight="1">
      <c r="B223" s="148"/>
      <c r="C223" s="149"/>
      <c r="D223" s="149"/>
      <c r="E223" s="150" t="s">
        <v>3</v>
      </c>
      <c r="F223" s="226" t="s">
        <v>350</v>
      </c>
      <c r="G223" s="227"/>
      <c r="H223" s="227"/>
      <c r="I223" s="227"/>
      <c r="J223" s="149"/>
      <c r="K223" s="151">
        <v>4.6</v>
      </c>
      <c r="L223" s="149"/>
      <c r="M223" s="149"/>
      <c r="N223" s="149"/>
      <c r="O223" s="149"/>
      <c r="P223" s="149"/>
      <c r="Q223" s="149"/>
      <c r="R223" s="152"/>
      <c r="T223" s="153"/>
      <c r="U223" s="149"/>
      <c r="V223" s="149"/>
      <c r="W223" s="149"/>
      <c r="X223" s="149"/>
      <c r="Y223" s="149"/>
      <c r="Z223" s="149"/>
      <c r="AA223" s="154"/>
      <c r="AT223" s="155" t="s">
        <v>157</v>
      </c>
      <c r="AU223" s="155" t="s">
        <v>124</v>
      </c>
      <c r="AV223" s="10" t="s">
        <v>124</v>
      </c>
      <c r="AW223" s="10" t="s">
        <v>34</v>
      </c>
      <c r="AX223" s="10" t="s">
        <v>19</v>
      </c>
      <c r="AY223" s="155" t="s">
        <v>141</v>
      </c>
    </row>
    <row r="224" spans="2:65" s="1" customFormat="1" ht="22.5" customHeight="1">
      <c r="B224" s="111"/>
      <c r="C224" s="140" t="s">
        <v>351</v>
      </c>
      <c r="D224" s="140" t="s">
        <v>142</v>
      </c>
      <c r="E224" s="141" t="s">
        <v>352</v>
      </c>
      <c r="F224" s="219" t="s">
        <v>353</v>
      </c>
      <c r="G224" s="220"/>
      <c r="H224" s="220"/>
      <c r="I224" s="220"/>
      <c r="J224" s="142" t="s">
        <v>160</v>
      </c>
      <c r="K224" s="143">
        <v>12</v>
      </c>
      <c r="L224" s="221">
        <v>0</v>
      </c>
      <c r="M224" s="220"/>
      <c r="N224" s="221">
        <f>ROUND(L224*K224,2)</f>
        <v>0</v>
      </c>
      <c r="O224" s="220"/>
      <c r="P224" s="220"/>
      <c r="Q224" s="220"/>
      <c r="R224" s="114"/>
      <c r="T224" s="144" t="s">
        <v>3</v>
      </c>
      <c r="U224" s="38" t="s">
        <v>44</v>
      </c>
      <c r="V224" s="145">
        <v>0.04</v>
      </c>
      <c r="W224" s="145">
        <f>V224*K224</f>
        <v>0.48</v>
      </c>
      <c r="X224" s="145">
        <v>0.0001</v>
      </c>
      <c r="Y224" s="145">
        <f>X224*K224</f>
        <v>0.0012000000000000001</v>
      </c>
      <c r="Z224" s="145">
        <v>0</v>
      </c>
      <c r="AA224" s="146">
        <f>Z224*K224</f>
        <v>0</v>
      </c>
      <c r="AR224" s="15" t="s">
        <v>220</v>
      </c>
      <c r="AT224" s="15" t="s">
        <v>142</v>
      </c>
      <c r="AU224" s="15" t="s">
        <v>124</v>
      </c>
      <c r="AY224" s="15" t="s">
        <v>141</v>
      </c>
      <c r="BE224" s="147">
        <f>IF(U224="základní",N224,0)</f>
        <v>0</v>
      </c>
      <c r="BF224" s="147">
        <f>IF(U224="snížená",N224,0)</f>
        <v>0</v>
      </c>
      <c r="BG224" s="147">
        <f>IF(U224="zákl. přenesená",N224,0)</f>
        <v>0</v>
      </c>
      <c r="BH224" s="147">
        <f>IF(U224="sníž. přenesená",N224,0)</f>
        <v>0</v>
      </c>
      <c r="BI224" s="147">
        <f>IF(U224="nulová",N224,0)</f>
        <v>0</v>
      </c>
      <c r="BJ224" s="15" t="s">
        <v>124</v>
      </c>
      <c r="BK224" s="147">
        <f>ROUND(L224*K224,2)</f>
        <v>0</v>
      </c>
      <c r="BL224" s="15" t="s">
        <v>220</v>
      </c>
      <c r="BM224" s="15" t="s">
        <v>354</v>
      </c>
    </row>
    <row r="225" spans="2:51" s="10" customFormat="1" ht="22.5" customHeight="1">
      <c r="B225" s="148"/>
      <c r="C225" s="149"/>
      <c r="D225" s="149"/>
      <c r="E225" s="150" t="s">
        <v>3</v>
      </c>
      <c r="F225" s="226" t="s">
        <v>355</v>
      </c>
      <c r="G225" s="227"/>
      <c r="H225" s="227"/>
      <c r="I225" s="227"/>
      <c r="J225" s="149"/>
      <c r="K225" s="151">
        <v>12</v>
      </c>
      <c r="L225" s="149"/>
      <c r="M225" s="149"/>
      <c r="N225" s="149"/>
      <c r="O225" s="149"/>
      <c r="P225" s="149"/>
      <c r="Q225" s="149"/>
      <c r="R225" s="152"/>
      <c r="T225" s="153"/>
      <c r="U225" s="149"/>
      <c r="V225" s="149"/>
      <c r="W225" s="149"/>
      <c r="X225" s="149"/>
      <c r="Y225" s="149"/>
      <c r="Z225" s="149"/>
      <c r="AA225" s="154"/>
      <c r="AT225" s="155" t="s">
        <v>157</v>
      </c>
      <c r="AU225" s="155" t="s">
        <v>124</v>
      </c>
      <c r="AV225" s="10" t="s">
        <v>124</v>
      </c>
      <c r="AW225" s="10" t="s">
        <v>34</v>
      </c>
      <c r="AX225" s="10" t="s">
        <v>19</v>
      </c>
      <c r="AY225" s="155" t="s">
        <v>141</v>
      </c>
    </row>
    <row r="226" spans="2:65" s="1" customFormat="1" ht="22.5" customHeight="1">
      <c r="B226" s="111"/>
      <c r="C226" s="140" t="s">
        <v>356</v>
      </c>
      <c r="D226" s="140" t="s">
        <v>142</v>
      </c>
      <c r="E226" s="141" t="s">
        <v>357</v>
      </c>
      <c r="F226" s="219" t="s">
        <v>358</v>
      </c>
      <c r="G226" s="220"/>
      <c r="H226" s="220"/>
      <c r="I226" s="220"/>
      <c r="J226" s="142" t="s">
        <v>169</v>
      </c>
      <c r="K226" s="143">
        <v>1.45</v>
      </c>
      <c r="L226" s="221">
        <v>0</v>
      </c>
      <c r="M226" s="220"/>
      <c r="N226" s="221">
        <f>ROUND(L226*K226,2)</f>
        <v>0</v>
      </c>
      <c r="O226" s="220"/>
      <c r="P226" s="220"/>
      <c r="Q226" s="220"/>
      <c r="R226" s="114"/>
      <c r="T226" s="144" t="s">
        <v>3</v>
      </c>
      <c r="U226" s="38" t="s">
        <v>44</v>
      </c>
      <c r="V226" s="145">
        <v>0.28</v>
      </c>
      <c r="W226" s="145">
        <f>V226*K226</f>
        <v>0.406</v>
      </c>
      <c r="X226" s="145">
        <v>0.00438</v>
      </c>
      <c r="Y226" s="145">
        <f>X226*K226</f>
        <v>0.006351</v>
      </c>
      <c r="Z226" s="145">
        <v>0</v>
      </c>
      <c r="AA226" s="146">
        <f>Z226*K226</f>
        <v>0</v>
      </c>
      <c r="AR226" s="15" t="s">
        <v>220</v>
      </c>
      <c r="AT226" s="15" t="s">
        <v>142</v>
      </c>
      <c r="AU226" s="15" t="s">
        <v>124</v>
      </c>
      <c r="AY226" s="15" t="s">
        <v>141</v>
      </c>
      <c r="BE226" s="147">
        <f>IF(U226="základní",N226,0)</f>
        <v>0</v>
      </c>
      <c r="BF226" s="147">
        <f>IF(U226="snížená",N226,0)</f>
        <v>0</v>
      </c>
      <c r="BG226" s="147">
        <f>IF(U226="zákl. přenesená",N226,0)</f>
        <v>0</v>
      </c>
      <c r="BH226" s="147">
        <f>IF(U226="sníž. přenesená",N226,0)</f>
        <v>0</v>
      </c>
      <c r="BI226" s="147">
        <f>IF(U226="nulová",N226,0)</f>
        <v>0</v>
      </c>
      <c r="BJ226" s="15" t="s">
        <v>124</v>
      </c>
      <c r="BK226" s="147">
        <f>ROUND(L226*K226,2)</f>
        <v>0</v>
      </c>
      <c r="BL226" s="15" t="s">
        <v>220</v>
      </c>
      <c r="BM226" s="15" t="s">
        <v>359</v>
      </c>
    </row>
    <row r="227" spans="2:51" s="10" customFormat="1" ht="22.5" customHeight="1">
      <c r="B227" s="148"/>
      <c r="C227" s="149"/>
      <c r="D227" s="149"/>
      <c r="E227" s="150" t="s">
        <v>3</v>
      </c>
      <c r="F227" s="226" t="s">
        <v>360</v>
      </c>
      <c r="G227" s="227"/>
      <c r="H227" s="227"/>
      <c r="I227" s="227"/>
      <c r="J227" s="149"/>
      <c r="K227" s="151">
        <v>1.45</v>
      </c>
      <c r="L227" s="149"/>
      <c r="M227" s="149"/>
      <c r="N227" s="149"/>
      <c r="O227" s="149"/>
      <c r="P227" s="149"/>
      <c r="Q227" s="149"/>
      <c r="R227" s="152"/>
      <c r="T227" s="153"/>
      <c r="U227" s="149"/>
      <c r="V227" s="149"/>
      <c r="W227" s="149"/>
      <c r="X227" s="149"/>
      <c r="Y227" s="149"/>
      <c r="Z227" s="149"/>
      <c r="AA227" s="154"/>
      <c r="AT227" s="155" t="s">
        <v>157</v>
      </c>
      <c r="AU227" s="155" t="s">
        <v>124</v>
      </c>
      <c r="AV227" s="10" t="s">
        <v>124</v>
      </c>
      <c r="AW227" s="10" t="s">
        <v>34</v>
      </c>
      <c r="AX227" s="10" t="s">
        <v>19</v>
      </c>
      <c r="AY227" s="155" t="s">
        <v>141</v>
      </c>
    </row>
    <row r="228" spans="2:65" s="1" customFormat="1" ht="31.5" customHeight="1">
      <c r="B228" s="111"/>
      <c r="C228" s="140" t="s">
        <v>361</v>
      </c>
      <c r="D228" s="140" t="s">
        <v>142</v>
      </c>
      <c r="E228" s="141" t="s">
        <v>362</v>
      </c>
      <c r="F228" s="219" t="s">
        <v>363</v>
      </c>
      <c r="G228" s="220"/>
      <c r="H228" s="220"/>
      <c r="I228" s="220"/>
      <c r="J228" s="142" t="s">
        <v>290</v>
      </c>
      <c r="K228" s="143">
        <v>89.193</v>
      </c>
      <c r="L228" s="221">
        <v>0</v>
      </c>
      <c r="M228" s="220"/>
      <c r="N228" s="221">
        <f>ROUND(L228*K228,2)</f>
        <v>0</v>
      </c>
      <c r="O228" s="220"/>
      <c r="P228" s="220"/>
      <c r="Q228" s="220"/>
      <c r="R228" s="114"/>
      <c r="T228" s="144" t="s">
        <v>3</v>
      </c>
      <c r="U228" s="38" t="s">
        <v>44</v>
      </c>
      <c r="V228" s="145">
        <v>0</v>
      </c>
      <c r="W228" s="145">
        <f>V228*K228</f>
        <v>0</v>
      </c>
      <c r="X228" s="145">
        <v>0</v>
      </c>
      <c r="Y228" s="145">
        <f>X228*K228</f>
        <v>0</v>
      </c>
      <c r="Z228" s="145">
        <v>0</v>
      </c>
      <c r="AA228" s="146">
        <f>Z228*K228</f>
        <v>0</v>
      </c>
      <c r="AR228" s="15" t="s">
        <v>220</v>
      </c>
      <c r="AT228" s="15" t="s">
        <v>142</v>
      </c>
      <c r="AU228" s="15" t="s">
        <v>124</v>
      </c>
      <c r="AY228" s="15" t="s">
        <v>141</v>
      </c>
      <c r="BE228" s="147">
        <f>IF(U228="základní",N228,0)</f>
        <v>0</v>
      </c>
      <c r="BF228" s="147">
        <f>IF(U228="snížená",N228,0)</f>
        <v>0</v>
      </c>
      <c r="BG228" s="147">
        <f>IF(U228="zákl. přenesená",N228,0)</f>
        <v>0</v>
      </c>
      <c r="BH228" s="147">
        <f>IF(U228="sníž. přenesená",N228,0)</f>
        <v>0</v>
      </c>
      <c r="BI228" s="147">
        <f>IF(U228="nulová",N228,0)</f>
        <v>0</v>
      </c>
      <c r="BJ228" s="15" t="s">
        <v>124</v>
      </c>
      <c r="BK228" s="147">
        <f>ROUND(L228*K228,2)</f>
        <v>0</v>
      </c>
      <c r="BL228" s="15" t="s">
        <v>220</v>
      </c>
      <c r="BM228" s="15" t="s">
        <v>364</v>
      </c>
    </row>
    <row r="229" spans="2:63" s="9" customFormat="1" ht="29.25" customHeight="1">
      <c r="B229" s="129"/>
      <c r="C229" s="130"/>
      <c r="D229" s="139" t="s">
        <v>112</v>
      </c>
      <c r="E229" s="139"/>
      <c r="F229" s="139"/>
      <c r="G229" s="139"/>
      <c r="H229" s="139"/>
      <c r="I229" s="139"/>
      <c r="J229" s="139"/>
      <c r="K229" s="139"/>
      <c r="L229" s="139"/>
      <c r="M229" s="139"/>
      <c r="N229" s="217">
        <f>BK229</f>
        <v>0</v>
      </c>
      <c r="O229" s="218"/>
      <c r="P229" s="218"/>
      <c r="Q229" s="218"/>
      <c r="R229" s="132"/>
      <c r="T229" s="133"/>
      <c r="U229" s="130"/>
      <c r="V229" s="130"/>
      <c r="W229" s="134">
        <f>SUM(W230:W250)</f>
        <v>16.559000000000005</v>
      </c>
      <c r="X229" s="130"/>
      <c r="Y229" s="134">
        <f>SUM(Y230:Y250)</f>
        <v>0.22099000000000002</v>
      </c>
      <c r="Z229" s="130"/>
      <c r="AA229" s="135">
        <f>SUM(AA230:AA250)</f>
        <v>0.43389999999999995</v>
      </c>
      <c r="AR229" s="136" t="s">
        <v>124</v>
      </c>
      <c r="AT229" s="137" t="s">
        <v>76</v>
      </c>
      <c r="AU229" s="137" t="s">
        <v>19</v>
      </c>
      <c r="AY229" s="136" t="s">
        <v>141</v>
      </c>
      <c r="BK229" s="138">
        <f>SUM(BK230:BK250)</f>
        <v>0</v>
      </c>
    </row>
    <row r="230" spans="2:65" s="1" customFormat="1" ht="31.5" customHeight="1">
      <c r="B230" s="111"/>
      <c r="C230" s="140" t="s">
        <v>365</v>
      </c>
      <c r="D230" s="140" t="s">
        <v>142</v>
      </c>
      <c r="E230" s="141" t="s">
        <v>366</v>
      </c>
      <c r="F230" s="219" t="s">
        <v>367</v>
      </c>
      <c r="G230" s="220"/>
      <c r="H230" s="220"/>
      <c r="I230" s="220"/>
      <c r="J230" s="142" t="s">
        <v>145</v>
      </c>
      <c r="K230" s="143">
        <v>1</v>
      </c>
      <c r="L230" s="221">
        <v>0</v>
      </c>
      <c r="M230" s="220"/>
      <c r="N230" s="221">
        <f aca="true" t="shared" si="10" ref="N230:N250">ROUND(L230*K230,2)</f>
        <v>0</v>
      </c>
      <c r="O230" s="220"/>
      <c r="P230" s="220"/>
      <c r="Q230" s="220"/>
      <c r="R230" s="114"/>
      <c r="T230" s="144" t="s">
        <v>3</v>
      </c>
      <c r="U230" s="38" t="s">
        <v>44</v>
      </c>
      <c r="V230" s="145">
        <v>3.304</v>
      </c>
      <c r="W230" s="145">
        <f aca="true" t="shared" si="11" ref="W230:W250">V230*K230</f>
        <v>3.304</v>
      </c>
      <c r="X230" s="145">
        <v>0</v>
      </c>
      <c r="Y230" s="145">
        <f aca="true" t="shared" si="12" ref="Y230:Y250">X230*K230</f>
        <v>0</v>
      </c>
      <c r="Z230" s="145">
        <v>0</v>
      </c>
      <c r="AA230" s="146">
        <f aca="true" t="shared" si="13" ref="AA230:AA250">Z230*K230</f>
        <v>0</v>
      </c>
      <c r="AR230" s="15" t="s">
        <v>220</v>
      </c>
      <c r="AT230" s="15" t="s">
        <v>142</v>
      </c>
      <c r="AU230" s="15" t="s">
        <v>124</v>
      </c>
      <c r="AY230" s="15" t="s">
        <v>141</v>
      </c>
      <c r="BE230" s="147">
        <f aca="true" t="shared" si="14" ref="BE230:BE250">IF(U230="základní",N230,0)</f>
        <v>0</v>
      </c>
      <c r="BF230" s="147">
        <f aca="true" t="shared" si="15" ref="BF230:BF250">IF(U230="snížená",N230,0)</f>
        <v>0</v>
      </c>
      <c r="BG230" s="147">
        <f aca="true" t="shared" si="16" ref="BG230:BG250">IF(U230="zákl. přenesená",N230,0)</f>
        <v>0</v>
      </c>
      <c r="BH230" s="147">
        <f aca="true" t="shared" si="17" ref="BH230:BH250">IF(U230="sníž. přenesená",N230,0)</f>
        <v>0</v>
      </c>
      <c r="BI230" s="147">
        <f aca="true" t="shared" si="18" ref="BI230:BI250">IF(U230="nulová",N230,0)</f>
        <v>0</v>
      </c>
      <c r="BJ230" s="15" t="s">
        <v>124</v>
      </c>
      <c r="BK230" s="147">
        <f aca="true" t="shared" si="19" ref="BK230:BK250">ROUND(L230*K230,2)</f>
        <v>0</v>
      </c>
      <c r="BL230" s="15" t="s">
        <v>220</v>
      </c>
      <c r="BM230" s="15" t="s">
        <v>368</v>
      </c>
    </row>
    <row r="231" spans="2:65" s="1" customFormat="1" ht="31.5" customHeight="1">
      <c r="B231" s="111"/>
      <c r="C231" s="164" t="s">
        <v>369</v>
      </c>
      <c r="D231" s="164" t="s">
        <v>212</v>
      </c>
      <c r="E231" s="165" t="s">
        <v>370</v>
      </c>
      <c r="F231" s="228" t="s">
        <v>371</v>
      </c>
      <c r="G231" s="229"/>
      <c r="H231" s="229"/>
      <c r="I231" s="229"/>
      <c r="J231" s="166" t="s">
        <v>145</v>
      </c>
      <c r="K231" s="167">
        <v>1</v>
      </c>
      <c r="L231" s="230">
        <v>0</v>
      </c>
      <c r="M231" s="229"/>
      <c r="N231" s="230">
        <f t="shared" si="10"/>
        <v>0</v>
      </c>
      <c r="O231" s="220"/>
      <c r="P231" s="220"/>
      <c r="Q231" s="220"/>
      <c r="R231" s="114"/>
      <c r="T231" s="144" t="s">
        <v>3</v>
      </c>
      <c r="U231" s="38" t="s">
        <v>44</v>
      </c>
      <c r="V231" s="145">
        <v>0</v>
      </c>
      <c r="W231" s="145">
        <f t="shared" si="11"/>
        <v>0</v>
      </c>
      <c r="X231" s="145">
        <v>0.043</v>
      </c>
      <c r="Y231" s="145">
        <f t="shared" si="12"/>
        <v>0.043</v>
      </c>
      <c r="Z231" s="145">
        <v>0</v>
      </c>
      <c r="AA231" s="146">
        <f t="shared" si="13"/>
        <v>0</v>
      </c>
      <c r="AR231" s="15" t="s">
        <v>296</v>
      </c>
      <c r="AT231" s="15" t="s">
        <v>212</v>
      </c>
      <c r="AU231" s="15" t="s">
        <v>124</v>
      </c>
      <c r="AY231" s="15" t="s">
        <v>141</v>
      </c>
      <c r="BE231" s="147">
        <f t="shared" si="14"/>
        <v>0</v>
      </c>
      <c r="BF231" s="147">
        <f t="shared" si="15"/>
        <v>0</v>
      </c>
      <c r="BG231" s="147">
        <f t="shared" si="16"/>
        <v>0</v>
      </c>
      <c r="BH231" s="147">
        <f t="shared" si="17"/>
        <v>0</v>
      </c>
      <c r="BI231" s="147">
        <f t="shared" si="18"/>
        <v>0</v>
      </c>
      <c r="BJ231" s="15" t="s">
        <v>124</v>
      </c>
      <c r="BK231" s="147">
        <f t="shared" si="19"/>
        <v>0</v>
      </c>
      <c r="BL231" s="15" t="s">
        <v>220</v>
      </c>
      <c r="BM231" s="15" t="s">
        <v>372</v>
      </c>
    </row>
    <row r="232" spans="2:65" s="1" customFormat="1" ht="31.5" customHeight="1">
      <c r="B232" s="111"/>
      <c r="C232" s="140" t="s">
        <v>373</v>
      </c>
      <c r="D232" s="140" t="s">
        <v>142</v>
      </c>
      <c r="E232" s="141" t="s">
        <v>374</v>
      </c>
      <c r="F232" s="219" t="s">
        <v>375</v>
      </c>
      <c r="G232" s="220"/>
      <c r="H232" s="220"/>
      <c r="I232" s="220"/>
      <c r="J232" s="142" t="s">
        <v>145</v>
      </c>
      <c r="K232" s="143">
        <v>1</v>
      </c>
      <c r="L232" s="221">
        <v>0</v>
      </c>
      <c r="M232" s="220"/>
      <c r="N232" s="221">
        <f t="shared" si="10"/>
        <v>0</v>
      </c>
      <c r="O232" s="220"/>
      <c r="P232" s="220"/>
      <c r="Q232" s="220"/>
      <c r="R232" s="114"/>
      <c r="T232" s="144" t="s">
        <v>3</v>
      </c>
      <c r="U232" s="38" t="s">
        <v>44</v>
      </c>
      <c r="V232" s="145">
        <v>1.907</v>
      </c>
      <c r="W232" s="145">
        <f t="shared" si="11"/>
        <v>1.907</v>
      </c>
      <c r="X232" s="145">
        <v>0</v>
      </c>
      <c r="Y232" s="145">
        <f t="shared" si="12"/>
        <v>0</v>
      </c>
      <c r="Z232" s="145">
        <v>0</v>
      </c>
      <c r="AA232" s="146">
        <f t="shared" si="13"/>
        <v>0</v>
      </c>
      <c r="AR232" s="15" t="s">
        <v>220</v>
      </c>
      <c r="AT232" s="15" t="s">
        <v>142</v>
      </c>
      <c r="AU232" s="15" t="s">
        <v>124</v>
      </c>
      <c r="AY232" s="15" t="s">
        <v>141</v>
      </c>
      <c r="BE232" s="147">
        <f t="shared" si="14"/>
        <v>0</v>
      </c>
      <c r="BF232" s="147">
        <f t="shared" si="15"/>
        <v>0</v>
      </c>
      <c r="BG232" s="147">
        <f t="shared" si="16"/>
        <v>0</v>
      </c>
      <c r="BH232" s="147">
        <f t="shared" si="17"/>
        <v>0</v>
      </c>
      <c r="BI232" s="147">
        <f t="shared" si="18"/>
        <v>0</v>
      </c>
      <c r="BJ232" s="15" t="s">
        <v>124</v>
      </c>
      <c r="BK232" s="147">
        <f t="shared" si="19"/>
        <v>0</v>
      </c>
      <c r="BL232" s="15" t="s">
        <v>220</v>
      </c>
      <c r="BM232" s="15" t="s">
        <v>376</v>
      </c>
    </row>
    <row r="233" spans="2:65" s="1" customFormat="1" ht="22.5" customHeight="1">
      <c r="B233" s="111"/>
      <c r="C233" s="164" t="s">
        <v>377</v>
      </c>
      <c r="D233" s="164" t="s">
        <v>212</v>
      </c>
      <c r="E233" s="165" t="s">
        <v>378</v>
      </c>
      <c r="F233" s="228" t="s">
        <v>379</v>
      </c>
      <c r="G233" s="229"/>
      <c r="H233" s="229"/>
      <c r="I233" s="229"/>
      <c r="J233" s="166" t="s">
        <v>145</v>
      </c>
      <c r="K233" s="167">
        <v>1</v>
      </c>
      <c r="L233" s="230">
        <v>0</v>
      </c>
      <c r="M233" s="229"/>
      <c r="N233" s="230">
        <f t="shared" si="10"/>
        <v>0</v>
      </c>
      <c r="O233" s="220"/>
      <c r="P233" s="220"/>
      <c r="Q233" s="220"/>
      <c r="R233" s="114"/>
      <c r="T233" s="144" t="s">
        <v>3</v>
      </c>
      <c r="U233" s="38" t="s">
        <v>44</v>
      </c>
      <c r="V233" s="145">
        <v>0</v>
      </c>
      <c r="W233" s="145">
        <f t="shared" si="11"/>
        <v>0</v>
      </c>
      <c r="X233" s="145">
        <v>0.0235</v>
      </c>
      <c r="Y233" s="145">
        <f t="shared" si="12"/>
        <v>0.0235</v>
      </c>
      <c r="Z233" s="145">
        <v>0</v>
      </c>
      <c r="AA233" s="146">
        <f t="shared" si="13"/>
        <v>0</v>
      </c>
      <c r="AR233" s="15" t="s">
        <v>296</v>
      </c>
      <c r="AT233" s="15" t="s">
        <v>212</v>
      </c>
      <c r="AU233" s="15" t="s">
        <v>124</v>
      </c>
      <c r="AY233" s="15" t="s">
        <v>141</v>
      </c>
      <c r="BE233" s="147">
        <f t="shared" si="14"/>
        <v>0</v>
      </c>
      <c r="BF233" s="147">
        <f t="shared" si="15"/>
        <v>0</v>
      </c>
      <c r="BG233" s="147">
        <f t="shared" si="16"/>
        <v>0</v>
      </c>
      <c r="BH233" s="147">
        <f t="shared" si="17"/>
        <v>0</v>
      </c>
      <c r="BI233" s="147">
        <f t="shared" si="18"/>
        <v>0</v>
      </c>
      <c r="BJ233" s="15" t="s">
        <v>124</v>
      </c>
      <c r="BK233" s="147">
        <f t="shared" si="19"/>
        <v>0</v>
      </c>
      <c r="BL233" s="15" t="s">
        <v>220</v>
      </c>
      <c r="BM233" s="15" t="s">
        <v>380</v>
      </c>
    </row>
    <row r="234" spans="2:65" s="1" customFormat="1" ht="31.5" customHeight="1">
      <c r="B234" s="111"/>
      <c r="C234" s="140" t="s">
        <v>381</v>
      </c>
      <c r="D234" s="140" t="s">
        <v>142</v>
      </c>
      <c r="E234" s="141" t="s">
        <v>382</v>
      </c>
      <c r="F234" s="219" t="s">
        <v>383</v>
      </c>
      <c r="G234" s="220"/>
      <c r="H234" s="220"/>
      <c r="I234" s="220"/>
      <c r="J234" s="142" t="s">
        <v>145</v>
      </c>
      <c r="K234" s="143">
        <v>1</v>
      </c>
      <c r="L234" s="221">
        <v>0</v>
      </c>
      <c r="M234" s="220"/>
      <c r="N234" s="221">
        <f t="shared" si="10"/>
        <v>0</v>
      </c>
      <c r="O234" s="220"/>
      <c r="P234" s="220"/>
      <c r="Q234" s="220"/>
      <c r="R234" s="114"/>
      <c r="T234" s="144" t="s">
        <v>3</v>
      </c>
      <c r="U234" s="38" t="s">
        <v>44</v>
      </c>
      <c r="V234" s="145">
        <v>2.576</v>
      </c>
      <c r="W234" s="145">
        <f t="shared" si="11"/>
        <v>2.576</v>
      </c>
      <c r="X234" s="145">
        <v>0</v>
      </c>
      <c r="Y234" s="145">
        <f t="shared" si="12"/>
        <v>0</v>
      </c>
      <c r="Z234" s="145">
        <v>0</v>
      </c>
      <c r="AA234" s="146">
        <f t="shared" si="13"/>
        <v>0</v>
      </c>
      <c r="AR234" s="15" t="s">
        <v>220</v>
      </c>
      <c r="AT234" s="15" t="s">
        <v>142</v>
      </c>
      <c r="AU234" s="15" t="s">
        <v>124</v>
      </c>
      <c r="AY234" s="15" t="s">
        <v>141</v>
      </c>
      <c r="BE234" s="147">
        <f t="shared" si="14"/>
        <v>0</v>
      </c>
      <c r="BF234" s="147">
        <f t="shared" si="15"/>
        <v>0</v>
      </c>
      <c r="BG234" s="147">
        <f t="shared" si="16"/>
        <v>0</v>
      </c>
      <c r="BH234" s="147">
        <f t="shared" si="17"/>
        <v>0</v>
      </c>
      <c r="BI234" s="147">
        <f t="shared" si="18"/>
        <v>0</v>
      </c>
      <c r="BJ234" s="15" t="s">
        <v>124</v>
      </c>
      <c r="BK234" s="147">
        <f t="shared" si="19"/>
        <v>0</v>
      </c>
      <c r="BL234" s="15" t="s">
        <v>220</v>
      </c>
      <c r="BM234" s="15" t="s">
        <v>384</v>
      </c>
    </row>
    <row r="235" spans="2:65" s="1" customFormat="1" ht="22.5" customHeight="1">
      <c r="B235" s="111"/>
      <c r="C235" s="164" t="s">
        <v>385</v>
      </c>
      <c r="D235" s="164" t="s">
        <v>212</v>
      </c>
      <c r="E235" s="165" t="s">
        <v>386</v>
      </c>
      <c r="F235" s="228" t="s">
        <v>387</v>
      </c>
      <c r="G235" s="229"/>
      <c r="H235" s="229"/>
      <c r="I235" s="229"/>
      <c r="J235" s="166" t="s">
        <v>145</v>
      </c>
      <c r="K235" s="167">
        <v>1</v>
      </c>
      <c r="L235" s="230">
        <v>0</v>
      </c>
      <c r="M235" s="229"/>
      <c r="N235" s="230">
        <f t="shared" si="10"/>
        <v>0</v>
      </c>
      <c r="O235" s="220"/>
      <c r="P235" s="220"/>
      <c r="Q235" s="220"/>
      <c r="R235" s="114"/>
      <c r="T235" s="144" t="s">
        <v>3</v>
      </c>
      <c r="U235" s="38" t="s">
        <v>44</v>
      </c>
      <c r="V235" s="145">
        <v>0</v>
      </c>
      <c r="W235" s="145">
        <f t="shared" si="11"/>
        <v>0</v>
      </c>
      <c r="X235" s="145">
        <v>0.025</v>
      </c>
      <c r="Y235" s="145">
        <f t="shared" si="12"/>
        <v>0.025</v>
      </c>
      <c r="Z235" s="145">
        <v>0</v>
      </c>
      <c r="AA235" s="146">
        <f t="shared" si="13"/>
        <v>0</v>
      </c>
      <c r="AR235" s="15" t="s">
        <v>296</v>
      </c>
      <c r="AT235" s="15" t="s">
        <v>212</v>
      </c>
      <c r="AU235" s="15" t="s">
        <v>124</v>
      </c>
      <c r="AY235" s="15" t="s">
        <v>141</v>
      </c>
      <c r="BE235" s="147">
        <f t="shared" si="14"/>
        <v>0</v>
      </c>
      <c r="BF235" s="147">
        <f t="shared" si="15"/>
        <v>0</v>
      </c>
      <c r="BG235" s="147">
        <f t="shared" si="16"/>
        <v>0</v>
      </c>
      <c r="BH235" s="147">
        <f t="shared" si="17"/>
        <v>0</v>
      </c>
      <c r="BI235" s="147">
        <f t="shared" si="18"/>
        <v>0</v>
      </c>
      <c r="BJ235" s="15" t="s">
        <v>124</v>
      </c>
      <c r="BK235" s="147">
        <f t="shared" si="19"/>
        <v>0</v>
      </c>
      <c r="BL235" s="15" t="s">
        <v>220</v>
      </c>
      <c r="BM235" s="15" t="s">
        <v>388</v>
      </c>
    </row>
    <row r="236" spans="2:65" s="1" customFormat="1" ht="22.5" customHeight="1">
      <c r="B236" s="111"/>
      <c r="C236" s="164" t="s">
        <v>389</v>
      </c>
      <c r="D236" s="164" t="s">
        <v>212</v>
      </c>
      <c r="E236" s="165" t="s">
        <v>390</v>
      </c>
      <c r="F236" s="228" t="s">
        <v>391</v>
      </c>
      <c r="G236" s="229"/>
      <c r="H236" s="229"/>
      <c r="I236" s="229"/>
      <c r="J236" s="166" t="s">
        <v>145</v>
      </c>
      <c r="K236" s="167">
        <v>1</v>
      </c>
      <c r="L236" s="230">
        <v>0</v>
      </c>
      <c r="M236" s="229"/>
      <c r="N236" s="230">
        <f t="shared" si="10"/>
        <v>0</v>
      </c>
      <c r="O236" s="220"/>
      <c r="P236" s="220"/>
      <c r="Q236" s="220"/>
      <c r="R236" s="114"/>
      <c r="T236" s="144" t="s">
        <v>3</v>
      </c>
      <c r="U236" s="38" t="s">
        <v>44</v>
      </c>
      <c r="V236" s="145">
        <v>0</v>
      </c>
      <c r="W236" s="145">
        <f t="shared" si="11"/>
        <v>0</v>
      </c>
      <c r="X236" s="145">
        <v>0.019</v>
      </c>
      <c r="Y236" s="145">
        <f t="shared" si="12"/>
        <v>0.019</v>
      </c>
      <c r="Z236" s="145">
        <v>0</v>
      </c>
      <c r="AA236" s="146">
        <f t="shared" si="13"/>
        <v>0</v>
      </c>
      <c r="AR236" s="15" t="s">
        <v>296</v>
      </c>
      <c r="AT236" s="15" t="s">
        <v>212</v>
      </c>
      <c r="AU236" s="15" t="s">
        <v>124</v>
      </c>
      <c r="AY236" s="15" t="s">
        <v>141</v>
      </c>
      <c r="BE236" s="147">
        <f t="shared" si="14"/>
        <v>0</v>
      </c>
      <c r="BF236" s="147">
        <f t="shared" si="15"/>
        <v>0</v>
      </c>
      <c r="BG236" s="147">
        <f t="shared" si="16"/>
        <v>0</v>
      </c>
      <c r="BH236" s="147">
        <f t="shared" si="17"/>
        <v>0</v>
      </c>
      <c r="BI236" s="147">
        <f t="shared" si="18"/>
        <v>0</v>
      </c>
      <c r="BJ236" s="15" t="s">
        <v>124</v>
      </c>
      <c r="BK236" s="147">
        <f t="shared" si="19"/>
        <v>0</v>
      </c>
      <c r="BL236" s="15" t="s">
        <v>220</v>
      </c>
      <c r="BM236" s="15" t="s">
        <v>392</v>
      </c>
    </row>
    <row r="237" spans="2:65" s="1" customFormat="1" ht="22.5" customHeight="1">
      <c r="B237" s="111"/>
      <c r="C237" s="140" t="s">
        <v>393</v>
      </c>
      <c r="D237" s="140" t="s">
        <v>142</v>
      </c>
      <c r="E237" s="141" t="s">
        <v>394</v>
      </c>
      <c r="F237" s="219" t="s">
        <v>395</v>
      </c>
      <c r="G237" s="220"/>
      <c r="H237" s="220"/>
      <c r="I237" s="220"/>
      <c r="J237" s="142" t="s">
        <v>145</v>
      </c>
      <c r="K237" s="143">
        <v>2</v>
      </c>
      <c r="L237" s="221">
        <v>0</v>
      </c>
      <c r="M237" s="220"/>
      <c r="N237" s="221">
        <f t="shared" si="10"/>
        <v>0</v>
      </c>
      <c r="O237" s="220"/>
      <c r="P237" s="220"/>
      <c r="Q237" s="220"/>
      <c r="R237" s="114"/>
      <c r="T237" s="144" t="s">
        <v>3</v>
      </c>
      <c r="U237" s="38" t="s">
        <v>44</v>
      </c>
      <c r="V237" s="145">
        <v>0.542</v>
      </c>
      <c r="W237" s="145">
        <f t="shared" si="11"/>
        <v>1.084</v>
      </c>
      <c r="X237" s="145">
        <v>0</v>
      </c>
      <c r="Y237" s="145">
        <f t="shared" si="12"/>
        <v>0</v>
      </c>
      <c r="Z237" s="145">
        <v>0</v>
      </c>
      <c r="AA237" s="146">
        <f t="shared" si="13"/>
        <v>0</v>
      </c>
      <c r="AR237" s="15" t="s">
        <v>220</v>
      </c>
      <c r="AT237" s="15" t="s">
        <v>142</v>
      </c>
      <c r="AU237" s="15" t="s">
        <v>124</v>
      </c>
      <c r="AY237" s="15" t="s">
        <v>141</v>
      </c>
      <c r="BE237" s="147">
        <f t="shared" si="14"/>
        <v>0</v>
      </c>
      <c r="BF237" s="147">
        <f t="shared" si="15"/>
        <v>0</v>
      </c>
      <c r="BG237" s="147">
        <f t="shared" si="16"/>
        <v>0</v>
      </c>
      <c r="BH237" s="147">
        <f t="shared" si="17"/>
        <v>0</v>
      </c>
      <c r="BI237" s="147">
        <f t="shared" si="18"/>
        <v>0</v>
      </c>
      <c r="BJ237" s="15" t="s">
        <v>124</v>
      </c>
      <c r="BK237" s="147">
        <f t="shared" si="19"/>
        <v>0</v>
      </c>
      <c r="BL237" s="15" t="s">
        <v>220</v>
      </c>
      <c r="BM237" s="15" t="s">
        <v>396</v>
      </c>
    </row>
    <row r="238" spans="2:65" s="1" customFormat="1" ht="22.5" customHeight="1">
      <c r="B238" s="111"/>
      <c r="C238" s="164" t="s">
        <v>397</v>
      </c>
      <c r="D238" s="164" t="s">
        <v>212</v>
      </c>
      <c r="E238" s="165" t="s">
        <v>398</v>
      </c>
      <c r="F238" s="228" t="s">
        <v>399</v>
      </c>
      <c r="G238" s="229"/>
      <c r="H238" s="229"/>
      <c r="I238" s="229"/>
      <c r="J238" s="166" t="s">
        <v>145</v>
      </c>
      <c r="K238" s="167">
        <v>1</v>
      </c>
      <c r="L238" s="230">
        <v>0</v>
      </c>
      <c r="M238" s="229"/>
      <c r="N238" s="230">
        <f t="shared" si="10"/>
        <v>0</v>
      </c>
      <c r="O238" s="220"/>
      <c r="P238" s="220"/>
      <c r="Q238" s="220"/>
      <c r="R238" s="114"/>
      <c r="T238" s="144" t="s">
        <v>3</v>
      </c>
      <c r="U238" s="38" t="s">
        <v>44</v>
      </c>
      <c r="V238" s="145">
        <v>0</v>
      </c>
      <c r="W238" s="145">
        <f t="shared" si="11"/>
        <v>0</v>
      </c>
      <c r="X238" s="145">
        <v>0.00052</v>
      </c>
      <c r="Y238" s="145">
        <f t="shared" si="12"/>
        <v>0.00052</v>
      </c>
      <c r="Z238" s="145">
        <v>0</v>
      </c>
      <c r="AA238" s="146">
        <f t="shared" si="13"/>
        <v>0</v>
      </c>
      <c r="AR238" s="15" t="s">
        <v>296</v>
      </c>
      <c r="AT238" s="15" t="s">
        <v>212</v>
      </c>
      <c r="AU238" s="15" t="s">
        <v>124</v>
      </c>
      <c r="AY238" s="15" t="s">
        <v>141</v>
      </c>
      <c r="BE238" s="147">
        <f t="shared" si="14"/>
        <v>0</v>
      </c>
      <c r="BF238" s="147">
        <f t="shared" si="15"/>
        <v>0</v>
      </c>
      <c r="BG238" s="147">
        <f t="shared" si="16"/>
        <v>0</v>
      </c>
      <c r="BH238" s="147">
        <f t="shared" si="17"/>
        <v>0</v>
      </c>
      <c r="BI238" s="147">
        <f t="shared" si="18"/>
        <v>0</v>
      </c>
      <c r="BJ238" s="15" t="s">
        <v>124</v>
      </c>
      <c r="BK238" s="147">
        <f t="shared" si="19"/>
        <v>0</v>
      </c>
      <c r="BL238" s="15" t="s">
        <v>220</v>
      </c>
      <c r="BM238" s="15" t="s">
        <v>400</v>
      </c>
    </row>
    <row r="239" spans="2:65" s="1" customFormat="1" ht="22.5" customHeight="1">
      <c r="B239" s="111"/>
      <c r="C239" s="164" t="s">
        <v>401</v>
      </c>
      <c r="D239" s="164" t="s">
        <v>212</v>
      </c>
      <c r="E239" s="165" t="s">
        <v>402</v>
      </c>
      <c r="F239" s="228" t="s">
        <v>403</v>
      </c>
      <c r="G239" s="229"/>
      <c r="H239" s="229"/>
      <c r="I239" s="229"/>
      <c r="J239" s="166" t="s">
        <v>145</v>
      </c>
      <c r="K239" s="167">
        <v>1</v>
      </c>
      <c r="L239" s="230">
        <v>0</v>
      </c>
      <c r="M239" s="229"/>
      <c r="N239" s="230">
        <f t="shared" si="10"/>
        <v>0</v>
      </c>
      <c r="O239" s="220"/>
      <c r="P239" s="220"/>
      <c r="Q239" s="220"/>
      <c r="R239" s="114"/>
      <c r="T239" s="144" t="s">
        <v>3</v>
      </c>
      <c r="U239" s="38" t="s">
        <v>44</v>
      </c>
      <c r="V239" s="145">
        <v>0</v>
      </c>
      <c r="W239" s="145">
        <f t="shared" si="11"/>
        <v>0</v>
      </c>
      <c r="X239" s="145">
        <v>0.00052</v>
      </c>
      <c r="Y239" s="145">
        <f t="shared" si="12"/>
        <v>0.00052</v>
      </c>
      <c r="Z239" s="145">
        <v>0</v>
      </c>
      <c r="AA239" s="146">
        <f t="shared" si="13"/>
        <v>0</v>
      </c>
      <c r="AR239" s="15" t="s">
        <v>296</v>
      </c>
      <c r="AT239" s="15" t="s">
        <v>212</v>
      </c>
      <c r="AU239" s="15" t="s">
        <v>124</v>
      </c>
      <c r="AY239" s="15" t="s">
        <v>141</v>
      </c>
      <c r="BE239" s="147">
        <f t="shared" si="14"/>
        <v>0</v>
      </c>
      <c r="BF239" s="147">
        <f t="shared" si="15"/>
        <v>0</v>
      </c>
      <c r="BG239" s="147">
        <f t="shared" si="16"/>
        <v>0</v>
      </c>
      <c r="BH239" s="147">
        <f t="shared" si="17"/>
        <v>0</v>
      </c>
      <c r="BI239" s="147">
        <f t="shared" si="18"/>
        <v>0</v>
      </c>
      <c r="BJ239" s="15" t="s">
        <v>124</v>
      </c>
      <c r="BK239" s="147">
        <f t="shared" si="19"/>
        <v>0</v>
      </c>
      <c r="BL239" s="15" t="s">
        <v>220</v>
      </c>
      <c r="BM239" s="15" t="s">
        <v>404</v>
      </c>
    </row>
    <row r="240" spans="2:65" s="1" customFormat="1" ht="22.5" customHeight="1">
      <c r="B240" s="111"/>
      <c r="C240" s="140" t="s">
        <v>405</v>
      </c>
      <c r="D240" s="140" t="s">
        <v>142</v>
      </c>
      <c r="E240" s="141" t="s">
        <v>406</v>
      </c>
      <c r="F240" s="219" t="s">
        <v>407</v>
      </c>
      <c r="G240" s="220"/>
      <c r="H240" s="220"/>
      <c r="I240" s="220"/>
      <c r="J240" s="142" t="s">
        <v>145</v>
      </c>
      <c r="K240" s="143">
        <v>2</v>
      </c>
      <c r="L240" s="221">
        <v>0</v>
      </c>
      <c r="M240" s="220"/>
      <c r="N240" s="221">
        <f t="shared" si="10"/>
        <v>0</v>
      </c>
      <c r="O240" s="220"/>
      <c r="P240" s="220"/>
      <c r="Q240" s="220"/>
      <c r="R240" s="114"/>
      <c r="T240" s="144" t="s">
        <v>3</v>
      </c>
      <c r="U240" s="38" t="s">
        <v>44</v>
      </c>
      <c r="V240" s="145">
        <v>0.11</v>
      </c>
      <c r="W240" s="145">
        <f t="shared" si="11"/>
        <v>0.22</v>
      </c>
      <c r="X240" s="145">
        <v>0</v>
      </c>
      <c r="Y240" s="145">
        <f t="shared" si="12"/>
        <v>0</v>
      </c>
      <c r="Z240" s="145">
        <v>0.0018</v>
      </c>
      <c r="AA240" s="146">
        <f t="shared" si="13"/>
        <v>0.0036</v>
      </c>
      <c r="AR240" s="15" t="s">
        <v>220</v>
      </c>
      <c r="AT240" s="15" t="s">
        <v>142</v>
      </c>
      <c r="AU240" s="15" t="s">
        <v>124</v>
      </c>
      <c r="AY240" s="15" t="s">
        <v>141</v>
      </c>
      <c r="BE240" s="147">
        <f t="shared" si="14"/>
        <v>0</v>
      </c>
      <c r="BF240" s="147">
        <f t="shared" si="15"/>
        <v>0</v>
      </c>
      <c r="BG240" s="147">
        <f t="shared" si="16"/>
        <v>0</v>
      </c>
      <c r="BH240" s="147">
        <f t="shared" si="17"/>
        <v>0</v>
      </c>
      <c r="BI240" s="147">
        <f t="shared" si="18"/>
        <v>0</v>
      </c>
      <c r="BJ240" s="15" t="s">
        <v>124</v>
      </c>
      <c r="BK240" s="147">
        <f t="shared" si="19"/>
        <v>0</v>
      </c>
      <c r="BL240" s="15" t="s">
        <v>220</v>
      </c>
      <c r="BM240" s="15" t="s">
        <v>408</v>
      </c>
    </row>
    <row r="241" spans="2:65" s="1" customFormat="1" ht="31.5" customHeight="1">
      <c r="B241" s="111"/>
      <c r="C241" s="140" t="s">
        <v>409</v>
      </c>
      <c r="D241" s="140" t="s">
        <v>142</v>
      </c>
      <c r="E241" s="141" t="s">
        <v>410</v>
      </c>
      <c r="F241" s="219" t="s">
        <v>411</v>
      </c>
      <c r="G241" s="220"/>
      <c r="H241" s="220"/>
      <c r="I241" s="220"/>
      <c r="J241" s="142" t="s">
        <v>145</v>
      </c>
      <c r="K241" s="143">
        <v>1</v>
      </c>
      <c r="L241" s="221">
        <v>0</v>
      </c>
      <c r="M241" s="220"/>
      <c r="N241" s="221">
        <f t="shared" si="10"/>
        <v>0</v>
      </c>
      <c r="O241" s="220"/>
      <c r="P241" s="220"/>
      <c r="Q241" s="220"/>
      <c r="R241" s="114"/>
      <c r="T241" s="144" t="s">
        <v>3</v>
      </c>
      <c r="U241" s="38" t="s">
        <v>44</v>
      </c>
      <c r="V241" s="145">
        <v>2.925</v>
      </c>
      <c r="W241" s="145">
        <f t="shared" si="11"/>
        <v>2.925</v>
      </c>
      <c r="X241" s="145">
        <v>0.00045</v>
      </c>
      <c r="Y241" s="145">
        <f t="shared" si="12"/>
        <v>0.00045</v>
      </c>
      <c r="Z241" s="145">
        <v>0</v>
      </c>
      <c r="AA241" s="146">
        <f t="shared" si="13"/>
        <v>0</v>
      </c>
      <c r="AR241" s="15" t="s">
        <v>220</v>
      </c>
      <c r="AT241" s="15" t="s">
        <v>142</v>
      </c>
      <c r="AU241" s="15" t="s">
        <v>124</v>
      </c>
      <c r="AY241" s="15" t="s">
        <v>141</v>
      </c>
      <c r="BE241" s="147">
        <f t="shared" si="14"/>
        <v>0</v>
      </c>
      <c r="BF241" s="147">
        <f t="shared" si="15"/>
        <v>0</v>
      </c>
      <c r="BG241" s="147">
        <f t="shared" si="16"/>
        <v>0</v>
      </c>
      <c r="BH241" s="147">
        <f t="shared" si="17"/>
        <v>0</v>
      </c>
      <c r="BI241" s="147">
        <f t="shared" si="18"/>
        <v>0</v>
      </c>
      <c r="BJ241" s="15" t="s">
        <v>124</v>
      </c>
      <c r="BK241" s="147">
        <f t="shared" si="19"/>
        <v>0</v>
      </c>
      <c r="BL241" s="15" t="s">
        <v>220</v>
      </c>
      <c r="BM241" s="15" t="s">
        <v>412</v>
      </c>
    </row>
    <row r="242" spans="2:65" s="1" customFormat="1" ht="31.5" customHeight="1">
      <c r="B242" s="111"/>
      <c r="C242" s="164" t="s">
        <v>413</v>
      </c>
      <c r="D242" s="164" t="s">
        <v>212</v>
      </c>
      <c r="E242" s="165" t="s">
        <v>414</v>
      </c>
      <c r="F242" s="228" t="s">
        <v>415</v>
      </c>
      <c r="G242" s="229"/>
      <c r="H242" s="229"/>
      <c r="I242" s="229"/>
      <c r="J242" s="166" t="s">
        <v>145</v>
      </c>
      <c r="K242" s="167">
        <v>1</v>
      </c>
      <c r="L242" s="230">
        <v>0</v>
      </c>
      <c r="M242" s="229"/>
      <c r="N242" s="230">
        <f t="shared" si="10"/>
        <v>0</v>
      </c>
      <c r="O242" s="220"/>
      <c r="P242" s="220"/>
      <c r="Q242" s="220"/>
      <c r="R242" s="114"/>
      <c r="T242" s="144" t="s">
        <v>3</v>
      </c>
      <c r="U242" s="38" t="s">
        <v>44</v>
      </c>
      <c r="V242" s="145">
        <v>0</v>
      </c>
      <c r="W242" s="145">
        <f t="shared" si="11"/>
        <v>0</v>
      </c>
      <c r="X242" s="145">
        <v>0.016</v>
      </c>
      <c r="Y242" s="145">
        <f t="shared" si="12"/>
        <v>0.016</v>
      </c>
      <c r="Z242" s="145">
        <v>0</v>
      </c>
      <c r="AA242" s="146">
        <f t="shared" si="13"/>
        <v>0</v>
      </c>
      <c r="AR242" s="15" t="s">
        <v>296</v>
      </c>
      <c r="AT242" s="15" t="s">
        <v>212</v>
      </c>
      <c r="AU242" s="15" t="s">
        <v>124</v>
      </c>
      <c r="AY242" s="15" t="s">
        <v>141</v>
      </c>
      <c r="BE242" s="147">
        <f t="shared" si="14"/>
        <v>0</v>
      </c>
      <c r="BF242" s="147">
        <f t="shared" si="15"/>
        <v>0</v>
      </c>
      <c r="BG242" s="147">
        <f t="shared" si="16"/>
        <v>0</v>
      </c>
      <c r="BH242" s="147">
        <f t="shared" si="17"/>
        <v>0</v>
      </c>
      <c r="BI242" s="147">
        <f t="shared" si="18"/>
        <v>0</v>
      </c>
      <c r="BJ242" s="15" t="s">
        <v>124</v>
      </c>
      <c r="BK242" s="147">
        <f t="shared" si="19"/>
        <v>0</v>
      </c>
      <c r="BL242" s="15" t="s">
        <v>220</v>
      </c>
      <c r="BM242" s="15" t="s">
        <v>416</v>
      </c>
    </row>
    <row r="243" spans="2:65" s="1" customFormat="1" ht="31.5" customHeight="1">
      <c r="B243" s="111"/>
      <c r="C243" s="140" t="s">
        <v>417</v>
      </c>
      <c r="D243" s="140" t="s">
        <v>142</v>
      </c>
      <c r="E243" s="141" t="s">
        <v>418</v>
      </c>
      <c r="F243" s="219" t="s">
        <v>419</v>
      </c>
      <c r="G243" s="220"/>
      <c r="H243" s="220"/>
      <c r="I243" s="220"/>
      <c r="J243" s="142" t="s">
        <v>145</v>
      </c>
      <c r="K243" s="143">
        <v>1</v>
      </c>
      <c r="L243" s="221">
        <v>0</v>
      </c>
      <c r="M243" s="220"/>
      <c r="N243" s="221">
        <f t="shared" si="10"/>
        <v>0</v>
      </c>
      <c r="O243" s="220"/>
      <c r="P243" s="220"/>
      <c r="Q243" s="220"/>
      <c r="R243" s="114"/>
      <c r="T243" s="144" t="s">
        <v>3</v>
      </c>
      <c r="U243" s="38" t="s">
        <v>44</v>
      </c>
      <c r="V243" s="145">
        <v>0.88</v>
      </c>
      <c r="W243" s="145">
        <f t="shared" si="11"/>
        <v>0.88</v>
      </c>
      <c r="X243" s="145">
        <v>0</v>
      </c>
      <c r="Y243" s="145">
        <f t="shared" si="12"/>
        <v>0</v>
      </c>
      <c r="Z243" s="145">
        <v>0.166</v>
      </c>
      <c r="AA243" s="146">
        <f t="shared" si="13"/>
        <v>0.166</v>
      </c>
      <c r="AR243" s="15" t="s">
        <v>220</v>
      </c>
      <c r="AT243" s="15" t="s">
        <v>142</v>
      </c>
      <c r="AU243" s="15" t="s">
        <v>124</v>
      </c>
      <c r="AY243" s="15" t="s">
        <v>141</v>
      </c>
      <c r="BE243" s="147">
        <f t="shared" si="14"/>
        <v>0</v>
      </c>
      <c r="BF243" s="147">
        <f t="shared" si="15"/>
        <v>0</v>
      </c>
      <c r="BG243" s="147">
        <f t="shared" si="16"/>
        <v>0</v>
      </c>
      <c r="BH243" s="147">
        <f t="shared" si="17"/>
        <v>0</v>
      </c>
      <c r="BI243" s="147">
        <f t="shared" si="18"/>
        <v>0</v>
      </c>
      <c r="BJ243" s="15" t="s">
        <v>124</v>
      </c>
      <c r="BK243" s="147">
        <f t="shared" si="19"/>
        <v>0</v>
      </c>
      <c r="BL243" s="15" t="s">
        <v>220</v>
      </c>
      <c r="BM243" s="15" t="s">
        <v>420</v>
      </c>
    </row>
    <row r="244" spans="2:65" s="1" customFormat="1" ht="22.5" customHeight="1">
      <c r="B244" s="111"/>
      <c r="C244" s="140" t="s">
        <v>421</v>
      </c>
      <c r="D244" s="140" t="s">
        <v>142</v>
      </c>
      <c r="E244" s="141" t="s">
        <v>422</v>
      </c>
      <c r="F244" s="219" t="s">
        <v>423</v>
      </c>
      <c r="G244" s="220"/>
      <c r="H244" s="220"/>
      <c r="I244" s="220"/>
      <c r="J244" s="142" t="s">
        <v>145</v>
      </c>
      <c r="K244" s="143">
        <v>1</v>
      </c>
      <c r="L244" s="221">
        <v>0</v>
      </c>
      <c r="M244" s="220"/>
      <c r="N244" s="221">
        <f t="shared" si="10"/>
        <v>0</v>
      </c>
      <c r="O244" s="220"/>
      <c r="P244" s="220"/>
      <c r="Q244" s="220"/>
      <c r="R244" s="114"/>
      <c r="T244" s="144" t="s">
        <v>3</v>
      </c>
      <c r="U244" s="38" t="s">
        <v>44</v>
      </c>
      <c r="V244" s="145">
        <v>0.25</v>
      </c>
      <c r="W244" s="145">
        <f t="shared" si="11"/>
        <v>0.25</v>
      </c>
      <c r="X244" s="145">
        <v>0</v>
      </c>
      <c r="Y244" s="145">
        <f t="shared" si="12"/>
        <v>0</v>
      </c>
      <c r="Z244" s="145">
        <v>0</v>
      </c>
      <c r="AA244" s="146">
        <f t="shared" si="13"/>
        <v>0</v>
      </c>
      <c r="AR244" s="15" t="s">
        <v>220</v>
      </c>
      <c r="AT244" s="15" t="s">
        <v>142</v>
      </c>
      <c r="AU244" s="15" t="s">
        <v>124</v>
      </c>
      <c r="AY244" s="15" t="s">
        <v>141</v>
      </c>
      <c r="BE244" s="147">
        <f t="shared" si="14"/>
        <v>0</v>
      </c>
      <c r="BF244" s="147">
        <f t="shared" si="15"/>
        <v>0</v>
      </c>
      <c r="BG244" s="147">
        <f t="shared" si="16"/>
        <v>0</v>
      </c>
      <c r="BH244" s="147">
        <f t="shared" si="17"/>
        <v>0</v>
      </c>
      <c r="BI244" s="147">
        <f t="shared" si="18"/>
        <v>0</v>
      </c>
      <c r="BJ244" s="15" t="s">
        <v>124</v>
      </c>
      <c r="BK244" s="147">
        <f t="shared" si="19"/>
        <v>0</v>
      </c>
      <c r="BL244" s="15" t="s">
        <v>220</v>
      </c>
      <c r="BM244" s="15" t="s">
        <v>424</v>
      </c>
    </row>
    <row r="245" spans="2:65" s="1" customFormat="1" ht="31.5" customHeight="1">
      <c r="B245" s="111"/>
      <c r="C245" s="140" t="s">
        <v>425</v>
      </c>
      <c r="D245" s="140" t="s">
        <v>142</v>
      </c>
      <c r="E245" s="141" t="s">
        <v>426</v>
      </c>
      <c r="F245" s="219" t="s">
        <v>427</v>
      </c>
      <c r="G245" s="220"/>
      <c r="H245" s="220"/>
      <c r="I245" s="220"/>
      <c r="J245" s="142" t="s">
        <v>145</v>
      </c>
      <c r="K245" s="143">
        <v>1</v>
      </c>
      <c r="L245" s="221">
        <v>0</v>
      </c>
      <c r="M245" s="220"/>
      <c r="N245" s="221">
        <f t="shared" si="10"/>
        <v>0</v>
      </c>
      <c r="O245" s="220"/>
      <c r="P245" s="220"/>
      <c r="Q245" s="220"/>
      <c r="R245" s="114"/>
      <c r="T245" s="144" t="s">
        <v>3</v>
      </c>
      <c r="U245" s="38" t="s">
        <v>44</v>
      </c>
      <c r="V245" s="145">
        <v>1.045</v>
      </c>
      <c r="W245" s="145">
        <f t="shared" si="11"/>
        <v>1.045</v>
      </c>
      <c r="X245" s="145">
        <v>0</v>
      </c>
      <c r="Y245" s="145">
        <f t="shared" si="12"/>
        <v>0</v>
      </c>
      <c r="Z245" s="145">
        <v>0</v>
      </c>
      <c r="AA245" s="146">
        <f t="shared" si="13"/>
        <v>0</v>
      </c>
      <c r="AR245" s="15" t="s">
        <v>220</v>
      </c>
      <c r="AT245" s="15" t="s">
        <v>142</v>
      </c>
      <c r="AU245" s="15" t="s">
        <v>124</v>
      </c>
      <c r="AY245" s="15" t="s">
        <v>141</v>
      </c>
      <c r="BE245" s="147">
        <f t="shared" si="14"/>
        <v>0</v>
      </c>
      <c r="BF245" s="147">
        <f t="shared" si="15"/>
        <v>0</v>
      </c>
      <c r="BG245" s="147">
        <f t="shared" si="16"/>
        <v>0</v>
      </c>
      <c r="BH245" s="147">
        <f t="shared" si="17"/>
        <v>0</v>
      </c>
      <c r="BI245" s="147">
        <f t="shared" si="18"/>
        <v>0</v>
      </c>
      <c r="BJ245" s="15" t="s">
        <v>124</v>
      </c>
      <c r="BK245" s="147">
        <f t="shared" si="19"/>
        <v>0</v>
      </c>
      <c r="BL245" s="15" t="s">
        <v>220</v>
      </c>
      <c r="BM245" s="15" t="s">
        <v>428</v>
      </c>
    </row>
    <row r="246" spans="2:65" s="1" customFormat="1" ht="22.5" customHeight="1">
      <c r="B246" s="111"/>
      <c r="C246" s="164" t="s">
        <v>429</v>
      </c>
      <c r="D246" s="164" t="s">
        <v>212</v>
      </c>
      <c r="E246" s="165" t="s">
        <v>430</v>
      </c>
      <c r="F246" s="228" t="s">
        <v>431</v>
      </c>
      <c r="G246" s="229"/>
      <c r="H246" s="229"/>
      <c r="I246" s="229"/>
      <c r="J246" s="166" t="s">
        <v>145</v>
      </c>
      <c r="K246" s="167">
        <v>1</v>
      </c>
      <c r="L246" s="230">
        <v>0</v>
      </c>
      <c r="M246" s="229"/>
      <c r="N246" s="230">
        <f t="shared" si="10"/>
        <v>0</v>
      </c>
      <c r="O246" s="220"/>
      <c r="P246" s="220"/>
      <c r="Q246" s="220"/>
      <c r="R246" s="114"/>
      <c r="T246" s="144" t="s">
        <v>3</v>
      </c>
      <c r="U246" s="38" t="s">
        <v>44</v>
      </c>
      <c r="V246" s="145">
        <v>0</v>
      </c>
      <c r="W246" s="145">
        <f t="shared" si="11"/>
        <v>0</v>
      </c>
      <c r="X246" s="145">
        <v>0.028</v>
      </c>
      <c r="Y246" s="145">
        <f t="shared" si="12"/>
        <v>0.028</v>
      </c>
      <c r="Z246" s="145">
        <v>0</v>
      </c>
      <c r="AA246" s="146">
        <f t="shared" si="13"/>
        <v>0</v>
      </c>
      <c r="AR246" s="15" t="s">
        <v>296</v>
      </c>
      <c r="AT246" s="15" t="s">
        <v>212</v>
      </c>
      <c r="AU246" s="15" t="s">
        <v>124</v>
      </c>
      <c r="AY246" s="15" t="s">
        <v>141</v>
      </c>
      <c r="BE246" s="147">
        <f t="shared" si="14"/>
        <v>0</v>
      </c>
      <c r="BF246" s="147">
        <f t="shared" si="15"/>
        <v>0</v>
      </c>
      <c r="BG246" s="147">
        <f t="shared" si="16"/>
        <v>0</v>
      </c>
      <c r="BH246" s="147">
        <f t="shared" si="17"/>
        <v>0</v>
      </c>
      <c r="BI246" s="147">
        <f t="shared" si="18"/>
        <v>0</v>
      </c>
      <c r="BJ246" s="15" t="s">
        <v>124</v>
      </c>
      <c r="BK246" s="147">
        <f t="shared" si="19"/>
        <v>0</v>
      </c>
      <c r="BL246" s="15" t="s">
        <v>220</v>
      </c>
      <c r="BM246" s="15" t="s">
        <v>432</v>
      </c>
    </row>
    <row r="247" spans="2:65" s="1" customFormat="1" ht="22.5" customHeight="1">
      <c r="B247" s="111"/>
      <c r="C247" s="140" t="s">
        <v>433</v>
      </c>
      <c r="D247" s="140" t="s">
        <v>142</v>
      </c>
      <c r="E247" s="141" t="s">
        <v>434</v>
      </c>
      <c r="F247" s="219" t="s">
        <v>435</v>
      </c>
      <c r="G247" s="220"/>
      <c r="H247" s="220"/>
      <c r="I247" s="220"/>
      <c r="J247" s="142" t="s">
        <v>145</v>
      </c>
      <c r="K247" s="143">
        <v>1</v>
      </c>
      <c r="L247" s="221">
        <v>0</v>
      </c>
      <c r="M247" s="220"/>
      <c r="N247" s="221">
        <f t="shared" si="10"/>
        <v>0</v>
      </c>
      <c r="O247" s="220"/>
      <c r="P247" s="220"/>
      <c r="Q247" s="220"/>
      <c r="R247" s="114"/>
      <c r="T247" s="144" t="s">
        <v>3</v>
      </c>
      <c r="U247" s="38" t="s">
        <v>44</v>
      </c>
      <c r="V247" s="145">
        <v>1.198</v>
      </c>
      <c r="W247" s="145">
        <f t="shared" si="11"/>
        <v>1.198</v>
      </c>
      <c r="X247" s="145">
        <v>0</v>
      </c>
      <c r="Y247" s="145">
        <f t="shared" si="12"/>
        <v>0</v>
      </c>
      <c r="Z247" s="145">
        <v>0</v>
      </c>
      <c r="AA247" s="146">
        <f t="shared" si="13"/>
        <v>0</v>
      </c>
      <c r="AR247" s="15" t="s">
        <v>220</v>
      </c>
      <c r="AT247" s="15" t="s">
        <v>142</v>
      </c>
      <c r="AU247" s="15" t="s">
        <v>124</v>
      </c>
      <c r="AY247" s="15" t="s">
        <v>141</v>
      </c>
      <c r="BE247" s="147">
        <f t="shared" si="14"/>
        <v>0</v>
      </c>
      <c r="BF247" s="147">
        <f t="shared" si="15"/>
        <v>0</v>
      </c>
      <c r="BG247" s="147">
        <f t="shared" si="16"/>
        <v>0</v>
      </c>
      <c r="BH247" s="147">
        <f t="shared" si="17"/>
        <v>0</v>
      </c>
      <c r="BI247" s="147">
        <f t="shared" si="18"/>
        <v>0</v>
      </c>
      <c r="BJ247" s="15" t="s">
        <v>124</v>
      </c>
      <c r="BK247" s="147">
        <f t="shared" si="19"/>
        <v>0</v>
      </c>
      <c r="BL247" s="15" t="s">
        <v>220</v>
      </c>
      <c r="BM247" s="15" t="s">
        <v>436</v>
      </c>
    </row>
    <row r="248" spans="2:65" s="1" customFormat="1" ht="22.5" customHeight="1">
      <c r="B248" s="111"/>
      <c r="C248" s="164" t="s">
        <v>437</v>
      </c>
      <c r="D248" s="164" t="s">
        <v>212</v>
      </c>
      <c r="E248" s="165" t="s">
        <v>438</v>
      </c>
      <c r="F248" s="228" t="s">
        <v>439</v>
      </c>
      <c r="G248" s="229"/>
      <c r="H248" s="229"/>
      <c r="I248" s="229"/>
      <c r="J248" s="166" t="s">
        <v>145</v>
      </c>
      <c r="K248" s="167">
        <v>1</v>
      </c>
      <c r="L248" s="230">
        <v>0</v>
      </c>
      <c r="M248" s="229"/>
      <c r="N248" s="230">
        <f t="shared" si="10"/>
        <v>0</v>
      </c>
      <c r="O248" s="220"/>
      <c r="P248" s="220"/>
      <c r="Q248" s="220"/>
      <c r="R248" s="114"/>
      <c r="T248" s="144" t="s">
        <v>3</v>
      </c>
      <c r="U248" s="38" t="s">
        <v>44</v>
      </c>
      <c r="V248" s="145">
        <v>0</v>
      </c>
      <c r="W248" s="145">
        <f t="shared" si="11"/>
        <v>0</v>
      </c>
      <c r="X248" s="145">
        <v>0.065</v>
      </c>
      <c r="Y248" s="145">
        <f t="shared" si="12"/>
        <v>0.065</v>
      </c>
      <c r="Z248" s="145">
        <v>0</v>
      </c>
      <c r="AA248" s="146">
        <f t="shared" si="13"/>
        <v>0</v>
      </c>
      <c r="AR248" s="15" t="s">
        <v>296</v>
      </c>
      <c r="AT248" s="15" t="s">
        <v>212</v>
      </c>
      <c r="AU248" s="15" t="s">
        <v>124</v>
      </c>
      <c r="AY248" s="15" t="s">
        <v>141</v>
      </c>
      <c r="BE248" s="147">
        <f t="shared" si="14"/>
        <v>0</v>
      </c>
      <c r="BF248" s="147">
        <f t="shared" si="15"/>
        <v>0</v>
      </c>
      <c r="BG248" s="147">
        <f t="shared" si="16"/>
        <v>0</v>
      </c>
      <c r="BH248" s="147">
        <f t="shared" si="17"/>
        <v>0</v>
      </c>
      <c r="BI248" s="147">
        <f t="shared" si="18"/>
        <v>0</v>
      </c>
      <c r="BJ248" s="15" t="s">
        <v>124</v>
      </c>
      <c r="BK248" s="147">
        <f t="shared" si="19"/>
        <v>0</v>
      </c>
      <c r="BL248" s="15" t="s">
        <v>220</v>
      </c>
      <c r="BM248" s="15" t="s">
        <v>440</v>
      </c>
    </row>
    <row r="249" spans="2:65" s="1" customFormat="1" ht="31.5" customHeight="1">
      <c r="B249" s="111"/>
      <c r="C249" s="140" t="s">
        <v>441</v>
      </c>
      <c r="D249" s="140" t="s">
        <v>142</v>
      </c>
      <c r="E249" s="141" t="s">
        <v>442</v>
      </c>
      <c r="F249" s="219" t="s">
        <v>443</v>
      </c>
      <c r="G249" s="220"/>
      <c r="H249" s="220"/>
      <c r="I249" s="220"/>
      <c r="J249" s="142" t="s">
        <v>145</v>
      </c>
      <c r="K249" s="143">
        <v>3</v>
      </c>
      <c r="L249" s="221">
        <v>0</v>
      </c>
      <c r="M249" s="220"/>
      <c r="N249" s="221">
        <f t="shared" si="10"/>
        <v>0</v>
      </c>
      <c r="O249" s="220"/>
      <c r="P249" s="220"/>
      <c r="Q249" s="220"/>
      <c r="R249" s="114"/>
      <c r="T249" s="144" t="s">
        <v>3</v>
      </c>
      <c r="U249" s="38" t="s">
        <v>44</v>
      </c>
      <c r="V249" s="145">
        <v>0.39</v>
      </c>
      <c r="W249" s="145">
        <f t="shared" si="11"/>
        <v>1.17</v>
      </c>
      <c r="X249" s="145">
        <v>0</v>
      </c>
      <c r="Y249" s="145">
        <f t="shared" si="12"/>
        <v>0</v>
      </c>
      <c r="Z249" s="145">
        <v>0.0881</v>
      </c>
      <c r="AA249" s="146">
        <f t="shared" si="13"/>
        <v>0.2643</v>
      </c>
      <c r="AR249" s="15" t="s">
        <v>220</v>
      </c>
      <c r="AT249" s="15" t="s">
        <v>142</v>
      </c>
      <c r="AU249" s="15" t="s">
        <v>124</v>
      </c>
      <c r="AY249" s="15" t="s">
        <v>141</v>
      </c>
      <c r="BE249" s="147">
        <f t="shared" si="14"/>
        <v>0</v>
      </c>
      <c r="BF249" s="147">
        <f t="shared" si="15"/>
        <v>0</v>
      </c>
      <c r="BG249" s="147">
        <f t="shared" si="16"/>
        <v>0</v>
      </c>
      <c r="BH249" s="147">
        <f t="shared" si="17"/>
        <v>0</v>
      </c>
      <c r="BI249" s="147">
        <f t="shared" si="18"/>
        <v>0</v>
      </c>
      <c r="BJ249" s="15" t="s">
        <v>124</v>
      </c>
      <c r="BK249" s="147">
        <f t="shared" si="19"/>
        <v>0</v>
      </c>
      <c r="BL249" s="15" t="s">
        <v>220</v>
      </c>
      <c r="BM249" s="15" t="s">
        <v>444</v>
      </c>
    </row>
    <row r="250" spans="2:65" s="1" customFormat="1" ht="31.5" customHeight="1">
      <c r="B250" s="111"/>
      <c r="C250" s="140" t="s">
        <v>445</v>
      </c>
      <c r="D250" s="140" t="s">
        <v>142</v>
      </c>
      <c r="E250" s="141" t="s">
        <v>446</v>
      </c>
      <c r="F250" s="219" t="s">
        <v>447</v>
      </c>
      <c r="G250" s="220"/>
      <c r="H250" s="220"/>
      <c r="I250" s="220"/>
      <c r="J250" s="142" t="s">
        <v>290</v>
      </c>
      <c r="K250" s="143">
        <v>434.8</v>
      </c>
      <c r="L250" s="221">
        <v>0</v>
      </c>
      <c r="M250" s="220"/>
      <c r="N250" s="221">
        <f t="shared" si="10"/>
        <v>0</v>
      </c>
      <c r="O250" s="220"/>
      <c r="P250" s="220"/>
      <c r="Q250" s="220"/>
      <c r="R250" s="114"/>
      <c r="T250" s="144" t="s">
        <v>3</v>
      </c>
      <c r="U250" s="38" t="s">
        <v>44</v>
      </c>
      <c r="V250" s="145">
        <v>0</v>
      </c>
      <c r="W250" s="145">
        <f t="shared" si="11"/>
        <v>0</v>
      </c>
      <c r="X250" s="145">
        <v>0</v>
      </c>
      <c r="Y250" s="145">
        <f t="shared" si="12"/>
        <v>0</v>
      </c>
      <c r="Z250" s="145">
        <v>0</v>
      </c>
      <c r="AA250" s="146">
        <f t="shared" si="13"/>
        <v>0</v>
      </c>
      <c r="AR250" s="15" t="s">
        <v>220</v>
      </c>
      <c r="AT250" s="15" t="s">
        <v>142</v>
      </c>
      <c r="AU250" s="15" t="s">
        <v>124</v>
      </c>
      <c r="AY250" s="15" t="s">
        <v>141</v>
      </c>
      <c r="BE250" s="147">
        <f t="shared" si="14"/>
        <v>0</v>
      </c>
      <c r="BF250" s="147">
        <f t="shared" si="15"/>
        <v>0</v>
      </c>
      <c r="BG250" s="147">
        <f t="shared" si="16"/>
        <v>0</v>
      </c>
      <c r="BH250" s="147">
        <f t="shared" si="17"/>
        <v>0</v>
      </c>
      <c r="BI250" s="147">
        <f t="shared" si="18"/>
        <v>0</v>
      </c>
      <c r="BJ250" s="15" t="s">
        <v>124</v>
      </c>
      <c r="BK250" s="147">
        <f t="shared" si="19"/>
        <v>0</v>
      </c>
      <c r="BL250" s="15" t="s">
        <v>220</v>
      </c>
      <c r="BM250" s="15" t="s">
        <v>448</v>
      </c>
    </row>
    <row r="251" spans="2:63" s="9" customFormat="1" ht="29.25" customHeight="1">
      <c r="B251" s="129"/>
      <c r="C251" s="130"/>
      <c r="D251" s="139" t="s">
        <v>113</v>
      </c>
      <c r="E251" s="139"/>
      <c r="F251" s="139"/>
      <c r="G251" s="139"/>
      <c r="H251" s="139"/>
      <c r="I251" s="139"/>
      <c r="J251" s="139"/>
      <c r="K251" s="139"/>
      <c r="L251" s="139"/>
      <c r="M251" s="139"/>
      <c r="N251" s="217">
        <f>BK251</f>
        <v>0</v>
      </c>
      <c r="O251" s="218"/>
      <c r="P251" s="218"/>
      <c r="Q251" s="218"/>
      <c r="R251" s="132"/>
      <c r="T251" s="133"/>
      <c r="U251" s="130"/>
      <c r="V251" s="130"/>
      <c r="W251" s="134">
        <f>SUM(W252:W255)</f>
        <v>5.5554</v>
      </c>
      <c r="X251" s="130"/>
      <c r="Y251" s="134">
        <f>SUM(Y252:Y255)</f>
        <v>0.0837036</v>
      </c>
      <c r="Z251" s="130"/>
      <c r="AA251" s="135">
        <f>SUM(AA252:AA255)</f>
        <v>0</v>
      </c>
      <c r="AR251" s="136" t="s">
        <v>124</v>
      </c>
      <c r="AT251" s="137" t="s">
        <v>76</v>
      </c>
      <c r="AU251" s="137" t="s">
        <v>19</v>
      </c>
      <c r="AY251" s="136" t="s">
        <v>141</v>
      </c>
      <c r="BK251" s="138">
        <f>SUM(BK252:BK255)</f>
        <v>0</v>
      </c>
    </row>
    <row r="252" spans="2:65" s="1" customFormat="1" ht="31.5" customHeight="1">
      <c r="B252" s="111"/>
      <c r="C252" s="140" t="s">
        <v>449</v>
      </c>
      <c r="D252" s="140" t="s">
        <v>142</v>
      </c>
      <c r="E252" s="141" t="s">
        <v>450</v>
      </c>
      <c r="F252" s="219" t="s">
        <v>451</v>
      </c>
      <c r="G252" s="220"/>
      <c r="H252" s="220"/>
      <c r="I252" s="220"/>
      <c r="J252" s="142" t="s">
        <v>452</v>
      </c>
      <c r="K252" s="143">
        <v>74.072</v>
      </c>
      <c r="L252" s="221">
        <v>0</v>
      </c>
      <c r="M252" s="220"/>
      <c r="N252" s="221">
        <f>ROUND(L252*K252,2)</f>
        <v>0</v>
      </c>
      <c r="O252" s="220"/>
      <c r="P252" s="220"/>
      <c r="Q252" s="220"/>
      <c r="R252" s="114"/>
      <c r="T252" s="144" t="s">
        <v>3</v>
      </c>
      <c r="U252" s="38" t="s">
        <v>44</v>
      </c>
      <c r="V252" s="145">
        <v>0.075</v>
      </c>
      <c r="W252" s="145">
        <f>V252*K252</f>
        <v>5.5554</v>
      </c>
      <c r="X252" s="145">
        <v>5E-05</v>
      </c>
      <c r="Y252" s="145">
        <f>X252*K252</f>
        <v>0.0037036000000000005</v>
      </c>
      <c r="Z252" s="145">
        <v>0</v>
      </c>
      <c r="AA252" s="146">
        <f>Z252*K252</f>
        <v>0</v>
      </c>
      <c r="AR252" s="15" t="s">
        <v>220</v>
      </c>
      <c r="AT252" s="15" t="s">
        <v>142</v>
      </c>
      <c r="AU252" s="15" t="s">
        <v>124</v>
      </c>
      <c r="AY252" s="15" t="s">
        <v>141</v>
      </c>
      <c r="BE252" s="147">
        <f>IF(U252="základní",N252,0)</f>
        <v>0</v>
      </c>
      <c r="BF252" s="147">
        <f>IF(U252="snížená",N252,0)</f>
        <v>0</v>
      </c>
      <c r="BG252" s="147">
        <f>IF(U252="zákl. přenesená",N252,0)</f>
        <v>0</v>
      </c>
      <c r="BH252" s="147">
        <f>IF(U252="sníž. přenesená",N252,0)</f>
        <v>0</v>
      </c>
      <c r="BI252" s="147">
        <f>IF(U252="nulová",N252,0)</f>
        <v>0</v>
      </c>
      <c r="BJ252" s="15" t="s">
        <v>124</v>
      </c>
      <c r="BK252" s="147">
        <f>ROUND(L252*K252,2)</f>
        <v>0</v>
      </c>
      <c r="BL252" s="15" t="s">
        <v>220</v>
      </c>
      <c r="BM252" s="15" t="s">
        <v>453</v>
      </c>
    </row>
    <row r="253" spans="2:51" s="10" customFormat="1" ht="22.5" customHeight="1">
      <c r="B253" s="148"/>
      <c r="C253" s="149"/>
      <c r="D253" s="149"/>
      <c r="E253" s="150" t="s">
        <v>3</v>
      </c>
      <c r="F253" s="226" t="s">
        <v>454</v>
      </c>
      <c r="G253" s="227"/>
      <c r="H253" s="227"/>
      <c r="I253" s="227"/>
      <c r="J253" s="149"/>
      <c r="K253" s="151">
        <v>74.072</v>
      </c>
      <c r="L253" s="149"/>
      <c r="M253" s="149"/>
      <c r="N253" s="149"/>
      <c r="O253" s="149"/>
      <c r="P253" s="149"/>
      <c r="Q253" s="149"/>
      <c r="R253" s="152"/>
      <c r="T253" s="153"/>
      <c r="U253" s="149"/>
      <c r="V253" s="149"/>
      <c r="W253" s="149"/>
      <c r="X253" s="149"/>
      <c r="Y253" s="149"/>
      <c r="Z253" s="149"/>
      <c r="AA253" s="154"/>
      <c r="AT253" s="155" t="s">
        <v>157</v>
      </c>
      <c r="AU253" s="155" t="s">
        <v>124</v>
      </c>
      <c r="AV253" s="10" t="s">
        <v>124</v>
      </c>
      <c r="AW253" s="10" t="s">
        <v>34</v>
      </c>
      <c r="AX253" s="10" t="s">
        <v>19</v>
      </c>
      <c r="AY253" s="155" t="s">
        <v>141</v>
      </c>
    </row>
    <row r="254" spans="2:65" s="1" customFormat="1" ht="22.5" customHeight="1">
      <c r="B254" s="111"/>
      <c r="C254" s="164" t="s">
        <v>455</v>
      </c>
      <c r="D254" s="164" t="s">
        <v>212</v>
      </c>
      <c r="E254" s="165" t="s">
        <v>456</v>
      </c>
      <c r="F254" s="228" t="s">
        <v>457</v>
      </c>
      <c r="G254" s="229"/>
      <c r="H254" s="229"/>
      <c r="I254" s="229"/>
      <c r="J254" s="166" t="s">
        <v>154</v>
      </c>
      <c r="K254" s="167">
        <v>0.08</v>
      </c>
      <c r="L254" s="230">
        <v>0</v>
      </c>
      <c r="M254" s="229"/>
      <c r="N254" s="230">
        <f>ROUND(L254*K254,2)</f>
        <v>0</v>
      </c>
      <c r="O254" s="220"/>
      <c r="P254" s="220"/>
      <c r="Q254" s="220"/>
      <c r="R254" s="114"/>
      <c r="T254" s="144" t="s">
        <v>3</v>
      </c>
      <c r="U254" s="38" t="s">
        <v>44</v>
      </c>
      <c r="V254" s="145">
        <v>0</v>
      </c>
      <c r="W254" s="145">
        <f>V254*K254</f>
        <v>0</v>
      </c>
      <c r="X254" s="145">
        <v>1</v>
      </c>
      <c r="Y254" s="145">
        <f>X254*K254</f>
        <v>0.08</v>
      </c>
      <c r="Z254" s="145">
        <v>0</v>
      </c>
      <c r="AA254" s="146">
        <f>Z254*K254</f>
        <v>0</v>
      </c>
      <c r="AR254" s="15" t="s">
        <v>296</v>
      </c>
      <c r="AT254" s="15" t="s">
        <v>212</v>
      </c>
      <c r="AU254" s="15" t="s">
        <v>124</v>
      </c>
      <c r="AY254" s="15" t="s">
        <v>141</v>
      </c>
      <c r="BE254" s="147">
        <f>IF(U254="základní",N254,0)</f>
        <v>0</v>
      </c>
      <c r="BF254" s="147">
        <f>IF(U254="snížená",N254,0)</f>
        <v>0</v>
      </c>
      <c r="BG254" s="147">
        <f>IF(U254="zákl. přenesená",N254,0)</f>
        <v>0</v>
      </c>
      <c r="BH254" s="147">
        <f>IF(U254="sníž. přenesená",N254,0)</f>
        <v>0</v>
      </c>
      <c r="BI254" s="147">
        <f>IF(U254="nulová",N254,0)</f>
        <v>0</v>
      </c>
      <c r="BJ254" s="15" t="s">
        <v>124</v>
      </c>
      <c r="BK254" s="147">
        <f>ROUND(L254*K254,2)</f>
        <v>0</v>
      </c>
      <c r="BL254" s="15" t="s">
        <v>220</v>
      </c>
      <c r="BM254" s="15" t="s">
        <v>458</v>
      </c>
    </row>
    <row r="255" spans="2:65" s="1" customFormat="1" ht="31.5" customHeight="1">
      <c r="B255" s="111"/>
      <c r="C255" s="140" t="s">
        <v>459</v>
      </c>
      <c r="D255" s="140" t="s">
        <v>142</v>
      </c>
      <c r="E255" s="141" t="s">
        <v>460</v>
      </c>
      <c r="F255" s="219" t="s">
        <v>461</v>
      </c>
      <c r="G255" s="220"/>
      <c r="H255" s="220"/>
      <c r="I255" s="220"/>
      <c r="J255" s="142" t="s">
        <v>290</v>
      </c>
      <c r="K255" s="143">
        <v>38.494</v>
      </c>
      <c r="L255" s="221">
        <v>0</v>
      </c>
      <c r="M255" s="220"/>
      <c r="N255" s="221">
        <f>ROUND(L255*K255,2)</f>
        <v>0</v>
      </c>
      <c r="O255" s="220"/>
      <c r="P255" s="220"/>
      <c r="Q255" s="220"/>
      <c r="R255" s="114"/>
      <c r="T255" s="144" t="s">
        <v>3</v>
      </c>
      <c r="U255" s="38" t="s">
        <v>44</v>
      </c>
      <c r="V255" s="145">
        <v>0</v>
      </c>
      <c r="W255" s="145">
        <f>V255*K255</f>
        <v>0</v>
      </c>
      <c r="X255" s="145">
        <v>0</v>
      </c>
      <c r="Y255" s="145">
        <f>X255*K255</f>
        <v>0</v>
      </c>
      <c r="Z255" s="145">
        <v>0</v>
      </c>
      <c r="AA255" s="146">
        <f>Z255*K255</f>
        <v>0</v>
      </c>
      <c r="AR255" s="15" t="s">
        <v>220</v>
      </c>
      <c r="AT255" s="15" t="s">
        <v>142</v>
      </c>
      <c r="AU255" s="15" t="s">
        <v>124</v>
      </c>
      <c r="AY255" s="15" t="s">
        <v>141</v>
      </c>
      <c r="BE255" s="147">
        <f>IF(U255="základní",N255,0)</f>
        <v>0</v>
      </c>
      <c r="BF255" s="147">
        <f>IF(U255="snížená",N255,0)</f>
        <v>0</v>
      </c>
      <c r="BG255" s="147">
        <f>IF(U255="zákl. přenesená",N255,0)</f>
        <v>0</v>
      </c>
      <c r="BH255" s="147">
        <f>IF(U255="sníž. přenesená",N255,0)</f>
        <v>0</v>
      </c>
      <c r="BI255" s="147">
        <f>IF(U255="nulová",N255,0)</f>
        <v>0</v>
      </c>
      <c r="BJ255" s="15" t="s">
        <v>124</v>
      </c>
      <c r="BK255" s="147">
        <f>ROUND(L255*K255,2)</f>
        <v>0</v>
      </c>
      <c r="BL255" s="15" t="s">
        <v>220</v>
      </c>
      <c r="BM255" s="15" t="s">
        <v>462</v>
      </c>
    </row>
    <row r="256" spans="2:63" s="9" customFormat="1" ht="29.25" customHeight="1">
      <c r="B256" s="129"/>
      <c r="C256" s="130"/>
      <c r="D256" s="139" t="s">
        <v>114</v>
      </c>
      <c r="E256" s="139"/>
      <c r="F256" s="139"/>
      <c r="G256" s="139"/>
      <c r="H256" s="139"/>
      <c r="I256" s="139"/>
      <c r="J256" s="139"/>
      <c r="K256" s="139"/>
      <c r="L256" s="139"/>
      <c r="M256" s="139"/>
      <c r="N256" s="217">
        <f>BK256</f>
        <v>0</v>
      </c>
      <c r="O256" s="218"/>
      <c r="P256" s="218"/>
      <c r="Q256" s="218"/>
      <c r="R256" s="132"/>
      <c r="T256" s="133"/>
      <c r="U256" s="130"/>
      <c r="V256" s="130"/>
      <c r="W256" s="134">
        <f>SUM(W257:W264)</f>
        <v>3.5006</v>
      </c>
      <c r="X256" s="130"/>
      <c r="Y256" s="134">
        <f>SUM(Y257:Y264)</f>
        <v>0.07221999999999999</v>
      </c>
      <c r="Z256" s="130"/>
      <c r="AA256" s="135">
        <f>SUM(AA257:AA264)</f>
        <v>0</v>
      </c>
      <c r="AR256" s="136" t="s">
        <v>124</v>
      </c>
      <c r="AT256" s="137" t="s">
        <v>76</v>
      </c>
      <c r="AU256" s="137" t="s">
        <v>19</v>
      </c>
      <c r="AY256" s="136" t="s">
        <v>141</v>
      </c>
      <c r="BK256" s="138">
        <f>SUM(BK257:BK264)</f>
        <v>0</v>
      </c>
    </row>
    <row r="257" spans="2:65" s="1" customFormat="1" ht="31.5" customHeight="1">
      <c r="B257" s="111"/>
      <c r="C257" s="140" t="s">
        <v>463</v>
      </c>
      <c r="D257" s="140" t="s">
        <v>142</v>
      </c>
      <c r="E257" s="141" t="s">
        <v>464</v>
      </c>
      <c r="F257" s="219" t="s">
        <v>465</v>
      </c>
      <c r="G257" s="220"/>
      <c r="H257" s="220"/>
      <c r="I257" s="220"/>
      <c r="J257" s="142" t="s">
        <v>160</v>
      </c>
      <c r="K257" s="143">
        <v>4.6</v>
      </c>
      <c r="L257" s="221">
        <v>0</v>
      </c>
      <c r="M257" s="220"/>
      <c r="N257" s="221">
        <f>ROUND(L257*K257,2)</f>
        <v>0</v>
      </c>
      <c r="O257" s="220"/>
      <c r="P257" s="220"/>
      <c r="Q257" s="220"/>
      <c r="R257" s="114"/>
      <c r="T257" s="144" t="s">
        <v>3</v>
      </c>
      <c r="U257" s="38" t="s">
        <v>44</v>
      </c>
      <c r="V257" s="145">
        <v>0.561</v>
      </c>
      <c r="W257" s="145">
        <f>V257*K257</f>
        <v>2.5806</v>
      </c>
      <c r="X257" s="145">
        <v>0.00272</v>
      </c>
      <c r="Y257" s="145">
        <f>X257*K257</f>
        <v>0.012512</v>
      </c>
      <c r="Z257" s="145">
        <v>0</v>
      </c>
      <c r="AA257" s="146">
        <f>Z257*K257</f>
        <v>0</v>
      </c>
      <c r="AR257" s="15" t="s">
        <v>220</v>
      </c>
      <c r="AT257" s="15" t="s">
        <v>142</v>
      </c>
      <c r="AU257" s="15" t="s">
        <v>124</v>
      </c>
      <c r="AY257" s="15" t="s">
        <v>141</v>
      </c>
      <c r="BE257" s="147">
        <f>IF(U257="základní",N257,0)</f>
        <v>0</v>
      </c>
      <c r="BF257" s="147">
        <f>IF(U257="snížená",N257,0)</f>
        <v>0</v>
      </c>
      <c r="BG257" s="147">
        <f>IF(U257="zákl. přenesená",N257,0)</f>
        <v>0</v>
      </c>
      <c r="BH257" s="147">
        <f>IF(U257="sníž. přenesená",N257,0)</f>
        <v>0</v>
      </c>
      <c r="BI257" s="147">
        <f>IF(U257="nulová",N257,0)</f>
        <v>0</v>
      </c>
      <c r="BJ257" s="15" t="s">
        <v>124</v>
      </c>
      <c r="BK257" s="147">
        <f>ROUND(L257*K257,2)</f>
        <v>0</v>
      </c>
      <c r="BL257" s="15" t="s">
        <v>220</v>
      </c>
      <c r="BM257" s="15" t="s">
        <v>466</v>
      </c>
    </row>
    <row r="258" spans="2:51" s="10" customFormat="1" ht="22.5" customHeight="1">
      <c r="B258" s="148"/>
      <c r="C258" s="149"/>
      <c r="D258" s="149"/>
      <c r="E258" s="150" t="s">
        <v>3</v>
      </c>
      <c r="F258" s="226" t="s">
        <v>350</v>
      </c>
      <c r="G258" s="227"/>
      <c r="H258" s="227"/>
      <c r="I258" s="227"/>
      <c r="J258" s="149"/>
      <c r="K258" s="151">
        <v>4.6</v>
      </c>
      <c r="L258" s="149"/>
      <c r="M258" s="149"/>
      <c r="N258" s="149"/>
      <c r="O258" s="149"/>
      <c r="P258" s="149"/>
      <c r="Q258" s="149"/>
      <c r="R258" s="152"/>
      <c r="T258" s="153"/>
      <c r="U258" s="149"/>
      <c r="V258" s="149"/>
      <c r="W258" s="149"/>
      <c r="X258" s="149"/>
      <c r="Y258" s="149"/>
      <c r="Z258" s="149"/>
      <c r="AA258" s="154"/>
      <c r="AT258" s="155" t="s">
        <v>157</v>
      </c>
      <c r="AU258" s="155" t="s">
        <v>124</v>
      </c>
      <c r="AV258" s="10" t="s">
        <v>124</v>
      </c>
      <c r="AW258" s="10" t="s">
        <v>34</v>
      </c>
      <c r="AX258" s="10" t="s">
        <v>19</v>
      </c>
      <c r="AY258" s="155" t="s">
        <v>141</v>
      </c>
    </row>
    <row r="259" spans="2:65" s="1" customFormat="1" ht="22.5" customHeight="1">
      <c r="B259" s="111"/>
      <c r="C259" s="164" t="s">
        <v>467</v>
      </c>
      <c r="D259" s="164" t="s">
        <v>212</v>
      </c>
      <c r="E259" s="165" t="s">
        <v>468</v>
      </c>
      <c r="F259" s="228" t="s">
        <v>469</v>
      </c>
      <c r="G259" s="229"/>
      <c r="H259" s="229"/>
      <c r="I259" s="229"/>
      <c r="J259" s="166" t="s">
        <v>160</v>
      </c>
      <c r="K259" s="167">
        <v>5.06</v>
      </c>
      <c r="L259" s="230">
        <v>0</v>
      </c>
      <c r="M259" s="229"/>
      <c r="N259" s="230">
        <f>ROUND(L259*K259,2)</f>
        <v>0</v>
      </c>
      <c r="O259" s="220"/>
      <c r="P259" s="220"/>
      <c r="Q259" s="220"/>
      <c r="R259" s="114"/>
      <c r="T259" s="144" t="s">
        <v>3</v>
      </c>
      <c r="U259" s="38" t="s">
        <v>44</v>
      </c>
      <c r="V259" s="145">
        <v>0</v>
      </c>
      <c r="W259" s="145">
        <f>V259*K259</f>
        <v>0</v>
      </c>
      <c r="X259" s="145">
        <v>0.0118</v>
      </c>
      <c r="Y259" s="145">
        <f>X259*K259</f>
        <v>0.059708</v>
      </c>
      <c r="Z259" s="145">
        <v>0</v>
      </c>
      <c r="AA259" s="146">
        <f>Z259*K259</f>
        <v>0</v>
      </c>
      <c r="AR259" s="15" t="s">
        <v>296</v>
      </c>
      <c r="AT259" s="15" t="s">
        <v>212</v>
      </c>
      <c r="AU259" s="15" t="s">
        <v>124</v>
      </c>
      <c r="AY259" s="15" t="s">
        <v>141</v>
      </c>
      <c r="BE259" s="147">
        <f>IF(U259="základní",N259,0)</f>
        <v>0</v>
      </c>
      <c r="BF259" s="147">
        <f>IF(U259="snížená",N259,0)</f>
        <v>0</v>
      </c>
      <c r="BG259" s="147">
        <f>IF(U259="zákl. přenesená",N259,0)</f>
        <v>0</v>
      </c>
      <c r="BH259" s="147">
        <f>IF(U259="sníž. přenesená",N259,0)</f>
        <v>0</v>
      </c>
      <c r="BI259" s="147">
        <f>IF(U259="nulová",N259,0)</f>
        <v>0</v>
      </c>
      <c r="BJ259" s="15" t="s">
        <v>124</v>
      </c>
      <c r="BK259" s="147">
        <f>ROUND(L259*K259,2)</f>
        <v>0</v>
      </c>
      <c r="BL259" s="15" t="s">
        <v>220</v>
      </c>
      <c r="BM259" s="15" t="s">
        <v>470</v>
      </c>
    </row>
    <row r="260" spans="2:51" s="10" customFormat="1" ht="22.5" customHeight="1">
      <c r="B260" s="148"/>
      <c r="C260" s="149"/>
      <c r="D260" s="149"/>
      <c r="E260" s="150" t="s">
        <v>3</v>
      </c>
      <c r="F260" s="226" t="s">
        <v>350</v>
      </c>
      <c r="G260" s="227"/>
      <c r="H260" s="227"/>
      <c r="I260" s="227"/>
      <c r="J260" s="149"/>
      <c r="K260" s="151">
        <v>4.6</v>
      </c>
      <c r="L260" s="149"/>
      <c r="M260" s="149"/>
      <c r="N260" s="149"/>
      <c r="O260" s="149"/>
      <c r="P260" s="149"/>
      <c r="Q260" s="149"/>
      <c r="R260" s="152"/>
      <c r="T260" s="153"/>
      <c r="U260" s="149"/>
      <c r="V260" s="149"/>
      <c r="W260" s="149"/>
      <c r="X260" s="149"/>
      <c r="Y260" s="149"/>
      <c r="Z260" s="149"/>
      <c r="AA260" s="154"/>
      <c r="AT260" s="155" t="s">
        <v>157</v>
      </c>
      <c r="AU260" s="155" t="s">
        <v>124</v>
      </c>
      <c r="AV260" s="10" t="s">
        <v>124</v>
      </c>
      <c r="AW260" s="10" t="s">
        <v>34</v>
      </c>
      <c r="AX260" s="10" t="s">
        <v>19</v>
      </c>
      <c r="AY260" s="155" t="s">
        <v>141</v>
      </c>
    </row>
    <row r="261" spans="2:65" s="1" customFormat="1" ht="31.5" customHeight="1">
      <c r="B261" s="111"/>
      <c r="C261" s="140" t="s">
        <v>471</v>
      </c>
      <c r="D261" s="140" t="s">
        <v>142</v>
      </c>
      <c r="E261" s="141" t="s">
        <v>472</v>
      </c>
      <c r="F261" s="219" t="s">
        <v>473</v>
      </c>
      <c r="G261" s="220"/>
      <c r="H261" s="220"/>
      <c r="I261" s="220"/>
      <c r="J261" s="142" t="s">
        <v>160</v>
      </c>
      <c r="K261" s="143">
        <v>4.6</v>
      </c>
      <c r="L261" s="221">
        <v>0</v>
      </c>
      <c r="M261" s="220"/>
      <c r="N261" s="221">
        <f>ROUND(L261*K261,2)</f>
        <v>0</v>
      </c>
      <c r="O261" s="220"/>
      <c r="P261" s="220"/>
      <c r="Q261" s="220"/>
      <c r="R261" s="114"/>
      <c r="T261" s="144" t="s">
        <v>3</v>
      </c>
      <c r="U261" s="38" t="s">
        <v>44</v>
      </c>
      <c r="V261" s="145">
        <v>0.1</v>
      </c>
      <c r="W261" s="145">
        <f>V261*K261</f>
        <v>0.45999999999999996</v>
      </c>
      <c r="X261" s="145">
        <v>0</v>
      </c>
      <c r="Y261" s="145">
        <f>X261*K261</f>
        <v>0</v>
      </c>
      <c r="Z261" s="145">
        <v>0</v>
      </c>
      <c r="AA261" s="146">
        <f>Z261*K261</f>
        <v>0</v>
      </c>
      <c r="AR261" s="15" t="s">
        <v>220</v>
      </c>
      <c r="AT261" s="15" t="s">
        <v>142</v>
      </c>
      <c r="AU261" s="15" t="s">
        <v>124</v>
      </c>
      <c r="AY261" s="15" t="s">
        <v>141</v>
      </c>
      <c r="BE261" s="147">
        <f>IF(U261="základní",N261,0)</f>
        <v>0</v>
      </c>
      <c r="BF261" s="147">
        <f>IF(U261="snížená",N261,0)</f>
        <v>0</v>
      </c>
      <c r="BG261" s="147">
        <f>IF(U261="zákl. přenesená",N261,0)</f>
        <v>0</v>
      </c>
      <c r="BH261" s="147">
        <f>IF(U261="sníž. přenesená",N261,0)</f>
        <v>0</v>
      </c>
      <c r="BI261" s="147">
        <f>IF(U261="nulová",N261,0)</f>
        <v>0</v>
      </c>
      <c r="BJ261" s="15" t="s">
        <v>124</v>
      </c>
      <c r="BK261" s="147">
        <f>ROUND(L261*K261,2)</f>
        <v>0</v>
      </c>
      <c r="BL261" s="15" t="s">
        <v>220</v>
      </c>
      <c r="BM261" s="15" t="s">
        <v>474</v>
      </c>
    </row>
    <row r="262" spans="2:51" s="10" customFormat="1" ht="22.5" customHeight="1">
      <c r="B262" s="148"/>
      <c r="C262" s="149"/>
      <c r="D262" s="149"/>
      <c r="E262" s="150" t="s">
        <v>3</v>
      </c>
      <c r="F262" s="226" t="s">
        <v>350</v>
      </c>
      <c r="G262" s="227"/>
      <c r="H262" s="227"/>
      <c r="I262" s="227"/>
      <c r="J262" s="149"/>
      <c r="K262" s="151">
        <v>4.6</v>
      </c>
      <c r="L262" s="149"/>
      <c r="M262" s="149"/>
      <c r="N262" s="149"/>
      <c r="O262" s="149"/>
      <c r="P262" s="149"/>
      <c r="Q262" s="149"/>
      <c r="R262" s="152"/>
      <c r="T262" s="153"/>
      <c r="U262" s="149"/>
      <c r="V262" s="149"/>
      <c r="W262" s="149"/>
      <c r="X262" s="149"/>
      <c r="Y262" s="149"/>
      <c r="Z262" s="149"/>
      <c r="AA262" s="154"/>
      <c r="AT262" s="155" t="s">
        <v>157</v>
      </c>
      <c r="AU262" s="155" t="s">
        <v>124</v>
      </c>
      <c r="AV262" s="10" t="s">
        <v>124</v>
      </c>
      <c r="AW262" s="10" t="s">
        <v>34</v>
      </c>
      <c r="AX262" s="10" t="s">
        <v>19</v>
      </c>
      <c r="AY262" s="155" t="s">
        <v>141</v>
      </c>
    </row>
    <row r="263" spans="2:65" s="1" customFormat="1" ht="31.5" customHeight="1">
      <c r="B263" s="111"/>
      <c r="C263" s="140" t="s">
        <v>475</v>
      </c>
      <c r="D263" s="140" t="s">
        <v>142</v>
      </c>
      <c r="E263" s="141" t="s">
        <v>476</v>
      </c>
      <c r="F263" s="219" t="s">
        <v>477</v>
      </c>
      <c r="G263" s="220"/>
      <c r="H263" s="220"/>
      <c r="I263" s="220"/>
      <c r="J263" s="142" t="s">
        <v>160</v>
      </c>
      <c r="K263" s="143">
        <v>4.6</v>
      </c>
      <c r="L263" s="221">
        <v>0</v>
      </c>
      <c r="M263" s="220"/>
      <c r="N263" s="221">
        <f>ROUND(L263*K263,2)</f>
        <v>0</v>
      </c>
      <c r="O263" s="220"/>
      <c r="P263" s="220"/>
      <c r="Q263" s="220"/>
      <c r="R263" s="114"/>
      <c r="T263" s="144" t="s">
        <v>3</v>
      </c>
      <c r="U263" s="38" t="s">
        <v>44</v>
      </c>
      <c r="V263" s="145">
        <v>0.1</v>
      </c>
      <c r="W263" s="145">
        <f>V263*K263</f>
        <v>0.45999999999999996</v>
      </c>
      <c r="X263" s="145">
        <v>0</v>
      </c>
      <c r="Y263" s="145">
        <f>X263*K263</f>
        <v>0</v>
      </c>
      <c r="Z263" s="145">
        <v>0</v>
      </c>
      <c r="AA263" s="146">
        <f>Z263*K263</f>
        <v>0</v>
      </c>
      <c r="AR263" s="15" t="s">
        <v>220</v>
      </c>
      <c r="AT263" s="15" t="s">
        <v>142</v>
      </c>
      <c r="AU263" s="15" t="s">
        <v>124</v>
      </c>
      <c r="AY263" s="15" t="s">
        <v>141</v>
      </c>
      <c r="BE263" s="147">
        <f>IF(U263="základní",N263,0)</f>
        <v>0</v>
      </c>
      <c r="BF263" s="147">
        <f>IF(U263="snížená",N263,0)</f>
        <v>0</v>
      </c>
      <c r="BG263" s="147">
        <f>IF(U263="zákl. přenesená",N263,0)</f>
        <v>0</v>
      </c>
      <c r="BH263" s="147">
        <f>IF(U263="sníž. přenesená",N263,0)</f>
        <v>0</v>
      </c>
      <c r="BI263" s="147">
        <f>IF(U263="nulová",N263,0)</f>
        <v>0</v>
      </c>
      <c r="BJ263" s="15" t="s">
        <v>124</v>
      </c>
      <c r="BK263" s="147">
        <f>ROUND(L263*K263,2)</f>
        <v>0</v>
      </c>
      <c r="BL263" s="15" t="s">
        <v>220</v>
      </c>
      <c r="BM263" s="15" t="s">
        <v>478</v>
      </c>
    </row>
    <row r="264" spans="2:65" s="1" customFormat="1" ht="31.5" customHeight="1">
      <c r="B264" s="111"/>
      <c r="C264" s="140" t="s">
        <v>479</v>
      </c>
      <c r="D264" s="140" t="s">
        <v>142</v>
      </c>
      <c r="E264" s="141" t="s">
        <v>480</v>
      </c>
      <c r="F264" s="219" t="s">
        <v>481</v>
      </c>
      <c r="G264" s="220"/>
      <c r="H264" s="220"/>
      <c r="I264" s="220"/>
      <c r="J264" s="142" t="s">
        <v>290</v>
      </c>
      <c r="K264" s="143">
        <v>36.69</v>
      </c>
      <c r="L264" s="221">
        <v>0</v>
      </c>
      <c r="M264" s="220"/>
      <c r="N264" s="221">
        <f>ROUND(L264*K264,2)</f>
        <v>0</v>
      </c>
      <c r="O264" s="220"/>
      <c r="P264" s="220"/>
      <c r="Q264" s="220"/>
      <c r="R264" s="114"/>
      <c r="T264" s="144" t="s">
        <v>3</v>
      </c>
      <c r="U264" s="38" t="s">
        <v>44</v>
      </c>
      <c r="V264" s="145">
        <v>0</v>
      </c>
      <c r="W264" s="145">
        <f>V264*K264</f>
        <v>0</v>
      </c>
      <c r="X264" s="145">
        <v>0</v>
      </c>
      <c r="Y264" s="145">
        <f>X264*K264</f>
        <v>0</v>
      </c>
      <c r="Z264" s="145">
        <v>0</v>
      </c>
      <c r="AA264" s="146">
        <f>Z264*K264</f>
        <v>0</v>
      </c>
      <c r="AR264" s="15" t="s">
        <v>220</v>
      </c>
      <c r="AT264" s="15" t="s">
        <v>142</v>
      </c>
      <c r="AU264" s="15" t="s">
        <v>124</v>
      </c>
      <c r="AY264" s="15" t="s">
        <v>141</v>
      </c>
      <c r="BE264" s="147">
        <f>IF(U264="základní",N264,0)</f>
        <v>0</v>
      </c>
      <c r="BF264" s="147">
        <f>IF(U264="snížená",N264,0)</f>
        <v>0</v>
      </c>
      <c r="BG264" s="147">
        <f>IF(U264="zákl. přenesená",N264,0)</f>
        <v>0</v>
      </c>
      <c r="BH264" s="147">
        <f>IF(U264="sníž. přenesená",N264,0)</f>
        <v>0</v>
      </c>
      <c r="BI264" s="147">
        <f>IF(U264="nulová",N264,0)</f>
        <v>0</v>
      </c>
      <c r="BJ264" s="15" t="s">
        <v>124</v>
      </c>
      <c r="BK264" s="147">
        <f>ROUND(L264*K264,2)</f>
        <v>0</v>
      </c>
      <c r="BL264" s="15" t="s">
        <v>220</v>
      </c>
      <c r="BM264" s="15" t="s">
        <v>482</v>
      </c>
    </row>
    <row r="265" spans="2:63" s="9" customFormat="1" ht="29.25" customHeight="1">
      <c r="B265" s="129"/>
      <c r="C265" s="130"/>
      <c r="D265" s="139" t="s">
        <v>115</v>
      </c>
      <c r="E265" s="139"/>
      <c r="F265" s="139"/>
      <c r="G265" s="139"/>
      <c r="H265" s="139"/>
      <c r="I265" s="139"/>
      <c r="J265" s="139"/>
      <c r="K265" s="139"/>
      <c r="L265" s="139"/>
      <c r="M265" s="139"/>
      <c r="N265" s="217">
        <f>BK265</f>
        <v>0</v>
      </c>
      <c r="O265" s="218"/>
      <c r="P265" s="218"/>
      <c r="Q265" s="218"/>
      <c r="R265" s="132"/>
      <c r="T265" s="133"/>
      <c r="U265" s="130"/>
      <c r="V265" s="130"/>
      <c r="W265" s="134">
        <f>SUM(W266:W287)</f>
        <v>34.21958000000001</v>
      </c>
      <c r="X265" s="130"/>
      <c r="Y265" s="134">
        <f>SUM(Y266:Y287)</f>
        <v>0.29642702</v>
      </c>
      <c r="Z265" s="130"/>
      <c r="AA265" s="135">
        <f>SUM(AA266:AA287)</f>
        <v>0.090426</v>
      </c>
      <c r="AR265" s="136" t="s">
        <v>124</v>
      </c>
      <c r="AT265" s="137" t="s">
        <v>76</v>
      </c>
      <c r="AU265" s="137" t="s">
        <v>19</v>
      </c>
      <c r="AY265" s="136" t="s">
        <v>141</v>
      </c>
      <c r="BK265" s="138">
        <f>SUM(BK266:BK287)</f>
        <v>0</v>
      </c>
    </row>
    <row r="266" spans="2:65" s="1" customFormat="1" ht="31.5" customHeight="1">
      <c r="B266" s="111"/>
      <c r="C266" s="140" t="s">
        <v>483</v>
      </c>
      <c r="D266" s="140" t="s">
        <v>142</v>
      </c>
      <c r="E266" s="141" t="s">
        <v>484</v>
      </c>
      <c r="F266" s="219" t="s">
        <v>485</v>
      </c>
      <c r="G266" s="220"/>
      <c r="H266" s="220"/>
      <c r="I266" s="220"/>
      <c r="J266" s="142" t="s">
        <v>160</v>
      </c>
      <c r="K266" s="143">
        <v>24.7</v>
      </c>
      <c r="L266" s="221">
        <v>0</v>
      </c>
      <c r="M266" s="220"/>
      <c r="N266" s="221">
        <f>ROUND(L266*K266,2)</f>
        <v>0</v>
      </c>
      <c r="O266" s="220"/>
      <c r="P266" s="220"/>
      <c r="Q266" s="220"/>
      <c r="R266" s="114"/>
      <c r="T266" s="144" t="s">
        <v>3</v>
      </c>
      <c r="U266" s="38" t="s">
        <v>44</v>
      </c>
      <c r="V266" s="145">
        <v>0.073</v>
      </c>
      <c r="W266" s="145">
        <f>V266*K266</f>
        <v>1.8031</v>
      </c>
      <c r="X266" s="145">
        <v>0</v>
      </c>
      <c r="Y266" s="145">
        <f>X266*K266</f>
        <v>0</v>
      </c>
      <c r="Z266" s="145">
        <v>0</v>
      </c>
      <c r="AA266" s="146">
        <f>Z266*K266</f>
        <v>0</v>
      </c>
      <c r="AR266" s="15" t="s">
        <v>220</v>
      </c>
      <c r="AT266" s="15" t="s">
        <v>142</v>
      </c>
      <c r="AU266" s="15" t="s">
        <v>124</v>
      </c>
      <c r="AY266" s="15" t="s">
        <v>141</v>
      </c>
      <c r="BE266" s="147">
        <f>IF(U266="základní",N266,0)</f>
        <v>0</v>
      </c>
      <c r="BF266" s="147">
        <f>IF(U266="snížená",N266,0)</f>
        <v>0</v>
      </c>
      <c r="BG266" s="147">
        <f>IF(U266="zákl. přenesená",N266,0)</f>
        <v>0</v>
      </c>
      <c r="BH266" s="147">
        <f>IF(U266="sníž. přenesená",N266,0)</f>
        <v>0</v>
      </c>
      <c r="BI266" s="147">
        <f>IF(U266="nulová",N266,0)</f>
        <v>0</v>
      </c>
      <c r="BJ266" s="15" t="s">
        <v>124</v>
      </c>
      <c r="BK266" s="147">
        <f>ROUND(L266*K266,2)</f>
        <v>0</v>
      </c>
      <c r="BL266" s="15" t="s">
        <v>220</v>
      </c>
      <c r="BM266" s="15" t="s">
        <v>486</v>
      </c>
    </row>
    <row r="267" spans="2:51" s="10" customFormat="1" ht="22.5" customHeight="1">
      <c r="B267" s="148"/>
      <c r="C267" s="149"/>
      <c r="D267" s="149"/>
      <c r="E267" s="150" t="s">
        <v>3</v>
      </c>
      <c r="F267" s="226" t="s">
        <v>487</v>
      </c>
      <c r="G267" s="227"/>
      <c r="H267" s="227"/>
      <c r="I267" s="227"/>
      <c r="J267" s="149"/>
      <c r="K267" s="151">
        <v>24.7</v>
      </c>
      <c r="L267" s="149"/>
      <c r="M267" s="149"/>
      <c r="N267" s="149"/>
      <c r="O267" s="149"/>
      <c r="P267" s="149"/>
      <c r="Q267" s="149"/>
      <c r="R267" s="152"/>
      <c r="T267" s="153"/>
      <c r="U267" s="149"/>
      <c r="V267" s="149"/>
      <c r="W267" s="149"/>
      <c r="X267" s="149"/>
      <c r="Y267" s="149"/>
      <c r="Z267" s="149"/>
      <c r="AA267" s="154"/>
      <c r="AT267" s="155" t="s">
        <v>157</v>
      </c>
      <c r="AU267" s="155" t="s">
        <v>124</v>
      </c>
      <c r="AV267" s="10" t="s">
        <v>124</v>
      </c>
      <c r="AW267" s="10" t="s">
        <v>34</v>
      </c>
      <c r="AX267" s="10" t="s">
        <v>19</v>
      </c>
      <c r="AY267" s="155" t="s">
        <v>141</v>
      </c>
    </row>
    <row r="268" spans="2:65" s="1" customFormat="1" ht="22.5" customHeight="1">
      <c r="B268" s="111"/>
      <c r="C268" s="140" t="s">
        <v>488</v>
      </c>
      <c r="D268" s="140" t="s">
        <v>142</v>
      </c>
      <c r="E268" s="141" t="s">
        <v>489</v>
      </c>
      <c r="F268" s="219" t="s">
        <v>490</v>
      </c>
      <c r="G268" s="220"/>
      <c r="H268" s="220"/>
      <c r="I268" s="220"/>
      <c r="J268" s="142" t="s">
        <v>160</v>
      </c>
      <c r="K268" s="143">
        <v>24.7</v>
      </c>
      <c r="L268" s="221">
        <v>0</v>
      </c>
      <c r="M268" s="220"/>
      <c r="N268" s="221">
        <f>ROUND(L268*K268,2)</f>
        <v>0</v>
      </c>
      <c r="O268" s="220"/>
      <c r="P268" s="220"/>
      <c r="Q268" s="220"/>
      <c r="R268" s="114"/>
      <c r="T268" s="144" t="s">
        <v>3</v>
      </c>
      <c r="U268" s="38" t="s">
        <v>44</v>
      </c>
      <c r="V268" s="145">
        <v>0.024</v>
      </c>
      <c r="W268" s="145">
        <f>V268*K268</f>
        <v>0.5928</v>
      </c>
      <c r="X268" s="145">
        <v>0</v>
      </c>
      <c r="Y268" s="145">
        <f>X268*K268</f>
        <v>0</v>
      </c>
      <c r="Z268" s="145">
        <v>0</v>
      </c>
      <c r="AA268" s="146">
        <f>Z268*K268</f>
        <v>0</v>
      </c>
      <c r="AR268" s="15" t="s">
        <v>220</v>
      </c>
      <c r="AT268" s="15" t="s">
        <v>142</v>
      </c>
      <c r="AU268" s="15" t="s">
        <v>124</v>
      </c>
      <c r="AY268" s="15" t="s">
        <v>141</v>
      </c>
      <c r="BE268" s="147">
        <f>IF(U268="základní",N268,0)</f>
        <v>0</v>
      </c>
      <c r="BF268" s="147">
        <f>IF(U268="snížená",N268,0)</f>
        <v>0</v>
      </c>
      <c r="BG268" s="147">
        <f>IF(U268="zákl. přenesená",N268,0)</f>
        <v>0</v>
      </c>
      <c r="BH268" s="147">
        <f>IF(U268="sníž. přenesená",N268,0)</f>
        <v>0</v>
      </c>
      <c r="BI268" s="147">
        <f>IF(U268="nulová",N268,0)</f>
        <v>0</v>
      </c>
      <c r="BJ268" s="15" t="s">
        <v>124</v>
      </c>
      <c r="BK268" s="147">
        <f>ROUND(L268*K268,2)</f>
        <v>0</v>
      </c>
      <c r="BL268" s="15" t="s">
        <v>220</v>
      </c>
      <c r="BM268" s="15" t="s">
        <v>491</v>
      </c>
    </row>
    <row r="269" spans="2:65" s="1" customFormat="1" ht="31.5" customHeight="1">
      <c r="B269" s="111"/>
      <c r="C269" s="140" t="s">
        <v>492</v>
      </c>
      <c r="D269" s="140" t="s">
        <v>142</v>
      </c>
      <c r="E269" s="141" t="s">
        <v>493</v>
      </c>
      <c r="F269" s="219" t="s">
        <v>494</v>
      </c>
      <c r="G269" s="220"/>
      <c r="H269" s="220"/>
      <c r="I269" s="220"/>
      <c r="J269" s="142" t="s">
        <v>160</v>
      </c>
      <c r="K269" s="143">
        <v>24.7</v>
      </c>
      <c r="L269" s="221">
        <v>0</v>
      </c>
      <c r="M269" s="220"/>
      <c r="N269" s="221">
        <f>ROUND(L269*K269,2)</f>
        <v>0</v>
      </c>
      <c r="O269" s="220"/>
      <c r="P269" s="220"/>
      <c r="Q269" s="220"/>
      <c r="R269" s="114"/>
      <c r="T269" s="144" t="s">
        <v>3</v>
      </c>
      <c r="U269" s="38" t="s">
        <v>44</v>
      </c>
      <c r="V269" s="145">
        <v>0.192</v>
      </c>
      <c r="W269" s="145">
        <f>V269*K269</f>
        <v>4.7424</v>
      </c>
      <c r="X269" s="145">
        <v>0.0045</v>
      </c>
      <c r="Y269" s="145">
        <f>X269*K269</f>
        <v>0.11114999999999998</v>
      </c>
      <c r="Z269" s="145">
        <v>0</v>
      </c>
      <c r="AA269" s="146">
        <f>Z269*K269</f>
        <v>0</v>
      </c>
      <c r="AR269" s="15" t="s">
        <v>220</v>
      </c>
      <c r="AT269" s="15" t="s">
        <v>142</v>
      </c>
      <c r="AU269" s="15" t="s">
        <v>124</v>
      </c>
      <c r="AY269" s="15" t="s">
        <v>141</v>
      </c>
      <c r="BE269" s="147">
        <f>IF(U269="základní",N269,0)</f>
        <v>0</v>
      </c>
      <c r="BF269" s="147">
        <f>IF(U269="snížená",N269,0)</f>
        <v>0</v>
      </c>
      <c r="BG269" s="147">
        <f>IF(U269="zákl. přenesená",N269,0)</f>
        <v>0</v>
      </c>
      <c r="BH269" s="147">
        <f>IF(U269="sníž. přenesená",N269,0)</f>
        <v>0</v>
      </c>
      <c r="BI269" s="147">
        <f>IF(U269="nulová",N269,0)</f>
        <v>0</v>
      </c>
      <c r="BJ269" s="15" t="s">
        <v>124</v>
      </c>
      <c r="BK269" s="147">
        <f>ROUND(L269*K269,2)</f>
        <v>0</v>
      </c>
      <c r="BL269" s="15" t="s">
        <v>220</v>
      </c>
      <c r="BM269" s="15" t="s">
        <v>495</v>
      </c>
    </row>
    <row r="270" spans="2:51" s="10" customFormat="1" ht="22.5" customHeight="1">
      <c r="B270" s="148"/>
      <c r="C270" s="149"/>
      <c r="D270" s="149"/>
      <c r="E270" s="150" t="s">
        <v>3</v>
      </c>
      <c r="F270" s="226" t="s">
        <v>496</v>
      </c>
      <c r="G270" s="227"/>
      <c r="H270" s="227"/>
      <c r="I270" s="227"/>
      <c r="J270" s="149"/>
      <c r="K270" s="151">
        <v>24.7</v>
      </c>
      <c r="L270" s="149"/>
      <c r="M270" s="149"/>
      <c r="N270" s="149"/>
      <c r="O270" s="149"/>
      <c r="P270" s="149"/>
      <c r="Q270" s="149"/>
      <c r="R270" s="152"/>
      <c r="T270" s="153"/>
      <c r="U270" s="149"/>
      <c r="V270" s="149"/>
      <c r="W270" s="149"/>
      <c r="X270" s="149"/>
      <c r="Y270" s="149"/>
      <c r="Z270" s="149"/>
      <c r="AA270" s="154"/>
      <c r="AT270" s="155" t="s">
        <v>157</v>
      </c>
      <c r="AU270" s="155" t="s">
        <v>124</v>
      </c>
      <c r="AV270" s="10" t="s">
        <v>124</v>
      </c>
      <c r="AW270" s="10" t="s">
        <v>34</v>
      </c>
      <c r="AX270" s="10" t="s">
        <v>19</v>
      </c>
      <c r="AY270" s="155" t="s">
        <v>141</v>
      </c>
    </row>
    <row r="271" spans="2:65" s="1" customFormat="1" ht="31.5" customHeight="1">
      <c r="B271" s="111"/>
      <c r="C271" s="140" t="s">
        <v>497</v>
      </c>
      <c r="D271" s="140" t="s">
        <v>142</v>
      </c>
      <c r="E271" s="141" t="s">
        <v>498</v>
      </c>
      <c r="F271" s="219" t="s">
        <v>499</v>
      </c>
      <c r="G271" s="220"/>
      <c r="H271" s="220"/>
      <c r="I271" s="220"/>
      <c r="J271" s="142" t="s">
        <v>160</v>
      </c>
      <c r="K271" s="143">
        <v>26.2</v>
      </c>
      <c r="L271" s="221">
        <v>0</v>
      </c>
      <c r="M271" s="220"/>
      <c r="N271" s="221">
        <f>ROUND(L271*K271,2)</f>
        <v>0</v>
      </c>
      <c r="O271" s="220"/>
      <c r="P271" s="220"/>
      <c r="Q271" s="220"/>
      <c r="R271" s="114"/>
      <c r="T271" s="144" t="s">
        <v>3</v>
      </c>
      <c r="U271" s="38" t="s">
        <v>44</v>
      </c>
      <c r="V271" s="145">
        <v>0.255</v>
      </c>
      <c r="W271" s="145">
        <f>V271*K271</f>
        <v>6.681</v>
      </c>
      <c r="X271" s="145">
        <v>0</v>
      </c>
      <c r="Y271" s="145">
        <f>X271*K271</f>
        <v>0</v>
      </c>
      <c r="Z271" s="145">
        <v>0.003</v>
      </c>
      <c r="AA271" s="146">
        <f>Z271*K271</f>
        <v>0.0786</v>
      </c>
      <c r="AR271" s="15" t="s">
        <v>220</v>
      </c>
      <c r="AT271" s="15" t="s">
        <v>142</v>
      </c>
      <c r="AU271" s="15" t="s">
        <v>124</v>
      </c>
      <c r="AY271" s="15" t="s">
        <v>141</v>
      </c>
      <c r="BE271" s="147">
        <f>IF(U271="základní",N271,0)</f>
        <v>0</v>
      </c>
      <c r="BF271" s="147">
        <f>IF(U271="snížená",N271,0)</f>
        <v>0</v>
      </c>
      <c r="BG271" s="147">
        <f>IF(U271="zákl. přenesená",N271,0)</f>
        <v>0</v>
      </c>
      <c r="BH271" s="147">
        <f>IF(U271="sníž. přenesená",N271,0)</f>
        <v>0</v>
      </c>
      <c r="BI271" s="147">
        <f>IF(U271="nulová",N271,0)</f>
        <v>0</v>
      </c>
      <c r="BJ271" s="15" t="s">
        <v>124</v>
      </c>
      <c r="BK271" s="147">
        <f>ROUND(L271*K271,2)</f>
        <v>0</v>
      </c>
      <c r="BL271" s="15" t="s">
        <v>220</v>
      </c>
      <c r="BM271" s="15" t="s">
        <v>500</v>
      </c>
    </row>
    <row r="272" spans="2:51" s="10" customFormat="1" ht="22.5" customHeight="1">
      <c r="B272" s="148"/>
      <c r="C272" s="149"/>
      <c r="D272" s="149"/>
      <c r="E272" s="150" t="s">
        <v>3</v>
      </c>
      <c r="F272" s="226" t="s">
        <v>501</v>
      </c>
      <c r="G272" s="227"/>
      <c r="H272" s="227"/>
      <c r="I272" s="227"/>
      <c r="J272" s="149"/>
      <c r="K272" s="151">
        <v>26.2</v>
      </c>
      <c r="L272" s="149"/>
      <c r="M272" s="149"/>
      <c r="N272" s="149"/>
      <c r="O272" s="149"/>
      <c r="P272" s="149"/>
      <c r="Q272" s="149"/>
      <c r="R272" s="152"/>
      <c r="T272" s="153"/>
      <c r="U272" s="149"/>
      <c r="V272" s="149"/>
      <c r="W272" s="149"/>
      <c r="X272" s="149"/>
      <c r="Y272" s="149"/>
      <c r="Z272" s="149"/>
      <c r="AA272" s="154"/>
      <c r="AT272" s="155" t="s">
        <v>157</v>
      </c>
      <c r="AU272" s="155" t="s">
        <v>124</v>
      </c>
      <c r="AV272" s="10" t="s">
        <v>124</v>
      </c>
      <c r="AW272" s="10" t="s">
        <v>34</v>
      </c>
      <c r="AX272" s="10" t="s">
        <v>19</v>
      </c>
      <c r="AY272" s="155" t="s">
        <v>141</v>
      </c>
    </row>
    <row r="273" spans="2:65" s="1" customFormat="1" ht="22.5" customHeight="1">
      <c r="B273" s="111"/>
      <c r="C273" s="140" t="s">
        <v>502</v>
      </c>
      <c r="D273" s="140" t="s">
        <v>142</v>
      </c>
      <c r="E273" s="141" t="s">
        <v>503</v>
      </c>
      <c r="F273" s="219" t="s">
        <v>504</v>
      </c>
      <c r="G273" s="220"/>
      <c r="H273" s="220"/>
      <c r="I273" s="220"/>
      <c r="J273" s="142" t="s">
        <v>160</v>
      </c>
      <c r="K273" s="143">
        <v>50.1</v>
      </c>
      <c r="L273" s="221">
        <v>0</v>
      </c>
      <c r="M273" s="220"/>
      <c r="N273" s="221">
        <f>ROUND(L273*K273,2)</f>
        <v>0</v>
      </c>
      <c r="O273" s="220"/>
      <c r="P273" s="220"/>
      <c r="Q273" s="220"/>
      <c r="R273" s="114"/>
      <c r="T273" s="144" t="s">
        <v>3</v>
      </c>
      <c r="U273" s="38" t="s">
        <v>44</v>
      </c>
      <c r="V273" s="145">
        <v>0.233</v>
      </c>
      <c r="W273" s="145">
        <f>V273*K273</f>
        <v>11.673300000000001</v>
      </c>
      <c r="X273" s="145">
        <v>0.0003</v>
      </c>
      <c r="Y273" s="145">
        <f>X273*K273</f>
        <v>0.01503</v>
      </c>
      <c r="Z273" s="145">
        <v>0</v>
      </c>
      <c r="AA273" s="146">
        <f>Z273*K273</f>
        <v>0</v>
      </c>
      <c r="AR273" s="15" t="s">
        <v>220</v>
      </c>
      <c r="AT273" s="15" t="s">
        <v>142</v>
      </c>
      <c r="AU273" s="15" t="s">
        <v>124</v>
      </c>
      <c r="AY273" s="15" t="s">
        <v>141</v>
      </c>
      <c r="BE273" s="147">
        <f>IF(U273="základní",N273,0)</f>
        <v>0</v>
      </c>
      <c r="BF273" s="147">
        <f>IF(U273="snížená",N273,0)</f>
        <v>0</v>
      </c>
      <c r="BG273" s="147">
        <f>IF(U273="zákl. přenesená",N273,0)</f>
        <v>0</v>
      </c>
      <c r="BH273" s="147">
        <f>IF(U273="sníž. přenesená",N273,0)</f>
        <v>0</v>
      </c>
      <c r="BI273" s="147">
        <f>IF(U273="nulová",N273,0)</f>
        <v>0</v>
      </c>
      <c r="BJ273" s="15" t="s">
        <v>124</v>
      </c>
      <c r="BK273" s="147">
        <f>ROUND(L273*K273,2)</f>
        <v>0</v>
      </c>
      <c r="BL273" s="15" t="s">
        <v>220</v>
      </c>
      <c r="BM273" s="15" t="s">
        <v>505</v>
      </c>
    </row>
    <row r="274" spans="2:51" s="10" customFormat="1" ht="22.5" customHeight="1">
      <c r="B274" s="148"/>
      <c r="C274" s="149"/>
      <c r="D274" s="149"/>
      <c r="E274" s="150" t="s">
        <v>3</v>
      </c>
      <c r="F274" s="226" t="s">
        <v>506</v>
      </c>
      <c r="G274" s="227"/>
      <c r="H274" s="227"/>
      <c r="I274" s="227"/>
      <c r="J274" s="149"/>
      <c r="K274" s="151">
        <v>50.1</v>
      </c>
      <c r="L274" s="149"/>
      <c r="M274" s="149"/>
      <c r="N274" s="149"/>
      <c r="O274" s="149"/>
      <c r="P274" s="149"/>
      <c r="Q274" s="149"/>
      <c r="R274" s="152"/>
      <c r="T274" s="153"/>
      <c r="U274" s="149"/>
      <c r="V274" s="149"/>
      <c r="W274" s="149"/>
      <c r="X274" s="149"/>
      <c r="Y274" s="149"/>
      <c r="Z274" s="149"/>
      <c r="AA274" s="154"/>
      <c r="AT274" s="155" t="s">
        <v>157</v>
      </c>
      <c r="AU274" s="155" t="s">
        <v>124</v>
      </c>
      <c r="AV274" s="10" t="s">
        <v>124</v>
      </c>
      <c r="AW274" s="10" t="s">
        <v>34</v>
      </c>
      <c r="AX274" s="10" t="s">
        <v>19</v>
      </c>
      <c r="AY274" s="155" t="s">
        <v>141</v>
      </c>
    </row>
    <row r="275" spans="2:65" s="1" customFormat="1" ht="22.5" customHeight="1">
      <c r="B275" s="111"/>
      <c r="C275" s="164" t="s">
        <v>507</v>
      </c>
      <c r="D275" s="164" t="s">
        <v>212</v>
      </c>
      <c r="E275" s="165" t="s">
        <v>508</v>
      </c>
      <c r="F275" s="228" t="s">
        <v>509</v>
      </c>
      <c r="G275" s="229"/>
      <c r="H275" s="229"/>
      <c r="I275" s="229"/>
      <c r="J275" s="166" t="s">
        <v>160</v>
      </c>
      <c r="K275" s="167">
        <v>55.11</v>
      </c>
      <c r="L275" s="230">
        <v>0</v>
      </c>
      <c r="M275" s="229"/>
      <c r="N275" s="230">
        <f>ROUND(L275*K275,2)</f>
        <v>0</v>
      </c>
      <c r="O275" s="220"/>
      <c r="P275" s="220"/>
      <c r="Q275" s="220"/>
      <c r="R275" s="114"/>
      <c r="T275" s="144" t="s">
        <v>3</v>
      </c>
      <c r="U275" s="38" t="s">
        <v>44</v>
      </c>
      <c r="V275" s="145">
        <v>0</v>
      </c>
      <c r="W275" s="145">
        <f>V275*K275</f>
        <v>0</v>
      </c>
      <c r="X275" s="145">
        <v>0.00283</v>
      </c>
      <c r="Y275" s="145">
        <f>X275*K275</f>
        <v>0.1559613</v>
      </c>
      <c r="Z275" s="145">
        <v>0</v>
      </c>
      <c r="AA275" s="146">
        <f>Z275*K275</f>
        <v>0</v>
      </c>
      <c r="AR275" s="15" t="s">
        <v>296</v>
      </c>
      <c r="AT275" s="15" t="s">
        <v>212</v>
      </c>
      <c r="AU275" s="15" t="s">
        <v>124</v>
      </c>
      <c r="AY275" s="15" t="s">
        <v>141</v>
      </c>
      <c r="BE275" s="147">
        <f>IF(U275="základní",N275,0)</f>
        <v>0</v>
      </c>
      <c r="BF275" s="147">
        <f>IF(U275="snížená",N275,0)</f>
        <v>0</v>
      </c>
      <c r="BG275" s="147">
        <f>IF(U275="zákl. přenesená",N275,0)</f>
        <v>0</v>
      </c>
      <c r="BH275" s="147">
        <f>IF(U275="sníž. přenesená",N275,0)</f>
        <v>0</v>
      </c>
      <c r="BI275" s="147">
        <f>IF(U275="nulová",N275,0)</f>
        <v>0</v>
      </c>
      <c r="BJ275" s="15" t="s">
        <v>124</v>
      </c>
      <c r="BK275" s="147">
        <f>ROUND(L275*K275,2)</f>
        <v>0</v>
      </c>
      <c r="BL275" s="15" t="s">
        <v>220</v>
      </c>
      <c r="BM275" s="15" t="s">
        <v>510</v>
      </c>
    </row>
    <row r="276" spans="2:65" s="1" customFormat="1" ht="31.5" customHeight="1">
      <c r="B276" s="111"/>
      <c r="C276" s="140" t="s">
        <v>511</v>
      </c>
      <c r="D276" s="140" t="s">
        <v>142</v>
      </c>
      <c r="E276" s="141" t="s">
        <v>512</v>
      </c>
      <c r="F276" s="219" t="s">
        <v>513</v>
      </c>
      <c r="G276" s="220"/>
      <c r="H276" s="220"/>
      <c r="I276" s="220"/>
      <c r="J276" s="142" t="s">
        <v>169</v>
      </c>
      <c r="K276" s="143">
        <v>15.89</v>
      </c>
      <c r="L276" s="221">
        <v>0</v>
      </c>
      <c r="M276" s="220"/>
      <c r="N276" s="221">
        <f>ROUND(L276*K276,2)</f>
        <v>0</v>
      </c>
      <c r="O276" s="220"/>
      <c r="P276" s="220"/>
      <c r="Q276" s="220"/>
      <c r="R276" s="114"/>
      <c r="T276" s="144" t="s">
        <v>3</v>
      </c>
      <c r="U276" s="38" t="s">
        <v>44</v>
      </c>
      <c r="V276" s="145">
        <v>0.117</v>
      </c>
      <c r="W276" s="145">
        <f>V276*K276</f>
        <v>1.8591300000000002</v>
      </c>
      <c r="X276" s="145">
        <v>0</v>
      </c>
      <c r="Y276" s="145">
        <f>X276*K276</f>
        <v>0</v>
      </c>
      <c r="Z276" s="145">
        <v>0</v>
      </c>
      <c r="AA276" s="146">
        <f>Z276*K276</f>
        <v>0</v>
      </c>
      <c r="AR276" s="15" t="s">
        <v>220</v>
      </c>
      <c r="AT276" s="15" t="s">
        <v>142</v>
      </c>
      <c r="AU276" s="15" t="s">
        <v>124</v>
      </c>
      <c r="AY276" s="15" t="s">
        <v>141</v>
      </c>
      <c r="BE276" s="147">
        <f>IF(U276="základní",N276,0)</f>
        <v>0</v>
      </c>
      <c r="BF276" s="147">
        <f>IF(U276="snížená",N276,0)</f>
        <v>0</v>
      </c>
      <c r="BG276" s="147">
        <f>IF(U276="zákl. přenesená",N276,0)</f>
        <v>0</v>
      </c>
      <c r="BH276" s="147">
        <f>IF(U276="sníž. přenesená",N276,0)</f>
        <v>0</v>
      </c>
      <c r="BI276" s="147">
        <f>IF(U276="nulová",N276,0)</f>
        <v>0</v>
      </c>
      <c r="BJ276" s="15" t="s">
        <v>124</v>
      </c>
      <c r="BK276" s="147">
        <f>ROUND(L276*K276,2)</f>
        <v>0</v>
      </c>
      <c r="BL276" s="15" t="s">
        <v>220</v>
      </c>
      <c r="BM276" s="15" t="s">
        <v>514</v>
      </c>
    </row>
    <row r="277" spans="2:51" s="10" customFormat="1" ht="22.5" customHeight="1">
      <c r="B277" s="148"/>
      <c r="C277" s="149"/>
      <c r="D277" s="149"/>
      <c r="E277" s="150" t="s">
        <v>3</v>
      </c>
      <c r="F277" s="226" t="s">
        <v>515</v>
      </c>
      <c r="G277" s="227"/>
      <c r="H277" s="227"/>
      <c r="I277" s="227"/>
      <c r="J277" s="149"/>
      <c r="K277" s="151">
        <v>15.89</v>
      </c>
      <c r="L277" s="149"/>
      <c r="M277" s="149"/>
      <c r="N277" s="149"/>
      <c r="O277" s="149"/>
      <c r="P277" s="149"/>
      <c r="Q277" s="149"/>
      <c r="R277" s="152"/>
      <c r="T277" s="153"/>
      <c r="U277" s="149"/>
      <c r="V277" s="149"/>
      <c r="W277" s="149"/>
      <c r="X277" s="149"/>
      <c r="Y277" s="149"/>
      <c r="Z277" s="149"/>
      <c r="AA277" s="154"/>
      <c r="AT277" s="155" t="s">
        <v>157</v>
      </c>
      <c r="AU277" s="155" t="s">
        <v>124</v>
      </c>
      <c r="AV277" s="10" t="s">
        <v>124</v>
      </c>
      <c r="AW277" s="10" t="s">
        <v>34</v>
      </c>
      <c r="AX277" s="10" t="s">
        <v>19</v>
      </c>
      <c r="AY277" s="155" t="s">
        <v>141</v>
      </c>
    </row>
    <row r="278" spans="2:65" s="1" customFormat="1" ht="22.5" customHeight="1">
      <c r="B278" s="111"/>
      <c r="C278" s="140" t="s">
        <v>516</v>
      </c>
      <c r="D278" s="140" t="s">
        <v>142</v>
      </c>
      <c r="E278" s="141" t="s">
        <v>517</v>
      </c>
      <c r="F278" s="219" t="s">
        <v>518</v>
      </c>
      <c r="G278" s="220"/>
      <c r="H278" s="220"/>
      <c r="I278" s="220"/>
      <c r="J278" s="142" t="s">
        <v>169</v>
      </c>
      <c r="K278" s="143">
        <v>39.42</v>
      </c>
      <c r="L278" s="221">
        <v>0</v>
      </c>
      <c r="M278" s="220"/>
      <c r="N278" s="221">
        <f>ROUND(L278*K278,2)</f>
        <v>0</v>
      </c>
      <c r="O278" s="220"/>
      <c r="P278" s="220"/>
      <c r="Q278" s="220"/>
      <c r="R278" s="114"/>
      <c r="T278" s="144" t="s">
        <v>3</v>
      </c>
      <c r="U278" s="38" t="s">
        <v>44</v>
      </c>
      <c r="V278" s="145">
        <v>0.035</v>
      </c>
      <c r="W278" s="145">
        <f>V278*K278</f>
        <v>1.3797000000000001</v>
      </c>
      <c r="X278" s="145">
        <v>0</v>
      </c>
      <c r="Y278" s="145">
        <f>X278*K278</f>
        <v>0</v>
      </c>
      <c r="Z278" s="145">
        <v>0.0003</v>
      </c>
      <c r="AA278" s="146">
        <f>Z278*K278</f>
        <v>0.011826</v>
      </c>
      <c r="AR278" s="15" t="s">
        <v>220</v>
      </c>
      <c r="AT278" s="15" t="s">
        <v>142</v>
      </c>
      <c r="AU278" s="15" t="s">
        <v>124</v>
      </c>
      <c r="AY278" s="15" t="s">
        <v>141</v>
      </c>
      <c r="BE278" s="147">
        <f>IF(U278="základní",N278,0)</f>
        <v>0</v>
      </c>
      <c r="BF278" s="147">
        <f>IF(U278="snížená",N278,0)</f>
        <v>0</v>
      </c>
      <c r="BG278" s="147">
        <f>IF(U278="zákl. přenesená",N278,0)</f>
        <v>0</v>
      </c>
      <c r="BH278" s="147">
        <f>IF(U278="sníž. přenesená",N278,0)</f>
        <v>0</v>
      </c>
      <c r="BI278" s="147">
        <f>IF(U278="nulová",N278,0)</f>
        <v>0</v>
      </c>
      <c r="BJ278" s="15" t="s">
        <v>124</v>
      </c>
      <c r="BK278" s="147">
        <f>ROUND(L278*K278,2)</f>
        <v>0</v>
      </c>
      <c r="BL278" s="15" t="s">
        <v>220</v>
      </c>
      <c r="BM278" s="15" t="s">
        <v>519</v>
      </c>
    </row>
    <row r="279" spans="2:51" s="10" customFormat="1" ht="31.5" customHeight="1">
      <c r="B279" s="148"/>
      <c r="C279" s="149"/>
      <c r="D279" s="149"/>
      <c r="E279" s="150" t="s">
        <v>3</v>
      </c>
      <c r="F279" s="226" t="s">
        <v>520</v>
      </c>
      <c r="G279" s="227"/>
      <c r="H279" s="227"/>
      <c r="I279" s="227"/>
      <c r="J279" s="149"/>
      <c r="K279" s="151">
        <v>39.42</v>
      </c>
      <c r="L279" s="149"/>
      <c r="M279" s="149"/>
      <c r="N279" s="149"/>
      <c r="O279" s="149"/>
      <c r="P279" s="149"/>
      <c r="Q279" s="149"/>
      <c r="R279" s="152"/>
      <c r="T279" s="153"/>
      <c r="U279" s="149"/>
      <c r="V279" s="149"/>
      <c r="W279" s="149"/>
      <c r="X279" s="149"/>
      <c r="Y279" s="149"/>
      <c r="Z279" s="149"/>
      <c r="AA279" s="154"/>
      <c r="AT279" s="155" t="s">
        <v>157</v>
      </c>
      <c r="AU279" s="155" t="s">
        <v>124</v>
      </c>
      <c r="AV279" s="10" t="s">
        <v>124</v>
      </c>
      <c r="AW279" s="10" t="s">
        <v>34</v>
      </c>
      <c r="AX279" s="10" t="s">
        <v>19</v>
      </c>
      <c r="AY279" s="155" t="s">
        <v>141</v>
      </c>
    </row>
    <row r="280" spans="2:65" s="1" customFormat="1" ht="22.5" customHeight="1">
      <c r="B280" s="111"/>
      <c r="C280" s="140" t="s">
        <v>521</v>
      </c>
      <c r="D280" s="140" t="s">
        <v>142</v>
      </c>
      <c r="E280" s="141" t="s">
        <v>522</v>
      </c>
      <c r="F280" s="219" t="s">
        <v>523</v>
      </c>
      <c r="G280" s="220"/>
      <c r="H280" s="220"/>
      <c r="I280" s="220"/>
      <c r="J280" s="142" t="s">
        <v>169</v>
      </c>
      <c r="K280" s="143">
        <v>27.55</v>
      </c>
      <c r="L280" s="221">
        <v>0</v>
      </c>
      <c r="M280" s="220"/>
      <c r="N280" s="221">
        <f>ROUND(L280*K280,2)</f>
        <v>0</v>
      </c>
      <c r="O280" s="220"/>
      <c r="P280" s="220"/>
      <c r="Q280" s="220"/>
      <c r="R280" s="114"/>
      <c r="T280" s="144" t="s">
        <v>3</v>
      </c>
      <c r="U280" s="38" t="s">
        <v>44</v>
      </c>
      <c r="V280" s="145">
        <v>0.181</v>
      </c>
      <c r="W280" s="145">
        <f>V280*K280</f>
        <v>4.98655</v>
      </c>
      <c r="X280" s="145">
        <v>1E-05</v>
      </c>
      <c r="Y280" s="145">
        <f>X280*K280</f>
        <v>0.00027550000000000003</v>
      </c>
      <c r="Z280" s="145">
        <v>0</v>
      </c>
      <c r="AA280" s="146">
        <f>Z280*K280</f>
        <v>0</v>
      </c>
      <c r="AR280" s="15" t="s">
        <v>220</v>
      </c>
      <c r="AT280" s="15" t="s">
        <v>142</v>
      </c>
      <c r="AU280" s="15" t="s">
        <v>124</v>
      </c>
      <c r="AY280" s="15" t="s">
        <v>141</v>
      </c>
      <c r="BE280" s="147">
        <f>IF(U280="základní",N280,0)</f>
        <v>0</v>
      </c>
      <c r="BF280" s="147">
        <f>IF(U280="snížená",N280,0)</f>
        <v>0</v>
      </c>
      <c r="BG280" s="147">
        <f>IF(U280="zákl. přenesená",N280,0)</f>
        <v>0</v>
      </c>
      <c r="BH280" s="147">
        <f>IF(U280="sníž. přenesená",N280,0)</f>
        <v>0</v>
      </c>
      <c r="BI280" s="147">
        <f>IF(U280="nulová",N280,0)</f>
        <v>0</v>
      </c>
      <c r="BJ280" s="15" t="s">
        <v>124</v>
      </c>
      <c r="BK280" s="147">
        <f>ROUND(L280*K280,2)</f>
        <v>0</v>
      </c>
      <c r="BL280" s="15" t="s">
        <v>220</v>
      </c>
      <c r="BM280" s="15" t="s">
        <v>524</v>
      </c>
    </row>
    <row r="281" spans="2:51" s="10" customFormat="1" ht="31.5" customHeight="1">
      <c r="B281" s="148"/>
      <c r="C281" s="149"/>
      <c r="D281" s="149"/>
      <c r="E281" s="150" t="s">
        <v>3</v>
      </c>
      <c r="F281" s="226" t="s">
        <v>525</v>
      </c>
      <c r="G281" s="227"/>
      <c r="H281" s="227"/>
      <c r="I281" s="227"/>
      <c r="J281" s="149"/>
      <c r="K281" s="151">
        <v>27.55</v>
      </c>
      <c r="L281" s="149"/>
      <c r="M281" s="149"/>
      <c r="N281" s="149"/>
      <c r="O281" s="149"/>
      <c r="P281" s="149"/>
      <c r="Q281" s="149"/>
      <c r="R281" s="152"/>
      <c r="T281" s="153"/>
      <c r="U281" s="149"/>
      <c r="V281" s="149"/>
      <c r="W281" s="149"/>
      <c r="X281" s="149"/>
      <c r="Y281" s="149"/>
      <c r="Z281" s="149"/>
      <c r="AA281" s="154"/>
      <c r="AT281" s="155" t="s">
        <v>157</v>
      </c>
      <c r="AU281" s="155" t="s">
        <v>124</v>
      </c>
      <c r="AV281" s="10" t="s">
        <v>124</v>
      </c>
      <c r="AW281" s="10" t="s">
        <v>34</v>
      </c>
      <c r="AX281" s="10" t="s">
        <v>19</v>
      </c>
      <c r="AY281" s="155" t="s">
        <v>141</v>
      </c>
    </row>
    <row r="282" spans="2:65" s="1" customFormat="1" ht="22.5" customHeight="1">
      <c r="B282" s="111"/>
      <c r="C282" s="164" t="s">
        <v>526</v>
      </c>
      <c r="D282" s="164" t="s">
        <v>212</v>
      </c>
      <c r="E282" s="165" t="s">
        <v>527</v>
      </c>
      <c r="F282" s="228" t="s">
        <v>528</v>
      </c>
      <c r="G282" s="229"/>
      <c r="H282" s="229"/>
      <c r="I282" s="229"/>
      <c r="J282" s="166" t="s">
        <v>169</v>
      </c>
      <c r="K282" s="167">
        <v>28.101</v>
      </c>
      <c r="L282" s="230">
        <v>0</v>
      </c>
      <c r="M282" s="229"/>
      <c r="N282" s="230">
        <f>ROUND(L282*K282,2)</f>
        <v>0</v>
      </c>
      <c r="O282" s="220"/>
      <c r="P282" s="220"/>
      <c r="Q282" s="220"/>
      <c r="R282" s="114"/>
      <c r="T282" s="144" t="s">
        <v>3</v>
      </c>
      <c r="U282" s="38" t="s">
        <v>44</v>
      </c>
      <c r="V282" s="145">
        <v>0</v>
      </c>
      <c r="W282" s="145">
        <f>V282*K282</f>
        <v>0</v>
      </c>
      <c r="X282" s="145">
        <v>0.00022</v>
      </c>
      <c r="Y282" s="145">
        <f>X282*K282</f>
        <v>0.00618222</v>
      </c>
      <c r="Z282" s="145">
        <v>0</v>
      </c>
      <c r="AA282" s="146">
        <f>Z282*K282</f>
        <v>0</v>
      </c>
      <c r="AR282" s="15" t="s">
        <v>296</v>
      </c>
      <c r="AT282" s="15" t="s">
        <v>212</v>
      </c>
      <c r="AU282" s="15" t="s">
        <v>124</v>
      </c>
      <c r="AY282" s="15" t="s">
        <v>141</v>
      </c>
      <c r="BE282" s="147">
        <f>IF(U282="základní",N282,0)</f>
        <v>0</v>
      </c>
      <c r="BF282" s="147">
        <f>IF(U282="snížená",N282,0)</f>
        <v>0</v>
      </c>
      <c r="BG282" s="147">
        <f>IF(U282="zákl. přenesená",N282,0)</f>
        <v>0</v>
      </c>
      <c r="BH282" s="147">
        <f>IF(U282="sníž. přenesená",N282,0)</f>
        <v>0</v>
      </c>
      <c r="BI282" s="147">
        <f>IF(U282="nulová",N282,0)</f>
        <v>0</v>
      </c>
      <c r="BJ282" s="15" t="s">
        <v>124</v>
      </c>
      <c r="BK282" s="147">
        <f>ROUND(L282*K282,2)</f>
        <v>0</v>
      </c>
      <c r="BL282" s="15" t="s">
        <v>220</v>
      </c>
      <c r="BM282" s="15" t="s">
        <v>529</v>
      </c>
    </row>
    <row r="283" spans="2:65" s="1" customFormat="1" ht="22.5" customHeight="1">
      <c r="B283" s="111"/>
      <c r="C283" s="140" t="s">
        <v>530</v>
      </c>
      <c r="D283" s="140" t="s">
        <v>142</v>
      </c>
      <c r="E283" s="141" t="s">
        <v>531</v>
      </c>
      <c r="F283" s="219" t="s">
        <v>532</v>
      </c>
      <c r="G283" s="220"/>
      <c r="H283" s="220"/>
      <c r="I283" s="220"/>
      <c r="J283" s="142" t="s">
        <v>169</v>
      </c>
      <c r="K283" s="143">
        <v>1.9</v>
      </c>
      <c r="L283" s="221">
        <v>0</v>
      </c>
      <c r="M283" s="220"/>
      <c r="N283" s="221">
        <f>ROUND(L283*K283,2)</f>
        <v>0</v>
      </c>
      <c r="O283" s="220"/>
      <c r="P283" s="220"/>
      <c r="Q283" s="220"/>
      <c r="R283" s="114"/>
      <c r="T283" s="144" t="s">
        <v>3</v>
      </c>
      <c r="U283" s="38" t="s">
        <v>44</v>
      </c>
      <c r="V283" s="145">
        <v>0.264</v>
      </c>
      <c r="W283" s="145">
        <f>V283*K283</f>
        <v>0.5016</v>
      </c>
      <c r="X283" s="145">
        <v>0</v>
      </c>
      <c r="Y283" s="145">
        <f>X283*K283</f>
        <v>0</v>
      </c>
      <c r="Z283" s="145">
        <v>0</v>
      </c>
      <c r="AA283" s="146">
        <f>Z283*K283</f>
        <v>0</v>
      </c>
      <c r="AR283" s="15" t="s">
        <v>220</v>
      </c>
      <c r="AT283" s="15" t="s">
        <v>142</v>
      </c>
      <c r="AU283" s="15" t="s">
        <v>124</v>
      </c>
      <c r="AY283" s="15" t="s">
        <v>141</v>
      </c>
      <c r="BE283" s="147">
        <f>IF(U283="základní",N283,0)</f>
        <v>0</v>
      </c>
      <c r="BF283" s="147">
        <f>IF(U283="snížená",N283,0)</f>
        <v>0</v>
      </c>
      <c r="BG283" s="147">
        <f>IF(U283="zákl. přenesená",N283,0)</f>
        <v>0</v>
      </c>
      <c r="BH283" s="147">
        <f>IF(U283="sníž. přenesená",N283,0)</f>
        <v>0</v>
      </c>
      <c r="BI283" s="147">
        <f>IF(U283="nulová",N283,0)</f>
        <v>0</v>
      </c>
      <c r="BJ283" s="15" t="s">
        <v>124</v>
      </c>
      <c r="BK283" s="147">
        <f>ROUND(L283*K283,2)</f>
        <v>0</v>
      </c>
      <c r="BL283" s="15" t="s">
        <v>220</v>
      </c>
      <c r="BM283" s="15" t="s">
        <v>533</v>
      </c>
    </row>
    <row r="284" spans="2:51" s="10" customFormat="1" ht="22.5" customHeight="1">
      <c r="B284" s="148"/>
      <c r="C284" s="149"/>
      <c r="D284" s="149"/>
      <c r="E284" s="150" t="s">
        <v>3</v>
      </c>
      <c r="F284" s="226" t="s">
        <v>534</v>
      </c>
      <c r="G284" s="227"/>
      <c r="H284" s="227"/>
      <c r="I284" s="227"/>
      <c r="J284" s="149"/>
      <c r="K284" s="151">
        <v>1.9</v>
      </c>
      <c r="L284" s="149"/>
      <c r="M284" s="149"/>
      <c r="N284" s="149"/>
      <c r="O284" s="149"/>
      <c r="P284" s="149"/>
      <c r="Q284" s="149"/>
      <c r="R284" s="152"/>
      <c r="T284" s="153"/>
      <c r="U284" s="149"/>
      <c r="V284" s="149"/>
      <c r="W284" s="149"/>
      <c r="X284" s="149"/>
      <c r="Y284" s="149"/>
      <c r="Z284" s="149"/>
      <c r="AA284" s="154"/>
      <c r="AT284" s="155" t="s">
        <v>157</v>
      </c>
      <c r="AU284" s="155" t="s">
        <v>124</v>
      </c>
      <c r="AV284" s="10" t="s">
        <v>124</v>
      </c>
      <c r="AW284" s="10" t="s">
        <v>34</v>
      </c>
      <c r="AX284" s="10" t="s">
        <v>19</v>
      </c>
      <c r="AY284" s="155" t="s">
        <v>141</v>
      </c>
    </row>
    <row r="285" spans="2:65" s="1" customFormat="1" ht="22.5" customHeight="1">
      <c r="B285" s="111"/>
      <c r="C285" s="164" t="s">
        <v>535</v>
      </c>
      <c r="D285" s="164" t="s">
        <v>212</v>
      </c>
      <c r="E285" s="165" t="s">
        <v>536</v>
      </c>
      <c r="F285" s="228" t="s">
        <v>537</v>
      </c>
      <c r="G285" s="229"/>
      <c r="H285" s="229"/>
      <c r="I285" s="229"/>
      <c r="J285" s="166" t="s">
        <v>169</v>
      </c>
      <c r="K285" s="167">
        <v>1.957</v>
      </c>
      <c r="L285" s="230">
        <v>0</v>
      </c>
      <c r="M285" s="229"/>
      <c r="N285" s="230">
        <f>ROUND(L285*K285,2)</f>
        <v>0</v>
      </c>
      <c r="O285" s="220"/>
      <c r="P285" s="220"/>
      <c r="Q285" s="220"/>
      <c r="R285" s="114"/>
      <c r="T285" s="144" t="s">
        <v>3</v>
      </c>
      <c r="U285" s="38" t="s">
        <v>44</v>
      </c>
      <c r="V285" s="145">
        <v>0</v>
      </c>
      <c r="W285" s="145">
        <f>V285*K285</f>
        <v>0</v>
      </c>
      <c r="X285" s="145">
        <v>0.004</v>
      </c>
      <c r="Y285" s="145">
        <f>X285*K285</f>
        <v>0.007828</v>
      </c>
      <c r="Z285" s="145">
        <v>0</v>
      </c>
      <c r="AA285" s="146">
        <f>Z285*K285</f>
        <v>0</v>
      </c>
      <c r="AR285" s="15" t="s">
        <v>296</v>
      </c>
      <c r="AT285" s="15" t="s">
        <v>212</v>
      </c>
      <c r="AU285" s="15" t="s">
        <v>124</v>
      </c>
      <c r="AY285" s="15" t="s">
        <v>141</v>
      </c>
      <c r="BE285" s="147">
        <f>IF(U285="základní",N285,0)</f>
        <v>0</v>
      </c>
      <c r="BF285" s="147">
        <f>IF(U285="snížená",N285,0)</f>
        <v>0</v>
      </c>
      <c r="BG285" s="147">
        <f>IF(U285="zákl. přenesená",N285,0)</f>
        <v>0</v>
      </c>
      <c r="BH285" s="147">
        <f>IF(U285="sníž. přenesená",N285,0)</f>
        <v>0</v>
      </c>
      <c r="BI285" s="147">
        <f>IF(U285="nulová",N285,0)</f>
        <v>0</v>
      </c>
      <c r="BJ285" s="15" t="s">
        <v>124</v>
      </c>
      <c r="BK285" s="147">
        <f>ROUND(L285*K285,2)</f>
        <v>0</v>
      </c>
      <c r="BL285" s="15" t="s">
        <v>220</v>
      </c>
      <c r="BM285" s="15" t="s">
        <v>538</v>
      </c>
    </row>
    <row r="286" spans="2:51" s="10" customFormat="1" ht="22.5" customHeight="1">
      <c r="B286" s="148"/>
      <c r="C286" s="149"/>
      <c r="D286" s="149"/>
      <c r="E286" s="150" t="s">
        <v>3</v>
      </c>
      <c r="F286" s="226" t="s">
        <v>539</v>
      </c>
      <c r="G286" s="227"/>
      <c r="H286" s="227"/>
      <c r="I286" s="227"/>
      <c r="J286" s="149"/>
      <c r="K286" s="151">
        <v>1.9</v>
      </c>
      <c r="L286" s="149"/>
      <c r="M286" s="149"/>
      <c r="N286" s="149"/>
      <c r="O286" s="149"/>
      <c r="P286" s="149"/>
      <c r="Q286" s="149"/>
      <c r="R286" s="152"/>
      <c r="T286" s="153"/>
      <c r="U286" s="149"/>
      <c r="V286" s="149"/>
      <c r="W286" s="149"/>
      <c r="X286" s="149"/>
      <c r="Y286" s="149"/>
      <c r="Z286" s="149"/>
      <c r="AA286" s="154"/>
      <c r="AT286" s="155" t="s">
        <v>157</v>
      </c>
      <c r="AU286" s="155" t="s">
        <v>124</v>
      </c>
      <c r="AV286" s="10" t="s">
        <v>124</v>
      </c>
      <c r="AW286" s="10" t="s">
        <v>34</v>
      </c>
      <c r="AX286" s="10" t="s">
        <v>19</v>
      </c>
      <c r="AY286" s="155" t="s">
        <v>141</v>
      </c>
    </row>
    <row r="287" spans="2:65" s="1" customFormat="1" ht="31.5" customHeight="1">
      <c r="B287" s="111"/>
      <c r="C287" s="140" t="s">
        <v>540</v>
      </c>
      <c r="D287" s="140" t="s">
        <v>142</v>
      </c>
      <c r="E287" s="141" t="s">
        <v>541</v>
      </c>
      <c r="F287" s="219" t="s">
        <v>542</v>
      </c>
      <c r="G287" s="220"/>
      <c r="H287" s="220"/>
      <c r="I287" s="220"/>
      <c r="J287" s="142" t="s">
        <v>290</v>
      </c>
      <c r="K287" s="143">
        <v>352.236</v>
      </c>
      <c r="L287" s="221">
        <v>0</v>
      </c>
      <c r="M287" s="220"/>
      <c r="N287" s="221">
        <f>ROUND(L287*K287,2)</f>
        <v>0</v>
      </c>
      <c r="O287" s="220"/>
      <c r="P287" s="220"/>
      <c r="Q287" s="220"/>
      <c r="R287" s="114"/>
      <c r="T287" s="144" t="s">
        <v>3</v>
      </c>
      <c r="U287" s="38" t="s">
        <v>44</v>
      </c>
      <c r="V287" s="145">
        <v>0</v>
      </c>
      <c r="W287" s="145">
        <f>V287*K287</f>
        <v>0</v>
      </c>
      <c r="X287" s="145">
        <v>0</v>
      </c>
      <c r="Y287" s="145">
        <f>X287*K287</f>
        <v>0</v>
      </c>
      <c r="Z287" s="145">
        <v>0</v>
      </c>
      <c r="AA287" s="146">
        <f>Z287*K287</f>
        <v>0</v>
      </c>
      <c r="AR287" s="15" t="s">
        <v>220</v>
      </c>
      <c r="AT287" s="15" t="s">
        <v>142</v>
      </c>
      <c r="AU287" s="15" t="s">
        <v>124</v>
      </c>
      <c r="AY287" s="15" t="s">
        <v>141</v>
      </c>
      <c r="BE287" s="147">
        <f>IF(U287="základní",N287,0)</f>
        <v>0</v>
      </c>
      <c r="BF287" s="147">
        <f>IF(U287="snížená",N287,0)</f>
        <v>0</v>
      </c>
      <c r="BG287" s="147">
        <f>IF(U287="zákl. přenesená",N287,0)</f>
        <v>0</v>
      </c>
      <c r="BH287" s="147">
        <f>IF(U287="sníž. přenesená",N287,0)</f>
        <v>0</v>
      </c>
      <c r="BI287" s="147">
        <f>IF(U287="nulová",N287,0)</f>
        <v>0</v>
      </c>
      <c r="BJ287" s="15" t="s">
        <v>124</v>
      </c>
      <c r="BK287" s="147">
        <f>ROUND(L287*K287,2)</f>
        <v>0</v>
      </c>
      <c r="BL287" s="15" t="s">
        <v>220</v>
      </c>
      <c r="BM287" s="15" t="s">
        <v>543</v>
      </c>
    </row>
    <row r="288" spans="2:63" s="9" customFormat="1" ht="29.25" customHeight="1">
      <c r="B288" s="129"/>
      <c r="C288" s="130"/>
      <c r="D288" s="139" t="s">
        <v>116</v>
      </c>
      <c r="E288" s="139"/>
      <c r="F288" s="139"/>
      <c r="G288" s="139"/>
      <c r="H288" s="139"/>
      <c r="I288" s="139"/>
      <c r="J288" s="139"/>
      <c r="K288" s="139"/>
      <c r="L288" s="139"/>
      <c r="M288" s="139"/>
      <c r="N288" s="217">
        <f>BK288</f>
        <v>0</v>
      </c>
      <c r="O288" s="218"/>
      <c r="P288" s="218"/>
      <c r="Q288" s="218"/>
      <c r="R288" s="132"/>
      <c r="T288" s="133"/>
      <c r="U288" s="130"/>
      <c r="V288" s="130"/>
      <c r="W288" s="134">
        <f>SUM(W289:W299)</f>
        <v>25.296445</v>
      </c>
      <c r="X288" s="130"/>
      <c r="Y288" s="134">
        <f>SUM(Y289:Y299)</f>
        <v>0.4692832</v>
      </c>
      <c r="Z288" s="130"/>
      <c r="AA288" s="135">
        <f>SUM(AA289:AA299)</f>
        <v>0</v>
      </c>
      <c r="AR288" s="136" t="s">
        <v>124</v>
      </c>
      <c r="AT288" s="137" t="s">
        <v>76</v>
      </c>
      <c r="AU288" s="137" t="s">
        <v>19</v>
      </c>
      <c r="AY288" s="136" t="s">
        <v>141</v>
      </c>
      <c r="BK288" s="138">
        <f>SUM(BK289:BK299)</f>
        <v>0</v>
      </c>
    </row>
    <row r="289" spans="2:65" s="1" customFormat="1" ht="31.5" customHeight="1">
      <c r="B289" s="111"/>
      <c r="C289" s="140" t="s">
        <v>544</v>
      </c>
      <c r="D289" s="140" t="s">
        <v>142</v>
      </c>
      <c r="E289" s="141" t="s">
        <v>545</v>
      </c>
      <c r="F289" s="219" t="s">
        <v>546</v>
      </c>
      <c r="G289" s="220"/>
      <c r="H289" s="220"/>
      <c r="I289" s="220"/>
      <c r="J289" s="142" t="s">
        <v>160</v>
      </c>
      <c r="K289" s="143">
        <v>27.897</v>
      </c>
      <c r="L289" s="221">
        <v>0</v>
      </c>
      <c r="M289" s="220"/>
      <c r="N289" s="221">
        <f>ROUND(L289*K289,2)</f>
        <v>0</v>
      </c>
      <c r="O289" s="220"/>
      <c r="P289" s="220"/>
      <c r="Q289" s="220"/>
      <c r="R289" s="114"/>
      <c r="T289" s="144" t="s">
        <v>3</v>
      </c>
      <c r="U289" s="38" t="s">
        <v>44</v>
      </c>
      <c r="V289" s="145">
        <v>0.641</v>
      </c>
      <c r="W289" s="145">
        <f>V289*K289</f>
        <v>17.881977</v>
      </c>
      <c r="X289" s="145">
        <v>0.003</v>
      </c>
      <c r="Y289" s="145">
        <f>X289*K289</f>
        <v>0.083691</v>
      </c>
      <c r="Z289" s="145">
        <v>0</v>
      </c>
      <c r="AA289" s="146">
        <f>Z289*K289</f>
        <v>0</v>
      </c>
      <c r="AR289" s="15" t="s">
        <v>220</v>
      </c>
      <c r="AT289" s="15" t="s">
        <v>142</v>
      </c>
      <c r="AU289" s="15" t="s">
        <v>124</v>
      </c>
      <c r="AY289" s="15" t="s">
        <v>141</v>
      </c>
      <c r="BE289" s="147">
        <f>IF(U289="základní",N289,0)</f>
        <v>0</v>
      </c>
      <c r="BF289" s="147">
        <f>IF(U289="snížená",N289,0)</f>
        <v>0</v>
      </c>
      <c r="BG289" s="147">
        <f>IF(U289="zákl. přenesená",N289,0)</f>
        <v>0</v>
      </c>
      <c r="BH289" s="147">
        <f>IF(U289="sníž. přenesená",N289,0)</f>
        <v>0</v>
      </c>
      <c r="BI289" s="147">
        <f>IF(U289="nulová",N289,0)</f>
        <v>0</v>
      </c>
      <c r="BJ289" s="15" t="s">
        <v>124</v>
      </c>
      <c r="BK289" s="147">
        <f>ROUND(L289*K289,2)</f>
        <v>0</v>
      </c>
      <c r="BL289" s="15" t="s">
        <v>220</v>
      </c>
      <c r="BM289" s="15" t="s">
        <v>547</v>
      </c>
    </row>
    <row r="290" spans="2:51" s="10" customFormat="1" ht="22.5" customHeight="1">
      <c r="B290" s="148"/>
      <c r="C290" s="149"/>
      <c r="D290" s="149"/>
      <c r="E290" s="150" t="s">
        <v>3</v>
      </c>
      <c r="F290" s="226" t="s">
        <v>548</v>
      </c>
      <c r="G290" s="227"/>
      <c r="H290" s="227"/>
      <c r="I290" s="227"/>
      <c r="J290" s="149"/>
      <c r="K290" s="151">
        <v>21.822</v>
      </c>
      <c r="L290" s="149"/>
      <c r="M290" s="149"/>
      <c r="N290" s="149"/>
      <c r="O290" s="149"/>
      <c r="P290" s="149"/>
      <c r="Q290" s="149"/>
      <c r="R290" s="152"/>
      <c r="T290" s="153"/>
      <c r="U290" s="149"/>
      <c r="V290" s="149"/>
      <c r="W290" s="149"/>
      <c r="X290" s="149"/>
      <c r="Y290" s="149"/>
      <c r="Z290" s="149"/>
      <c r="AA290" s="154"/>
      <c r="AT290" s="155" t="s">
        <v>157</v>
      </c>
      <c r="AU290" s="155" t="s">
        <v>124</v>
      </c>
      <c r="AV290" s="10" t="s">
        <v>124</v>
      </c>
      <c r="AW290" s="10" t="s">
        <v>34</v>
      </c>
      <c r="AX290" s="10" t="s">
        <v>77</v>
      </c>
      <c r="AY290" s="155" t="s">
        <v>141</v>
      </c>
    </row>
    <row r="291" spans="2:51" s="10" customFormat="1" ht="22.5" customHeight="1">
      <c r="B291" s="148"/>
      <c r="C291" s="149"/>
      <c r="D291" s="149"/>
      <c r="E291" s="150" t="s">
        <v>3</v>
      </c>
      <c r="F291" s="231" t="s">
        <v>549</v>
      </c>
      <c r="G291" s="227"/>
      <c r="H291" s="227"/>
      <c r="I291" s="227"/>
      <c r="J291" s="149"/>
      <c r="K291" s="151">
        <v>6.075</v>
      </c>
      <c r="L291" s="149"/>
      <c r="M291" s="149"/>
      <c r="N291" s="149"/>
      <c r="O291" s="149"/>
      <c r="P291" s="149"/>
      <c r="Q291" s="149"/>
      <c r="R291" s="152"/>
      <c r="T291" s="153"/>
      <c r="U291" s="149"/>
      <c r="V291" s="149"/>
      <c r="W291" s="149"/>
      <c r="X291" s="149"/>
      <c r="Y291" s="149"/>
      <c r="Z291" s="149"/>
      <c r="AA291" s="154"/>
      <c r="AT291" s="155" t="s">
        <v>157</v>
      </c>
      <c r="AU291" s="155" t="s">
        <v>124</v>
      </c>
      <c r="AV291" s="10" t="s">
        <v>124</v>
      </c>
      <c r="AW291" s="10" t="s">
        <v>34</v>
      </c>
      <c r="AX291" s="10" t="s">
        <v>77</v>
      </c>
      <c r="AY291" s="155" t="s">
        <v>141</v>
      </c>
    </row>
    <row r="292" spans="2:51" s="11" customFormat="1" ht="22.5" customHeight="1">
      <c r="B292" s="156"/>
      <c r="C292" s="157"/>
      <c r="D292" s="157"/>
      <c r="E292" s="158" t="s">
        <v>3</v>
      </c>
      <c r="F292" s="232" t="s">
        <v>165</v>
      </c>
      <c r="G292" s="233"/>
      <c r="H292" s="233"/>
      <c r="I292" s="233"/>
      <c r="J292" s="157"/>
      <c r="K292" s="159">
        <v>27.897</v>
      </c>
      <c r="L292" s="157"/>
      <c r="M292" s="157"/>
      <c r="N292" s="157"/>
      <c r="O292" s="157"/>
      <c r="P292" s="157"/>
      <c r="Q292" s="157"/>
      <c r="R292" s="160"/>
      <c r="T292" s="161"/>
      <c r="U292" s="157"/>
      <c r="V292" s="157"/>
      <c r="W292" s="157"/>
      <c r="X292" s="157"/>
      <c r="Y292" s="157"/>
      <c r="Z292" s="157"/>
      <c r="AA292" s="162"/>
      <c r="AT292" s="163" t="s">
        <v>157</v>
      </c>
      <c r="AU292" s="163" t="s">
        <v>124</v>
      </c>
      <c r="AV292" s="11" t="s">
        <v>146</v>
      </c>
      <c r="AW292" s="11" t="s">
        <v>34</v>
      </c>
      <c r="AX292" s="11" t="s">
        <v>19</v>
      </c>
      <c r="AY292" s="163" t="s">
        <v>141</v>
      </c>
    </row>
    <row r="293" spans="2:65" s="1" customFormat="1" ht="22.5" customHeight="1">
      <c r="B293" s="111"/>
      <c r="C293" s="164" t="s">
        <v>550</v>
      </c>
      <c r="D293" s="164" t="s">
        <v>212</v>
      </c>
      <c r="E293" s="165" t="s">
        <v>551</v>
      </c>
      <c r="F293" s="228" t="s">
        <v>552</v>
      </c>
      <c r="G293" s="229"/>
      <c r="H293" s="229"/>
      <c r="I293" s="229"/>
      <c r="J293" s="166" t="s">
        <v>160</v>
      </c>
      <c r="K293" s="167">
        <v>30.687</v>
      </c>
      <c r="L293" s="230">
        <v>0</v>
      </c>
      <c r="M293" s="229"/>
      <c r="N293" s="230">
        <f>ROUND(L293*K293,2)</f>
        <v>0</v>
      </c>
      <c r="O293" s="220"/>
      <c r="P293" s="220"/>
      <c r="Q293" s="220"/>
      <c r="R293" s="114"/>
      <c r="T293" s="144" t="s">
        <v>3</v>
      </c>
      <c r="U293" s="38" t="s">
        <v>44</v>
      </c>
      <c r="V293" s="145">
        <v>0</v>
      </c>
      <c r="W293" s="145">
        <f>V293*K293</f>
        <v>0</v>
      </c>
      <c r="X293" s="145">
        <v>0.0118</v>
      </c>
      <c r="Y293" s="145">
        <f>X293*K293</f>
        <v>0.3621066</v>
      </c>
      <c r="Z293" s="145">
        <v>0</v>
      </c>
      <c r="AA293" s="146">
        <f>Z293*K293</f>
        <v>0</v>
      </c>
      <c r="AR293" s="15" t="s">
        <v>296</v>
      </c>
      <c r="AT293" s="15" t="s">
        <v>212</v>
      </c>
      <c r="AU293" s="15" t="s">
        <v>124</v>
      </c>
      <c r="AY293" s="15" t="s">
        <v>141</v>
      </c>
      <c r="BE293" s="147">
        <f>IF(U293="základní",N293,0)</f>
        <v>0</v>
      </c>
      <c r="BF293" s="147">
        <f>IF(U293="snížená",N293,0)</f>
        <v>0</v>
      </c>
      <c r="BG293" s="147">
        <f>IF(U293="zákl. přenesená",N293,0)</f>
        <v>0</v>
      </c>
      <c r="BH293" s="147">
        <f>IF(U293="sníž. přenesená",N293,0)</f>
        <v>0</v>
      </c>
      <c r="BI293" s="147">
        <f>IF(U293="nulová",N293,0)</f>
        <v>0</v>
      </c>
      <c r="BJ293" s="15" t="s">
        <v>124</v>
      </c>
      <c r="BK293" s="147">
        <f>ROUND(L293*K293,2)</f>
        <v>0</v>
      </c>
      <c r="BL293" s="15" t="s">
        <v>220</v>
      </c>
      <c r="BM293" s="15" t="s">
        <v>553</v>
      </c>
    </row>
    <row r="294" spans="2:65" s="1" customFormat="1" ht="31.5" customHeight="1">
      <c r="B294" s="111"/>
      <c r="C294" s="140" t="s">
        <v>554</v>
      </c>
      <c r="D294" s="140" t="s">
        <v>142</v>
      </c>
      <c r="E294" s="141" t="s">
        <v>555</v>
      </c>
      <c r="F294" s="219" t="s">
        <v>556</v>
      </c>
      <c r="G294" s="220"/>
      <c r="H294" s="220"/>
      <c r="I294" s="220"/>
      <c r="J294" s="142" t="s">
        <v>160</v>
      </c>
      <c r="K294" s="143">
        <v>27.897</v>
      </c>
      <c r="L294" s="221">
        <v>0</v>
      </c>
      <c r="M294" s="220"/>
      <c r="N294" s="221">
        <f>ROUND(L294*K294,2)</f>
        <v>0</v>
      </c>
      <c r="O294" s="220"/>
      <c r="P294" s="220"/>
      <c r="Q294" s="220"/>
      <c r="R294" s="114"/>
      <c r="T294" s="144" t="s">
        <v>3</v>
      </c>
      <c r="U294" s="38" t="s">
        <v>44</v>
      </c>
      <c r="V294" s="145">
        <v>0.1</v>
      </c>
      <c r="W294" s="145">
        <f>V294*K294</f>
        <v>2.7897</v>
      </c>
      <c r="X294" s="145">
        <v>0</v>
      </c>
      <c r="Y294" s="145">
        <f>X294*K294</f>
        <v>0</v>
      </c>
      <c r="Z294" s="145">
        <v>0</v>
      </c>
      <c r="AA294" s="146">
        <f>Z294*K294</f>
        <v>0</v>
      </c>
      <c r="AR294" s="15" t="s">
        <v>220</v>
      </c>
      <c r="AT294" s="15" t="s">
        <v>142</v>
      </c>
      <c r="AU294" s="15" t="s">
        <v>124</v>
      </c>
      <c r="AY294" s="15" t="s">
        <v>141</v>
      </c>
      <c r="BE294" s="147">
        <f>IF(U294="základní",N294,0)</f>
        <v>0</v>
      </c>
      <c r="BF294" s="147">
        <f>IF(U294="snížená",N294,0)</f>
        <v>0</v>
      </c>
      <c r="BG294" s="147">
        <f>IF(U294="zákl. přenesená",N294,0)</f>
        <v>0</v>
      </c>
      <c r="BH294" s="147">
        <f>IF(U294="sníž. přenesená",N294,0)</f>
        <v>0</v>
      </c>
      <c r="BI294" s="147">
        <f>IF(U294="nulová",N294,0)</f>
        <v>0</v>
      </c>
      <c r="BJ294" s="15" t="s">
        <v>124</v>
      </c>
      <c r="BK294" s="147">
        <f>ROUND(L294*K294,2)</f>
        <v>0</v>
      </c>
      <c r="BL294" s="15" t="s">
        <v>220</v>
      </c>
      <c r="BM294" s="15" t="s">
        <v>557</v>
      </c>
    </row>
    <row r="295" spans="2:65" s="1" customFormat="1" ht="31.5" customHeight="1">
      <c r="B295" s="111"/>
      <c r="C295" s="140" t="s">
        <v>558</v>
      </c>
      <c r="D295" s="140" t="s">
        <v>142</v>
      </c>
      <c r="E295" s="141" t="s">
        <v>559</v>
      </c>
      <c r="F295" s="219" t="s">
        <v>560</v>
      </c>
      <c r="G295" s="220"/>
      <c r="H295" s="220"/>
      <c r="I295" s="220"/>
      <c r="J295" s="142" t="s">
        <v>160</v>
      </c>
      <c r="K295" s="143">
        <v>27.897</v>
      </c>
      <c r="L295" s="221">
        <v>0</v>
      </c>
      <c r="M295" s="220"/>
      <c r="N295" s="221">
        <f>ROUND(L295*K295,2)</f>
        <v>0</v>
      </c>
      <c r="O295" s="220"/>
      <c r="P295" s="220"/>
      <c r="Q295" s="220"/>
      <c r="R295" s="114"/>
      <c r="T295" s="144" t="s">
        <v>3</v>
      </c>
      <c r="U295" s="38" t="s">
        <v>44</v>
      </c>
      <c r="V295" s="145">
        <v>0.1</v>
      </c>
      <c r="W295" s="145">
        <f>V295*K295</f>
        <v>2.7897</v>
      </c>
      <c r="X295" s="145">
        <v>0</v>
      </c>
      <c r="Y295" s="145">
        <f>X295*K295</f>
        <v>0</v>
      </c>
      <c r="Z295" s="145">
        <v>0</v>
      </c>
      <c r="AA295" s="146">
        <f>Z295*K295</f>
        <v>0</v>
      </c>
      <c r="AR295" s="15" t="s">
        <v>220</v>
      </c>
      <c r="AT295" s="15" t="s">
        <v>142</v>
      </c>
      <c r="AU295" s="15" t="s">
        <v>124</v>
      </c>
      <c r="AY295" s="15" t="s">
        <v>141</v>
      </c>
      <c r="BE295" s="147">
        <f>IF(U295="základní",N295,0)</f>
        <v>0</v>
      </c>
      <c r="BF295" s="147">
        <f>IF(U295="snížená",N295,0)</f>
        <v>0</v>
      </c>
      <c r="BG295" s="147">
        <f>IF(U295="zákl. přenesená",N295,0)</f>
        <v>0</v>
      </c>
      <c r="BH295" s="147">
        <f>IF(U295="sníž. přenesená",N295,0)</f>
        <v>0</v>
      </c>
      <c r="BI295" s="147">
        <f>IF(U295="nulová",N295,0)</f>
        <v>0</v>
      </c>
      <c r="BJ295" s="15" t="s">
        <v>124</v>
      </c>
      <c r="BK295" s="147">
        <f>ROUND(L295*K295,2)</f>
        <v>0</v>
      </c>
      <c r="BL295" s="15" t="s">
        <v>220</v>
      </c>
      <c r="BM295" s="15" t="s">
        <v>561</v>
      </c>
    </row>
    <row r="296" spans="2:65" s="1" customFormat="1" ht="22.5" customHeight="1">
      <c r="B296" s="111"/>
      <c r="C296" s="140" t="s">
        <v>562</v>
      </c>
      <c r="D296" s="140" t="s">
        <v>142</v>
      </c>
      <c r="E296" s="141" t="s">
        <v>563</v>
      </c>
      <c r="F296" s="219" t="s">
        <v>564</v>
      </c>
      <c r="G296" s="220"/>
      <c r="H296" s="220"/>
      <c r="I296" s="220"/>
      <c r="J296" s="142" t="s">
        <v>169</v>
      </c>
      <c r="K296" s="143">
        <v>2.45</v>
      </c>
      <c r="L296" s="221">
        <v>0</v>
      </c>
      <c r="M296" s="220"/>
      <c r="N296" s="221">
        <f>ROUND(L296*K296,2)</f>
        <v>0</v>
      </c>
      <c r="O296" s="220"/>
      <c r="P296" s="220"/>
      <c r="Q296" s="220"/>
      <c r="R296" s="114"/>
      <c r="T296" s="144" t="s">
        <v>3</v>
      </c>
      <c r="U296" s="38" t="s">
        <v>44</v>
      </c>
      <c r="V296" s="145">
        <v>0.248</v>
      </c>
      <c r="W296" s="145">
        <f>V296*K296</f>
        <v>0.6076</v>
      </c>
      <c r="X296" s="145">
        <v>0.00617</v>
      </c>
      <c r="Y296" s="145">
        <f>X296*K296</f>
        <v>0.015116500000000001</v>
      </c>
      <c r="Z296" s="145">
        <v>0</v>
      </c>
      <c r="AA296" s="146">
        <f>Z296*K296</f>
        <v>0</v>
      </c>
      <c r="AR296" s="15" t="s">
        <v>220</v>
      </c>
      <c r="AT296" s="15" t="s">
        <v>142</v>
      </c>
      <c r="AU296" s="15" t="s">
        <v>124</v>
      </c>
      <c r="AY296" s="15" t="s">
        <v>141</v>
      </c>
      <c r="BE296" s="147">
        <f>IF(U296="základní",N296,0)</f>
        <v>0</v>
      </c>
      <c r="BF296" s="147">
        <f>IF(U296="snížená",N296,0)</f>
        <v>0</v>
      </c>
      <c r="BG296" s="147">
        <f>IF(U296="zákl. přenesená",N296,0)</f>
        <v>0</v>
      </c>
      <c r="BH296" s="147">
        <f>IF(U296="sníž. přenesená",N296,0)</f>
        <v>0</v>
      </c>
      <c r="BI296" s="147">
        <f>IF(U296="nulová",N296,0)</f>
        <v>0</v>
      </c>
      <c r="BJ296" s="15" t="s">
        <v>124</v>
      </c>
      <c r="BK296" s="147">
        <f>ROUND(L296*K296,2)</f>
        <v>0</v>
      </c>
      <c r="BL296" s="15" t="s">
        <v>220</v>
      </c>
      <c r="BM296" s="15" t="s">
        <v>565</v>
      </c>
    </row>
    <row r="297" spans="2:51" s="10" customFormat="1" ht="22.5" customHeight="1">
      <c r="B297" s="148"/>
      <c r="C297" s="149"/>
      <c r="D297" s="149"/>
      <c r="E297" s="150" t="s">
        <v>3</v>
      </c>
      <c r="F297" s="226" t="s">
        <v>566</v>
      </c>
      <c r="G297" s="227"/>
      <c r="H297" s="227"/>
      <c r="I297" s="227"/>
      <c r="J297" s="149"/>
      <c r="K297" s="151">
        <v>2.45</v>
      </c>
      <c r="L297" s="149"/>
      <c r="M297" s="149"/>
      <c r="N297" s="149"/>
      <c r="O297" s="149"/>
      <c r="P297" s="149"/>
      <c r="Q297" s="149"/>
      <c r="R297" s="152"/>
      <c r="T297" s="153"/>
      <c r="U297" s="149"/>
      <c r="V297" s="149"/>
      <c r="W297" s="149"/>
      <c r="X297" s="149"/>
      <c r="Y297" s="149"/>
      <c r="Z297" s="149"/>
      <c r="AA297" s="154"/>
      <c r="AT297" s="155" t="s">
        <v>157</v>
      </c>
      <c r="AU297" s="155" t="s">
        <v>124</v>
      </c>
      <c r="AV297" s="10" t="s">
        <v>124</v>
      </c>
      <c r="AW297" s="10" t="s">
        <v>34</v>
      </c>
      <c r="AX297" s="10" t="s">
        <v>19</v>
      </c>
      <c r="AY297" s="155" t="s">
        <v>141</v>
      </c>
    </row>
    <row r="298" spans="2:65" s="1" customFormat="1" ht="22.5" customHeight="1">
      <c r="B298" s="111"/>
      <c r="C298" s="140" t="s">
        <v>567</v>
      </c>
      <c r="D298" s="140" t="s">
        <v>142</v>
      </c>
      <c r="E298" s="141" t="s">
        <v>568</v>
      </c>
      <c r="F298" s="219" t="s">
        <v>569</v>
      </c>
      <c r="G298" s="220"/>
      <c r="H298" s="220"/>
      <c r="I298" s="220"/>
      <c r="J298" s="142" t="s">
        <v>160</v>
      </c>
      <c r="K298" s="143">
        <v>27.897</v>
      </c>
      <c r="L298" s="221">
        <v>0</v>
      </c>
      <c r="M298" s="220"/>
      <c r="N298" s="221">
        <f>ROUND(L298*K298,2)</f>
        <v>0</v>
      </c>
      <c r="O298" s="220"/>
      <c r="P298" s="220"/>
      <c r="Q298" s="220"/>
      <c r="R298" s="114"/>
      <c r="T298" s="144" t="s">
        <v>3</v>
      </c>
      <c r="U298" s="38" t="s">
        <v>44</v>
      </c>
      <c r="V298" s="145">
        <v>0.044</v>
      </c>
      <c r="W298" s="145">
        <f>V298*K298</f>
        <v>1.2274679999999998</v>
      </c>
      <c r="X298" s="145">
        <v>0.0003</v>
      </c>
      <c r="Y298" s="145">
        <f>X298*K298</f>
        <v>0.008369099999999999</v>
      </c>
      <c r="Z298" s="145">
        <v>0</v>
      </c>
      <c r="AA298" s="146">
        <f>Z298*K298</f>
        <v>0</v>
      </c>
      <c r="AR298" s="15" t="s">
        <v>220</v>
      </c>
      <c r="AT298" s="15" t="s">
        <v>142</v>
      </c>
      <c r="AU298" s="15" t="s">
        <v>124</v>
      </c>
      <c r="AY298" s="15" t="s">
        <v>141</v>
      </c>
      <c r="BE298" s="147">
        <f>IF(U298="základní",N298,0)</f>
        <v>0</v>
      </c>
      <c r="BF298" s="147">
        <f>IF(U298="snížená",N298,0)</f>
        <v>0</v>
      </c>
      <c r="BG298" s="147">
        <f>IF(U298="zákl. přenesená",N298,0)</f>
        <v>0</v>
      </c>
      <c r="BH298" s="147">
        <f>IF(U298="sníž. přenesená",N298,0)</f>
        <v>0</v>
      </c>
      <c r="BI298" s="147">
        <f>IF(U298="nulová",N298,0)</f>
        <v>0</v>
      </c>
      <c r="BJ298" s="15" t="s">
        <v>124</v>
      </c>
      <c r="BK298" s="147">
        <f>ROUND(L298*K298,2)</f>
        <v>0</v>
      </c>
      <c r="BL298" s="15" t="s">
        <v>220</v>
      </c>
      <c r="BM298" s="15" t="s">
        <v>570</v>
      </c>
    </row>
    <row r="299" spans="2:65" s="1" customFormat="1" ht="31.5" customHeight="1">
      <c r="B299" s="111"/>
      <c r="C299" s="140" t="s">
        <v>571</v>
      </c>
      <c r="D299" s="140" t="s">
        <v>142</v>
      </c>
      <c r="E299" s="141" t="s">
        <v>572</v>
      </c>
      <c r="F299" s="219" t="s">
        <v>573</v>
      </c>
      <c r="G299" s="220"/>
      <c r="H299" s="220"/>
      <c r="I299" s="220"/>
      <c r="J299" s="142" t="s">
        <v>290</v>
      </c>
      <c r="K299" s="143">
        <v>215.254</v>
      </c>
      <c r="L299" s="221">
        <v>0</v>
      </c>
      <c r="M299" s="220"/>
      <c r="N299" s="221">
        <f>ROUND(L299*K299,2)</f>
        <v>0</v>
      </c>
      <c r="O299" s="220"/>
      <c r="P299" s="220"/>
      <c r="Q299" s="220"/>
      <c r="R299" s="114"/>
      <c r="T299" s="144" t="s">
        <v>3</v>
      </c>
      <c r="U299" s="38" t="s">
        <v>44</v>
      </c>
      <c r="V299" s="145">
        <v>0</v>
      </c>
      <c r="W299" s="145">
        <f>V299*K299</f>
        <v>0</v>
      </c>
      <c r="X299" s="145">
        <v>0</v>
      </c>
      <c r="Y299" s="145">
        <f>X299*K299</f>
        <v>0</v>
      </c>
      <c r="Z299" s="145">
        <v>0</v>
      </c>
      <c r="AA299" s="146">
        <f>Z299*K299</f>
        <v>0</v>
      </c>
      <c r="AR299" s="15" t="s">
        <v>220</v>
      </c>
      <c r="AT299" s="15" t="s">
        <v>142</v>
      </c>
      <c r="AU299" s="15" t="s">
        <v>124</v>
      </c>
      <c r="AY299" s="15" t="s">
        <v>141</v>
      </c>
      <c r="BE299" s="147">
        <f>IF(U299="základní",N299,0)</f>
        <v>0</v>
      </c>
      <c r="BF299" s="147">
        <f>IF(U299="snížená",N299,0)</f>
        <v>0</v>
      </c>
      <c r="BG299" s="147">
        <f>IF(U299="zákl. přenesená",N299,0)</f>
        <v>0</v>
      </c>
      <c r="BH299" s="147">
        <f>IF(U299="sníž. přenesená",N299,0)</f>
        <v>0</v>
      </c>
      <c r="BI299" s="147">
        <f>IF(U299="nulová",N299,0)</f>
        <v>0</v>
      </c>
      <c r="BJ299" s="15" t="s">
        <v>124</v>
      </c>
      <c r="BK299" s="147">
        <f>ROUND(L299*K299,2)</f>
        <v>0</v>
      </c>
      <c r="BL299" s="15" t="s">
        <v>220</v>
      </c>
      <c r="BM299" s="15" t="s">
        <v>574</v>
      </c>
    </row>
    <row r="300" spans="2:63" s="9" customFormat="1" ht="29.25" customHeight="1">
      <c r="B300" s="129"/>
      <c r="C300" s="130"/>
      <c r="D300" s="139" t="s">
        <v>117</v>
      </c>
      <c r="E300" s="139"/>
      <c r="F300" s="139"/>
      <c r="G300" s="139"/>
      <c r="H300" s="139"/>
      <c r="I300" s="139"/>
      <c r="J300" s="139"/>
      <c r="K300" s="139"/>
      <c r="L300" s="139"/>
      <c r="M300" s="139"/>
      <c r="N300" s="217">
        <f>BK300</f>
        <v>0</v>
      </c>
      <c r="O300" s="218"/>
      <c r="P300" s="218"/>
      <c r="Q300" s="218"/>
      <c r="R300" s="132"/>
      <c r="T300" s="133"/>
      <c r="U300" s="130"/>
      <c r="V300" s="130"/>
      <c r="W300" s="134">
        <f>SUM(W301:W302)</f>
        <v>0.40622400000000003</v>
      </c>
      <c r="X300" s="130"/>
      <c r="Y300" s="134">
        <f>SUM(Y301:Y302)</f>
        <v>0.00023184</v>
      </c>
      <c r="Z300" s="130"/>
      <c r="AA300" s="135">
        <f>SUM(AA301:AA302)</f>
        <v>0</v>
      </c>
      <c r="AR300" s="136" t="s">
        <v>124</v>
      </c>
      <c r="AT300" s="137" t="s">
        <v>76</v>
      </c>
      <c r="AU300" s="137" t="s">
        <v>19</v>
      </c>
      <c r="AY300" s="136" t="s">
        <v>141</v>
      </c>
      <c r="BK300" s="138">
        <f>SUM(BK301:BK302)</f>
        <v>0</v>
      </c>
    </row>
    <row r="301" spans="2:65" s="1" customFormat="1" ht="31.5" customHeight="1">
      <c r="B301" s="111"/>
      <c r="C301" s="140" t="s">
        <v>575</v>
      </c>
      <c r="D301" s="140" t="s">
        <v>142</v>
      </c>
      <c r="E301" s="141" t="s">
        <v>576</v>
      </c>
      <c r="F301" s="219" t="s">
        <v>577</v>
      </c>
      <c r="G301" s="220"/>
      <c r="H301" s="220"/>
      <c r="I301" s="220"/>
      <c r="J301" s="142" t="s">
        <v>160</v>
      </c>
      <c r="K301" s="143">
        <v>1.008</v>
      </c>
      <c r="L301" s="221">
        <v>0</v>
      </c>
      <c r="M301" s="220"/>
      <c r="N301" s="221">
        <f>ROUND(L301*K301,2)</f>
        <v>0</v>
      </c>
      <c r="O301" s="220"/>
      <c r="P301" s="220"/>
      <c r="Q301" s="220"/>
      <c r="R301" s="114"/>
      <c r="T301" s="144" t="s">
        <v>3</v>
      </c>
      <c r="U301" s="38" t="s">
        <v>44</v>
      </c>
      <c r="V301" s="145">
        <v>0.403</v>
      </c>
      <c r="W301" s="145">
        <f>V301*K301</f>
        <v>0.40622400000000003</v>
      </c>
      <c r="X301" s="145">
        <v>0.00023</v>
      </c>
      <c r="Y301" s="145">
        <f>X301*K301</f>
        <v>0.00023184</v>
      </c>
      <c r="Z301" s="145">
        <v>0</v>
      </c>
      <c r="AA301" s="146">
        <f>Z301*K301</f>
        <v>0</v>
      </c>
      <c r="AR301" s="15" t="s">
        <v>220</v>
      </c>
      <c r="AT301" s="15" t="s">
        <v>142</v>
      </c>
      <c r="AU301" s="15" t="s">
        <v>124</v>
      </c>
      <c r="AY301" s="15" t="s">
        <v>141</v>
      </c>
      <c r="BE301" s="147">
        <f>IF(U301="základní",N301,0)</f>
        <v>0</v>
      </c>
      <c r="BF301" s="147">
        <f>IF(U301="snížená",N301,0)</f>
        <v>0</v>
      </c>
      <c r="BG301" s="147">
        <f>IF(U301="zákl. přenesená",N301,0)</f>
        <v>0</v>
      </c>
      <c r="BH301" s="147">
        <f>IF(U301="sníž. přenesená",N301,0)</f>
        <v>0</v>
      </c>
      <c r="BI301" s="147">
        <f>IF(U301="nulová",N301,0)</f>
        <v>0</v>
      </c>
      <c r="BJ301" s="15" t="s">
        <v>124</v>
      </c>
      <c r="BK301" s="147">
        <f>ROUND(L301*K301,2)</f>
        <v>0</v>
      </c>
      <c r="BL301" s="15" t="s">
        <v>220</v>
      </c>
      <c r="BM301" s="15" t="s">
        <v>578</v>
      </c>
    </row>
    <row r="302" spans="2:51" s="10" customFormat="1" ht="22.5" customHeight="1">
      <c r="B302" s="148"/>
      <c r="C302" s="149"/>
      <c r="D302" s="149"/>
      <c r="E302" s="150" t="s">
        <v>3</v>
      </c>
      <c r="F302" s="226" t="s">
        <v>579</v>
      </c>
      <c r="G302" s="227"/>
      <c r="H302" s="227"/>
      <c r="I302" s="227"/>
      <c r="J302" s="149"/>
      <c r="K302" s="151">
        <v>1.008</v>
      </c>
      <c r="L302" s="149"/>
      <c r="M302" s="149"/>
      <c r="N302" s="149"/>
      <c r="O302" s="149"/>
      <c r="P302" s="149"/>
      <c r="Q302" s="149"/>
      <c r="R302" s="152"/>
      <c r="T302" s="153"/>
      <c r="U302" s="149"/>
      <c r="V302" s="149"/>
      <c r="W302" s="149"/>
      <c r="X302" s="149"/>
      <c r="Y302" s="149"/>
      <c r="Z302" s="149"/>
      <c r="AA302" s="154"/>
      <c r="AT302" s="155" t="s">
        <v>157</v>
      </c>
      <c r="AU302" s="155" t="s">
        <v>124</v>
      </c>
      <c r="AV302" s="10" t="s">
        <v>124</v>
      </c>
      <c r="AW302" s="10" t="s">
        <v>34</v>
      </c>
      <c r="AX302" s="10" t="s">
        <v>19</v>
      </c>
      <c r="AY302" s="155" t="s">
        <v>141</v>
      </c>
    </row>
    <row r="303" spans="2:63" s="9" customFormat="1" ht="29.25" customHeight="1">
      <c r="B303" s="129"/>
      <c r="C303" s="130"/>
      <c r="D303" s="139" t="s">
        <v>118</v>
      </c>
      <c r="E303" s="139"/>
      <c r="F303" s="139"/>
      <c r="G303" s="139"/>
      <c r="H303" s="139"/>
      <c r="I303" s="139"/>
      <c r="J303" s="139"/>
      <c r="K303" s="139"/>
      <c r="L303" s="139"/>
      <c r="M303" s="139"/>
      <c r="N303" s="214">
        <f>BK303</f>
        <v>0</v>
      </c>
      <c r="O303" s="215"/>
      <c r="P303" s="215"/>
      <c r="Q303" s="215"/>
      <c r="R303" s="132"/>
      <c r="T303" s="133"/>
      <c r="U303" s="130"/>
      <c r="V303" s="130"/>
      <c r="W303" s="134">
        <f>SUM(W304:W313)</f>
        <v>4.484151</v>
      </c>
      <c r="X303" s="130"/>
      <c r="Y303" s="134">
        <f>SUM(Y304:Y313)</f>
        <v>0.0185606</v>
      </c>
      <c r="Z303" s="130"/>
      <c r="AA303" s="135">
        <f>SUM(AA304:AA313)</f>
        <v>0</v>
      </c>
      <c r="AR303" s="136" t="s">
        <v>124</v>
      </c>
      <c r="AT303" s="137" t="s">
        <v>76</v>
      </c>
      <c r="AU303" s="137" t="s">
        <v>19</v>
      </c>
      <c r="AY303" s="136" t="s">
        <v>141</v>
      </c>
      <c r="BK303" s="138">
        <f>SUM(BK304:BK313)</f>
        <v>0</v>
      </c>
    </row>
    <row r="304" spans="2:65" s="1" customFormat="1" ht="22.5" customHeight="1">
      <c r="B304" s="111"/>
      <c r="C304" s="140" t="s">
        <v>580</v>
      </c>
      <c r="D304" s="140" t="s">
        <v>142</v>
      </c>
      <c r="E304" s="141" t="s">
        <v>581</v>
      </c>
      <c r="F304" s="219" t="s">
        <v>582</v>
      </c>
      <c r="G304" s="220"/>
      <c r="H304" s="220"/>
      <c r="I304" s="220"/>
      <c r="J304" s="142" t="s">
        <v>160</v>
      </c>
      <c r="K304" s="143">
        <v>92.803</v>
      </c>
      <c r="L304" s="221">
        <v>0</v>
      </c>
      <c r="M304" s="220"/>
      <c r="N304" s="221">
        <f>ROUND(L304*K304,2)</f>
        <v>0</v>
      </c>
      <c r="O304" s="220"/>
      <c r="P304" s="220"/>
      <c r="Q304" s="220"/>
      <c r="R304" s="114"/>
      <c r="T304" s="144" t="s">
        <v>3</v>
      </c>
      <c r="U304" s="38" t="s">
        <v>44</v>
      </c>
      <c r="V304" s="145">
        <v>0.012</v>
      </c>
      <c r="W304" s="145">
        <f>V304*K304</f>
        <v>1.113636</v>
      </c>
      <c r="X304" s="145">
        <v>0</v>
      </c>
      <c r="Y304" s="145">
        <f>X304*K304</f>
        <v>0</v>
      </c>
      <c r="Z304" s="145">
        <v>0</v>
      </c>
      <c r="AA304" s="146">
        <f>Z304*K304</f>
        <v>0</v>
      </c>
      <c r="AR304" s="15" t="s">
        <v>220</v>
      </c>
      <c r="AT304" s="15" t="s">
        <v>142</v>
      </c>
      <c r="AU304" s="15" t="s">
        <v>124</v>
      </c>
      <c r="AY304" s="15" t="s">
        <v>141</v>
      </c>
      <c r="BE304" s="147">
        <f>IF(U304="základní",N304,0)</f>
        <v>0</v>
      </c>
      <c r="BF304" s="147">
        <f>IF(U304="snížená",N304,0)</f>
        <v>0</v>
      </c>
      <c r="BG304" s="147">
        <f>IF(U304="zákl. přenesená",N304,0)</f>
        <v>0</v>
      </c>
      <c r="BH304" s="147">
        <f>IF(U304="sníž. přenesená",N304,0)</f>
        <v>0</v>
      </c>
      <c r="BI304" s="147">
        <f>IF(U304="nulová",N304,0)</f>
        <v>0</v>
      </c>
      <c r="BJ304" s="15" t="s">
        <v>124</v>
      </c>
      <c r="BK304" s="147">
        <f>ROUND(L304*K304,2)</f>
        <v>0</v>
      </c>
      <c r="BL304" s="15" t="s">
        <v>220</v>
      </c>
      <c r="BM304" s="15" t="s">
        <v>583</v>
      </c>
    </row>
    <row r="305" spans="2:51" s="10" customFormat="1" ht="31.5" customHeight="1">
      <c r="B305" s="148"/>
      <c r="C305" s="149"/>
      <c r="D305" s="149"/>
      <c r="E305" s="150" t="s">
        <v>3</v>
      </c>
      <c r="F305" s="226" t="s">
        <v>584</v>
      </c>
      <c r="G305" s="227"/>
      <c r="H305" s="227"/>
      <c r="I305" s="227"/>
      <c r="J305" s="149"/>
      <c r="K305" s="151">
        <v>88.65</v>
      </c>
      <c r="L305" s="149"/>
      <c r="M305" s="149"/>
      <c r="N305" s="149"/>
      <c r="O305" s="149"/>
      <c r="P305" s="149"/>
      <c r="Q305" s="149"/>
      <c r="R305" s="152"/>
      <c r="T305" s="153"/>
      <c r="U305" s="149"/>
      <c r="V305" s="149"/>
      <c r="W305" s="149"/>
      <c r="X305" s="149"/>
      <c r="Y305" s="149"/>
      <c r="Z305" s="149"/>
      <c r="AA305" s="154"/>
      <c r="AT305" s="155" t="s">
        <v>157</v>
      </c>
      <c r="AU305" s="155" t="s">
        <v>124</v>
      </c>
      <c r="AV305" s="10" t="s">
        <v>124</v>
      </c>
      <c r="AW305" s="10" t="s">
        <v>34</v>
      </c>
      <c r="AX305" s="10" t="s">
        <v>77</v>
      </c>
      <c r="AY305" s="155" t="s">
        <v>141</v>
      </c>
    </row>
    <row r="306" spans="2:51" s="10" customFormat="1" ht="22.5" customHeight="1">
      <c r="B306" s="148"/>
      <c r="C306" s="149"/>
      <c r="D306" s="149"/>
      <c r="E306" s="150" t="s">
        <v>3</v>
      </c>
      <c r="F306" s="231" t="s">
        <v>585</v>
      </c>
      <c r="G306" s="227"/>
      <c r="H306" s="227"/>
      <c r="I306" s="227"/>
      <c r="J306" s="149"/>
      <c r="K306" s="151">
        <v>-27.897</v>
      </c>
      <c r="L306" s="149"/>
      <c r="M306" s="149"/>
      <c r="N306" s="149"/>
      <c r="O306" s="149"/>
      <c r="P306" s="149"/>
      <c r="Q306" s="149"/>
      <c r="R306" s="152"/>
      <c r="T306" s="153"/>
      <c r="U306" s="149"/>
      <c r="V306" s="149"/>
      <c r="W306" s="149"/>
      <c r="X306" s="149"/>
      <c r="Y306" s="149"/>
      <c r="Z306" s="149"/>
      <c r="AA306" s="154"/>
      <c r="AT306" s="155" t="s">
        <v>157</v>
      </c>
      <c r="AU306" s="155" t="s">
        <v>124</v>
      </c>
      <c r="AV306" s="10" t="s">
        <v>124</v>
      </c>
      <c r="AW306" s="10" t="s">
        <v>34</v>
      </c>
      <c r="AX306" s="10" t="s">
        <v>77</v>
      </c>
      <c r="AY306" s="155" t="s">
        <v>141</v>
      </c>
    </row>
    <row r="307" spans="2:51" s="10" customFormat="1" ht="22.5" customHeight="1">
      <c r="B307" s="148"/>
      <c r="C307" s="149"/>
      <c r="D307" s="149"/>
      <c r="E307" s="150" t="s">
        <v>3</v>
      </c>
      <c r="F307" s="231" t="s">
        <v>586</v>
      </c>
      <c r="G307" s="227"/>
      <c r="H307" s="227"/>
      <c r="I307" s="227"/>
      <c r="J307" s="149"/>
      <c r="K307" s="151">
        <v>2.75</v>
      </c>
      <c r="L307" s="149"/>
      <c r="M307" s="149"/>
      <c r="N307" s="149"/>
      <c r="O307" s="149"/>
      <c r="P307" s="149"/>
      <c r="Q307" s="149"/>
      <c r="R307" s="152"/>
      <c r="T307" s="153"/>
      <c r="U307" s="149"/>
      <c r="V307" s="149"/>
      <c r="W307" s="149"/>
      <c r="X307" s="149"/>
      <c r="Y307" s="149"/>
      <c r="Z307" s="149"/>
      <c r="AA307" s="154"/>
      <c r="AT307" s="155" t="s">
        <v>157</v>
      </c>
      <c r="AU307" s="155" t="s">
        <v>124</v>
      </c>
      <c r="AV307" s="10" t="s">
        <v>124</v>
      </c>
      <c r="AW307" s="10" t="s">
        <v>34</v>
      </c>
      <c r="AX307" s="10" t="s">
        <v>77</v>
      </c>
      <c r="AY307" s="155" t="s">
        <v>141</v>
      </c>
    </row>
    <row r="308" spans="2:51" s="10" customFormat="1" ht="22.5" customHeight="1">
      <c r="B308" s="148"/>
      <c r="C308" s="149"/>
      <c r="D308" s="149"/>
      <c r="E308" s="150" t="s">
        <v>3</v>
      </c>
      <c r="F308" s="231" t="s">
        <v>587</v>
      </c>
      <c r="G308" s="227"/>
      <c r="H308" s="227"/>
      <c r="I308" s="227"/>
      <c r="J308" s="149"/>
      <c r="K308" s="151">
        <v>29.3</v>
      </c>
      <c r="L308" s="149"/>
      <c r="M308" s="149"/>
      <c r="N308" s="149"/>
      <c r="O308" s="149"/>
      <c r="P308" s="149"/>
      <c r="Q308" s="149"/>
      <c r="R308" s="152"/>
      <c r="T308" s="153"/>
      <c r="U308" s="149"/>
      <c r="V308" s="149"/>
      <c r="W308" s="149"/>
      <c r="X308" s="149"/>
      <c r="Y308" s="149"/>
      <c r="Z308" s="149"/>
      <c r="AA308" s="154"/>
      <c r="AT308" s="155" t="s">
        <v>157</v>
      </c>
      <c r="AU308" s="155" t="s">
        <v>124</v>
      </c>
      <c r="AV308" s="10" t="s">
        <v>124</v>
      </c>
      <c r="AW308" s="10" t="s">
        <v>34</v>
      </c>
      <c r="AX308" s="10" t="s">
        <v>77</v>
      </c>
      <c r="AY308" s="155" t="s">
        <v>141</v>
      </c>
    </row>
    <row r="309" spans="2:51" s="11" customFormat="1" ht="22.5" customHeight="1">
      <c r="B309" s="156"/>
      <c r="C309" s="157"/>
      <c r="D309" s="157"/>
      <c r="E309" s="158" t="s">
        <v>3</v>
      </c>
      <c r="F309" s="232" t="s">
        <v>165</v>
      </c>
      <c r="G309" s="233"/>
      <c r="H309" s="233"/>
      <c r="I309" s="233"/>
      <c r="J309" s="157"/>
      <c r="K309" s="159">
        <v>92.803</v>
      </c>
      <c r="L309" s="157"/>
      <c r="M309" s="157"/>
      <c r="N309" s="157"/>
      <c r="O309" s="157"/>
      <c r="P309" s="157"/>
      <c r="Q309" s="157"/>
      <c r="R309" s="160"/>
      <c r="T309" s="161"/>
      <c r="U309" s="157"/>
      <c r="V309" s="157"/>
      <c r="W309" s="157"/>
      <c r="X309" s="157"/>
      <c r="Y309" s="157"/>
      <c r="Z309" s="157"/>
      <c r="AA309" s="162"/>
      <c r="AT309" s="163" t="s">
        <v>157</v>
      </c>
      <c r="AU309" s="163" t="s">
        <v>124</v>
      </c>
      <c r="AV309" s="11" t="s">
        <v>146</v>
      </c>
      <c r="AW309" s="11" t="s">
        <v>34</v>
      </c>
      <c r="AX309" s="11" t="s">
        <v>19</v>
      </c>
      <c r="AY309" s="163" t="s">
        <v>141</v>
      </c>
    </row>
    <row r="310" spans="2:65" s="1" customFormat="1" ht="31.5" customHeight="1">
      <c r="B310" s="111"/>
      <c r="C310" s="140" t="s">
        <v>588</v>
      </c>
      <c r="D310" s="140" t="s">
        <v>142</v>
      </c>
      <c r="E310" s="141" t="s">
        <v>589</v>
      </c>
      <c r="F310" s="219" t="s">
        <v>590</v>
      </c>
      <c r="G310" s="220"/>
      <c r="H310" s="220"/>
      <c r="I310" s="220"/>
      <c r="J310" s="142" t="s">
        <v>160</v>
      </c>
      <c r="K310" s="143">
        <v>19.251</v>
      </c>
      <c r="L310" s="221">
        <v>0</v>
      </c>
      <c r="M310" s="220"/>
      <c r="N310" s="221">
        <f>ROUND(L310*K310,2)</f>
        <v>0</v>
      </c>
      <c r="O310" s="220"/>
      <c r="P310" s="220"/>
      <c r="Q310" s="220"/>
      <c r="R310" s="114"/>
      <c r="T310" s="144" t="s">
        <v>3</v>
      </c>
      <c r="U310" s="38" t="s">
        <v>44</v>
      </c>
      <c r="V310" s="145">
        <v>0.016</v>
      </c>
      <c r="W310" s="145">
        <f>V310*K310</f>
        <v>0.308016</v>
      </c>
      <c r="X310" s="145">
        <v>0</v>
      </c>
      <c r="Y310" s="145">
        <f>X310*K310</f>
        <v>0</v>
      </c>
      <c r="Z310" s="145">
        <v>0</v>
      </c>
      <c r="AA310" s="146">
        <f>Z310*K310</f>
        <v>0</v>
      </c>
      <c r="AR310" s="15" t="s">
        <v>220</v>
      </c>
      <c r="AT310" s="15" t="s">
        <v>142</v>
      </c>
      <c r="AU310" s="15" t="s">
        <v>124</v>
      </c>
      <c r="AY310" s="15" t="s">
        <v>141</v>
      </c>
      <c r="BE310" s="147">
        <f>IF(U310="základní",N310,0)</f>
        <v>0</v>
      </c>
      <c r="BF310" s="147">
        <f>IF(U310="snížená",N310,0)</f>
        <v>0</v>
      </c>
      <c r="BG310" s="147">
        <f>IF(U310="zákl. přenesená",N310,0)</f>
        <v>0</v>
      </c>
      <c r="BH310" s="147">
        <f>IF(U310="sníž. přenesená",N310,0)</f>
        <v>0</v>
      </c>
      <c r="BI310" s="147">
        <f>IF(U310="nulová",N310,0)</f>
        <v>0</v>
      </c>
      <c r="BJ310" s="15" t="s">
        <v>124</v>
      </c>
      <c r="BK310" s="147">
        <f>ROUND(L310*K310,2)</f>
        <v>0</v>
      </c>
      <c r="BL310" s="15" t="s">
        <v>220</v>
      </c>
      <c r="BM310" s="15" t="s">
        <v>591</v>
      </c>
    </row>
    <row r="311" spans="2:51" s="10" customFormat="1" ht="22.5" customHeight="1">
      <c r="B311" s="148"/>
      <c r="C311" s="149"/>
      <c r="D311" s="149"/>
      <c r="E311" s="150" t="s">
        <v>3</v>
      </c>
      <c r="F311" s="226" t="s">
        <v>592</v>
      </c>
      <c r="G311" s="227"/>
      <c r="H311" s="227"/>
      <c r="I311" s="227"/>
      <c r="J311" s="149"/>
      <c r="K311" s="151">
        <v>19.251</v>
      </c>
      <c r="L311" s="149"/>
      <c r="M311" s="149"/>
      <c r="N311" s="149"/>
      <c r="O311" s="149"/>
      <c r="P311" s="149"/>
      <c r="Q311" s="149"/>
      <c r="R311" s="152"/>
      <c r="T311" s="153"/>
      <c r="U311" s="149"/>
      <c r="V311" s="149"/>
      <c r="W311" s="149"/>
      <c r="X311" s="149"/>
      <c r="Y311" s="149"/>
      <c r="Z311" s="149"/>
      <c r="AA311" s="154"/>
      <c r="AT311" s="155" t="s">
        <v>157</v>
      </c>
      <c r="AU311" s="155" t="s">
        <v>124</v>
      </c>
      <c r="AV311" s="10" t="s">
        <v>124</v>
      </c>
      <c r="AW311" s="10" t="s">
        <v>34</v>
      </c>
      <c r="AX311" s="10" t="s">
        <v>19</v>
      </c>
      <c r="AY311" s="155" t="s">
        <v>141</v>
      </c>
    </row>
    <row r="312" spans="2:65" s="1" customFormat="1" ht="31.5" customHeight="1">
      <c r="B312" s="111"/>
      <c r="C312" s="164" t="s">
        <v>23</v>
      </c>
      <c r="D312" s="164" t="s">
        <v>212</v>
      </c>
      <c r="E312" s="165" t="s">
        <v>593</v>
      </c>
      <c r="F312" s="228" t="s">
        <v>594</v>
      </c>
      <c r="G312" s="229"/>
      <c r="H312" s="229"/>
      <c r="I312" s="229"/>
      <c r="J312" s="166" t="s">
        <v>160</v>
      </c>
      <c r="K312" s="167">
        <v>20.214</v>
      </c>
      <c r="L312" s="230">
        <v>0</v>
      </c>
      <c r="M312" s="229"/>
      <c r="N312" s="230">
        <f>ROUND(L312*K312,2)</f>
        <v>0</v>
      </c>
      <c r="O312" s="220"/>
      <c r="P312" s="220"/>
      <c r="Q312" s="220"/>
      <c r="R312" s="114"/>
      <c r="T312" s="144" t="s">
        <v>3</v>
      </c>
      <c r="U312" s="38" t="s">
        <v>44</v>
      </c>
      <c r="V312" s="145">
        <v>0</v>
      </c>
      <c r="W312" s="145">
        <f>V312*K312</f>
        <v>0</v>
      </c>
      <c r="X312" s="145">
        <v>0</v>
      </c>
      <c r="Y312" s="145">
        <f>X312*K312</f>
        <v>0</v>
      </c>
      <c r="Z312" s="145">
        <v>0</v>
      </c>
      <c r="AA312" s="146">
        <f>Z312*K312</f>
        <v>0</v>
      </c>
      <c r="AR312" s="15" t="s">
        <v>296</v>
      </c>
      <c r="AT312" s="15" t="s">
        <v>212</v>
      </c>
      <c r="AU312" s="15" t="s">
        <v>124</v>
      </c>
      <c r="AY312" s="15" t="s">
        <v>141</v>
      </c>
      <c r="BE312" s="147">
        <f>IF(U312="základní",N312,0)</f>
        <v>0</v>
      </c>
      <c r="BF312" s="147">
        <f>IF(U312="snížená",N312,0)</f>
        <v>0</v>
      </c>
      <c r="BG312" s="147">
        <f>IF(U312="zákl. přenesená",N312,0)</f>
        <v>0</v>
      </c>
      <c r="BH312" s="147">
        <f>IF(U312="sníž. přenesená",N312,0)</f>
        <v>0</v>
      </c>
      <c r="BI312" s="147">
        <f>IF(U312="nulová",N312,0)</f>
        <v>0</v>
      </c>
      <c r="BJ312" s="15" t="s">
        <v>124</v>
      </c>
      <c r="BK312" s="147">
        <f>ROUND(L312*K312,2)</f>
        <v>0</v>
      </c>
      <c r="BL312" s="15" t="s">
        <v>220</v>
      </c>
      <c r="BM312" s="15" t="s">
        <v>595</v>
      </c>
    </row>
    <row r="313" spans="2:65" s="1" customFormat="1" ht="31.5" customHeight="1">
      <c r="B313" s="111"/>
      <c r="C313" s="140" t="s">
        <v>596</v>
      </c>
      <c r="D313" s="140" t="s">
        <v>142</v>
      </c>
      <c r="E313" s="141" t="s">
        <v>597</v>
      </c>
      <c r="F313" s="219" t="s">
        <v>598</v>
      </c>
      <c r="G313" s="220"/>
      <c r="H313" s="220"/>
      <c r="I313" s="220"/>
      <c r="J313" s="142" t="s">
        <v>160</v>
      </c>
      <c r="K313" s="143">
        <v>92.803</v>
      </c>
      <c r="L313" s="221">
        <v>0</v>
      </c>
      <c r="M313" s="220"/>
      <c r="N313" s="221">
        <f>ROUND(L313*K313,2)</f>
        <v>0</v>
      </c>
      <c r="O313" s="220"/>
      <c r="P313" s="220"/>
      <c r="Q313" s="220"/>
      <c r="R313" s="114"/>
      <c r="T313" s="144" t="s">
        <v>3</v>
      </c>
      <c r="U313" s="38" t="s">
        <v>44</v>
      </c>
      <c r="V313" s="145">
        <v>0.033</v>
      </c>
      <c r="W313" s="145">
        <f>V313*K313</f>
        <v>3.062499</v>
      </c>
      <c r="X313" s="145">
        <v>0.0002</v>
      </c>
      <c r="Y313" s="145">
        <f>X313*K313</f>
        <v>0.0185606</v>
      </c>
      <c r="Z313" s="145">
        <v>0</v>
      </c>
      <c r="AA313" s="146">
        <f>Z313*K313</f>
        <v>0</v>
      </c>
      <c r="AR313" s="15" t="s">
        <v>220</v>
      </c>
      <c r="AT313" s="15" t="s">
        <v>142</v>
      </c>
      <c r="AU313" s="15" t="s">
        <v>124</v>
      </c>
      <c r="AY313" s="15" t="s">
        <v>141</v>
      </c>
      <c r="BE313" s="147">
        <f>IF(U313="základní",N313,0)</f>
        <v>0</v>
      </c>
      <c r="BF313" s="147">
        <f>IF(U313="snížená",N313,0)</f>
        <v>0</v>
      </c>
      <c r="BG313" s="147">
        <f>IF(U313="zákl. přenesená",N313,0)</f>
        <v>0</v>
      </c>
      <c r="BH313" s="147">
        <f>IF(U313="sníž. přenesená",N313,0)</f>
        <v>0</v>
      </c>
      <c r="BI313" s="147">
        <f>IF(U313="nulová",N313,0)</f>
        <v>0</v>
      </c>
      <c r="BJ313" s="15" t="s">
        <v>124</v>
      </c>
      <c r="BK313" s="147">
        <f>ROUND(L313*K313,2)</f>
        <v>0</v>
      </c>
      <c r="BL313" s="15" t="s">
        <v>220</v>
      </c>
      <c r="BM313" s="15" t="s">
        <v>599</v>
      </c>
    </row>
    <row r="314" spans="2:63" s="9" customFormat="1" ht="36.75" customHeight="1">
      <c r="B314" s="129"/>
      <c r="C314" s="130"/>
      <c r="D314" s="131" t="s">
        <v>119</v>
      </c>
      <c r="E314" s="131"/>
      <c r="F314" s="131"/>
      <c r="G314" s="131"/>
      <c r="H314" s="131"/>
      <c r="I314" s="131"/>
      <c r="J314" s="131"/>
      <c r="K314" s="131"/>
      <c r="L314" s="131"/>
      <c r="M314" s="131"/>
      <c r="N314" s="212">
        <f>BK314</f>
        <v>0</v>
      </c>
      <c r="O314" s="213"/>
      <c r="P314" s="213"/>
      <c r="Q314" s="213"/>
      <c r="R314" s="132"/>
      <c r="T314" s="133"/>
      <c r="U314" s="130"/>
      <c r="V314" s="130"/>
      <c r="W314" s="134">
        <f>W315</f>
        <v>0</v>
      </c>
      <c r="X314" s="130"/>
      <c r="Y314" s="134">
        <f>Y315</f>
        <v>0</v>
      </c>
      <c r="Z314" s="130"/>
      <c r="AA314" s="135">
        <f>AA315</f>
        <v>0</v>
      </c>
      <c r="AR314" s="136" t="s">
        <v>166</v>
      </c>
      <c r="AT314" s="137" t="s">
        <v>76</v>
      </c>
      <c r="AU314" s="137" t="s">
        <v>77</v>
      </c>
      <c r="AY314" s="136" t="s">
        <v>141</v>
      </c>
      <c r="BK314" s="138">
        <f>BK315</f>
        <v>0</v>
      </c>
    </row>
    <row r="315" spans="2:63" s="9" customFormat="1" ht="19.5" customHeight="1">
      <c r="B315" s="129"/>
      <c r="C315" s="130"/>
      <c r="D315" s="139" t="s">
        <v>120</v>
      </c>
      <c r="E315" s="139"/>
      <c r="F315" s="139"/>
      <c r="G315" s="139"/>
      <c r="H315" s="139"/>
      <c r="I315" s="139"/>
      <c r="J315" s="139"/>
      <c r="K315" s="139"/>
      <c r="L315" s="139"/>
      <c r="M315" s="139"/>
      <c r="N315" s="214">
        <f>BK315</f>
        <v>0</v>
      </c>
      <c r="O315" s="215"/>
      <c r="P315" s="215"/>
      <c r="Q315" s="215"/>
      <c r="R315" s="132"/>
      <c r="T315" s="133"/>
      <c r="U315" s="130"/>
      <c r="V315" s="130"/>
      <c r="W315" s="134">
        <f>W316</f>
        <v>0</v>
      </c>
      <c r="X315" s="130"/>
      <c r="Y315" s="134">
        <f>Y316</f>
        <v>0</v>
      </c>
      <c r="Z315" s="130"/>
      <c r="AA315" s="135">
        <f>AA316</f>
        <v>0</v>
      </c>
      <c r="AR315" s="136" t="s">
        <v>166</v>
      </c>
      <c r="AT315" s="137" t="s">
        <v>76</v>
      </c>
      <c r="AU315" s="137" t="s">
        <v>19</v>
      </c>
      <c r="AY315" s="136" t="s">
        <v>141</v>
      </c>
      <c r="BK315" s="138">
        <f>BK316</f>
        <v>0</v>
      </c>
    </row>
    <row r="316" spans="2:65" s="1" customFormat="1" ht="22.5" customHeight="1">
      <c r="B316" s="111"/>
      <c r="C316" s="140" t="s">
        <v>600</v>
      </c>
      <c r="D316" s="140" t="s">
        <v>142</v>
      </c>
      <c r="E316" s="141" t="s">
        <v>601</v>
      </c>
      <c r="F316" s="219" t="s">
        <v>602</v>
      </c>
      <c r="G316" s="220"/>
      <c r="H316" s="220"/>
      <c r="I316" s="220"/>
      <c r="J316" s="142" t="s">
        <v>218</v>
      </c>
      <c r="K316" s="143">
        <v>1</v>
      </c>
      <c r="L316" s="221">
        <v>0</v>
      </c>
      <c r="M316" s="220"/>
      <c r="N316" s="221">
        <f>ROUND(L316*K316,2)</f>
        <v>0</v>
      </c>
      <c r="O316" s="220"/>
      <c r="P316" s="220"/>
      <c r="Q316" s="220"/>
      <c r="R316" s="114"/>
      <c r="T316" s="144" t="s">
        <v>3</v>
      </c>
      <c r="U316" s="168" t="s">
        <v>44</v>
      </c>
      <c r="V316" s="169">
        <v>0</v>
      </c>
      <c r="W316" s="169">
        <f>V316*K316</f>
        <v>0</v>
      </c>
      <c r="X316" s="169">
        <v>0</v>
      </c>
      <c r="Y316" s="169">
        <f>X316*K316</f>
        <v>0</v>
      </c>
      <c r="Z316" s="169">
        <v>0</v>
      </c>
      <c r="AA316" s="170">
        <f>Z316*K316</f>
        <v>0</v>
      </c>
      <c r="AR316" s="15" t="s">
        <v>603</v>
      </c>
      <c r="AT316" s="15" t="s">
        <v>142</v>
      </c>
      <c r="AU316" s="15" t="s">
        <v>124</v>
      </c>
      <c r="AY316" s="15" t="s">
        <v>141</v>
      </c>
      <c r="BE316" s="147">
        <f>IF(U316="základní",N316,0)</f>
        <v>0</v>
      </c>
      <c r="BF316" s="147">
        <f>IF(U316="snížená",N316,0)</f>
        <v>0</v>
      </c>
      <c r="BG316" s="147">
        <f>IF(U316="zákl. přenesená",N316,0)</f>
        <v>0</v>
      </c>
      <c r="BH316" s="147">
        <f>IF(U316="sníž. přenesená",N316,0)</f>
        <v>0</v>
      </c>
      <c r="BI316" s="147">
        <f>IF(U316="nulová",N316,0)</f>
        <v>0</v>
      </c>
      <c r="BJ316" s="15" t="s">
        <v>124</v>
      </c>
      <c r="BK316" s="147">
        <f>ROUND(L316*K316,2)</f>
        <v>0</v>
      </c>
      <c r="BL316" s="15" t="s">
        <v>603</v>
      </c>
      <c r="BM316" s="15" t="s">
        <v>604</v>
      </c>
    </row>
    <row r="317" spans="2:18" s="1" customFormat="1" ht="6.75" customHeight="1">
      <c r="B317" s="53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5"/>
    </row>
  </sheetData>
  <sheetProtection/>
  <mergeCells count="46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L194:M194"/>
    <mergeCell ref="N194:Q194"/>
    <mergeCell ref="F197:I197"/>
    <mergeCell ref="L197:M197"/>
    <mergeCell ref="N197:Q197"/>
    <mergeCell ref="N195:Q195"/>
    <mergeCell ref="N196:Q196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30:I230"/>
    <mergeCell ref="L230:M230"/>
    <mergeCell ref="N230:Q230"/>
    <mergeCell ref="N229:Q229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L255:M255"/>
    <mergeCell ref="N255:Q255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L264:M264"/>
    <mergeCell ref="N264:Q264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87:I287"/>
    <mergeCell ref="L287:M287"/>
    <mergeCell ref="N287:Q287"/>
    <mergeCell ref="F289:I289"/>
    <mergeCell ref="L289:M289"/>
    <mergeCell ref="N289:Q289"/>
    <mergeCell ref="F290:I290"/>
    <mergeCell ref="F291:I291"/>
    <mergeCell ref="F292:I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F298:I298"/>
    <mergeCell ref="L298:M298"/>
    <mergeCell ref="N298:Q298"/>
    <mergeCell ref="F299:I299"/>
    <mergeCell ref="L299:M299"/>
    <mergeCell ref="N299:Q299"/>
    <mergeCell ref="F301:I301"/>
    <mergeCell ref="L301:M301"/>
    <mergeCell ref="N301:Q301"/>
    <mergeCell ref="F302:I302"/>
    <mergeCell ref="F304:I304"/>
    <mergeCell ref="L304:M304"/>
    <mergeCell ref="N304:Q304"/>
    <mergeCell ref="F305:I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L312:M312"/>
    <mergeCell ref="N312:Q312"/>
    <mergeCell ref="F313:I313"/>
    <mergeCell ref="L313:M313"/>
    <mergeCell ref="N313:Q313"/>
    <mergeCell ref="F316:I316"/>
    <mergeCell ref="L316:M316"/>
    <mergeCell ref="N316:Q316"/>
    <mergeCell ref="N134:Q134"/>
    <mergeCell ref="N135:Q135"/>
    <mergeCell ref="N136:Q136"/>
    <mergeCell ref="N154:Q154"/>
    <mergeCell ref="N167:Q167"/>
    <mergeCell ref="N169:Q169"/>
    <mergeCell ref="N187:Q187"/>
    <mergeCell ref="N202:Q202"/>
    <mergeCell ref="N205:Q205"/>
    <mergeCell ref="N207:Q207"/>
    <mergeCell ref="N214:Q214"/>
    <mergeCell ref="N216:Q216"/>
    <mergeCell ref="N219:Q219"/>
    <mergeCell ref="N314:Q314"/>
    <mergeCell ref="N315:Q315"/>
    <mergeCell ref="H1:K1"/>
    <mergeCell ref="S2:AC2"/>
    <mergeCell ref="N251:Q251"/>
    <mergeCell ref="N256:Q256"/>
    <mergeCell ref="N265:Q265"/>
    <mergeCell ref="N288:Q288"/>
    <mergeCell ref="N300:Q300"/>
    <mergeCell ref="N303:Q30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ALENAPC\alena_vratna</dc:creator>
  <cp:keywords/>
  <dc:description/>
  <cp:lastModifiedBy>Kadleček</cp:lastModifiedBy>
  <cp:lastPrinted>2016-08-01T07:38:59Z</cp:lastPrinted>
  <dcterms:created xsi:type="dcterms:W3CDTF">2016-03-09T09:44:47Z</dcterms:created>
  <dcterms:modified xsi:type="dcterms:W3CDTF">2016-08-01T08:56:38Z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