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24240" windowHeight="116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'Rekapitulace'!$G$29</definedName>
    <definedName name="Dodavka0">'Položky'!#REF!</definedName>
    <definedName name="HSV">'Rekapitulace'!$E$29</definedName>
    <definedName name="HSV0">'Položky'!#REF!</definedName>
    <definedName name="HZS">'Rekapitulace'!$I$29</definedName>
    <definedName name="HZS0">'Položky'!#REF!</definedName>
    <definedName name="JKSO">'Krycí list'!$F$4</definedName>
    <definedName name="MJ">'Krycí list'!$G$4</definedName>
    <definedName name="Mont">'Rekapitulace'!$H$29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'Položky'!$A$1:$K$336</definedName>
    <definedName name="_xlnm.Print_Area" localSheetId="1">'Rekapitulace'!$A$1:$I$37</definedName>
    <definedName name="PocetMJ">'Krycí list'!$G$7</definedName>
    <definedName name="Poznamka">'Krycí list'!$B$37</definedName>
    <definedName name="Projektant">'Krycí list'!$C$7</definedName>
    <definedName name="PSV">'Rekapitulace'!$F$29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<sst xmlns="http://schemas.openxmlformats.org/spreadsheetml/2006/main" count="879" uniqueCount="604">
  <si>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</si>
  <si>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</si>
  <si>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</si>
  <si>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</si>
  <si>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</si>
  <si>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</si>
  <si>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</si>
  <si>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</si>
  <si>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</si>
  <si>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</si>
  <si>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</si>
  <si>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</si>
  <si>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</si>
  <si>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</si>
  <si>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</si>
  <si>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</si>
  <si>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</si>
  <si>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</si>
  <si>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</si>
  <si>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</si>
  <si>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</si>
  <si>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</si>
  <si>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</si>
  <si>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</si>
  <si>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</si>
  <si>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</si>
  <si>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</si>
  <si>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</si>
  <si>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</si>
  <si>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</si>
  <si>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</si>
  <si>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</si>
  <si>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</si>
  <si>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</si>
  <si>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</si>
  <si>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</si>
  <si>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</si>
  <si>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</si>
  <si>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</si>
  <si>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</si>
  <si>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</si>
  <si>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</si>
  <si>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</si>
  <si>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</si>
  <si>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</si>
  <si>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</si>
  <si>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</si>
  <si>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</si>
  <si>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</si>
  <si>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</si>
  <si>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</si>
  <si>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</si>
  <si>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</si>
  <si>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</si>
  <si>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</si>
  <si>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</si>
  <si>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</si>
  <si>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</si>
  <si>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</si>
  <si>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</si>
  <si>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</si>
  <si>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</si>
  <si>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</si>
  <si>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</si>
  <si>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</si>
  <si>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</si>
  <si>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</si>
  <si>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</si>
  <si>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ks</t>
  </si>
  <si>
    <t>Celkem za</t>
  </si>
  <si>
    <t>3</t>
  </si>
  <si>
    <t>Svislé a kompletní konstrukce</t>
  </si>
  <si>
    <t>kus</t>
  </si>
  <si>
    <t>340 23-7212.RT2</t>
  </si>
  <si>
    <t>Zazdívka otvorů pl.0,25m2,cihlami tl.zdi nad 10 cm s použitím suché maltové směsi</t>
  </si>
  <si>
    <t>m2</t>
  </si>
  <si>
    <t>342 26-4051.RT3</t>
  </si>
  <si>
    <t>Opláštění SDK VZT potrubí a digestoří desky standard impreg. tl. 12,5 mm, bez izolace</t>
  </si>
  <si>
    <t>342 26-4098.R00</t>
  </si>
  <si>
    <t>Příplatek k podhledu sádrokart. za plochu do 10 m2</t>
  </si>
  <si>
    <t>61</t>
  </si>
  <si>
    <t>Upravy povrchů vnitřní</t>
  </si>
  <si>
    <t>611 40-1111.RT2</t>
  </si>
  <si>
    <t>Oprava omítky na stropech o ploše do 0,09 m2 s použitím suché maltové směsi</t>
  </si>
  <si>
    <t>612 40-9991.RT2</t>
  </si>
  <si>
    <t>Začištění omítek kolem obkladů s použitím suché maltové směsi</t>
  </si>
  <si>
    <t>m</t>
  </si>
  <si>
    <t>;začištění ukončení obkladů</t>
  </si>
  <si>
    <t>612 47-3181.R00</t>
  </si>
  <si>
    <t>Omítka vnitřního zdiva ze suché směsi, hladká</t>
  </si>
  <si>
    <t>;odpočet oken</t>
  </si>
  <si>
    <t>;přípočet ostění a parapetů</t>
  </si>
  <si>
    <t>Omítka vnitřního zdiva ze suché směsi, štuková</t>
  </si>
  <si>
    <t>;viz zazdění otvoru - 12,45 m2</t>
  </si>
  <si>
    <t>63</t>
  </si>
  <si>
    <t>Podlahy a podlahové konstrukce</t>
  </si>
  <si>
    <t>m3</t>
  </si>
  <si>
    <t>631 31-9161.R00</t>
  </si>
  <si>
    <t>Příplatek za konečnou úpravu mazanin tl. 8 cm</t>
  </si>
  <si>
    <t>712</t>
  </si>
  <si>
    <t>Živičné krytiny</t>
  </si>
  <si>
    <t>712 37-1801.RZ4</t>
  </si>
  <si>
    <t>Povlaková krytina střech do 10°, fólií PVC 1 vrstva - včetně dod. fólie tl.1,5mm</t>
  </si>
  <si>
    <t>;jednotky VZT</t>
  </si>
  <si>
    <t>713</t>
  </si>
  <si>
    <t>Izolace tepelné</t>
  </si>
  <si>
    <t>713 10-0941.R00</t>
  </si>
  <si>
    <t>Oprava tepelné izolace střechy při montáži VZT</t>
  </si>
  <si>
    <t>713 46-1121.R00</t>
  </si>
  <si>
    <t>Izolace potrubí-skružemi na tmel za stud., 1vrstvá</t>
  </si>
  <si>
    <t>;potrubí ÚT</t>
  </si>
  <si>
    <t>283-77103.2</t>
  </si>
  <si>
    <t>Izolace potrubí Mirelon PRO 22x20 mm šedočerná</t>
  </si>
  <si>
    <t>721</t>
  </si>
  <si>
    <t>Vnitřní kanalizace</t>
  </si>
  <si>
    <t>Potrubí HT připojovací DN 50 x 1,8 mm</t>
  </si>
  <si>
    <t>721 17-6104.R00</t>
  </si>
  <si>
    <t>Potrubí HT připojovací DN 70 x 1,9 mm</t>
  </si>
  <si>
    <t>721 19-4105.R00</t>
  </si>
  <si>
    <t>Vyvedení odpadních výpustek D 50 x 1,8</t>
  </si>
  <si>
    <t>721 14-0802.R00</t>
  </si>
  <si>
    <t>722</t>
  </si>
  <si>
    <t>Vnitřní vodovod</t>
  </si>
  <si>
    <t>722 13-1911.R00</t>
  </si>
  <si>
    <t>Oprava-potrubí závitové,vsazení odbočky DN 15</t>
  </si>
  <si>
    <t>soubor</t>
  </si>
  <si>
    <t>722 17-2310.R00</t>
  </si>
  <si>
    <t>Potrubí z PPR , D 16/2,2 mm</t>
  </si>
  <si>
    <t>722 18-1211.R00</t>
  </si>
  <si>
    <t>Izolace návleková MIRELON PRO tl. stěny 6 mm</t>
  </si>
  <si>
    <t>722 18-1214.RT5</t>
  </si>
  <si>
    <t>Izolace návleková MIRELON PRO tl. stěny 20 mm vnitřní průměr 15 mm</t>
  </si>
  <si>
    <t>722 19-0401.R00</t>
  </si>
  <si>
    <t>Vyvedení a upevnění výpustek DN 15</t>
  </si>
  <si>
    <t>722 20-2211.R00</t>
  </si>
  <si>
    <t>Nástěnka MZD PP-R INSTAPLAST 16xR3/8</t>
  </si>
  <si>
    <t>722 22-3131.R00</t>
  </si>
  <si>
    <t>Kohout kul.rohový DN 15</t>
  </si>
  <si>
    <t>722 28-0106.R00</t>
  </si>
  <si>
    <t>Tlaková zkouška vodovodního potrubí DN 32</t>
  </si>
  <si>
    <t>723</t>
  </si>
  <si>
    <t>Vnitřní plynovod</t>
  </si>
  <si>
    <t>723 11-0206.R00</t>
  </si>
  <si>
    <t>Potrubí ocel. závitové černé šroubované DN 40</t>
  </si>
  <si>
    <t>3*0,5</t>
  </si>
  <si>
    <t>Montáž potrubí z měděných trubek D 22 mm pájením</t>
  </si>
  <si>
    <t>Trubka měděná systémová 22 x 1,0 mm</t>
  </si>
  <si>
    <t>723 16-5112.R00</t>
  </si>
  <si>
    <t>Montáž tvar.Cu pájené na tvrdo D15-22 mm 2 spoje</t>
  </si>
  <si>
    <t>196-33007</t>
  </si>
  <si>
    <t>Koleno 90° 5092 22mm s konci na vnitř.vněj pájení</t>
  </si>
  <si>
    <t>723 19-0916.R00</t>
  </si>
  <si>
    <t>Navaření odbočky na plynové potrubí DN 40</t>
  </si>
  <si>
    <t>723 19-0901.R00</t>
  </si>
  <si>
    <t>Uzavření nebo otevření plynového potrubí</t>
  </si>
  <si>
    <t>723 19-0907.R00</t>
  </si>
  <si>
    <t>Odvzdušnění a napuštění plynového potrubí</t>
  </si>
  <si>
    <t>723 19-0909.R00</t>
  </si>
  <si>
    <t>Zkouška tlaková  plynového potrubí</t>
  </si>
  <si>
    <t>723 19-1126.R00</t>
  </si>
  <si>
    <t>Hadice flexib. DN 20,délka 2,0 m</t>
  </si>
  <si>
    <t>723 23-7214.R00</t>
  </si>
  <si>
    <t>Kohout kulový,2xvnitřní závit, R950 DN 20</t>
  </si>
  <si>
    <t>723-1</t>
  </si>
  <si>
    <t>Revize</t>
  </si>
  <si>
    <t>kpl</t>
  </si>
  <si>
    <t>725</t>
  </si>
  <si>
    <t>Zařizovací předměty</t>
  </si>
  <si>
    <t>725 31-9201.R00</t>
  </si>
  <si>
    <t>Montáž ostatních typů dřezů velkokuchyňských</t>
  </si>
  <si>
    <t>725 31-0828.R00</t>
  </si>
  <si>
    <t>Demontáž dřezů 1dílných velkokuchyňských pro zpětnou montáž</t>
  </si>
  <si>
    <t>728</t>
  </si>
  <si>
    <t>Vzduchotechnika</t>
  </si>
  <si>
    <t>728-1</t>
  </si>
  <si>
    <t>Tlumič hluku, hygienické provedení</t>
  </si>
  <si>
    <t>728-2</t>
  </si>
  <si>
    <t>Výfuková hlavice pozink VH pr. 630 mm</t>
  </si>
  <si>
    <t>728-4</t>
  </si>
  <si>
    <t>Tepelná izolace potrubí tl. 80 mm  do pozink plechu</t>
  </si>
  <si>
    <t>;potrubí VZT nad střešní rovinou</t>
  </si>
  <si>
    <t>728-5</t>
  </si>
  <si>
    <t>728-6</t>
  </si>
  <si>
    <t>Montážní a závěsový materiál</t>
  </si>
  <si>
    <t>728-7</t>
  </si>
  <si>
    <t>728-8</t>
  </si>
  <si>
    <t>autojeřáb</t>
  </si>
  <si>
    <t>Zaregulování soustavy VZT, zprovoznění</t>
  </si>
  <si>
    <t>728 11-5414.R00</t>
  </si>
  <si>
    <t>Montáž potrubí ohebného izolovan. z AL do d 400 mm vč.dodávky, 50% tv.</t>
  </si>
  <si>
    <t>;potrubí DN 315</t>
  </si>
  <si>
    <t>;potrubí DN 400</t>
  </si>
  <si>
    <t>728 41-3522.R00</t>
  </si>
  <si>
    <t>Montáž talířového ventilu kruhové do d 200 mm vč. dodávky</t>
  </si>
  <si>
    <t>733</t>
  </si>
  <si>
    <t>Rozvod potrubí</t>
  </si>
  <si>
    <t>733 16-4104.R00</t>
  </si>
  <si>
    <t>735</t>
  </si>
  <si>
    <t>Otopná tělesa</t>
  </si>
  <si>
    <t>735 11-1810.R00</t>
  </si>
  <si>
    <t>Demontáž těles otopných litinových článkových</t>
  </si>
  <si>
    <t>735 29-1800.R00</t>
  </si>
  <si>
    <t>Demontáž konzol otopných těles do odpadu</t>
  </si>
  <si>
    <t>771</t>
  </si>
  <si>
    <t>Podlahy z dlaždic a obklady</t>
  </si>
  <si>
    <t>771 57-5109.RV2</t>
  </si>
  <si>
    <t>Montáž podlah keram.,hladké, tmel, 30x30 cm</t>
  </si>
  <si>
    <t>771 57-9795.RT2</t>
  </si>
  <si>
    <t>Příplatek za spárování vodotěsnou hmotou - plošně</t>
  </si>
  <si>
    <t>597-64203.1</t>
  </si>
  <si>
    <t>781</t>
  </si>
  <si>
    <t>Obklady keramické</t>
  </si>
  <si>
    <t>781 23-0121.R00</t>
  </si>
  <si>
    <t>Obkládání stěn vnitř.keram. do tmele do 300x300 mm</t>
  </si>
  <si>
    <t>;viz omítky hladké</t>
  </si>
  <si>
    <t>597-81366.0</t>
  </si>
  <si>
    <t>Obkládačka 19,8x24,8 bílá mat</t>
  </si>
  <si>
    <t>783</t>
  </si>
  <si>
    <t>Nátěry</t>
  </si>
  <si>
    <t>;oprava nátěrů zárubní</t>
  </si>
  <si>
    <t>784</t>
  </si>
  <si>
    <t>Malby</t>
  </si>
  <si>
    <t>784 44-5911.R00</t>
  </si>
  <si>
    <t>Oprava, malba latex 2x, 1bar. obrus. míst. do 3,8m</t>
  </si>
  <si>
    <t>784 49-7901.R00</t>
  </si>
  <si>
    <t>Mydlení jednonásobné, místnost H do 3,8 m</t>
  </si>
  <si>
    <t>784 19-5512.R00</t>
  </si>
  <si>
    <t>791</t>
  </si>
  <si>
    <t>Montáž zařízení velkokuchyní</t>
  </si>
  <si>
    <t>791 15-1101.R00</t>
  </si>
  <si>
    <t>Montáž sporáků elektroplyn. otevřených, uzavřených</t>
  </si>
  <si>
    <t>Montáž varných kotlů plynových do 150 l</t>
  </si>
  <si>
    <t>791 34-1101.R00</t>
  </si>
  <si>
    <t>Montáž pecí elektrických</t>
  </si>
  <si>
    <t>791 44-1101.R00</t>
  </si>
  <si>
    <t>Montáž elektrických pánví</t>
  </si>
  <si>
    <t>791 52-1101.R00</t>
  </si>
  <si>
    <t>Montáž vařičů plynových, ohřívacích stoliček</t>
  </si>
  <si>
    <t>791-1</t>
  </si>
  <si>
    <t>791-2</t>
  </si>
  <si>
    <t>791-3</t>
  </si>
  <si>
    <t>791-4</t>
  </si>
  <si>
    <t>791-5</t>
  </si>
  <si>
    <t>791-6</t>
  </si>
  <si>
    <t>791-7</t>
  </si>
  <si>
    <t>791-8</t>
  </si>
  <si>
    <t>791-9</t>
  </si>
  <si>
    <t>791-10</t>
  </si>
  <si>
    <t>791-11</t>
  </si>
  <si>
    <t>791-12</t>
  </si>
  <si>
    <t>791-13</t>
  </si>
  <si>
    <t>791-14</t>
  </si>
  <si>
    <t xml:space="preserve">kus </t>
  </si>
  <si>
    <t>791-15</t>
  </si>
  <si>
    <t>791-16</t>
  </si>
  <si>
    <t>791-17</t>
  </si>
  <si>
    <t>791-18</t>
  </si>
  <si>
    <t>791-19</t>
  </si>
  <si>
    <t>791-20</t>
  </si>
  <si>
    <t>791-21</t>
  </si>
  <si>
    <t>791-22</t>
  </si>
  <si>
    <t>791-24</t>
  </si>
  <si>
    <t>791-25</t>
  </si>
  <si>
    <t>791-28</t>
  </si>
  <si>
    <t>791-29</t>
  </si>
  <si>
    <t>96</t>
  </si>
  <si>
    <t>Bourání konstrukcí</t>
  </si>
  <si>
    <t>969-1</t>
  </si>
  <si>
    <t>Demontáž VZT potrubí</t>
  </si>
  <si>
    <t>969-2</t>
  </si>
  <si>
    <t>969 01-1121.R00</t>
  </si>
  <si>
    <t>Vybourání vodovod., plynového vedení DN do 52 mm</t>
  </si>
  <si>
    <t>969 02-1111.R00</t>
  </si>
  <si>
    <t>Vybourání kanalizačního potrubí DN do 100 mm</t>
  </si>
  <si>
    <t>962 03-1133.R00</t>
  </si>
  <si>
    <t>Bourání příček cihelných tl. 15 cm</t>
  </si>
  <si>
    <t>97</t>
  </si>
  <si>
    <t>Prorážení otvorů</t>
  </si>
  <si>
    <t>971 03-3331.R00</t>
  </si>
  <si>
    <t>Vybourání otv. zeď cihel. pl.0,09 m2, tl.15cm, MVC</t>
  </si>
  <si>
    <t>971 03-3431.R00</t>
  </si>
  <si>
    <t>Vybourání otv. zeď cihel. pl.0,25 m2, tl.15cm, MVC</t>
  </si>
  <si>
    <t>972 01-2411.R00</t>
  </si>
  <si>
    <t>Vybourání otvorů strop prefa pl. 0,50 m2, nad 12cm</t>
  </si>
  <si>
    <t>978 01-3191.R00</t>
  </si>
  <si>
    <t>Otlučení omítek vnitřních stěn v rozsahu do 100 %</t>
  </si>
  <si>
    <t>;od obklady</t>
  </si>
  <si>
    <t>t</t>
  </si>
  <si>
    <t>979 08-1111.R00</t>
  </si>
  <si>
    <t>Odvoz suti a vybour. hmot na skládku do 1 km</t>
  </si>
  <si>
    <t>979 08-1121.R00</t>
  </si>
  <si>
    <t>Příplatek k odvozu za každý další 1 km</t>
  </si>
  <si>
    <t>979 08-2111.R00</t>
  </si>
  <si>
    <t>Vnitrostaveništní doprava suti do 10 m</t>
  </si>
  <si>
    <t>979 08-2121.R00</t>
  </si>
  <si>
    <t>Příplatek k vnitrost. dopravě suti za dalších 5 m</t>
  </si>
  <si>
    <t>M21</t>
  </si>
  <si>
    <t>Elektromontáže</t>
  </si>
  <si>
    <t>210-1</t>
  </si>
  <si>
    <t>;včetně dodávky jističů</t>
  </si>
  <si>
    <t>210-2</t>
  </si>
  <si>
    <t>Rozvaděč PR včetně jističů</t>
  </si>
  <si>
    <t>210-3</t>
  </si>
  <si>
    <t>210-4</t>
  </si>
  <si>
    <t>Demontáž stáv.elektroinstalace spínačů, kabel.vedení, svítidel</t>
  </si>
  <si>
    <t>210 01-0003.RT1</t>
  </si>
  <si>
    <t>Trubka ohebná pod omítku, typ 23.. 23 mm včetně dodávky trubky PVC</t>
  </si>
  <si>
    <t>Krabice odbočná KO 68, bez zapojení-kruhová včetně dodávky a propojení</t>
  </si>
  <si>
    <t>Spínač speciální sporákový  včetně dodávky spor.příp.</t>
  </si>
  <si>
    <t>Stavební přípomoce</t>
  </si>
  <si>
    <t>vysekání rýh, zaomítání rýh</t>
  </si>
  <si>
    <t>vybourání prostupů</t>
  </si>
  <si>
    <t>Kompletační činnost zhotovitele</t>
  </si>
  <si>
    <t>Zařízení staveniště</t>
  </si>
  <si>
    <t>Město Kolín</t>
  </si>
  <si>
    <t>VÝKAZ VÝMĚR</t>
  </si>
  <si>
    <t>ZADÁNÍ STAVBY PRO VÝBĚR ZHOTOVITELE</t>
  </si>
  <si>
    <t>968072455R00</t>
  </si>
  <si>
    <t>Vybourání kovových dveřních zárubní</t>
  </si>
  <si>
    <t>61162104</t>
  </si>
  <si>
    <t>54914620</t>
  </si>
  <si>
    <t>Dveře vnitřní plné bílí 90/197</t>
  </si>
  <si>
    <t>Dveřní kování praktik</t>
  </si>
  <si>
    <t>Vedení uzemňovací na povrchu Cu do 50 mm2 včetně dodávky CY 6 mm2</t>
  </si>
  <si>
    <t>3,2*1,9+1,92*1,6+1,92*1,1+1,2*1,4+1,4*1,1+1,1*2,64</t>
  </si>
  <si>
    <t>2,64*1,1+1*1,1+4,42*1,1+3,6*2*1,1+0,9*1,1</t>
  </si>
  <si>
    <t>342261112RT3</t>
  </si>
  <si>
    <t>Příčka sádrokarton. ocel.kce, 1x oplášť. tl.100 mm, desky standard impreg. tl. 12,5 mm, Orsil tl. 5 cm</t>
  </si>
  <si>
    <t>8,85*3,03</t>
  </si>
  <si>
    <t>342266111RU9</t>
  </si>
  <si>
    <t>Obklad stěn sádrokartonem na ocelovou konstrukci, desky standard impreg. tl. 12,5 mm, bez izolace</t>
  </si>
  <si>
    <t>4,82*3,03+2,5*3,03+5,35*3,03</t>
  </si>
  <si>
    <t>3,85*6+0,2*6+1,94*2+1,5*2+1,92*2+4,7*2+1,39+0,15*3-1*4-0,8*4</t>
  </si>
  <si>
    <t>3,96+6,9*2+0,24*3+5,2+0,15-1-0,8+3,3*2+3*2+0,3*3-0,8-1,2</t>
  </si>
  <si>
    <t>2,08*2+3,6*2-1,2+3,58*2+3,215*2+0,3*2-0,8*5+5,32*2+5,33*2</t>
  </si>
  <si>
    <t>5,05*2+5,33*2+3,22*2+0,1+0,2*2+0,1*4+0,2*2-1-0,8*2</t>
  </si>
  <si>
    <t>;začištění ukončení soklů</t>
  </si>
  <si>
    <t>3,54*2+2*2+5,33*2+1,85*2-0,8*4+3,3*2+3,3*2+1,96*2+1,9*2</t>
  </si>
  <si>
    <t>;viz poločka začištění omítek - 140,14 m</t>
  </si>
  <si>
    <t>1*0,25*2*16</t>
  </si>
  <si>
    <t>0,7*2*2+0,9*2*4</t>
  </si>
  <si>
    <t>612473182R00</t>
  </si>
  <si>
    <t>611401211RT2</t>
  </si>
  <si>
    <t>Oprava omítky na stropech o ploše do 0,25 m2 s použitím suché maltové směsi</t>
  </si>
  <si>
    <t>612421231RT2</t>
  </si>
  <si>
    <t>Oprava vápen.omítek stěn do 10 % pl. - štukových, s použitím suché maltové směsi</t>
  </si>
  <si>
    <t>140,14*1,23</t>
  </si>
  <si>
    <t>43,16*2,97</t>
  </si>
  <si>
    <t>612403380R00</t>
  </si>
  <si>
    <t>Hrubá výplň rýh ve stěnách do 3x3 cm maltou ze SMS</t>
  </si>
  <si>
    <t>612403384R00</t>
  </si>
  <si>
    <t>Hrubá výplň rýh ve stěnách do 7x7 cm maltou ze SMS</t>
  </si>
  <si>
    <t>612403386R00</t>
  </si>
  <si>
    <t>Hrubá výplň rýh ve stěnách do 10x10cm maltou z SMS</t>
  </si>
  <si>
    <t>631312141R00</t>
  </si>
  <si>
    <t>Doplnění rýh betonem v dosavadních mazaninách</t>
  </si>
  <si>
    <t>;podklad pod dlažbu po zhotovení rozvodů</t>
  </si>
  <si>
    <t>35*0,15*0,1+30*0,15*0,1+6*0,6*0,3*0,1</t>
  </si>
  <si>
    <t>;oprava stávající střešní krytiny u stojek VZT jednotky</t>
  </si>
  <si>
    <t>8*1</t>
  </si>
  <si>
    <t>30*2*2*3,14*0,01</t>
  </si>
  <si>
    <t>(14+16)*2*1,025</t>
  </si>
  <si>
    <t>721176134R00</t>
  </si>
  <si>
    <t>Potrubí HT svodné (ležaté) zavěšené DN 70 x 1,9 mm</t>
  </si>
  <si>
    <t>721176135R00</t>
  </si>
  <si>
    <t>Potrubí HT svodné (ležaté) zavěšené DN 100 x 2,7mm</t>
  </si>
  <si>
    <t>2+6+1+2</t>
  </si>
  <si>
    <t>721176103R00</t>
  </si>
  <si>
    <t>1+1+1+1+2+1</t>
  </si>
  <si>
    <t>5+6</t>
  </si>
  <si>
    <t>55161552</t>
  </si>
  <si>
    <t>Sifon podomítkový</t>
  </si>
  <si>
    <t xml:space="preserve">Demontáž potrubí litinového </t>
  </si>
  <si>
    <t>721223460R00</t>
  </si>
  <si>
    <t>Vpusť podlahová - dodávka Gastro</t>
  </si>
  <si>
    <t>3*2+2*2+1*2+1*2+4,5*2+6*2+1+12*2+6</t>
  </si>
  <si>
    <t>66/2</t>
  </si>
  <si>
    <t>17+6</t>
  </si>
  <si>
    <t>722236311R00</t>
  </si>
  <si>
    <t>Ventil uzavírací DN 15</t>
  </si>
  <si>
    <t>722265212R00</t>
  </si>
  <si>
    <t>Vodoměr domovní podružný DN 15x190mm, Qn 1,5</t>
  </si>
  <si>
    <t>722290234R00</t>
  </si>
  <si>
    <t>Proplach a dezinfekce vodovod.potrubí do DN 80</t>
  </si>
  <si>
    <t>6*2+1</t>
  </si>
  <si>
    <t>725810401R00</t>
  </si>
  <si>
    <t>Ventil rohový</t>
  </si>
  <si>
    <t>723190914R00</t>
  </si>
  <si>
    <t>Navaření odbočky na plynové potrubí DN 25</t>
  </si>
  <si>
    <t>19633009</t>
  </si>
  <si>
    <t>Koleno 90° 5092 35mm s konci na vnitř.vněj pájení</t>
  </si>
  <si>
    <t>723165114R00</t>
  </si>
  <si>
    <t>Montáž tvar.Cu pájené na tvrdo D 35 mm 2 spoje</t>
  </si>
  <si>
    <t>723164106R00</t>
  </si>
  <si>
    <t>Montáž potrubí z měděných trubek D 35 mm</t>
  </si>
  <si>
    <t>19632716</t>
  </si>
  <si>
    <t>Trubka měděná Cu tvrdá 35x1,5 mm</t>
  </si>
  <si>
    <t>19632375</t>
  </si>
  <si>
    <t>723164104RT1</t>
  </si>
  <si>
    <t>;chránička prostup</t>
  </si>
  <si>
    <t>725290020RA0</t>
  </si>
  <si>
    <t>Demontáž umyvadla včetně baterie a konzol</t>
  </si>
  <si>
    <t>725825111RT0</t>
  </si>
  <si>
    <t>Baterie umyvadlová nástěnná ruční</t>
  </si>
  <si>
    <t>725017134R00</t>
  </si>
  <si>
    <t>Umyvadlo na šrouby OLYMP 60 x 45 cm, bílé - komplet</t>
  </si>
  <si>
    <t>725329102R00</t>
  </si>
  <si>
    <t>725860214R00</t>
  </si>
  <si>
    <t>Sifon bidetový, umyvadlový HL135</t>
  </si>
  <si>
    <t>340238211RT2</t>
  </si>
  <si>
    <t>Zazdívka otvorů pl.1 m2,cihlami tl.zdi do 10 cm</t>
  </si>
  <si>
    <t>0,7*2+0,9*2*2</t>
  </si>
  <si>
    <t>Ventilátor  nízkotlaký s přímým pohonom dle yPD</t>
  </si>
  <si>
    <t>DN400 1750-7250m3/hod</t>
  </si>
  <si>
    <t>s rámem a izolátorem chvění</t>
  </si>
  <si>
    <t>Ostatní potřebné výrobky a materiál, Spojovací a těsnící materiál</t>
  </si>
  <si>
    <t>(14+16)*2+0,5*2*12</t>
  </si>
  <si>
    <t>72*1,03</t>
  </si>
  <si>
    <t>733190217R00</t>
  </si>
  <si>
    <t>Tlaková zkouška ocelového hladkého potrubí DN 51</t>
  </si>
  <si>
    <t>Montáž potrubí z měděných trubek D 22 mm vč. izolace potrubí</t>
  </si>
  <si>
    <t>12*0,8*1,25</t>
  </si>
  <si>
    <t>12*6</t>
  </si>
  <si>
    <t>735156522R00</t>
  </si>
  <si>
    <t>Otopná tělesa panelová Radik Klasik 21  400/ 600</t>
  </si>
  <si>
    <t>735156542R00</t>
  </si>
  <si>
    <t>Otopná tělesa panelová Radik Klasik 21  500/ 600</t>
  </si>
  <si>
    <t>735156564R00</t>
  </si>
  <si>
    <t>Otopná tělesa panelová Radik Klasik 21  600/ 800</t>
  </si>
  <si>
    <t>55137336</t>
  </si>
  <si>
    <t>Danfoss hlavice termostat veř budovy RA 2920</t>
  </si>
  <si>
    <t>55137383</t>
  </si>
  <si>
    <t>Danfoss šroubení radiátorové RLV15 přímé 1/2"</t>
  </si>
  <si>
    <t>771101210R00</t>
  </si>
  <si>
    <t>Penetrace podkladu pod dlažby</t>
  </si>
  <si>
    <t>783903811R00</t>
  </si>
  <si>
    <t>Odmaštění chemickými rozpouštědly</t>
  </si>
  <si>
    <t>Dlažba protiskluz. 300x300x9 mm souč.smykového tření 0,6 SRM R11/B</t>
  </si>
  <si>
    <t>169,39*1,07</t>
  </si>
  <si>
    <t>192,88*1,07</t>
  </si>
  <si>
    <t>(1,97*2+0,8)*0,3*11</t>
  </si>
  <si>
    <t>783225100R00</t>
  </si>
  <si>
    <t>Nátěr syntetický kovových konstrukcí 2x + 1x email</t>
  </si>
  <si>
    <t>35,16+38,39+26,89*2+10</t>
  </si>
  <si>
    <t>;SDK konstrukce+nové omítky</t>
  </si>
  <si>
    <t>310,56+169,39</t>
  </si>
  <si>
    <t>784402801R00</t>
  </si>
  <si>
    <t>Odstranění malby oškrábáním v místnosti H do 3,8 m</t>
  </si>
  <si>
    <t>183,3*0,6</t>
  </si>
  <si>
    <t>974042553R00</t>
  </si>
  <si>
    <t>Vysekání rýh betonová, monolitická dlažba 10x10 cm</t>
  </si>
  <si>
    <t>30+35</t>
  </si>
  <si>
    <t>Vysekání rýh betonová, monolitická dlažba 25x30 cm</t>
  </si>
  <si>
    <t>974042587R00</t>
  </si>
  <si>
    <t>0,3*2*6</t>
  </si>
  <si>
    <t>(4,95+1,4)*3,03</t>
  </si>
  <si>
    <t>74,8*1,35</t>
  </si>
  <si>
    <t>978059521R00</t>
  </si>
  <si>
    <t>Odsekání vnitřních obkladů stěn</t>
  </si>
  <si>
    <t>642944121RU4</t>
  </si>
  <si>
    <t>Osazení ocelových zárubní dodatečně do 2,5 m2., včetně dodávky zárubně CgH  80x197x16 cm</t>
  </si>
  <si>
    <t>766</t>
  </si>
  <si>
    <t>Truhlářské kce.</t>
  </si>
  <si>
    <t>968061125R00</t>
  </si>
  <si>
    <t>Vyvěšení dřevěných dveřních křídel pl. do 2 m2</t>
  </si>
  <si>
    <t>Dveře vnitřní plné bílí 90/197 s ventilační mřížkou</t>
  </si>
  <si>
    <t>766661122R00</t>
  </si>
  <si>
    <t>Montáž dveří do zárubně,otevíravých 1kř.nad 0,8 m</t>
  </si>
  <si>
    <t>971033531R00</t>
  </si>
  <si>
    <t>Vybourání otv. zeď cihel. pl.1 m2, tl.15 cm, MVC</t>
  </si>
  <si>
    <t>962032231R00</t>
  </si>
  <si>
    <t>Bourání zdiva z cihel pálených na MVC</t>
  </si>
  <si>
    <t>725290030RA0</t>
  </si>
  <si>
    <t>Demontáž vany, včetně baterie a obezdění</t>
  </si>
  <si>
    <t>726190906R00</t>
  </si>
  <si>
    <t>Odmontování kuchyňské linky s armaturou</t>
  </si>
  <si>
    <t>791-30</t>
  </si>
  <si>
    <t>Demontáž stávajícího gastro zařízení - 7x pracovní stůl, plynové stoličky-2x, varného kotle, sporáku, třítroubové pece, plynového konvektomatu vč. podstavce, elektr. smážící pánve, chladničky, sušičky prádla 2x, odstředivky, univerzálního hnětače, ocelové digestoře, škrabky na brambory.</t>
  </si>
  <si>
    <t>979990001R00.R00</t>
  </si>
  <si>
    <t>Poplatek za skládku stavební suti</t>
  </si>
  <si>
    <t>Přesun hmot</t>
  </si>
  <si>
    <t>998</t>
  </si>
  <si>
    <t>Montáž dřezů dvojitých velkokuchyňských vč drtiče -zpětná montáž v PD č. 38</t>
  </si>
  <si>
    <t>791741108R00</t>
  </si>
  <si>
    <t>Montáž odkládacích stolů v PD pol. 39</t>
  </si>
  <si>
    <t xml:space="preserve">Celonerezový skladový regál, čtyřpolicový povrch scotchbrite 2000/1800/600mm v PD pol.č. 40 </t>
  </si>
  <si>
    <t>Celonerezový pra.stůl s dřezem a třemi zásuvkami v PD pol.č. 42</t>
  </si>
  <si>
    <t>791741303R00</t>
  </si>
  <si>
    <t>Montáž strojů univerzálních nad 60 l, elektrických - zpětná montáž šlehacího stroje v PD pol. č. 43</t>
  </si>
  <si>
    <t>55231403</t>
  </si>
  <si>
    <t>D+M Výlevka nerez SLVN 02EB kombinovaná umyvadlo + baterie senzorová SLU 10B v PD pol. č. 44</t>
  </si>
  <si>
    <t>Zpětná montáž celonerezový prac.stůl s buk. prac.deskou v PD pol.č. 45</t>
  </si>
  <si>
    <t>Celonerezový prac.stůl s buk. prac.deskou se třemi zásuvkami a spodní odkládací policí 1900/800/900mm v PD pol.č. 41</t>
  </si>
  <si>
    <t>Plynový sporák s tálem 1 centrální hořák pod tálem, plynová trouba, 19kw v PD pol.č. 47</t>
  </si>
  <si>
    <t>Celonerezový prac.stůl s dvěmi zásuvkami a jednou policí 1200/600/800mm v PD pol.č. 46</t>
  </si>
  <si>
    <t>Celonerezový prac.stůl s policí na odkládání 900/900/800mm v PD pol.č. 48</t>
  </si>
  <si>
    <t>Tlaková sprcha - doplnění k dřezu 38</t>
  </si>
  <si>
    <t>Podlahová vpusť s roštem 300 X 500 mm</t>
  </si>
  <si>
    <t>Nerezová závěsná digestoř jednou řadou filtrů s osvětlením + dva výústky do VZT KDVZ2 1800/900 pol.č.56</t>
  </si>
  <si>
    <t>Celonerezová chladící skříň v normě GN UR600S pol.č. 51</t>
  </si>
  <si>
    <t>Nerezový plynový kotel, 100l 21 kwpol.č. 49</t>
  </si>
  <si>
    <t>Nerezový plynový kotel, 150 l 24 kw pol.č. 50</t>
  </si>
  <si>
    <t>Nerezová nástěnná digestoř KDZH s jednou řadou filtrů a s osvětlením 1700/900 pol. č. 57</t>
  </si>
  <si>
    <t>Elektrická pec třítroubá TPE 30-ARS  900/850/1650 pol.č.52</t>
  </si>
  <si>
    <t>791 32-1106.R00</t>
  </si>
  <si>
    <t>Montáž konvektomatů plynových</t>
  </si>
  <si>
    <t>Plynový konvektomat, kapacita 11xGN 1/1 vyvíjení páry injekční 860/900/1250mm s podstavcem a změkčovačem vody pol.č. 53</t>
  </si>
  <si>
    <t>Elkektrická smažící pánev 80L E - TBP - 80/900 1000/900/900 pol.č. 54</t>
  </si>
  <si>
    <t>Plynová varná stolička dle PD pol.č. 55</t>
  </si>
  <si>
    <t>Nerezová nástěná digestoř jednou řadou filtrů s osvětlením + dva výústky do VZT KDVZ2 1000/900 pol.č.58</t>
  </si>
  <si>
    <t>Vozík na 3 termoporty, nerezový, kolečka s brzdou, nosnost 100 kg dle PD pol.č.59</t>
  </si>
  <si>
    <t>Celonerezový prac.stůl s mycím dřezem a prostorem pro chladící skříně 2000//800/600mm pol.č. 60</t>
  </si>
  <si>
    <t>Celonerezový pra.stůl s dřezem a jednou zásuvkou a odkládací policí 1800/600 v PD pol.č. 65</t>
  </si>
  <si>
    <t>791741202R00</t>
  </si>
  <si>
    <t>Zpětná montáž škrabek na zeleninu nad 300kg, elektrických v PD pol. č. 67</t>
  </si>
  <si>
    <t>Zpětná montáž chladničky v PD pol. č. 69</t>
  </si>
  <si>
    <t>Zpětná montáž váhy podlahové v PD pol. č. 70</t>
  </si>
  <si>
    <t>Zpětná montáž řeznického špalku  v PD pol. č. 63</t>
  </si>
  <si>
    <t>Zpětná montáž mrazáku 60L  v PD pol. č. 71</t>
  </si>
  <si>
    <t>Zpětná montáž chladničky 420L v PD pol. č. 72</t>
  </si>
  <si>
    <t>Zpětná montáž mrazáku pultového v PD pol. č. 73</t>
  </si>
  <si>
    <t xml:space="preserve">Montáž dřezů dvojitých velkokuchyňských </t>
  </si>
  <si>
    <t>Celonerezový dřez dvojitý s roštovou policí 1400/600mm v PD pol. č. 74</t>
  </si>
  <si>
    <t>Celonerezový skladový regál pětipolicový - police roštová 1250/500/1800mm v PD pol.č. 76</t>
  </si>
  <si>
    <t>Celonerezový prac.stůl s policí na odkládání 800/800/800mm v PD pol.č. 48</t>
  </si>
  <si>
    <t>Zpětná montáž stávajíí automatické pračky v PD pol. č. 81</t>
  </si>
  <si>
    <t>Profesionální kondenzační sušička TC8330- na náplň 7kg - množstevní automatika 1400W, objem bubnu 153 litrů, sušicí výkon 9 kg/h, 900/630/840mm</t>
  </si>
  <si>
    <t>791221101R00</t>
  </si>
  <si>
    <t>Podstolová chladící skříň na uložení vajec 600/600/850 v PD pol.č. 61</t>
  </si>
  <si>
    <t>Podstolová chladící skříň na uložení masa 600/600/850 v PD pol.č. 62</t>
  </si>
  <si>
    <t>Úpravy rozvaděče HR včetně jističů</t>
  </si>
  <si>
    <t>210010311RT1</t>
  </si>
  <si>
    <t>210110021RT1</t>
  </si>
  <si>
    <t>210110082RT1</t>
  </si>
  <si>
    <t>210111021RT1</t>
  </si>
  <si>
    <t>Dvojzásuvka domovní v krabici IP20, včetně dodávky zásuvky</t>
  </si>
  <si>
    <t>210201037R00</t>
  </si>
  <si>
    <t>Svítidlo zářivkové LED IP65 40 W stropní</t>
  </si>
  <si>
    <t>348241130</t>
  </si>
  <si>
    <t>Svítidlo průmyslové zářivkové LED IP65, 40W</t>
  </si>
  <si>
    <t>210110061RT1</t>
  </si>
  <si>
    <t>Spínač nástěnný jednopól.- IP43 včetně dodávky spínače</t>
  </si>
  <si>
    <t>Spínač speciální schodišťový IP43 - včetně dodávky</t>
  </si>
  <si>
    <t>210220003RT3</t>
  </si>
  <si>
    <t>210800105RT1</t>
  </si>
  <si>
    <t>Kabel CYKY 750 V 3x1,5 mm2 uložený pod omítkou včetně dodávky CYKY 3Bx1.5</t>
  </si>
  <si>
    <t>210800106RT1</t>
  </si>
  <si>
    <t>Kabel CYKY 750 V 3x2,5 mm2 uložený pod omítkou včetně dodávky CYKY 3Bx2.5</t>
  </si>
  <si>
    <t>34821442</t>
  </si>
  <si>
    <t>Nouzové svítidlo vč. montáže</t>
  </si>
  <si>
    <t>Rozvody nouzového osvětlení 100m a ostatní mat a práce</t>
  </si>
  <si>
    <t>Hlavní vypínač pro PR umístění vedle PR - odpojení celé kuchyně (nouzové urychlené, bez otevření PR)</t>
  </si>
  <si>
    <t>34145574</t>
  </si>
  <si>
    <t>Gumový kabel s Cu jádrem CGSG 5 x 10 mm2</t>
  </si>
  <si>
    <t>34145572</t>
  </si>
  <si>
    <t>Gumový kabel s Cu jádrem CGSG 5 x 6 mm2</t>
  </si>
  <si>
    <t>210010005RT1</t>
  </si>
  <si>
    <t>Trubka ohebná pod omítku, typ 23.. 36 mm včetně dodávky trubky PVC</t>
  </si>
  <si>
    <t>210010006RT1</t>
  </si>
  <si>
    <t>Trubka ohebná pod omítku, typ 23.. 48 mm včetně dodávky trubky PVC</t>
  </si>
  <si>
    <t>999281111R00</t>
  </si>
  <si>
    <t>Přesun hmot pro opravy a údržbu do výšky 25 m</t>
  </si>
  <si>
    <t>210802470R00</t>
  </si>
  <si>
    <t>210802471R00</t>
  </si>
  <si>
    <t>Šňůra CGSG 5 x 10 mm2 pevně uložená - montáž</t>
  </si>
  <si>
    <t>Šňůra CGSG 5 x 6 mm2 pevně uložená - montáž</t>
  </si>
  <si>
    <t>974031121R00</t>
  </si>
  <si>
    <t>Vysekání rýh ve zdi cihelné 3 x 3 cm</t>
  </si>
  <si>
    <t>974031142R00</t>
  </si>
  <si>
    <t>Vysekání rýh ve zdi cihelné 7 x 7 cm</t>
  </si>
  <si>
    <t>974031153R00</t>
  </si>
  <si>
    <t>Vysekání rýh ve zdi cihelné 10 x 10 cm</t>
  </si>
  <si>
    <t>33,063*19</t>
  </si>
  <si>
    <t>33,063*4</t>
  </si>
  <si>
    <t>Přívod k VZT vč. jističochrániče 16/3N</t>
  </si>
  <si>
    <t>210-5</t>
  </si>
  <si>
    <t>210-6</t>
  </si>
  <si>
    <t>210-7</t>
  </si>
  <si>
    <t>210-8</t>
  </si>
  <si>
    <t>Demontáž stávajících velkokuchyňských zařízení</t>
  </si>
  <si>
    <t>791-26</t>
  </si>
  <si>
    <t>791-31</t>
  </si>
  <si>
    <t>7691-32</t>
  </si>
  <si>
    <t>791-33</t>
  </si>
  <si>
    <t>791-34</t>
  </si>
  <si>
    <t>791-35</t>
  </si>
  <si>
    <t>791-36</t>
  </si>
  <si>
    <t>791-37</t>
  </si>
  <si>
    <t>791-38</t>
  </si>
  <si>
    <t>791-39</t>
  </si>
  <si>
    <t>791-40</t>
  </si>
  <si>
    <t>791-41</t>
  </si>
  <si>
    <t>791-42</t>
  </si>
  <si>
    <t>791-43</t>
  </si>
  <si>
    <t>728-3</t>
  </si>
  <si>
    <t>MŠ Masarykova, Kolín</t>
  </si>
  <si>
    <t>Rekonstrukce kuchyně MŠ Masarykova Kolín 2</t>
  </si>
  <si>
    <t xml:space="preserve">CENOVÁ ÚROVEŇ:    RTS </t>
  </si>
  <si>
    <t>Stávající skladový - zpětná montáž v PD pol.č. 64</t>
  </si>
  <si>
    <t>Stávající skladový regál - zpětná montáž v PD pol.č. 66</t>
  </si>
  <si>
    <t>Komplet skladovacých regálů - stávající, zpětná montáž v PD pol. č. 68</t>
  </si>
  <si>
    <t>Korytový žehlič stávající - zpětná montáž v PD pol.č. 77</t>
  </si>
  <si>
    <t xml:space="preserve">Stávající skladový regál - zpětná montážv PD pol.č. 82 </t>
  </si>
  <si>
    <t>Malba tekutá na SDK, bílá, 2 x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</si>
</sst>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5" fillId="23" borderId="6" applyNumberFormat="0" applyFont="0" applyAlignment="0" applyProtection="0"/>
    <xf numFmtId="9" fontId="35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5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5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31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6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40" xfId="46" applyFont="1" applyFill="1" applyBorder="1" applyAlignment="1">
      <alignment horizontal="center"/>
      <protection/>
    </xf>
    <xf numFmtId="0" fontId="5" fillId="0" borderId="40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13" fillId="0" borderId="58" xfId="46" applyFont="1" applyFill="1" applyBorder="1">
      <alignment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8" fillId="0" borderId="62" xfId="46" applyNumberFormat="1" applyFont="1" applyFill="1" applyBorder="1">
      <alignment/>
      <protection/>
    </xf>
    <xf numFmtId="0" fontId="14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7" fontId="0" fillId="0" borderId="61" xfId="46" applyNumberFormat="1" applyFont="1" applyFill="1" applyBorder="1">
      <alignment/>
      <protection/>
    </xf>
    <xf numFmtId="0" fontId="9" fillId="0" borderId="61" xfId="46" applyFont="1" applyFill="1" applyBorder="1" applyAlignment="1">
      <alignment horizontal="center"/>
      <protection/>
    </xf>
    <xf numFmtId="49" fontId="9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>
      <alignment/>
      <protection/>
    </xf>
    <xf numFmtId="4" fontId="16" fillId="0" borderId="61" xfId="46" applyNumberFormat="1" applyFont="1" applyFill="1" applyBorder="1" applyAlignment="1">
      <alignment horizontal="right" wrapText="1"/>
      <protection/>
    </xf>
    <xf numFmtId="0" fontId="16" fillId="0" borderId="61" xfId="46" applyFont="1" applyFill="1" applyBorder="1" applyAlignment="1">
      <alignment horizontal="left" wrapText="1"/>
      <protection/>
    </xf>
    <xf numFmtId="0" fontId="16" fillId="0" borderId="61" xfId="0" applyFont="1" applyFill="1" applyBorder="1" applyAlignment="1">
      <alignment horizontal="right"/>
    </xf>
    <xf numFmtId="0" fontId="0" fillId="0" borderId="61" xfId="46" applyFill="1" applyBorder="1">
      <alignment/>
      <protection/>
    </xf>
    <xf numFmtId="0" fontId="14" fillId="0" borderId="0" xfId="46" applyFont="1">
      <alignment/>
      <protection/>
    </xf>
    <xf numFmtId="0" fontId="0" fillId="0" borderId="63" xfId="46" applyFill="1" applyBorder="1" applyAlignment="1">
      <alignment horizontal="center"/>
      <protection/>
    </xf>
    <xf numFmtId="49" fontId="4" fillId="0" borderId="63" xfId="46" applyNumberFormat="1" applyFont="1" applyFill="1" applyBorder="1" applyAlignment="1">
      <alignment horizontal="left"/>
      <protection/>
    </xf>
    <xf numFmtId="0" fontId="4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6" fillId="0" borderId="63" xfId="46" applyNumberFormat="1" applyFont="1" applyFill="1" applyBorder="1">
      <alignment/>
      <protection/>
    </xf>
    <xf numFmtId="0" fontId="6" fillId="0" borderId="63" xfId="46" applyFont="1" applyFill="1" applyBorder="1">
      <alignment/>
      <protection/>
    </xf>
    <xf numFmtId="167" fontId="6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8" fillId="0" borderId="0" xfId="46" applyFont="1" applyBorder="1">
      <alignment/>
      <protection/>
    </xf>
    <xf numFmtId="3" fontId="18" fillId="0" borderId="0" xfId="46" applyNumberFormat="1" applyFont="1" applyBorder="1" applyAlignment="1">
      <alignment horizontal="right"/>
      <protection/>
    </xf>
    <xf numFmtId="4" fontId="18" fillId="0" borderId="0" xfId="46" applyNumberFormat="1" applyFont="1" applyBorder="1">
      <alignment/>
      <protection/>
    </xf>
    <xf numFmtId="0" fontId="1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6" fillId="0" borderId="0" xfId="46" applyFont="1">
      <alignment/>
      <protection/>
    </xf>
    <xf numFmtId="0" fontId="0" fillId="34" borderId="0" xfId="46" applyFill="1">
      <alignment/>
      <protection/>
    </xf>
    <xf numFmtId="0" fontId="0" fillId="35" borderId="0" xfId="46" applyFill="1">
      <alignment/>
      <protection/>
    </xf>
    <xf numFmtId="3" fontId="6" fillId="0" borderId="0" xfId="0" applyNumberFormat="1" applyFont="1" applyAlignment="1">
      <alignment/>
    </xf>
    <xf numFmtId="0" fontId="16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167" fontId="0" fillId="0" borderId="0" xfId="46" applyNumberFormat="1">
      <alignment/>
      <protection/>
    </xf>
    <xf numFmtId="4" fontId="6" fillId="0" borderId="0" xfId="46" applyNumberFormat="1" applyFont="1">
      <alignment/>
      <protection/>
    </xf>
    <xf numFmtId="0" fontId="0" fillId="0" borderId="0" xfId="0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3" fontId="6" fillId="0" borderId="45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6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5" fillId="0" borderId="17" xfId="46" applyFont="1" applyFill="1" applyBorder="1" applyAlignment="1">
      <alignment horizontal="left" wrapText="1" indent="1"/>
      <protection/>
    </xf>
    <xf numFmtId="0" fontId="15" fillId="0" borderId="0" xfId="46" applyFont="1" applyFill="1" applyBorder="1" applyAlignment="1">
      <alignment horizontal="left" wrapText="1" indent="1"/>
      <protection/>
    </xf>
    <xf numFmtId="0" fontId="15" fillId="0" borderId="16" xfId="46" applyFont="1" applyFill="1" applyBorder="1" applyAlignment="1">
      <alignment horizontal="left" wrapText="1" indent="1"/>
      <protection/>
    </xf>
    <xf numFmtId="4" fontId="16" fillId="0" borderId="17" xfId="46" applyNumberFormat="1" applyFont="1" applyFill="1" applyBorder="1" applyAlignment="1">
      <alignment horizontal="left" wrapText="1"/>
      <protection/>
    </xf>
    <xf numFmtId="3" fontId="16" fillId="0" borderId="17" xfId="46" applyNumberFormat="1" applyFont="1" applyFill="1" applyBorder="1" applyAlignment="1">
      <alignment horizontal="left" wrapText="1"/>
      <protection/>
    </xf>
    <xf numFmtId="0" fontId="10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316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6" t="s">
        <v>2</v>
      </c>
      <c r="G3" s="7"/>
    </row>
    <row r="4" spans="1:7" ht="12.75" customHeight="1">
      <c r="A4" s="8"/>
      <c r="B4" s="9"/>
      <c r="C4" s="10" t="s">
        <v>595</v>
      </c>
      <c r="D4" s="11"/>
      <c r="E4" s="11"/>
      <c r="F4" s="12"/>
      <c r="G4" s="13"/>
    </row>
    <row r="5" spans="1:7" ht="12.7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8"/>
    </row>
    <row r="6" spans="1:7" ht="12.75" customHeight="1">
      <c r="A6" s="8"/>
      <c r="B6" s="9"/>
      <c r="C6" s="10" t="s">
        <v>596</v>
      </c>
      <c r="D6" s="11"/>
      <c r="E6" s="11"/>
      <c r="F6" s="19"/>
      <c r="G6" s="13"/>
    </row>
    <row r="7" spans="1:9" ht="12.75">
      <c r="A7" s="14" t="s">
        <v>7</v>
      </c>
      <c r="B7" s="16"/>
      <c r="C7" s="191"/>
      <c r="D7" s="192"/>
      <c r="E7" s="20" t="s">
        <v>8</v>
      </c>
      <c r="F7" s="21"/>
      <c r="G7" s="22">
        <v>0</v>
      </c>
      <c r="H7" s="23"/>
      <c r="I7" s="23"/>
    </row>
    <row r="8" spans="1:7" ht="12.75">
      <c r="A8" s="14" t="s">
        <v>9</v>
      </c>
      <c r="B8" s="16"/>
      <c r="C8" s="191" t="s">
        <v>314</v>
      </c>
      <c r="D8" s="192"/>
      <c r="E8" s="17" t="s">
        <v>10</v>
      </c>
      <c r="F8" s="16"/>
      <c r="G8" s="24">
        <f>IF(PocetMJ=0,,ROUND((F30+F32)/PocetMJ,1))</f>
        <v>0</v>
      </c>
    </row>
    <row r="9" spans="1:7" ht="12.75">
      <c r="A9" s="25" t="s">
        <v>11</v>
      </c>
      <c r="B9" s="26"/>
      <c r="C9" s="26"/>
      <c r="D9" s="26"/>
      <c r="E9" s="27" t="s">
        <v>12</v>
      </c>
      <c r="F9" s="26"/>
      <c r="G9" s="28"/>
    </row>
    <row r="10" spans="1:57" ht="12.75">
      <c r="A10" s="29" t="s">
        <v>13</v>
      </c>
      <c r="B10" s="30"/>
      <c r="C10" s="30"/>
      <c r="D10" s="30"/>
      <c r="E10" s="12" t="s">
        <v>14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93"/>
      <c r="F11" s="194"/>
      <c r="G11" s="195"/>
    </row>
    <row r="12" spans="1:7" ht="28.5" customHeight="1" thickBot="1">
      <c r="A12" s="32" t="s">
        <v>15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16</v>
      </c>
      <c r="B13" s="37"/>
      <c r="C13" s="38"/>
      <c r="D13" s="39" t="s">
        <v>17</v>
      </c>
      <c r="E13" s="40"/>
      <c r="F13" s="40"/>
      <c r="G13" s="38"/>
    </row>
    <row r="14" spans="1:7" ht="15.75" customHeight="1">
      <c r="A14" s="41"/>
      <c r="B14" s="42" t="s">
        <v>18</v>
      </c>
      <c r="C14" s="43">
        <f>Dodavka</f>
        <v>0</v>
      </c>
      <c r="D14" s="44" t="str">
        <f>Rekapitulace!A34</f>
        <v>Kompletační činnost zhotovitele</v>
      </c>
      <c r="E14" s="45"/>
      <c r="F14" s="46"/>
      <c r="G14" s="43">
        <f>Rekapitulace!I34</f>
        <v>0</v>
      </c>
    </row>
    <row r="15" spans="1:7" ht="15.75" customHeight="1">
      <c r="A15" s="41" t="s">
        <v>19</v>
      </c>
      <c r="B15" s="42" t="s">
        <v>20</v>
      </c>
      <c r="C15" s="43">
        <f>Mont</f>
        <v>0</v>
      </c>
      <c r="D15" s="25" t="str">
        <f>Rekapitulace!A35</f>
        <v>Zařízení staveniště</v>
      </c>
      <c r="E15" s="47"/>
      <c r="F15" s="48"/>
      <c r="G15" s="43">
        <f>Rekapitulace!I35</f>
        <v>0</v>
      </c>
    </row>
    <row r="16" spans="1:7" ht="15.75" customHeight="1">
      <c r="A16" s="41" t="s">
        <v>21</v>
      </c>
      <c r="B16" s="42" t="s">
        <v>22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23</v>
      </c>
      <c r="B17" s="42" t="s">
        <v>24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25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26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27</v>
      </c>
      <c r="B21" s="30"/>
      <c r="C21" s="43">
        <f>C18+C20</f>
        <v>0</v>
      </c>
      <c r="D21" s="25" t="s">
        <v>28</v>
      </c>
      <c r="E21" s="47"/>
      <c r="F21" s="48"/>
      <c r="G21" s="43">
        <f>G22-SUM(G14:G20)</f>
        <v>0</v>
      </c>
    </row>
    <row r="22" spans="1:7" ht="15.75" customHeight="1" thickBot="1">
      <c r="A22" s="25" t="s">
        <v>29</v>
      </c>
      <c r="B22" s="26"/>
      <c r="C22" s="52">
        <f>C21+G22</f>
        <v>0</v>
      </c>
      <c r="D22" s="53" t="s">
        <v>30</v>
      </c>
      <c r="E22" s="54"/>
      <c r="F22" s="55"/>
      <c r="G22" s="43">
        <f>VRN</f>
        <v>0</v>
      </c>
    </row>
    <row r="23" spans="1:7" ht="12.75">
      <c r="A23" s="3" t="s">
        <v>31</v>
      </c>
      <c r="B23" s="5"/>
      <c r="C23" s="6" t="s">
        <v>32</v>
      </c>
      <c r="D23" s="5"/>
      <c r="E23" s="6" t="s">
        <v>33</v>
      </c>
      <c r="F23" s="5"/>
      <c r="G23" s="7"/>
    </row>
    <row r="24" spans="1:7" ht="12.75">
      <c r="A24" s="14"/>
      <c r="B24" s="16"/>
      <c r="C24" s="17" t="s">
        <v>34</v>
      </c>
      <c r="D24" s="16"/>
      <c r="E24" s="17" t="s">
        <v>34</v>
      </c>
      <c r="F24" s="16"/>
      <c r="G24" s="18"/>
    </row>
    <row r="25" spans="1:7" ht="12.75">
      <c r="A25" s="29" t="s">
        <v>35</v>
      </c>
      <c r="B25" s="56"/>
      <c r="C25" s="12" t="s">
        <v>35</v>
      </c>
      <c r="D25" s="30"/>
      <c r="E25" s="12" t="s">
        <v>35</v>
      </c>
      <c r="F25" s="30"/>
      <c r="G25" s="13"/>
    </row>
    <row r="26" spans="1:7" ht="12.75">
      <c r="A26" s="29"/>
      <c r="B26" s="57"/>
      <c r="C26" s="12" t="s">
        <v>36</v>
      </c>
      <c r="D26" s="30"/>
      <c r="E26" s="12" t="s">
        <v>37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38</v>
      </c>
      <c r="B29" s="16"/>
      <c r="C29" s="58">
        <v>0</v>
      </c>
      <c r="D29" s="16" t="s">
        <v>39</v>
      </c>
      <c r="E29" s="17"/>
      <c r="F29" s="59">
        <v>0</v>
      </c>
      <c r="G29" s="18"/>
    </row>
    <row r="30" spans="1:7" ht="12.75">
      <c r="A30" s="14" t="s">
        <v>38</v>
      </c>
      <c r="B30" s="16"/>
      <c r="C30" s="58">
        <v>15</v>
      </c>
      <c r="D30" s="16" t="s">
        <v>39</v>
      </c>
      <c r="E30" s="17"/>
      <c r="F30" s="59">
        <v>0</v>
      </c>
      <c r="G30" s="18"/>
    </row>
    <row r="31" spans="1:7" ht="12.75">
      <c r="A31" s="14" t="s">
        <v>40</v>
      </c>
      <c r="B31" s="16"/>
      <c r="C31" s="58">
        <v>15</v>
      </c>
      <c r="D31" s="16" t="s">
        <v>39</v>
      </c>
      <c r="E31" s="17"/>
      <c r="F31" s="60">
        <f>ROUND(PRODUCT(F30,C31/100),0)</f>
        <v>0</v>
      </c>
      <c r="G31" s="28"/>
    </row>
    <row r="32" spans="1:7" ht="12.75">
      <c r="A32" s="14" t="s">
        <v>38</v>
      </c>
      <c r="B32" s="16"/>
      <c r="C32" s="58">
        <v>21</v>
      </c>
      <c r="D32" s="16" t="s">
        <v>39</v>
      </c>
      <c r="E32" s="17"/>
      <c r="F32" s="59">
        <f>C22</f>
        <v>0</v>
      </c>
      <c r="G32" s="18"/>
    </row>
    <row r="33" spans="1:7" ht="12.75">
      <c r="A33" s="14" t="s">
        <v>40</v>
      </c>
      <c r="B33" s="16"/>
      <c r="C33" s="58">
        <v>21</v>
      </c>
      <c r="D33" s="16" t="s">
        <v>39</v>
      </c>
      <c r="E33" s="17"/>
      <c r="F33" s="60">
        <f>ROUND(PRODUCT(F32,C33/100),0)</f>
        <v>0</v>
      </c>
      <c r="G33" s="28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196" t="s">
        <v>597</v>
      </c>
      <c r="C37" s="196"/>
      <c r="D37" s="196"/>
      <c r="E37" s="196"/>
      <c r="F37" s="196"/>
      <c r="G37" s="196"/>
      <c r="H37" t="s">
        <v>3</v>
      </c>
    </row>
    <row r="38" spans="1:8" ht="12.75" customHeight="1">
      <c r="A38" s="68"/>
      <c r="B38" s="196"/>
      <c r="C38" s="196"/>
      <c r="D38" s="196"/>
      <c r="E38" s="196"/>
      <c r="F38" s="196"/>
      <c r="G38" s="196"/>
      <c r="H38" t="s">
        <v>3</v>
      </c>
    </row>
    <row r="39" spans="1:8" ht="12.75">
      <c r="A39" s="68"/>
      <c r="B39" s="196"/>
      <c r="C39" s="196"/>
      <c r="D39" s="196"/>
      <c r="E39" s="196"/>
      <c r="F39" s="196"/>
      <c r="G39" s="196"/>
      <c r="H39" t="s">
        <v>3</v>
      </c>
    </row>
    <row r="40" spans="1:8" ht="12.75">
      <c r="A40" s="68"/>
      <c r="B40" s="196"/>
      <c r="C40" s="196"/>
      <c r="D40" s="196"/>
      <c r="E40" s="196"/>
      <c r="F40" s="196"/>
      <c r="G40" s="196"/>
      <c r="H40" t="s">
        <v>3</v>
      </c>
    </row>
    <row r="41" spans="1:8" ht="12.75">
      <c r="A41" s="68"/>
      <c r="B41" s="196"/>
      <c r="C41" s="196"/>
      <c r="D41" s="196"/>
      <c r="E41" s="196"/>
      <c r="F41" s="196"/>
      <c r="G41" s="196"/>
      <c r="H41" t="s">
        <v>3</v>
      </c>
    </row>
    <row r="42" spans="1:8" ht="12.75">
      <c r="A42" s="68"/>
      <c r="B42" s="196"/>
      <c r="C42" s="196"/>
      <c r="D42" s="196"/>
      <c r="E42" s="196"/>
      <c r="F42" s="196"/>
      <c r="G42" s="196"/>
      <c r="H42" t="s">
        <v>3</v>
      </c>
    </row>
    <row r="43" spans="1:8" ht="12.75">
      <c r="A43" s="68"/>
      <c r="B43" s="196"/>
      <c r="C43" s="196"/>
      <c r="D43" s="196"/>
      <c r="E43" s="196"/>
      <c r="F43" s="196"/>
      <c r="G43" s="196"/>
      <c r="H43" t="s">
        <v>3</v>
      </c>
    </row>
    <row r="44" spans="1:8" ht="12.75">
      <c r="A44" s="68"/>
      <c r="B44" s="196"/>
      <c r="C44" s="196"/>
      <c r="D44" s="196"/>
      <c r="E44" s="196"/>
      <c r="F44" s="196"/>
      <c r="G44" s="196"/>
      <c r="H44" t="s">
        <v>3</v>
      </c>
    </row>
    <row r="45" spans="1:8" ht="12.75">
      <c r="A45" s="68"/>
      <c r="B45" s="196"/>
      <c r="C45" s="196"/>
      <c r="D45" s="196"/>
      <c r="E45" s="196"/>
      <c r="F45" s="196"/>
      <c r="G45" s="196"/>
      <c r="H45" t="s">
        <v>3</v>
      </c>
    </row>
    <row r="46" spans="2:7" ht="12.75">
      <c r="B46" s="190"/>
      <c r="C46" s="190"/>
      <c r="D46" s="190"/>
      <c r="E46" s="190"/>
      <c r="F46" s="190"/>
      <c r="G46" s="190"/>
    </row>
    <row r="47" spans="2:7" ht="12.75">
      <c r="B47" s="190"/>
      <c r="C47" s="190"/>
      <c r="D47" s="190"/>
      <c r="E47" s="190"/>
      <c r="F47" s="190"/>
      <c r="G47" s="190"/>
    </row>
    <row r="48" spans="2:7" ht="12.75">
      <c r="B48" s="190"/>
      <c r="C48" s="190"/>
      <c r="D48" s="190"/>
      <c r="E48" s="190"/>
      <c r="F48" s="190"/>
      <c r="G48" s="190"/>
    </row>
    <row r="49" spans="2:7" ht="12.75">
      <c r="B49" s="190"/>
      <c r="C49" s="190"/>
      <c r="D49" s="190"/>
      <c r="E49" s="190"/>
      <c r="F49" s="190"/>
      <c r="G49" s="190"/>
    </row>
    <row r="50" spans="2:7" ht="12.75">
      <c r="B50" s="190"/>
      <c r="C50" s="190"/>
      <c r="D50" s="190"/>
      <c r="E50" s="190"/>
      <c r="F50" s="190"/>
      <c r="G50" s="190"/>
    </row>
    <row r="51" spans="2:7" ht="12.75">
      <c r="B51" s="190"/>
      <c r="C51" s="190"/>
      <c r="D51" s="190"/>
      <c r="E51" s="190"/>
      <c r="F51" s="190"/>
      <c r="G51" s="190"/>
    </row>
    <row r="52" spans="2:7" ht="12.75">
      <c r="B52" s="190"/>
      <c r="C52" s="190"/>
      <c r="D52" s="190"/>
      <c r="E52" s="190"/>
      <c r="F52" s="190"/>
      <c r="G52" s="190"/>
    </row>
    <row r="53" spans="2:7" ht="12.75">
      <c r="B53" s="190"/>
      <c r="C53" s="190"/>
      <c r="D53" s="190"/>
      <c r="E53" s="190"/>
      <c r="F53" s="190"/>
      <c r="G53" s="190"/>
    </row>
    <row r="54" spans="2:7" ht="12.75">
      <c r="B54" s="190"/>
      <c r="C54" s="190"/>
      <c r="D54" s="190"/>
      <c r="E54" s="190"/>
      <c r="F54" s="190"/>
      <c r="G54" s="190"/>
    </row>
    <row r="55" spans="2:7" ht="12.75">
      <c r="B55" s="190"/>
      <c r="C55" s="190"/>
      <c r="D55" s="190"/>
      <c r="E55" s="190"/>
      <c r="F55" s="190"/>
      <c r="G55" s="190"/>
    </row>
  </sheetData>
  <sheetProtection/>
  <mergeCells count="14">
    <mergeCell ref="C7:D7"/>
    <mergeCell ref="C8:D8"/>
    <mergeCell ref="E11:G11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7"/>
  <sheetViews>
    <sheetView zoomScalePageLayoutView="0" workbookViewId="0" topLeftCell="A5">
      <selection activeCell="F38" sqref="F3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7" t="s">
        <v>4</v>
      </c>
      <c r="B1" s="198"/>
      <c r="C1" s="69" t="str">
        <f>CONCATENATE(cislostavby," ",nazevstavby)</f>
        <v> Rekonstrukce kuchyně MŠ Masarykova Kolín 2</v>
      </c>
      <c r="D1" s="70"/>
      <c r="E1" s="71"/>
      <c r="F1" s="70"/>
      <c r="G1" s="72"/>
      <c r="H1" s="73"/>
      <c r="I1" s="74"/>
    </row>
    <row r="2" spans="1:9" ht="13.5" thickBot="1">
      <c r="A2" s="199" t="s">
        <v>0</v>
      </c>
      <c r="B2" s="200"/>
      <c r="C2" s="75" t="str">
        <f>CONCATENATE(cisloobjektu," ",nazevobjektu)</f>
        <v> MŠ Masarykova, Kolín</v>
      </c>
      <c r="D2" s="76"/>
      <c r="E2" s="77"/>
      <c r="F2" s="76"/>
      <c r="G2" s="201"/>
      <c r="H2" s="201"/>
      <c r="I2" s="202"/>
    </row>
    <row r="3" ht="13.5" thickTop="1"/>
    <row r="4" spans="1:9" ht="19.5" customHeight="1">
      <c r="A4" s="78" t="s">
        <v>43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44</v>
      </c>
      <c r="C6" s="80"/>
      <c r="D6" s="81"/>
      <c r="E6" s="82" t="s">
        <v>45</v>
      </c>
      <c r="F6" s="83" t="s">
        <v>46</v>
      </c>
      <c r="G6" s="83" t="s">
        <v>47</v>
      </c>
      <c r="H6" s="83" t="s">
        <v>48</v>
      </c>
      <c r="I6" s="84" t="s">
        <v>26</v>
      </c>
    </row>
    <row r="7" spans="1:9" s="30" customFormat="1" ht="12.75">
      <c r="A7" s="178" t="str">
        <f>Položky!B7</f>
        <v>3</v>
      </c>
      <c r="B7" s="85" t="str">
        <f>Položky!C7</f>
        <v>Svislé a kompletní konstrukce</v>
      </c>
      <c r="C7" s="86"/>
      <c r="D7" s="87"/>
      <c r="E7" s="179">
        <f>Položky!BC19</f>
        <v>0</v>
      </c>
      <c r="F7" s="180">
        <f>Položky!BD19</f>
        <v>0</v>
      </c>
      <c r="G7" s="180">
        <f>Položky!BE19</f>
        <v>0</v>
      </c>
      <c r="H7" s="180">
        <f>Položky!BF19</f>
        <v>0</v>
      </c>
      <c r="I7" s="181">
        <f>Položky!BG19</f>
        <v>0</v>
      </c>
    </row>
    <row r="8" spans="1:9" s="30" customFormat="1" ht="12.75">
      <c r="A8" s="178" t="str">
        <f>Položky!B20</f>
        <v>61</v>
      </c>
      <c r="B8" s="85" t="str">
        <f>Položky!C20</f>
        <v>Upravy povrchů vnitřní</v>
      </c>
      <c r="C8" s="86"/>
      <c r="D8" s="87"/>
      <c r="E8" s="179">
        <f>Položky!G49</f>
        <v>0</v>
      </c>
      <c r="F8" s="180">
        <f>Položky!BD49</f>
        <v>0</v>
      </c>
      <c r="G8" s="180">
        <f>Položky!BE49</f>
        <v>0</v>
      </c>
      <c r="H8" s="180">
        <f>Položky!BF49</f>
        <v>0</v>
      </c>
      <c r="I8" s="181">
        <f>Položky!BG49</f>
        <v>0</v>
      </c>
    </row>
    <row r="9" spans="1:9" s="30" customFormat="1" ht="12.75">
      <c r="A9" s="178" t="str">
        <f>Položky!B50</f>
        <v>63</v>
      </c>
      <c r="B9" s="85" t="str">
        <f>Položky!C50</f>
        <v>Podlahy a podlahové konstrukce</v>
      </c>
      <c r="C9" s="86"/>
      <c r="D9" s="87"/>
      <c r="E9" s="179">
        <f>Položky!G55</f>
        <v>0</v>
      </c>
      <c r="F9" s="180">
        <f>Položky!BD55</f>
        <v>0</v>
      </c>
      <c r="G9" s="180">
        <f>Položky!BE55</f>
        <v>0</v>
      </c>
      <c r="H9" s="180">
        <f>Položky!BF55</f>
        <v>0</v>
      </c>
      <c r="I9" s="181">
        <f>Položky!BG55</f>
        <v>0</v>
      </c>
    </row>
    <row r="10" spans="1:9" s="30" customFormat="1" ht="12.75">
      <c r="A10" s="178" t="str">
        <f>Položky!B56</f>
        <v>712</v>
      </c>
      <c r="B10" s="85" t="str">
        <f>Položky!C56</f>
        <v>Živičné krytiny</v>
      </c>
      <c r="C10" s="86"/>
      <c r="D10" s="87"/>
      <c r="E10" s="179">
        <f>Položky!BC61</f>
        <v>0</v>
      </c>
      <c r="F10" s="180">
        <f>Položky!BD61</f>
        <v>0</v>
      </c>
      <c r="G10" s="180">
        <f>Položky!BE61</f>
        <v>0</v>
      </c>
      <c r="H10" s="180">
        <f>Položky!BF61</f>
        <v>0</v>
      </c>
      <c r="I10" s="181">
        <f>Položky!BG61</f>
        <v>0</v>
      </c>
    </row>
    <row r="11" spans="1:9" s="30" customFormat="1" ht="12.75">
      <c r="A11" s="178" t="str">
        <f>Položky!B62</f>
        <v>713</v>
      </c>
      <c r="B11" s="85" t="str">
        <f>Položky!C62</f>
        <v>Izolace tepelné</v>
      </c>
      <c r="C11" s="86"/>
      <c r="D11" s="87"/>
      <c r="E11" s="179">
        <f>Položky!BC69</f>
        <v>0</v>
      </c>
      <c r="F11" s="180">
        <f>Položky!BD69</f>
        <v>0</v>
      </c>
      <c r="G11" s="180">
        <f>Položky!BE69</f>
        <v>0</v>
      </c>
      <c r="H11" s="180">
        <f>Položky!BF69</f>
        <v>0</v>
      </c>
      <c r="I11" s="181">
        <f>Položky!BG69</f>
        <v>0</v>
      </c>
    </row>
    <row r="12" spans="1:9" s="30" customFormat="1" ht="12.75">
      <c r="A12" s="178" t="str">
        <f>Položky!B70</f>
        <v>721</v>
      </c>
      <c r="B12" s="85" t="str">
        <f>Položky!C70</f>
        <v>Vnitřní kanalizace</v>
      </c>
      <c r="C12" s="86"/>
      <c r="D12" s="87"/>
      <c r="E12" s="179">
        <f>Položky!BC82</f>
        <v>0</v>
      </c>
      <c r="F12" s="180">
        <f>Položky!BD82</f>
        <v>0</v>
      </c>
      <c r="G12" s="180">
        <f>Položky!BE82</f>
        <v>0</v>
      </c>
      <c r="H12" s="180">
        <f>Položky!BF82</f>
        <v>0</v>
      </c>
      <c r="I12" s="181">
        <f>Položky!BG82</f>
        <v>0</v>
      </c>
    </row>
    <row r="13" spans="1:9" s="30" customFormat="1" ht="12.75">
      <c r="A13" s="178" t="str">
        <f>Položky!B83</f>
        <v>722</v>
      </c>
      <c r="B13" s="85" t="str">
        <f>Položky!C83</f>
        <v>Vnitřní vodovod</v>
      </c>
      <c r="C13" s="86"/>
      <c r="D13" s="87"/>
      <c r="E13" s="179">
        <f>Položky!BC101</f>
        <v>0</v>
      </c>
      <c r="F13" s="180">
        <f>Položky!G101</f>
        <v>0</v>
      </c>
      <c r="G13" s="180">
        <f>Položky!BE101</f>
        <v>0</v>
      </c>
      <c r="H13" s="180">
        <f>Položky!BF101</f>
        <v>0</v>
      </c>
      <c r="I13" s="181">
        <f>Položky!BG101</f>
        <v>0</v>
      </c>
    </row>
    <row r="14" spans="1:9" s="30" customFormat="1" ht="12.75">
      <c r="A14" s="178" t="str">
        <f>Položky!B102</f>
        <v>723</v>
      </c>
      <c r="B14" s="85" t="str">
        <f>Položky!C102</f>
        <v>Vnitřní plynovod</v>
      </c>
      <c r="C14" s="86"/>
      <c r="D14" s="87"/>
      <c r="E14" s="179">
        <f>Položky!BC123</f>
        <v>0</v>
      </c>
      <c r="F14" s="180">
        <f>Položky!BD123</f>
        <v>0</v>
      </c>
      <c r="G14" s="180">
        <f>Položky!BE123</f>
        <v>0</v>
      </c>
      <c r="H14" s="180">
        <f>Položky!BF123</f>
        <v>0</v>
      </c>
      <c r="I14" s="181">
        <f>Položky!BG123</f>
        <v>0</v>
      </c>
    </row>
    <row r="15" spans="1:9" s="30" customFormat="1" ht="12.75">
      <c r="A15" s="178" t="str">
        <f>Položky!B124</f>
        <v>725</v>
      </c>
      <c r="B15" s="85" t="str">
        <f>Položky!C124</f>
        <v>Zařizovací předměty</v>
      </c>
      <c r="C15" s="86"/>
      <c r="D15" s="87"/>
      <c r="E15" s="179">
        <f>Položky!BC133</f>
        <v>0</v>
      </c>
      <c r="F15" s="180">
        <f>Položky!G133</f>
        <v>0</v>
      </c>
      <c r="G15" s="180">
        <f>Položky!BE133</f>
        <v>0</v>
      </c>
      <c r="H15" s="180">
        <f>Položky!BF133</f>
        <v>0</v>
      </c>
      <c r="I15" s="181">
        <f>Položky!BG133</f>
        <v>0</v>
      </c>
    </row>
    <row r="16" spans="1:9" s="30" customFormat="1" ht="12.75">
      <c r="A16" s="178" t="str">
        <f>Položky!B134</f>
        <v>728</v>
      </c>
      <c r="B16" s="85" t="str">
        <f>Položky!C134</f>
        <v>Vzduchotechnika</v>
      </c>
      <c r="C16" s="86"/>
      <c r="D16" s="87"/>
      <c r="E16" s="179">
        <f>Položky!BC153</f>
        <v>0</v>
      </c>
      <c r="F16" s="180">
        <f>Položky!BD153</f>
        <v>0</v>
      </c>
      <c r="G16" s="180">
        <f>Položky!BE153</f>
        <v>0</v>
      </c>
      <c r="H16" s="180">
        <f>Položky!BF153</f>
        <v>0</v>
      </c>
      <c r="I16" s="181">
        <f>Položky!BG153</f>
        <v>0</v>
      </c>
    </row>
    <row r="17" spans="1:9" s="30" customFormat="1" ht="12.75">
      <c r="A17" s="178" t="str">
        <f>Položky!B154</f>
        <v>733</v>
      </c>
      <c r="B17" s="85" t="str">
        <f>Položky!C154</f>
        <v>Rozvod potrubí</v>
      </c>
      <c r="C17" s="86"/>
      <c r="D17" s="87"/>
      <c r="E17" s="179">
        <f>Položky!BC161</f>
        <v>0</v>
      </c>
      <c r="F17" s="180">
        <f>Položky!G161</f>
        <v>0</v>
      </c>
      <c r="G17" s="180">
        <f>Položky!BE161</f>
        <v>0</v>
      </c>
      <c r="H17" s="180">
        <f>Položky!BF161</f>
        <v>0</v>
      </c>
      <c r="I17" s="181">
        <f>Položky!BG161</f>
        <v>0</v>
      </c>
    </row>
    <row r="18" spans="1:9" s="30" customFormat="1" ht="12.75">
      <c r="A18" s="178" t="str">
        <f>Položky!B162</f>
        <v>735</v>
      </c>
      <c r="B18" s="85" t="str">
        <f>Položky!C162</f>
        <v>Otopná tělesa</v>
      </c>
      <c r="C18" s="86"/>
      <c r="D18" s="87"/>
      <c r="E18" s="179">
        <f>Položky!BC172</f>
        <v>0</v>
      </c>
      <c r="F18" s="180">
        <f>Položky!G172</f>
        <v>0</v>
      </c>
      <c r="G18" s="180">
        <f>Položky!BE172</f>
        <v>0</v>
      </c>
      <c r="H18" s="180">
        <f>Položky!BF172</f>
        <v>0</v>
      </c>
      <c r="I18" s="181">
        <f>Položky!BG172</f>
        <v>0</v>
      </c>
    </row>
    <row r="19" spans="1:9" s="30" customFormat="1" ht="12.75">
      <c r="A19" s="178" t="str">
        <f>Položky!B173</f>
        <v>771</v>
      </c>
      <c r="B19" s="85" t="str">
        <f>Položky!C173</f>
        <v>Podlahy z dlaždic a obklady</v>
      </c>
      <c r="C19" s="86"/>
      <c r="D19" s="87"/>
      <c r="E19" s="179">
        <f>Položky!BC180</f>
        <v>0</v>
      </c>
      <c r="F19" s="180">
        <f>Položky!G180</f>
        <v>0</v>
      </c>
      <c r="G19" s="180">
        <f>Položky!BE180</f>
        <v>0</v>
      </c>
      <c r="H19" s="180">
        <f>Položky!BF180</f>
        <v>0</v>
      </c>
      <c r="I19" s="181">
        <f>Položky!BG180</f>
        <v>0</v>
      </c>
    </row>
    <row r="20" spans="1:9" s="30" customFormat="1" ht="12.75">
      <c r="A20" s="178" t="s">
        <v>461</v>
      </c>
      <c r="B20" s="85" t="str">
        <f>Položky!C181</f>
        <v>Truhlářské kce.</v>
      </c>
      <c r="C20" s="86"/>
      <c r="D20" s="87"/>
      <c r="E20" s="179"/>
      <c r="F20" s="180">
        <f>Položky!G186</f>
        <v>0</v>
      </c>
      <c r="G20" s="180"/>
      <c r="H20" s="180"/>
      <c r="I20" s="181"/>
    </row>
    <row r="21" spans="1:9" s="30" customFormat="1" ht="12.75">
      <c r="A21" s="178" t="str">
        <f>Položky!B187</f>
        <v>781</v>
      </c>
      <c r="B21" s="85" t="str">
        <f>Položky!C187</f>
        <v>Obklady keramické</v>
      </c>
      <c r="C21" s="86"/>
      <c r="D21" s="87"/>
      <c r="E21" s="179">
        <f>Položky!BC193</f>
        <v>0</v>
      </c>
      <c r="F21" s="180">
        <f>Položky!G193</f>
        <v>0</v>
      </c>
      <c r="G21" s="180">
        <f>Položky!BE193</f>
        <v>0</v>
      </c>
      <c r="H21" s="180">
        <f>Položky!BF193</f>
        <v>0</v>
      </c>
      <c r="I21" s="181">
        <f>Položky!BG193</f>
        <v>0</v>
      </c>
    </row>
    <row r="22" spans="1:9" s="30" customFormat="1" ht="12.75">
      <c r="A22" s="178" t="str">
        <f>Položky!B194</f>
        <v>783</v>
      </c>
      <c r="B22" s="85" t="str">
        <f>Položky!C194</f>
        <v>Nátěry</v>
      </c>
      <c r="C22" s="86"/>
      <c r="D22" s="87"/>
      <c r="E22" s="179">
        <f>Položky!BC198</f>
        <v>0</v>
      </c>
      <c r="F22" s="180">
        <f>Položky!BD198</f>
        <v>0</v>
      </c>
      <c r="G22" s="180">
        <f>Položky!BE198</f>
        <v>0</v>
      </c>
      <c r="H22" s="180">
        <f>Položky!BF198</f>
        <v>0</v>
      </c>
      <c r="I22" s="181">
        <f>Položky!BG198</f>
        <v>0</v>
      </c>
    </row>
    <row r="23" spans="1:9" s="30" customFormat="1" ht="12.75">
      <c r="A23" s="178" t="str">
        <f>Položky!B199</f>
        <v>784</v>
      </c>
      <c r="B23" s="85" t="str">
        <f>Položky!C199</f>
        <v>Malby</v>
      </c>
      <c r="C23" s="86"/>
      <c r="D23" s="87"/>
      <c r="E23" s="179">
        <f>Položky!BC208</f>
        <v>0</v>
      </c>
      <c r="F23" s="180">
        <f>Položky!G208</f>
        <v>0</v>
      </c>
      <c r="G23" s="180">
        <f>Položky!BE208</f>
        <v>0</v>
      </c>
      <c r="H23" s="180">
        <f>Položky!BF208</f>
        <v>0</v>
      </c>
      <c r="I23" s="181">
        <f>Položky!BG208</f>
        <v>0</v>
      </c>
    </row>
    <row r="24" spans="1:9" s="30" customFormat="1" ht="12.75">
      <c r="A24" s="178" t="str">
        <f>Položky!B209</f>
        <v>791</v>
      </c>
      <c r="B24" s="85" t="str">
        <f>Položky!C209</f>
        <v>Montáž zařízení velkokuchyní</v>
      </c>
      <c r="C24" s="86"/>
      <c r="D24" s="87"/>
      <c r="E24" s="179">
        <f>Položky!BA263</f>
        <v>0</v>
      </c>
      <c r="F24" s="180">
        <f>Položky!G263</f>
        <v>0</v>
      </c>
      <c r="G24" s="180">
        <f>Položky!BC263</f>
        <v>0</v>
      </c>
      <c r="H24" s="180">
        <f>Položky!BD263</f>
        <v>0</v>
      </c>
      <c r="I24" s="181">
        <f>Položky!BE263</f>
        <v>0</v>
      </c>
    </row>
    <row r="25" spans="1:9" s="30" customFormat="1" ht="12.75">
      <c r="A25" s="178" t="str">
        <f>Položky!B264</f>
        <v>96</v>
      </c>
      <c r="B25" s="85" t="str">
        <f>Položky!C264</f>
        <v>Bourání konstrukcí</v>
      </c>
      <c r="C25" s="86"/>
      <c r="D25" s="87"/>
      <c r="E25" s="179">
        <f>Položky!G280</f>
        <v>0</v>
      </c>
      <c r="F25" s="180">
        <f>Položky!BD280</f>
        <v>0</v>
      </c>
      <c r="G25" s="180">
        <f>Položky!BE280</f>
        <v>0</v>
      </c>
      <c r="H25" s="180">
        <f>Položky!BF280</f>
        <v>0</v>
      </c>
      <c r="I25" s="181">
        <f>Položky!BG280</f>
        <v>0</v>
      </c>
    </row>
    <row r="26" spans="1:9" s="30" customFormat="1" ht="12.75">
      <c r="A26" s="178" t="str">
        <f>Položky!B281</f>
        <v>97</v>
      </c>
      <c r="B26" s="85" t="str">
        <f>Položky!C281</f>
        <v>Prorážení otvorů</v>
      </c>
      <c r="C26" s="86"/>
      <c r="D26" s="87"/>
      <c r="E26" s="179">
        <f>Položky!G298</f>
        <v>0</v>
      </c>
      <c r="F26" s="180">
        <f>Položky!BD298</f>
        <v>0</v>
      </c>
      <c r="G26" s="180">
        <f>Položky!BE298</f>
        <v>0</v>
      </c>
      <c r="H26" s="180">
        <f>Položky!BF298</f>
        <v>0</v>
      </c>
      <c r="I26" s="181">
        <f>Položky!BG298</f>
        <v>0</v>
      </c>
    </row>
    <row r="27" spans="1:9" s="30" customFormat="1" ht="12.75">
      <c r="A27" s="178" t="s">
        <v>481</v>
      </c>
      <c r="B27" s="85" t="str">
        <f>Položky!C299</f>
        <v>Přesun hmot</v>
      </c>
      <c r="C27" s="86"/>
      <c r="D27" s="87"/>
      <c r="E27" s="179">
        <f>Položky!G299</f>
        <v>0</v>
      </c>
      <c r="F27" s="180">
        <f>Položky!G301</f>
        <v>0</v>
      </c>
      <c r="G27" s="180">
        <f>Položky!BE299</f>
        <v>0</v>
      </c>
      <c r="H27" s="180">
        <f>Položky!BF299</f>
        <v>0</v>
      </c>
      <c r="I27" s="181">
        <f>Položky!BG299</f>
        <v>0</v>
      </c>
    </row>
    <row r="28" spans="1:9" s="30" customFormat="1" ht="13.5" thickBot="1">
      <c r="A28" s="178" t="str">
        <f>Položky!B302</f>
        <v>M21</v>
      </c>
      <c r="B28" s="85" t="str">
        <f>Položky!C302</f>
        <v>Elektromontáže</v>
      </c>
      <c r="C28" s="86"/>
      <c r="D28" s="87"/>
      <c r="E28" s="179">
        <f>Položky!BC333</f>
        <v>0</v>
      </c>
      <c r="F28" s="180">
        <f>Položky!BD333</f>
        <v>0</v>
      </c>
      <c r="G28" s="180">
        <f>Položky!BE333</f>
        <v>0</v>
      </c>
      <c r="H28" s="180">
        <f>Položky!G333</f>
        <v>0</v>
      </c>
      <c r="I28" s="181">
        <f>Položky!BG333</f>
        <v>0</v>
      </c>
    </row>
    <row r="29" spans="1:10" s="93" customFormat="1" ht="13.5" thickBot="1">
      <c r="A29" s="88"/>
      <c r="B29" s="80" t="s">
        <v>49</v>
      </c>
      <c r="C29" s="80"/>
      <c r="D29" s="89"/>
      <c r="E29" s="90">
        <f>SUM(E7:E28)</f>
        <v>0</v>
      </c>
      <c r="F29" s="91">
        <f>SUM(F7:F28)</f>
        <v>0</v>
      </c>
      <c r="G29" s="91">
        <f>SUM(G7:G28)</f>
        <v>0</v>
      </c>
      <c r="H29" s="91">
        <f>SUM(H7:H28)</f>
        <v>0</v>
      </c>
      <c r="I29" s="92">
        <f>SUM(I7:I28)</f>
        <v>0</v>
      </c>
      <c r="J29" s="185"/>
    </row>
    <row r="30" spans="1:9" ht="12.75">
      <c r="A30" s="86"/>
      <c r="B30" s="86"/>
      <c r="C30" s="86"/>
      <c r="D30" s="86"/>
      <c r="E30" s="86"/>
      <c r="F30" s="86"/>
      <c r="G30" s="86"/>
      <c r="H30" s="86"/>
      <c r="I30" s="86"/>
    </row>
    <row r="31" spans="1:57" ht="19.5" customHeight="1">
      <c r="A31" s="94" t="s">
        <v>50</v>
      </c>
      <c r="B31" s="94"/>
      <c r="C31" s="94"/>
      <c r="D31" s="94"/>
      <c r="E31" s="94"/>
      <c r="F31" s="94"/>
      <c r="G31" s="95"/>
      <c r="H31" s="94"/>
      <c r="I31" s="94"/>
      <c r="BA31" s="31"/>
      <c r="BB31" s="31"/>
      <c r="BC31" s="31"/>
      <c r="BD31" s="31"/>
      <c r="BE31" s="31"/>
    </row>
    <row r="32" spans="1:9" ht="13.5" thickBot="1">
      <c r="A32" s="96"/>
      <c r="B32" s="96"/>
      <c r="C32" s="96"/>
      <c r="D32" s="96"/>
      <c r="E32" s="96"/>
      <c r="F32" s="96"/>
      <c r="G32" s="96"/>
      <c r="H32" s="96"/>
      <c r="I32" s="96"/>
    </row>
    <row r="33" spans="1:9" ht="12.75">
      <c r="A33" s="97" t="s">
        <v>51</v>
      </c>
      <c r="B33" s="98"/>
      <c r="C33" s="98"/>
      <c r="D33" s="99"/>
      <c r="E33" s="100" t="s">
        <v>52</v>
      </c>
      <c r="F33" s="101" t="s">
        <v>53</v>
      </c>
      <c r="G33" s="102" t="s">
        <v>54</v>
      </c>
      <c r="H33" s="103"/>
      <c r="I33" s="104" t="s">
        <v>52</v>
      </c>
    </row>
    <row r="34" spans="1:53" ht="12.75">
      <c r="A34" s="105" t="s">
        <v>312</v>
      </c>
      <c r="B34" s="106"/>
      <c r="C34" s="106"/>
      <c r="D34" s="107"/>
      <c r="E34" s="108"/>
      <c r="F34" s="109">
        <v>0</v>
      </c>
      <c r="G34" s="110">
        <f>SUM(F29,E29,H29)</f>
        <v>0</v>
      </c>
      <c r="H34" s="111"/>
      <c r="I34" s="112">
        <f>E34+F34*G34/100</f>
        <v>0</v>
      </c>
      <c r="BA34">
        <v>0</v>
      </c>
    </row>
    <row r="35" spans="1:53" ht="12.75">
      <c r="A35" s="105" t="s">
        <v>313</v>
      </c>
      <c r="B35" s="106"/>
      <c r="C35" s="106"/>
      <c r="D35" s="107"/>
      <c r="E35" s="108"/>
      <c r="F35" s="109">
        <v>0</v>
      </c>
      <c r="G35" s="110">
        <f>SUM(E29:I29)</f>
        <v>0</v>
      </c>
      <c r="H35" s="111"/>
      <c r="I35" s="112">
        <f>E35+F35*G35/100</f>
        <v>0</v>
      </c>
      <c r="BA35">
        <v>0</v>
      </c>
    </row>
    <row r="36" spans="1:9" ht="13.5" thickBot="1">
      <c r="A36" s="113"/>
      <c r="B36" s="114" t="s">
        <v>55</v>
      </c>
      <c r="C36" s="115"/>
      <c r="D36" s="116"/>
      <c r="E36" s="117"/>
      <c r="F36" s="118"/>
      <c r="G36" s="118"/>
      <c r="H36" s="203">
        <f>SUM(I34:I35)</f>
        <v>0</v>
      </c>
      <c r="I36" s="204"/>
    </row>
    <row r="38" spans="2:9" ht="12.75">
      <c r="B38" s="93"/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  <row r="73" spans="6:9" ht="12.75">
      <c r="F73" s="119"/>
      <c r="G73" s="120"/>
      <c r="H73" s="120"/>
      <c r="I73" s="121"/>
    </row>
    <row r="74" spans="6:9" ht="12.75">
      <c r="F74" s="119"/>
      <c r="G74" s="120"/>
      <c r="H74" s="120"/>
      <c r="I74" s="121"/>
    </row>
    <row r="75" spans="6:9" ht="12.75">
      <c r="F75" s="119"/>
      <c r="G75" s="120"/>
      <c r="H75" s="120"/>
      <c r="I75" s="121"/>
    </row>
    <row r="76" spans="6:9" ht="12.75">
      <c r="F76" s="119"/>
      <c r="G76" s="120"/>
      <c r="H76" s="120"/>
      <c r="I76" s="121"/>
    </row>
    <row r="77" spans="6:9" ht="12.75">
      <c r="F77" s="119"/>
      <c r="G77" s="120"/>
      <c r="H77" s="120"/>
      <c r="I77" s="121"/>
    </row>
    <row r="78" spans="6:9" ht="12.75">
      <c r="F78" s="119"/>
      <c r="G78" s="120"/>
      <c r="H78" s="120"/>
      <c r="I78" s="121"/>
    </row>
    <row r="79" spans="6:9" ht="12.75">
      <c r="F79" s="119"/>
      <c r="G79" s="120"/>
      <c r="H79" s="120"/>
      <c r="I79" s="121"/>
    </row>
    <row r="80" spans="6:9" ht="12.75">
      <c r="F80" s="119"/>
      <c r="G80" s="120"/>
      <c r="H80" s="120"/>
      <c r="I80" s="121"/>
    </row>
    <row r="81" spans="6:9" ht="12.75">
      <c r="F81" s="119"/>
      <c r="G81" s="120"/>
      <c r="H81" s="120"/>
      <c r="I81" s="121"/>
    </row>
    <row r="82" spans="6:9" ht="12.75">
      <c r="F82" s="119"/>
      <c r="G82" s="120"/>
      <c r="H82" s="120"/>
      <c r="I82" s="121"/>
    </row>
    <row r="83" spans="6:9" ht="12.75">
      <c r="F83" s="119"/>
      <c r="G83" s="120"/>
      <c r="H83" s="120"/>
      <c r="I83" s="121"/>
    </row>
    <row r="84" spans="6:9" ht="12.75">
      <c r="F84" s="119"/>
      <c r="G84" s="120"/>
      <c r="H84" s="120"/>
      <c r="I84" s="121"/>
    </row>
    <row r="85" spans="6:9" ht="12.75">
      <c r="F85" s="119"/>
      <c r="G85" s="120"/>
      <c r="H85" s="120"/>
      <c r="I85" s="121"/>
    </row>
    <row r="86" spans="6:9" ht="12.75">
      <c r="F86" s="119"/>
      <c r="G86" s="120"/>
      <c r="H86" s="120"/>
      <c r="I86" s="121"/>
    </row>
    <row r="87" spans="6:9" ht="12.75">
      <c r="F87" s="119"/>
      <c r="G87" s="120"/>
      <c r="H87" s="120"/>
      <c r="I87" s="121"/>
    </row>
  </sheetData>
  <sheetProtection/>
  <mergeCells count="4">
    <mergeCell ref="A1:B1"/>
    <mergeCell ref="A2:B2"/>
    <mergeCell ref="G2:I2"/>
    <mergeCell ref="H36:I3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373"/>
  <sheetViews>
    <sheetView showGridLines="0" showZeros="0" view="pageBreakPreview" zoomScale="80" zoomScaleNormal="80" zoomScaleSheetLayoutView="80" zoomScalePageLayoutView="0" workbookViewId="0" topLeftCell="A298">
      <selection activeCell="F24" sqref="F24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72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0" width="13.125" style="122" customWidth="1"/>
    <col min="11" max="11" width="13.625" style="122" customWidth="1"/>
    <col min="12" max="12" width="9.125" style="122" customWidth="1"/>
    <col min="13" max="13" width="11.625" style="122" customWidth="1"/>
    <col min="14" max="16384" width="9.125" style="122" customWidth="1"/>
  </cols>
  <sheetData>
    <row r="1" spans="1:9" ht="15.75">
      <c r="A1" s="212" t="s">
        <v>315</v>
      </c>
      <c r="B1" s="212"/>
      <c r="C1" s="212"/>
      <c r="D1" s="212"/>
      <c r="E1" s="212"/>
      <c r="F1" s="212"/>
      <c r="G1" s="212"/>
      <c r="H1" s="212"/>
      <c r="I1" s="212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97" t="s">
        <v>4</v>
      </c>
      <c r="B3" s="198"/>
      <c r="C3" s="69" t="str">
        <f>CONCATENATE(cislostavby," ",nazevstavby)</f>
        <v> Rekonstrukce kuchyně MŠ Masarykova Kolín 2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213" t="s">
        <v>0</v>
      </c>
      <c r="B4" s="200"/>
      <c r="C4" s="75" t="str">
        <f>CONCATENATE(cisloobjektu," ",nazevobjektu)</f>
        <v> MŠ Masarykova, Kolín</v>
      </c>
      <c r="D4" s="76"/>
      <c r="E4" s="77"/>
      <c r="F4" s="76"/>
      <c r="G4" s="214"/>
      <c r="H4" s="214"/>
      <c r="I4" s="215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56</v>
      </c>
      <c r="B6" s="135" t="s">
        <v>57</v>
      </c>
      <c r="C6" s="135" t="s">
        <v>58</v>
      </c>
      <c r="D6" s="135" t="s">
        <v>59</v>
      </c>
      <c r="E6" s="136" t="s">
        <v>60</v>
      </c>
      <c r="F6" s="135" t="s">
        <v>61</v>
      </c>
      <c r="G6" s="137" t="s">
        <v>62</v>
      </c>
      <c r="H6" s="138" t="s">
        <v>63</v>
      </c>
      <c r="I6" s="138" t="s">
        <v>64</v>
      </c>
      <c r="J6" s="138" t="s">
        <v>65</v>
      </c>
      <c r="K6" s="138" t="s">
        <v>66</v>
      </c>
    </row>
    <row r="7" spans="1:17" ht="12.75">
      <c r="A7" s="139" t="s">
        <v>67</v>
      </c>
      <c r="B7" s="140" t="s">
        <v>70</v>
      </c>
      <c r="C7" s="141" t="s">
        <v>71</v>
      </c>
      <c r="D7" s="142"/>
      <c r="E7" s="143"/>
      <c r="F7" s="143"/>
      <c r="G7" s="144"/>
      <c r="H7" s="145"/>
      <c r="I7" s="145"/>
      <c r="J7" s="145"/>
      <c r="K7" s="145"/>
      <c r="Q7" s="146"/>
    </row>
    <row r="8" spans="1:59" ht="12.75">
      <c r="A8" s="147">
        <v>1</v>
      </c>
      <c r="B8" s="148" t="s">
        <v>409</v>
      </c>
      <c r="C8" s="149" t="s">
        <v>410</v>
      </c>
      <c r="D8" s="150" t="s">
        <v>75</v>
      </c>
      <c r="E8" s="151">
        <f>SUM(E9)</f>
        <v>5</v>
      </c>
      <c r="F8" s="151">
        <v>0</v>
      </c>
      <c r="G8" s="152">
        <f>E8*F8</f>
        <v>0</v>
      </c>
      <c r="H8" s="153">
        <v>0.12645</v>
      </c>
      <c r="I8" s="153">
        <f>E8*H8</f>
        <v>0.63225</v>
      </c>
      <c r="J8" s="153">
        <v>0</v>
      </c>
      <c r="K8" s="153">
        <f>E8*J8</f>
        <v>0</v>
      </c>
      <c r="Q8" s="146"/>
      <c r="BB8" s="122">
        <v>1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17" ht="12.75">
      <c r="A9" s="147"/>
      <c r="B9" s="148"/>
      <c r="C9" s="205" t="s">
        <v>411</v>
      </c>
      <c r="D9" s="206"/>
      <c r="E9" s="157">
        <f>0.7*2+0.9*2*2</f>
        <v>5</v>
      </c>
      <c r="F9" s="151"/>
      <c r="G9" s="152"/>
      <c r="H9" s="153"/>
      <c r="I9" s="153"/>
      <c r="J9" s="153"/>
      <c r="K9" s="153"/>
      <c r="Q9" s="146"/>
    </row>
    <row r="10" spans="1:59" ht="25.5">
      <c r="A10" s="147">
        <v>2</v>
      </c>
      <c r="B10" s="148" t="s">
        <v>73</v>
      </c>
      <c r="C10" s="149" t="s">
        <v>74</v>
      </c>
      <c r="D10" s="150" t="s">
        <v>72</v>
      </c>
      <c r="E10" s="151">
        <v>3</v>
      </c>
      <c r="F10" s="151">
        <v>0</v>
      </c>
      <c r="G10" s="152">
        <f>E10*F10</f>
        <v>0</v>
      </c>
      <c r="H10" s="153">
        <v>0.04787</v>
      </c>
      <c r="I10" s="153">
        <f>E10*H10</f>
        <v>0.14361000000000002</v>
      </c>
      <c r="J10" s="153">
        <v>0</v>
      </c>
      <c r="K10" s="153">
        <f>E10*J10</f>
        <v>0</v>
      </c>
      <c r="Q10" s="146"/>
      <c r="BB10" s="122">
        <v>1</v>
      </c>
      <c r="BC10" s="122">
        <f>IF(BB10=1,G10,0)</f>
        <v>0</v>
      </c>
      <c r="BD10" s="122">
        <f>IF(BB10=2,G10,0)</f>
        <v>0</v>
      </c>
      <c r="BE10" s="122">
        <f>IF(BB10=3,G10,0)</f>
        <v>0</v>
      </c>
      <c r="BF10" s="122">
        <f>IF(BB10=4,G10,0)</f>
        <v>0</v>
      </c>
      <c r="BG10" s="122">
        <f>IF(BB10=5,G10,0)</f>
        <v>0</v>
      </c>
    </row>
    <row r="11" spans="1:59" ht="25.5">
      <c r="A11" s="147">
        <v>3</v>
      </c>
      <c r="B11" s="148" t="s">
        <v>326</v>
      </c>
      <c r="C11" s="149" t="s">
        <v>327</v>
      </c>
      <c r="D11" s="150" t="s">
        <v>75</v>
      </c>
      <c r="E11" s="151">
        <f>SUM(E12)</f>
        <v>26.815499999999997</v>
      </c>
      <c r="F11" s="151">
        <v>0</v>
      </c>
      <c r="G11" s="152">
        <f>E11*F11</f>
        <v>0</v>
      </c>
      <c r="H11" s="153">
        <v>0.02933</v>
      </c>
      <c r="I11" s="153">
        <f>E11*H11</f>
        <v>0.7864986149999998</v>
      </c>
      <c r="J11" s="153">
        <v>0</v>
      </c>
      <c r="K11" s="153">
        <f>E11*J11</f>
        <v>0</v>
      </c>
      <c r="Q11" s="146"/>
      <c r="BB11" s="122">
        <v>1</v>
      </c>
      <c r="BC11" s="122">
        <f>IF(BB11=1,G11,0)</f>
        <v>0</v>
      </c>
      <c r="BD11" s="122">
        <f>IF(BB11=2,G11,0)</f>
        <v>0</v>
      </c>
      <c r="BE11" s="122">
        <f>IF(BB11=3,G11,0)</f>
        <v>0</v>
      </c>
      <c r="BF11" s="122">
        <f>IF(BB11=4,G11,0)</f>
        <v>0</v>
      </c>
      <c r="BG11" s="122">
        <f>IF(BB11=5,G11,0)</f>
        <v>0</v>
      </c>
    </row>
    <row r="12" spans="1:17" ht="12.75">
      <c r="A12" s="154"/>
      <c r="B12" s="155"/>
      <c r="C12" s="205" t="s">
        <v>328</v>
      </c>
      <c r="D12" s="206"/>
      <c r="E12" s="157">
        <f>8.85*3.03</f>
        <v>26.815499999999997</v>
      </c>
      <c r="F12" s="158"/>
      <c r="G12" s="159"/>
      <c r="H12" s="160"/>
      <c r="I12" s="160"/>
      <c r="J12" s="160"/>
      <c r="K12" s="160"/>
      <c r="O12" s="161"/>
      <c r="Q12" s="146"/>
    </row>
    <row r="13" spans="1:59" ht="25.5">
      <c r="A13" s="147">
        <v>4</v>
      </c>
      <c r="B13" s="148" t="s">
        <v>329</v>
      </c>
      <c r="C13" s="149" t="s">
        <v>330</v>
      </c>
      <c r="D13" s="150" t="s">
        <v>75</v>
      </c>
      <c r="E13" s="151">
        <f>SUM(E14)</f>
        <v>38.3901</v>
      </c>
      <c r="F13" s="151">
        <v>0</v>
      </c>
      <c r="G13" s="152">
        <f>E13*F13</f>
        <v>0</v>
      </c>
      <c r="H13" s="153">
        <v>0.01572</v>
      </c>
      <c r="I13" s="153">
        <f>E13*H13</f>
        <v>0.603492372</v>
      </c>
      <c r="J13" s="153">
        <v>0</v>
      </c>
      <c r="K13" s="153">
        <f>E13*J13</f>
        <v>0</v>
      </c>
      <c r="Q13" s="146"/>
      <c r="BB13" s="122">
        <v>1</v>
      </c>
      <c r="BC13" s="122">
        <f>IF(BB13=1,G13,0)</f>
        <v>0</v>
      </c>
      <c r="BD13" s="122">
        <f>IF(BB13=2,G13,0)</f>
        <v>0</v>
      </c>
      <c r="BE13" s="122">
        <f>IF(BB13=3,G13,0)</f>
        <v>0</v>
      </c>
      <c r="BF13" s="122">
        <f>IF(BB13=4,G13,0)</f>
        <v>0</v>
      </c>
      <c r="BG13" s="122">
        <f>IF(BB13=5,G13,0)</f>
        <v>0</v>
      </c>
    </row>
    <row r="14" spans="1:17" ht="12.75">
      <c r="A14" s="147"/>
      <c r="B14" s="148"/>
      <c r="C14" s="205" t="s">
        <v>331</v>
      </c>
      <c r="D14" s="206"/>
      <c r="E14" s="157">
        <f>4.82*3.03+2.5*3.03+5.35*3.03</f>
        <v>38.3901</v>
      </c>
      <c r="F14" s="151"/>
      <c r="G14" s="152"/>
      <c r="H14" s="153"/>
      <c r="I14" s="153"/>
      <c r="J14" s="153"/>
      <c r="K14" s="153"/>
      <c r="Q14" s="146"/>
    </row>
    <row r="15" spans="1:59" ht="25.5">
      <c r="A15" s="147">
        <v>5</v>
      </c>
      <c r="B15" s="148" t="s">
        <v>76</v>
      </c>
      <c r="C15" s="149" t="s">
        <v>77</v>
      </c>
      <c r="D15" s="150" t="s">
        <v>75</v>
      </c>
      <c r="E15" s="151">
        <f>SUM(E16:E17)</f>
        <v>35.164</v>
      </c>
      <c r="F15" s="151">
        <v>0</v>
      </c>
      <c r="G15" s="152">
        <f>E15*F15</f>
        <v>0</v>
      </c>
      <c r="H15" s="153">
        <v>0.0186</v>
      </c>
      <c r="I15" s="153">
        <f>E15*H15</f>
        <v>0.6540503999999999</v>
      </c>
      <c r="J15" s="153">
        <v>0</v>
      </c>
      <c r="K15" s="153">
        <f>E15*J15</f>
        <v>0</v>
      </c>
      <c r="Q15" s="146"/>
      <c r="BB15" s="122">
        <v>1</v>
      </c>
      <c r="BC15" s="122">
        <f>IF(BB15=1,G15,0)</f>
        <v>0</v>
      </c>
      <c r="BD15" s="122">
        <f>IF(BB15=2,G15,0)</f>
        <v>0</v>
      </c>
      <c r="BE15" s="122">
        <f>IF(BB15=3,G15,0)</f>
        <v>0</v>
      </c>
      <c r="BF15" s="122">
        <f>IF(BB15=4,G15,0)</f>
        <v>0</v>
      </c>
      <c r="BG15" s="122">
        <f>IF(BB15=5,G15,0)</f>
        <v>0</v>
      </c>
    </row>
    <row r="16" spans="1:17" ht="12.75">
      <c r="A16" s="154"/>
      <c r="B16" s="155"/>
      <c r="C16" s="205" t="s">
        <v>324</v>
      </c>
      <c r="D16" s="206"/>
      <c r="E16" s="157">
        <f>3.2*1.9+1.92*1.6+1.92*1.1+1.2*1.4+1.4*1.1+1.1*2.64</f>
        <v>17.388</v>
      </c>
      <c r="F16" s="158"/>
      <c r="G16" s="159"/>
      <c r="H16" s="160"/>
      <c r="I16" s="160"/>
      <c r="J16" s="160"/>
      <c r="K16" s="160"/>
      <c r="O16" s="161"/>
      <c r="Q16" s="146"/>
    </row>
    <row r="17" spans="1:17" ht="12.75">
      <c r="A17" s="154"/>
      <c r="B17" s="155"/>
      <c r="C17" s="205" t="s">
        <v>325</v>
      </c>
      <c r="D17" s="206"/>
      <c r="E17" s="157">
        <f>2.64*1.1+1*1.1+4.42*1.1+3.6*2*1.1+0.9*1.1</f>
        <v>17.776</v>
      </c>
      <c r="F17" s="158"/>
      <c r="G17" s="159"/>
      <c r="H17" s="160"/>
      <c r="I17" s="160"/>
      <c r="J17" s="160"/>
      <c r="K17" s="160"/>
      <c r="O17" s="161"/>
      <c r="Q17" s="146"/>
    </row>
    <row r="18" spans="1:59" ht="12.75">
      <c r="A18" s="147">
        <v>6</v>
      </c>
      <c r="B18" s="148" t="s">
        <v>78</v>
      </c>
      <c r="C18" s="149" t="s">
        <v>79</v>
      </c>
      <c r="D18" s="150" t="s">
        <v>75</v>
      </c>
      <c r="E18" s="151">
        <v>35.16</v>
      </c>
      <c r="F18" s="151">
        <v>0</v>
      </c>
      <c r="G18" s="152">
        <f>E18*F18</f>
        <v>0</v>
      </c>
      <c r="H18" s="153">
        <v>0</v>
      </c>
      <c r="I18" s="153">
        <f>E18*H18</f>
        <v>0</v>
      </c>
      <c r="J18" s="153">
        <v>0</v>
      </c>
      <c r="K18" s="153">
        <f>E18*J18</f>
        <v>0</v>
      </c>
      <c r="Q18" s="146"/>
      <c r="BB18" s="122">
        <v>1</v>
      </c>
      <c r="BC18" s="122">
        <f>IF(BB18=1,G18,0)</f>
        <v>0</v>
      </c>
      <c r="BD18" s="122">
        <f>IF(BB18=2,G18,0)</f>
        <v>0</v>
      </c>
      <c r="BE18" s="122">
        <f>IF(BB18=3,G18,0)</f>
        <v>0</v>
      </c>
      <c r="BF18" s="122">
        <f>IF(BB18=4,G18,0)</f>
        <v>0</v>
      </c>
      <c r="BG18" s="122">
        <f>IF(BB18=5,G18,0)</f>
        <v>0</v>
      </c>
    </row>
    <row r="19" spans="1:59" ht="12.75">
      <c r="A19" s="162"/>
      <c r="B19" s="163" t="s">
        <v>69</v>
      </c>
      <c r="C19" s="164" t="str">
        <f>CONCATENATE(B7," ",C7)</f>
        <v>3 Svislé a kompletní konstrukce</v>
      </c>
      <c r="D19" s="162"/>
      <c r="E19" s="165"/>
      <c r="F19" s="165"/>
      <c r="G19" s="166">
        <f>SUM(G7:G18)</f>
        <v>0</v>
      </c>
      <c r="H19" s="167"/>
      <c r="I19" s="168">
        <f>SUM(I7:I18)</f>
        <v>2.819901387</v>
      </c>
      <c r="J19" s="167"/>
      <c r="K19" s="168">
        <f>SUM(K7:K18)</f>
        <v>0</v>
      </c>
      <c r="M19" s="182"/>
      <c r="Q19" s="146"/>
      <c r="BC19" s="169">
        <f>SUM(BC7:BC18)</f>
        <v>0</v>
      </c>
      <c r="BD19" s="169">
        <f>SUM(BD7:BD18)</f>
        <v>0</v>
      </c>
      <c r="BE19" s="169">
        <f>SUM(BE7:BE18)</f>
        <v>0</v>
      </c>
      <c r="BF19" s="169">
        <f>SUM(BF7:BF18)</f>
        <v>0</v>
      </c>
      <c r="BG19" s="169">
        <f>SUM(BG7:BG18)</f>
        <v>0</v>
      </c>
    </row>
    <row r="20" spans="1:17" ht="12.75">
      <c r="A20" s="139" t="s">
        <v>67</v>
      </c>
      <c r="B20" s="140" t="s">
        <v>80</v>
      </c>
      <c r="C20" s="141" t="s">
        <v>81</v>
      </c>
      <c r="D20" s="142"/>
      <c r="E20" s="143"/>
      <c r="F20" s="143"/>
      <c r="G20" s="144"/>
      <c r="H20" s="145"/>
      <c r="I20" s="145"/>
      <c r="J20" s="145"/>
      <c r="K20" s="145"/>
      <c r="Q20" s="146"/>
    </row>
    <row r="21" spans="1:59" ht="25.5">
      <c r="A21" s="147">
        <v>7</v>
      </c>
      <c r="B21" s="148" t="s">
        <v>82</v>
      </c>
      <c r="C21" s="149" t="s">
        <v>83</v>
      </c>
      <c r="D21" s="150" t="s">
        <v>72</v>
      </c>
      <c r="E21" s="151">
        <v>20</v>
      </c>
      <c r="F21" s="151">
        <v>0</v>
      </c>
      <c r="G21" s="152">
        <f>E21*F21</f>
        <v>0</v>
      </c>
      <c r="H21" s="153">
        <v>0.00597</v>
      </c>
      <c r="I21" s="153">
        <f>E21*H21</f>
        <v>0.11939999999999999</v>
      </c>
      <c r="J21" s="153">
        <v>0</v>
      </c>
      <c r="K21" s="153">
        <f>E21*J21</f>
        <v>0</v>
      </c>
      <c r="Q21" s="146"/>
      <c r="BB21" s="122">
        <v>1</v>
      </c>
      <c r="BC21" s="122">
        <f>IF(BB21=1,G21,0)</f>
        <v>0</v>
      </c>
      <c r="BD21" s="122">
        <f>IF(BB21=2,G21,0)</f>
        <v>0</v>
      </c>
      <c r="BE21" s="122">
        <f>IF(BB21=3,G21,0)</f>
        <v>0</v>
      </c>
      <c r="BF21" s="122">
        <f>IF(BB21=4,G21,0)</f>
        <v>0</v>
      </c>
      <c r="BG21" s="122">
        <f>IF(BB21=5,G21,0)</f>
        <v>0</v>
      </c>
    </row>
    <row r="22" spans="1:17" ht="25.5">
      <c r="A22" s="147">
        <v>8</v>
      </c>
      <c r="B22" s="148" t="s">
        <v>342</v>
      </c>
      <c r="C22" s="149" t="s">
        <v>343</v>
      </c>
      <c r="D22" s="150" t="s">
        <v>72</v>
      </c>
      <c r="E22" s="151">
        <v>4</v>
      </c>
      <c r="F22" s="151">
        <v>0</v>
      </c>
      <c r="G22" s="152">
        <f>E22*F22</f>
        <v>0</v>
      </c>
      <c r="H22" s="153">
        <v>0.01494</v>
      </c>
      <c r="I22" s="153">
        <f>E22*H22</f>
        <v>0.05976</v>
      </c>
      <c r="J22" s="153"/>
      <c r="K22" s="153"/>
      <c r="Q22" s="146"/>
    </row>
    <row r="23" spans="1:59" ht="25.5">
      <c r="A23" s="147">
        <v>9</v>
      </c>
      <c r="B23" s="148" t="s">
        <v>84</v>
      </c>
      <c r="C23" s="149" t="s">
        <v>85</v>
      </c>
      <c r="D23" s="150" t="s">
        <v>86</v>
      </c>
      <c r="E23" s="151">
        <f>SUM(E24:E30)</f>
        <v>183.29999999999998</v>
      </c>
      <c r="F23" s="151">
        <v>0</v>
      </c>
      <c r="G23" s="152">
        <f>E23*F23</f>
        <v>0</v>
      </c>
      <c r="H23" s="153">
        <v>0.00238</v>
      </c>
      <c r="I23" s="153">
        <f>E23*H23</f>
        <v>0.436254</v>
      </c>
      <c r="J23" s="153">
        <v>0</v>
      </c>
      <c r="K23" s="153">
        <f>E23*J23</f>
        <v>0</v>
      </c>
      <c r="Q23" s="146"/>
      <c r="BB23" s="122">
        <v>1</v>
      </c>
      <c r="BC23" s="122">
        <f>IF(BB23=1,G23,0)</f>
        <v>0</v>
      </c>
      <c r="BD23" s="122">
        <f>IF(BB23=2,G23,0)</f>
        <v>0</v>
      </c>
      <c r="BE23" s="122">
        <f>IF(BB23=3,G23,0)</f>
        <v>0</v>
      </c>
      <c r="BF23" s="122">
        <f>IF(BB23=4,G23,0)</f>
        <v>0</v>
      </c>
      <c r="BG23" s="122">
        <f>IF(BB23=5,G23,0)</f>
        <v>0</v>
      </c>
    </row>
    <row r="24" spans="1:17" ht="12.75">
      <c r="A24" s="154"/>
      <c r="B24" s="155"/>
      <c r="C24" s="205" t="s">
        <v>87</v>
      </c>
      <c r="D24" s="206"/>
      <c r="E24" s="157">
        <v>0</v>
      </c>
      <c r="F24" s="158"/>
      <c r="G24" s="159"/>
      <c r="H24" s="160"/>
      <c r="I24" s="160"/>
      <c r="J24" s="160"/>
      <c r="K24" s="160"/>
      <c r="O24" s="161"/>
      <c r="Q24" s="146"/>
    </row>
    <row r="25" spans="1:17" ht="12.75">
      <c r="A25" s="154"/>
      <c r="B25" s="155"/>
      <c r="C25" s="205" t="s">
        <v>332</v>
      </c>
      <c r="D25" s="206"/>
      <c r="E25" s="157">
        <f>3.85*6+0.2*6+1.94*2+1.5*2+1.92*2+4.7*2+1.39+0.15*3-1*4-0.8*4</f>
        <v>39.059999999999995</v>
      </c>
      <c r="F25" s="158"/>
      <c r="G25" s="159"/>
      <c r="H25" s="160"/>
      <c r="I25" s="160"/>
      <c r="J25" s="160"/>
      <c r="K25" s="160"/>
      <c r="O25" s="161"/>
      <c r="Q25" s="146"/>
    </row>
    <row r="26" spans="1:17" ht="12.75">
      <c r="A26" s="154"/>
      <c r="B26" s="155"/>
      <c r="C26" s="205" t="s">
        <v>333</v>
      </c>
      <c r="D26" s="206"/>
      <c r="E26" s="157">
        <f>3.96+6.9*2+0.24*3+5.2+0.15-1-0.8+3.3*2+3*2+0.3*3-0.8-1.2</f>
        <v>33.529999999999994</v>
      </c>
      <c r="F26" s="158"/>
      <c r="G26" s="159"/>
      <c r="H26" s="160"/>
      <c r="I26" s="160"/>
      <c r="J26" s="160"/>
      <c r="K26" s="160"/>
      <c r="O26" s="161"/>
      <c r="Q26" s="146"/>
    </row>
    <row r="27" spans="1:17" ht="12.75">
      <c r="A27" s="154"/>
      <c r="B27" s="155"/>
      <c r="C27" s="211" t="s">
        <v>334</v>
      </c>
      <c r="D27" s="206"/>
      <c r="E27" s="157">
        <f>2.08*2+3.6*2-1.2+3.58*2+3.215*2+0.3*2-0.8*5+5.32*2+5.33*2</f>
        <v>41.650000000000006</v>
      </c>
      <c r="F27" s="158"/>
      <c r="G27" s="159"/>
      <c r="H27" s="160"/>
      <c r="I27" s="160"/>
      <c r="J27" s="160"/>
      <c r="K27" s="160"/>
      <c r="M27" s="169"/>
      <c r="O27" s="161"/>
      <c r="Q27" s="146"/>
    </row>
    <row r="28" spans="1:17" ht="12.75">
      <c r="A28" s="154"/>
      <c r="B28" s="155"/>
      <c r="C28" s="205" t="s">
        <v>335</v>
      </c>
      <c r="D28" s="206"/>
      <c r="E28" s="157">
        <f>5.05*2+5.33*2+3.22*2+0.1+0.2*2+0.1*4+0.2*2-1-0.8*2</f>
        <v>25.899999999999995</v>
      </c>
      <c r="F28" s="158"/>
      <c r="G28" s="159"/>
      <c r="H28" s="160"/>
      <c r="I28" s="160"/>
      <c r="J28" s="160"/>
      <c r="K28" s="160"/>
      <c r="O28" s="161"/>
      <c r="Q28" s="146"/>
    </row>
    <row r="29" spans="1:17" ht="12.75">
      <c r="A29" s="154"/>
      <c r="B29" s="155"/>
      <c r="C29" s="205" t="s">
        <v>336</v>
      </c>
      <c r="D29" s="206"/>
      <c r="E29" s="157">
        <v>0</v>
      </c>
      <c r="F29" s="158"/>
      <c r="G29" s="159"/>
      <c r="H29" s="160"/>
      <c r="I29" s="160"/>
      <c r="J29" s="160"/>
      <c r="K29" s="160"/>
      <c r="O29" s="161"/>
      <c r="Q29" s="146"/>
    </row>
    <row r="30" spans="1:17" ht="12.75">
      <c r="A30" s="154"/>
      <c r="B30" s="155"/>
      <c r="C30" s="205" t="s">
        <v>337</v>
      </c>
      <c r="D30" s="206"/>
      <c r="E30" s="157">
        <f>3.54*2+2*2+5.33*2+1.85*2-0.8*4+3.3*2+3.3*2+1.96*2+1.9*2</f>
        <v>43.160000000000004</v>
      </c>
      <c r="F30" s="158"/>
      <c r="G30" s="159"/>
      <c r="H30" s="160"/>
      <c r="I30" s="160"/>
      <c r="J30" s="160"/>
      <c r="K30" s="160"/>
      <c r="O30" s="161"/>
      <c r="Q30" s="146"/>
    </row>
    <row r="31" spans="1:59" ht="12.75">
      <c r="A31" s="147">
        <v>10</v>
      </c>
      <c r="B31" s="148" t="s">
        <v>88</v>
      </c>
      <c r="C31" s="149" t="s">
        <v>89</v>
      </c>
      <c r="D31" s="150" t="s">
        <v>75</v>
      </c>
      <c r="E31" s="151">
        <f>SUM(E32:E37)</f>
        <v>192.88400000000001</v>
      </c>
      <c r="F31" s="151">
        <v>0</v>
      </c>
      <c r="G31" s="152">
        <f>E31*F31</f>
        <v>0</v>
      </c>
      <c r="H31" s="153">
        <v>0.02075</v>
      </c>
      <c r="I31" s="153">
        <f>E31*H31</f>
        <v>4.002343000000001</v>
      </c>
      <c r="J31" s="153">
        <v>0</v>
      </c>
      <c r="K31" s="153">
        <f>E31*J31</f>
        <v>0</v>
      </c>
      <c r="Q31" s="146"/>
      <c r="BB31" s="122">
        <v>1</v>
      </c>
      <c r="BC31" s="122">
        <f>IF(BB31=1,G31,0)</f>
        <v>0</v>
      </c>
      <c r="BD31" s="122">
        <f>IF(BB31=2,G31,0)</f>
        <v>0</v>
      </c>
      <c r="BE31" s="122">
        <f>IF(BB31=3,G31,0)</f>
        <v>0</v>
      </c>
      <c r="BF31" s="122">
        <f>IF(BB31=4,G31,0)</f>
        <v>0</v>
      </c>
      <c r="BG31" s="122">
        <f>IF(BB31=5,G31,0)</f>
        <v>0</v>
      </c>
    </row>
    <row r="32" spans="1:17" ht="12.75">
      <c r="A32" s="154"/>
      <c r="B32" s="155"/>
      <c r="C32" s="205" t="s">
        <v>338</v>
      </c>
      <c r="D32" s="206"/>
      <c r="E32" s="157">
        <v>0</v>
      </c>
      <c r="F32" s="158"/>
      <c r="G32" s="159"/>
      <c r="H32" s="160"/>
      <c r="I32" s="160"/>
      <c r="J32" s="160"/>
      <c r="K32" s="160"/>
      <c r="O32" s="161"/>
      <c r="Q32" s="146"/>
    </row>
    <row r="33" spans="1:17" ht="12.75">
      <c r="A33" s="154"/>
      <c r="B33" s="155"/>
      <c r="C33" s="210">
        <f>SUM(E25:E28)*1.8-2.82*2*1.8-3.64*2*1.8-5.32*1.8-2.38*1.8-6.14*1.8</f>
        <v>204.084</v>
      </c>
      <c r="D33" s="206"/>
      <c r="E33" s="157">
        <f>C33</f>
        <v>204.084</v>
      </c>
      <c r="F33" s="158"/>
      <c r="G33" s="159"/>
      <c r="H33" s="160"/>
      <c r="I33" s="160"/>
      <c r="J33" s="160"/>
      <c r="K33" s="160"/>
      <c r="O33" s="161"/>
      <c r="Q33" s="146"/>
    </row>
    <row r="34" spans="1:17" ht="12.75">
      <c r="A34" s="154"/>
      <c r="B34" s="155"/>
      <c r="C34" s="205" t="s">
        <v>90</v>
      </c>
      <c r="D34" s="206"/>
      <c r="E34" s="157">
        <v>0</v>
      </c>
      <c r="F34" s="158"/>
      <c r="G34" s="159"/>
      <c r="H34" s="160"/>
      <c r="I34" s="160"/>
      <c r="J34" s="160"/>
      <c r="K34" s="160"/>
      <c r="O34" s="161"/>
      <c r="Q34" s="146"/>
    </row>
    <row r="35" spans="1:17" ht="12.75">
      <c r="A35" s="154"/>
      <c r="B35" s="155"/>
      <c r="C35" s="205">
        <f>-1.2*1*16</f>
        <v>-19.2</v>
      </c>
      <c r="D35" s="206"/>
      <c r="E35" s="157">
        <f>C35</f>
        <v>-19.2</v>
      </c>
      <c r="F35" s="158"/>
      <c r="G35" s="159"/>
      <c r="H35" s="160"/>
      <c r="I35" s="160"/>
      <c r="J35" s="160"/>
      <c r="K35" s="160"/>
      <c r="O35" s="161"/>
      <c r="Q35" s="146"/>
    </row>
    <row r="36" spans="1:17" ht="12.75">
      <c r="A36" s="154"/>
      <c r="B36" s="155"/>
      <c r="C36" s="205" t="s">
        <v>91</v>
      </c>
      <c r="D36" s="206"/>
      <c r="E36" s="157">
        <v>0</v>
      </c>
      <c r="F36" s="158"/>
      <c r="G36" s="159"/>
      <c r="H36" s="160"/>
      <c r="I36" s="160"/>
      <c r="J36" s="160"/>
      <c r="K36" s="160"/>
      <c r="O36" s="161"/>
      <c r="Q36" s="146"/>
    </row>
    <row r="37" spans="1:17" ht="12.75">
      <c r="A37" s="154"/>
      <c r="B37" s="155"/>
      <c r="C37" s="205" t="s">
        <v>339</v>
      </c>
      <c r="D37" s="206"/>
      <c r="E37" s="157">
        <f>1*0.25*2*16</f>
        <v>8</v>
      </c>
      <c r="F37" s="158"/>
      <c r="G37" s="159"/>
      <c r="H37" s="160"/>
      <c r="I37" s="160"/>
      <c r="J37" s="160"/>
      <c r="K37" s="160"/>
      <c r="O37" s="161"/>
      <c r="Q37" s="146"/>
    </row>
    <row r="38" spans="1:59" ht="12.75">
      <c r="A38" s="147">
        <v>11</v>
      </c>
      <c r="B38" s="148" t="s">
        <v>341</v>
      </c>
      <c r="C38" s="149" t="s">
        <v>92</v>
      </c>
      <c r="D38" s="150" t="s">
        <v>75</v>
      </c>
      <c r="E38" s="151">
        <f>SUM(E40)</f>
        <v>10</v>
      </c>
      <c r="F38" s="151">
        <v>0</v>
      </c>
      <c r="G38" s="152">
        <f>E38*F38</f>
        <v>0</v>
      </c>
      <c r="H38" s="153">
        <v>0.02798</v>
      </c>
      <c r="I38" s="153">
        <f>E38*H38</f>
        <v>0.2798</v>
      </c>
      <c r="J38" s="153">
        <v>0</v>
      </c>
      <c r="K38" s="153">
        <f>E38*J38</f>
        <v>0</v>
      </c>
      <c r="Q38" s="146"/>
      <c r="BB38" s="122">
        <v>1</v>
      </c>
      <c r="BC38" s="122">
        <f>IF(BB38=1,G38,0)</f>
        <v>0</v>
      </c>
      <c r="BD38" s="122">
        <f>IF(BB38=2,G38,0)</f>
        <v>0</v>
      </c>
      <c r="BE38" s="122">
        <f>IF(BB38=3,G38,0)</f>
        <v>0</v>
      </c>
      <c r="BF38" s="122">
        <f>IF(BB38=4,G38,0)</f>
        <v>0</v>
      </c>
      <c r="BG38" s="122">
        <f>IF(BB38=5,G38,0)</f>
        <v>0</v>
      </c>
    </row>
    <row r="39" spans="1:17" ht="12.75">
      <c r="A39" s="154"/>
      <c r="B39" s="155"/>
      <c r="C39" s="205" t="s">
        <v>93</v>
      </c>
      <c r="D39" s="206"/>
      <c r="E39" s="157">
        <v>0</v>
      </c>
      <c r="F39" s="158"/>
      <c r="G39" s="159"/>
      <c r="H39" s="160"/>
      <c r="I39" s="160"/>
      <c r="J39" s="160"/>
      <c r="K39" s="160"/>
      <c r="O39" s="161"/>
      <c r="Q39" s="146"/>
    </row>
    <row r="40" spans="1:17" ht="12.75">
      <c r="A40" s="154"/>
      <c r="B40" s="155"/>
      <c r="C40" s="205" t="s">
        <v>340</v>
      </c>
      <c r="D40" s="206"/>
      <c r="E40" s="157">
        <f>0.7*2*2+0.9*2*4</f>
        <v>10</v>
      </c>
      <c r="F40" s="158"/>
      <c r="G40" s="159"/>
      <c r="H40" s="160"/>
      <c r="I40" s="160"/>
      <c r="J40" s="160"/>
      <c r="K40" s="160"/>
      <c r="O40" s="161"/>
      <c r="Q40" s="146"/>
    </row>
    <row r="41" spans="1:59" ht="25.5">
      <c r="A41" s="147">
        <v>12</v>
      </c>
      <c r="B41" s="148" t="s">
        <v>344</v>
      </c>
      <c r="C41" s="149" t="s">
        <v>345</v>
      </c>
      <c r="D41" s="150" t="s">
        <v>75</v>
      </c>
      <c r="E41" s="151">
        <f>SUM(E43:E44)</f>
        <v>300.55740000000003</v>
      </c>
      <c r="F41" s="151">
        <v>0</v>
      </c>
      <c r="G41" s="152">
        <f>E41*F41</f>
        <v>0</v>
      </c>
      <c r="H41" s="153">
        <v>0.00198</v>
      </c>
      <c r="I41" s="153">
        <f>E41*H41</f>
        <v>0.595103652</v>
      </c>
      <c r="J41" s="153">
        <v>0</v>
      </c>
      <c r="K41" s="153">
        <f>E41*J41</f>
        <v>0</v>
      </c>
      <c r="Q41" s="146"/>
      <c r="BB41" s="122">
        <v>1</v>
      </c>
      <c r="BC41" s="122">
        <f>IF(BB41=1,G41,0)</f>
        <v>0</v>
      </c>
      <c r="BD41" s="122">
        <f>IF(BB41=2,G41,0)</f>
        <v>0</v>
      </c>
      <c r="BE41" s="122">
        <f>IF(BB41=3,G41,0)</f>
        <v>0</v>
      </c>
      <c r="BF41" s="122">
        <f>IF(BB41=4,G41,0)</f>
        <v>0</v>
      </c>
      <c r="BG41" s="122">
        <f>IF(BB41=5,G41,0)</f>
        <v>0</v>
      </c>
    </row>
    <row r="42" spans="1:17" ht="12.75">
      <c r="A42" s="147"/>
      <c r="B42" s="148"/>
      <c r="C42" s="205" t="s">
        <v>338</v>
      </c>
      <c r="D42" s="206"/>
      <c r="E42" s="151"/>
      <c r="F42" s="151"/>
      <c r="G42" s="152"/>
      <c r="H42" s="153"/>
      <c r="I42" s="153"/>
      <c r="J42" s="153"/>
      <c r="K42" s="153"/>
      <c r="Q42" s="146"/>
    </row>
    <row r="43" spans="1:17" ht="12.75">
      <c r="A43" s="147"/>
      <c r="B43" s="148"/>
      <c r="C43" s="186" t="s">
        <v>346</v>
      </c>
      <c r="D43" s="187"/>
      <c r="E43" s="157">
        <f>140.14*1.23</f>
        <v>172.3722</v>
      </c>
      <c r="F43" s="151"/>
      <c r="G43" s="152"/>
      <c r="H43" s="153"/>
      <c r="I43" s="153"/>
      <c r="J43" s="153"/>
      <c r="K43" s="153"/>
      <c r="Q43" s="146"/>
    </row>
    <row r="44" spans="1:17" ht="12.75">
      <c r="A44" s="147"/>
      <c r="B44" s="148"/>
      <c r="C44" s="186" t="s">
        <v>347</v>
      </c>
      <c r="D44" s="187"/>
      <c r="E44" s="157">
        <f>43.16*2.97</f>
        <v>128.1852</v>
      </c>
      <c r="F44" s="151"/>
      <c r="G44" s="152"/>
      <c r="H44" s="153"/>
      <c r="I44" s="153"/>
      <c r="J44" s="153"/>
      <c r="K44" s="153"/>
      <c r="Q44" s="146"/>
    </row>
    <row r="45" spans="1:59" ht="12.75">
      <c r="A45" s="147">
        <v>13</v>
      </c>
      <c r="B45" s="148" t="s">
        <v>348</v>
      </c>
      <c r="C45" s="149" t="s">
        <v>349</v>
      </c>
      <c r="D45" s="150" t="s">
        <v>86</v>
      </c>
      <c r="E45" s="151">
        <v>120</v>
      </c>
      <c r="F45" s="151">
        <v>0</v>
      </c>
      <c r="G45" s="152">
        <f>E45*F45</f>
        <v>0</v>
      </c>
      <c r="H45" s="153">
        <v>0.00156</v>
      </c>
      <c r="I45" s="153">
        <f>E45*H45</f>
        <v>0.1872</v>
      </c>
      <c r="J45" s="153">
        <v>0</v>
      </c>
      <c r="K45" s="153">
        <f>E45*J45</f>
        <v>0</v>
      </c>
      <c r="Q45" s="146"/>
      <c r="BB45" s="122">
        <v>1</v>
      </c>
      <c r="BC45" s="122">
        <f>IF(BB45=1,G45,0)</f>
        <v>0</v>
      </c>
      <c r="BD45" s="122">
        <f>IF(BB45=2,G45,0)</f>
        <v>0</v>
      </c>
      <c r="BE45" s="122">
        <f>IF(BB45=3,G45,0)</f>
        <v>0</v>
      </c>
      <c r="BF45" s="122">
        <f>IF(BB45=4,G45,0)</f>
        <v>0</v>
      </c>
      <c r="BG45" s="122">
        <f>IF(BB45=5,G45,0)</f>
        <v>0</v>
      </c>
    </row>
    <row r="46" spans="1:59" ht="12.75">
      <c r="A46" s="147">
        <v>14</v>
      </c>
      <c r="B46" s="148" t="s">
        <v>350</v>
      </c>
      <c r="C46" s="149" t="s">
        <v>351</v>
      </c>
      <c r="D46" s="150" t="s">
        <v>86</v>
      </c>
      <c r="E46" s="151">
        <v>18</v>
      </c>
      <c r="F46" s="151">
        <v>0</v>
      </c>
      <c r="G46" s="152">
        <f>E46*F46</f>
        <v>0</v>
      </c>
      <c r="H46" s="153">
        <v>0.00849</v>
      </c>
      <c r="I46" s="153">
        <f>E46*H46</f>
        <v>0.15281999999999998</v>
      </c>
      <c r="J46" s="153">
        <v>0</v>
      </c>
      <c r="K46" s="153">
        <f>E46*J46</f>
        <v>0</v>
      </c>
      <c r="Q46" s="146"/>
      <c r="BB46" s="122">
        <v>2</v>
      </c>
      <c r="BC46" s="122">
        <f>IF(BB46=1,G46,0)</f>
        <v>0</v>
      </c>
      <c r="BD46" s="122">
        <f>IF(BB46=2,G46,0)</f>
        <v>0</v>
      </c>
      <c r="BE46" s="122">
        <f>IF(BB46=3,G46,0)</f>
        <v>0</v>
      </c>
      <c r="BF46" s="122">
        <f>IF(BB46=4,G46,0)</f>
        <v>0</v>
      </c>
      <c r="BG46" s="122">
        <f>IF(BB46=5,G46,0)</f>
        <v>0</v>
      </c>
    </row>
    <row r="47" spans="1:59" ht="12.75">
      <c r="A47" s="147">
        <v>15</v>
      </c>
      <c r="B47" s="148" t="s">
        <v>352</v>
      </c>
      <c r="C47" s="149" t="s">
        <v>353</v>
      </c>
      <c r="D47" s="150" t="s">
        <v>86</v>
      </c>
      <c r="E47" s="151">
        <v>18</v>
      </c>
      <c r="F47" s="151">
        <v>0</v>
      </c>
      <c r="G47" s="152">
        <f>E47*F47</f>
        <v>0</v>
      </c>
      <c r="H47" s="153">
        <v>0.01733</v>
      </c>
      <c r="I47" s="153">
        <f>E47*H47</f>
        <v>0.31194000000000005</v>
      </c>
      <c r="J47" s="153">
        <v>0</v>
      </c>
      <c r="K47" s="153">
        <f>E47*J47</f>
        <v>0</v>
      </c>
      <c r="Q47" s="146"/>
      <c r="BB47" s="122">
        <v>3</v>
      </c>
      <c r="BC47" s="122">
        <f>IF(BB47=1,G47,0)</f>
        <v>0</v>
      </c>
      <c r="BD47" s="122">
        <f>IF(BB47=2,G47,0)</f>
        <v>0</v>
      </c>
      <c r="BE47" s="122">
        <f>IF(BB47=3,G47,0)</f>
        <v>0</v>
      </c>
      <c r="BF47" s="122">
        <f>IF(BB47=4,G47,0)</f>
        <v>0</v>
      </c>
      <c r="BG47" s="122">
        <f>IF(BB47=5,G47,0)</f>
        <v>0</v>
      </c>
    </row>
    <row r="48" spans="1:59" ht="25.5">
      <c r="A48" s="147">
        <v>16</v>
      </c>
      <c r="B48" s="148" t="s">
        <v>459</v>
      </c>
      <c r="C48" s="149" t="s">
        <v>460</v>
      </c>
      <c r="D48" s="150" t="s">
        <v>68</v>
      </c>
      <c r="E48" s="151">
        <v>2</v>
      </c>
      <c r="F48" s="151">
        <v>0</v>
      </c>
      <c r="G48" s="152">
        <f>E48*F48</f>
        <v>0</v>
      </c>
      <c r="H48" s="153">
        <v>0.06256</v>
      </c>
      <c r="I48" s="153">
        <f>E48*H48</f>
        <v>0.12512</v>
      </c>
      <c r="J48" s="153">
        <v>0</v>
      </c>
      <c r="K48" s="153">
        <f>E48*J48</f>
        <v>0</v>
      </c>
      <c r="Q48" s="146"/>
      <c r="BB48" s="122">
        <v>3</v>
      </c>
      <c r="BC48" s="122">
        <f>IF(BB48=1,G48,0)</f>
        <v>0</v>
      </c>
      <c r="BD48" s="122">
        <f>IF(BB48=2,G48,0)</f>
        <v>0</v>
      </c>
      <c r="BE48" s="122">
        <f>IF(BB48=3,G48,0)</f>
        <v>0</v>
      </c>
      <c r="BF48" s="122">
        <f>IF(BB48=4,G48,0)</f>
        <v>0</v>
      </c>
      <c r="BG48" s="122">
        <f>IF(BB48=5,G48,0)</f>
        <v>0</v>
      </c>
    </row>
    <row r="49" spans="1:59" ht="12.75">
      <c r="A49" s="162"/>
      <c r="B49" s="163" t="s">
        <v>69</v>
      </c>
      <c r="C49" s="164" t="str">
        <f>CONCATENATE(B20," ",C20)</f>
        <v>61 Upravy povrchů vnitřní</v>
      </c>
      <c r="D49" s="162"/>
      <c r="E49" s="165"/>
      <c r="F49" s="165"/>
      <c r="G49" s="166">
        <f>SUM(G20:G47)</f>
        <v>0</v>
      </c>
      <c r="H49" s="167"/>
      <c r="I49" s="168">
        <f>SUM(I20:I47)</f>
        <v>6.144620652</v>
      </c>
      <c r="J49" s="167"/>
      <c r="K49" s="168">
        <f>SUM(K20:K41)</f>
        <v>0</v>
      </c>
      <c r="Q49" s="146"/>
      <c r="BC49" s="169">
        <f>SUM(BC20:BC41)</f>
        <v>0</v>
      </c>
      <c r="BD49" s="169">
        <f>SUM(BD20:BD41)</f>
        <v>0</v>
      </c>
      <c r="BE49" s="169">
        <f>SUM(BE20:BE41)</f>
        <v>0</v>
      </c>
      <c r="BF49" s="169">
        <f>SUM(BF20:BF41)</f>
        <v>0</v>
      </c>
      <c r="BG49" s="169">
        <f>SUM(BG20:BG41)</f>
        <v>0</v>
      </c>
    </row>
    <row r="50" spans="1:17" ht="12.75">
      <c r="A50" s="139" t="s">
        <v>67</v>
      </c>
      <c r="B50" s="140" t="s">
        <v>94</v>
      </c>
      <c r="C50" s="141" t="s">
        <v>95</v>
      </c>
      <c r="D50" s="142"/>
      <c r="E50" s="143"/>
      <c r="F50" s="143"/>
      <c r="G50" s="144"/>
      <c r="H50" s="145"/>
      <c r="I50" s="145"/>
      <c r="J50" s="145"/>
      <c r="K50" s="145"/>
      <c r="Q50" s="146"/>
    </row>
    <row r="51" spans="1:59" ht="12.75">
      <c r="A51" s="147">
        <v>17</v>
      </c>
      <c r="B51" s="148" t="s">
        <v>354</v>
      </c>
      <c r="C51" s="149" t="s">
        <v>355</v>
      </c>
      <c r="D51" s="150" t="s">
        <v>96</v>
      </c>
      <c r="E51" s="151">
        <f>SUM(E53)</f>
        <v>1.0830000000000002</v>
      </c>
      <c r="F51" s="151">
        <v>0</v>
      </c>
      <c r="G51" s="152">
        <f>E51*F51</f>
        <v>0</v>
      </c>
      <c r="H51" s="153">
        <v>2.525</v>
      </c>
      <c r="I51" s="153">
        <f>E51*H51</f>
        <v>2.7345750000000004</v>
      </c>
      <c r="J51" s="153">
        <v>0</v>
      </c>
      <c r="K51" s="153">
        <f>E51*J51</f>
        <v>0</v>
      </c>
      <c r="Q51" s="146"/>
      <c r="BB51" s="122">
        <v>1</v>
      </c>
      <c r="BC51" s="122">
        <f>IF(BB51=1,G51,0)</f>
        <v>0</v>
      </c>
      <c r="BD51" s="122">
        <f>IF(BB51=2,G51,0)</f>
        <v>0</v>
      </c>
      <c r="BE51" s="122">
        <f>IF(BB51=3,G51,0)</f>
        <v>0</v>
      </c>
      <c r="BF51" s="122">
        <f>IF(BB51=4,G51,0)</f>
        <v>0</v>
      </c>
      <c r="BG51" s="122">
        <f>IF(BB51=5,G51,0)</f>
        <v>0</v>
      </c>
    </row>
    <row r="52" spans="1:17" ht="12.75">
      <c r="A52" s="154"/>
      <c r="B52" s="155"/>
      <c r="C52" s="205" t="s">
        <v>356</v>
      </c>
      <c r="D52" s="206"/>
      <c r="E52" s="157">
        <v>0</v>
      </c>
      <c r="F52" s="158"/>
      <c r="G52" s="159"/>
      <c r="H52" s="160"/>
      <c r="I52" s="160"/>
      <c r="J52" s="160"/>
      <c r="K52" s="160"/>
      <c r="O52" s="161"/>
      <c r="Q52" s="146"/>
    </row>
    <row r="53" spans="1:17" ht="12.75">
      <c r="A53" s="154"/>
      <c r="B53" s="155"/>
      <c r="C53" s="205" t="s">
        <v>357</v>
      </c>
      <c r="D53" s="206"/>
      <c r="E53" s="157">
        <f>35*0.15*0.1+30*0.15*0.1+6*0.6*0.3*0.1</f>
        <v>1.0830000000000002</v>
      </c>
      <c r="F53" s="158"/>
      <c r="G53" s="159"/>
      <c r="H53" s="160"/>
      <c r="I53" s="160"/>
      <c r="J53" s="160"/>
      <c r="K53" s="160"/>
      <c r="O53" s="161"/>
      <c r="Q53" s="146"/>
    </row>
    <row r="54" spans="1:59" ht="12.75">
      <c r="A54" s="147">
        <v>18</v>
      </c>
      <c r="B54" s="148" t="s">
        <v>97</v>
      </c>
      <c r="C54" s="149" t="s">
        <v>98</v>
      </c>
      <c r="D54" s="150" t="s">
        <v>96</v>
      </c>
      <c r="E54" s="151">
        <v>1.08</v>
      </c>
      <c r="F54" s="151">
        <v>0</v>
      </c>
      <c r="G54" s="152">
        <f>E54*F54</f>
        <v>0</v>
      </c>
      <c r="H54" s="153">
        <v>0.04</v>
      </c>
      <c r="I54" s="153">
        <f>E54*H54</f>
        <v>0.0432</v>
      </c>
      <c r="J54" s="153">
        <v>0</v>
      </c>
      <c r="K54" s="153">
        <f>E54*J54</f>
        <v>0</v>
      </c>
      <c r="Q54" s="146"/>
      <c r="BB54" s="122">
        <v>1</v>
      </c>
      <c r="BC54" s="122">
        <f>IF(BB54=1,G54,0)</f>
        <v>0</v>
      </c>
      <c r="BD54" s="122">
        <f>IF(BB54=2,G54,0)</f>
        <v>0</v>
      </c>
      <c r="BE54" s="122">
        <f>IF(BB54=3,G54,0)</f>
        <v>0</v>
      </c>
      <c r="BF54" s="122">
        <f>IF(BB54=4,G54,0)</f>
        <v>0</v>
      </c>
      <c r="BG54" s="122">
        <f>IF(BB54=5,G54,0)</f>
        <v>0</v>
      </c>
    </row>
    <row r="55" spans="1:59" ht="12.75">
      <c r="A55" s="162"/>
      <c r="B55" s="163" t="s">
        <v>69</v>
      </c>
      <c r="C55" s="164" t="str">
        <f>CONCATENATE(B50," ",C50)</f>
        <v>63 Podlahy a podlahové konstrukce</v>
      </c>
      <c r="D55" s="162"/>
      <c r="E55" s="165"/>
      <c r="F55" s="165"/>
      <c r="G55" s="166">
        <f>SUM(G50:G54)</f>
        <v>0</v>
      </c>
      <c r="H55" s="167"/>
      <c r="I55" s="168">
        <f>SUM(I50:I54)</f>
        <v>2.7777750000000005</v>
      </c>
      <c r="J55" s="167"/>
      <c r="K55" s="168">
        <f>SUM(K50:K54)</f>
        <v>0</v>
      </c>
      <c r="Q55" s="146"/>
      <c r="BC55" s="169">
        <f>SUM(BC50:BC54)</f>
        <v>0</v>
      </c>
      <c r="BD55" s="169">
        <f>SUM(BD50:BD54)</f>
        <v>0</v>
      </c>
      <c r="BE55" s="169">
        <f>SUM(BE50:BE54)</f>
        <v>0</v>
      </c>
      <c r="BF55" s="169">
        <f>SUM(BF50:BF54)</f>
        <v>0</v>
      </c>
      <c r="BG55" s="169">
        <f>SUM(BG50:BG54)</f>
        <v>0</v>
      </c>
    </row>
    <row r="56" spans="1:17" ht="12.75">
      <c r="A56" s="139" t="s">
        <v>67</v>
      </c>
      <c r="B56" s="140" t="s">
        <v>99</v>
      </c>
      <c r="C56" s="141" t="s">
        <v>100</v>
      </c>
      <c r="D56" s="142"/>
      <c r="E56" s="143"/>
      <c r="F56" s="143"/>
      <c r="G56" s="144"/>
      <c r="H56" s="145"/>
      <c r="I56" s="145"/>
      <c r="J56" s="145"/>
      <c r="K56" s="145"/>
      <c r="Q56" s="146"/>
    </row>
    <row r="57" spans="1:59" ht="25.5">
      <c r="A57" s="147">
        <v>19</v>
      </c>
      <c r="B57" s="148" t="s">
        <v>101</v>
      </c>
      <c r="C57" s="149" t="s">
        <v>102</v>
      </c>
      <c r="D57" s="150" t="s">
        <v>75</v>
      </c>
      <c r="E57" s="151">
        <v>8</v>
      </c>
      <c r="F57" s="151">
        <v>0</v>
      </c>
      <c r="G57" s="152">
        <f>E57*F57</f>
        <v>0</v>
      </c>
      <c r="H57" s="153">
        <v>0.00261</v>
      </c>
      <c r="I57" s="153">
        <f>E57*H57</f>
        <v>0.02088</v>
      </c>
      <c r="J57" s="153">
        <v>0</v>
      </c>
      <c r="K57" s="153">
        <f>E57*J57</f>
        <v>0</v>
      </c>
      <c r="Q57" s="146"/>
      <c r="BB57" s="122">
        <v>2</v>
      </c>
      <c r="BC57" s="122">
        <f>IF(BB57=1,G57,0)</f>
        <v>0</v>
      </c>
      <c r="BD57" s="122">
        <f>IF(BB57=2,G57,0)</f>
        <v>0</v>
      </c>
      <c r="BE57" s="122">
        <f>IF(BB57=3,G57,0)</f>
        <v>0</v>
      </c>
      <c r="BF57" s="122">
        <f>IF(BB57=4,G57,0)</f>
        <v>0</v>
      </c>
      <c r="BG57" s="122">
        <f>IF(BB57=5,G57,0)</f>
        <v>0</v>
      </c>
    </row>
    <row r="58" spans="1:17" ht="12.75">
      <c r="A58" s="154"/>
      <c r="B58" s="155"/>
      <c r="C58" s="205" t="s">
        <v>358</v>
      </c>
      <c r="D58" s="206"/>
      <c r="E58" s="157">
        <v>0</v>
      </c>
      <c r="F58" s="158"/>
      <c r="G58" s="159"/>
      <c r="H58" s="160"/>
      <c r="I58" s="160"/>
      <c r="J58" s="160"/>
      <c r="K58" s="160"/>
      <c r="O58" s="161"/>
      <c r="Q58" s="146"/>
    </row>
    <row r="59" spans="1:17" ht="12.75">
      <c r="A59" s="154"/>
      <c r="B59" s="155"/>
      <c r="C59" s="205" t="s">
        <v>103</v>
      </c>
      <c r="D59" s="206"/>
      <c r="E59" s="157">
        <v>0</v>
      </c>
      <c r="F59" s="158"/>
      <c r="G59" s="159"/>
      <c r="H59" s="160"/>
      <c r="I59" s="160"/>
      <c r="J59" s="160"/>
      <c r="K59" s="160"/>
      <c r="O59" s="161"/>
      <c r="Q59" s="146"/>
    </row>
    <row r="60" spans="1:17" ht="12.75">
      <c r="A60" s="154"/>
      <c r="B60" s="155"/>
      <c r="C60" s="205" t="s">
        <v>359</v>
      </c>
      <c r="D60" s="206"/>
      <c r="E60" s="157">
        <v>8</v>
      </c>
      <c r="F60" s="158"/>
      <c r="G60" s="159"/>
      <c r="H60" s="160"/>
      <c r="I60" s="160"/>
      <c r="J60" s="160"/>
      <c r="K60" s="160"/>
      <c r="O60" s="161"/>
      <c r="Q60" s="146"/>
    </row>
    <row r="61" spans="1:59" ht="12.75">
      <c r="A61" s="162"/>
      <c r="B61" s="163" t="s">
        <v>69</v>
      </c>
      <c r="C61" s="164" t="str">
        <f>CONCATENATE(B56," ",C56)</f>
        <v>712 Živičné krytiny</v>
      </c>
      <c r="D61" s="162"/>
      <c r="E61" s="165"/>
      <c r="F61" s="165"/>
      <c r="G61" s="166">
        <f>SUM(G56:G60)</f>
        <v>0</v>
      </c>
      <c r="H61" s="167"/>
      <c r="I61" s="168">
        <f>SUM(I56:I60)</f>
        <v>0.02088</v>
      </c>
      <c r="J61" s="167"/>
      <c r="K61" s="168">
        <f>SUM(K56:K60)</f>
        <v>0</v>
      </c>
      <c r="Q61" s="146"/>
      <c r="BC61" s="169">
        <f>SUM(BC56:BC60)</f>
        <v>0</v>
      </c>
      <c r="BD61" s="169">
        <f>SUM(BD56:BD60)</f>
        <v>0</v>
      </c>
      <c r="BE61" s="169">
        <f>SUM(BE56:BE60)</f>
        <v>0</v>
      </c>
      <c r="BF61" s="169">
        <f>SUM(BF56:BF60)</f>
        <v>0</v>
      </c>
      <c r="BG61" s="169">
        <f>SUM(BG56:BG60)</f>
        <v>0</v>
      </c>
    </row>
    <row r="62" spans="1:17" ht="12.75">
      <c r="A62" s="139" t="s">
        <v>67</v>
      </c>
      <c r="B62" s="140" t="s">
        <v>104</v>
      </c>
      <c r="C62" s="141" t="s">
        <v>105</v>
      </c>
      <c r="D62" s="142"/>
      <c r="E62" s="143"/>
      <c r="F62" s="143"/>
      <c r="G62" s="144"/>
      <c r="H62" s="145"/>
      <c r="I62" s="145"/>
      <c r="J62" s="145"/>
      <c r="K62" s="145"/>
      <c r="Q62" s="146"/>
    </row>
    <row r="63" spans="1:59" ht="12.75">
      <c r="A63" s="147">
        <v>20</v>
      </c>
      <c r="B63" s="148" t="s">
        <v>106</v>
      </c>
      <c r="C63" s="149" t="s">
        <v>107</v>
      </c>
      <c r="D63" s="150" t="s">
        <v>72</v>
      </c>
      <c r="E63" s="151">
        <v>8</v>
      </c>
      <c r="F63" s="151">
        <v>0</v>
      </c>
      <c r="G63" s="152">
        <f>E63*F63</f>
        <v>0</v>
      </c>
      <c r="H63" s="153">
        <v>0</v>
      </c>
      <c r="I63" s="153">
        <f>E63*H63</f>
        <v>0</v>
      </c>
      <c r="J63" s="153">
        <v>0</v>
      </c>
      <c r="K63" s="153">
        <f>E63*J63</f>
        <v>0</v>
      </c>
      <c r="Q63" s="146"/>
      <c r="BB63" s="122">
        <v>2</v>
      </c>
      <c r="BC63" s="122">
        <f>IF(BB63=1,G63,0)</f>
        <v>0</v>
      </c>
      <c r="BD63" s="122">
        <f>IF(BB63=2,G63,0)</f>
        <v>0</v>
      </c>
      <c r="BE63" s="122">
        <f>IF(BB63=3,G63,0)</f>
        <v>0</v>
      </c>
      <c r="BF63" s="122">
        <f>IF(BB63=4,G63,0)</f>
        <v>0</v>
      </c>
      <c r="BG63" s="122">
        <f>IF(BB63=5,G63,0)</f>
        <v>0</v>
      </c>
    </row>
    <row r="64" spans="1:59" ht="12.75">
      <c r="A64" s="147">
        <v>21</v>
      </c>
      <c r="B64" s="148" t="s">
        <v>108</v>
      </c>
      <c r="C64" s="149" t="s">
        <v>109</v>
      </c>
      <c r="D64" s="150" t="s">
        <v>75</v>
      </c>
      <c r="E64" s="151">
        <f>SUM(E66)</f>
        <v>3.7680000000000002</v>
      </c>
      <c r="F64" s="151">
        <v>0</v>
      </c>
      <c r="G64" s="152">
        <f>E64*F64</f>
        <v>0</v>
      </c>
      <c r="H64" s="153">
        <v>0.00205</v>
      </c>
      <c r="I64" s="153">
        <f>E64*H64</f>
        <v>0.007724400000000001</v>
      </c>
      <c r="J64" s="153">
        <v>0</v>
      </c>
      <c r="K64" s="153">
        <f>E64*J64</f>
        <v>0</v>
      </c>
      <c r="Q64" s="146"/>
      <c r="BB64" s="122">
        <v>2</v>
      </c>
      <c r="BC64" s="122">
        <f>IF(BB64=1,G64,0)</f>
        <v>0</v>
      </c>
      <c r="BD64" s="122">
        <f>IF(BB64=2,G64,0)</f>
        <v>0</v>
      </c>
      <c r="BE64" s="122">
        <f>IF(BB64=3,G64,0)</f>
        <v>0</v>
      </c>
      <c r="BF64" s="122">
        <f>IF(BB64=4,G64,0)</f>
        <v>0</v>
      </c>
      <c r="BG64" s="122">
        <f>IF(BB64=5,G64,0)</f>
        <v>0</v>
      </c>
    </row>
    <row r="65" spans="1:17" ht="12.75">
      <c r="A65" s="154"/>
      <c r="B65" s="155"/>
      <c r="C65" s="205" t="s">
        <v>110</v>
      </c>
      <c r="D65" s="206"/>
      <c r="E65" s="157">
        <v>0</v>
      </c>
      <c r="F65" s="158"/>
      <c r="G65" s="159"/>
      <c r="H65" s="160"/>
      <c r="I65" s="160"/>
      <c r="J65" s="160"/>
      <c r="K65" s="160"/>
      <c r="O65" s="161"/>
      <c r="Q65" s="146"/>
    </row>
    <row r="66" spans="1:17" ht="12.75">
      <c r="A66" s="154"/>
      <c r="B66" s="155"/>
      <c r="C66" s="205" t="s">
        <v>360</v>
      </c>
      <c r="D66" s="206"/>
      <c r="E66" s="157">
        <f>30*2*2*3.14*0.01</f>
        <v>3.7680000000000002</v>
      </c>
      <c r="F66" s="158"/>
      <c r="G66" s="159"/>
      <c r="H66" s="160"/>
      <c r="I66" s="160"/>
      <c r="J66" s="160"/>
      <c r="K66" s="160"/>
      <c r="O66" s="161"/>
      <c r="Q66" s="146"/>
    </row>
    <row r="67" spans="1:59" ht="12.75">
      <c r="A67" s="147">
        <v>22</v>
      </c>
      <c r="B67" s="148" t="s">
        <v>111</v>
      </c>
      <c r="C67" s="149" t="s">
        <v>112</v>
      </c>
      <c r="D67" s="150" t="s">
        <v>86</v>
      </c>
      <c r="E67" s="151">
        <f>SUM(E68)</f>
        <v>61.49999999999999</v>
      </c>
      <c r="F67" s="151">
        <v>0</v>
      </c>
      <c r="G67" s="152">
        <f>E67*F67</f>
        <v>0</v>
      </c>
      <c r="H67" s="153">
        <v>5E-05</v>
      </c>
      <c r="I67" s="153">
        <f>E67*H67</f>
        <v>0.0030749999999999996</v>
      </c>
      <c r="J67" s="153">
        <v>0</v>
      </c>
      <c r="K67" s="153">
        <f>E67*J67</f>
        <v>0</v>
      </c>
      <c r="Q67" s="146"/>
      <c r="BB67" s="122">
        <v>2</v>
      </c>
      <c r="BC67" s="122">
        <f>IF(BB67=1,G67,0)</f>
        <v>0</v>
      </c>
      <c r="BD67" s="122">
        <f>IF(BB67=2,G67,0)</f>
        <v>0</v>
      </c>
      <c r="BE67" s="122">
        <f>IF(BB67=3,G67,0)</f>
        <v>0</v>
      </c>
      <c r="BF67" s="122">
        <f>IF(BB67=4,G67,0)</f>
        <v>0</v>
      </c>
      <c r="BG67" s="122">
        <f>IF(BB67=5,G67,0)</f>
        <v>0</v>
      </c>
    </row>
    <row r="68" spans="1:17" ht="12.75">
      <c r="A68" s="154"/>
      <c r="B68" s="155"/>
      <c r="C68" s="205" t="s">
        <v>361</v>
      </c>
      <c r="D68" s="206"/>
      <c r="E68" s="157">
        <f>(14+16)*2*1.025</f>
        <v>61.49999999999999</v>
      </c>
      <c r="F68" s="158"/>
      <c r="G68" s="159"/>
      <c r="H68" s="160"/>
      <c r="I68" s="160"/>
      <c r="J68" s="160"/>
      <c r="K68" s="160"/>
      <c r="O68" s="161"/>
      <c r="Q68" s="146"/>
    </row>
    <row r="69" spans="1:59" ht="12.75">
      <c r="A69" s="162"/>
      <c r="B69" s="163" t="s">
        <v>69</v>
      </c>
      <c r="C69" s="164" t="str">
        <f>CONCATENATE(B62," ",C62)</f>
        <v>713 Izolace tepelné</v>
      </c>
      <c r="D69" s="162"/>
      <c r="E69" s="165"/>
      <c r="F69" s="165"/>
      <c r="G69" s="166">
        <f>SUM(G62:G68)</f>
        <v>0</v>
      </c>
      <c r="H69" s="167"/>
      <c r="I69" s="168">
        <f>SUM(I62:I68)</f>
        <v>0.0107994</v>
      </c>
      <c r="J69" s="167"/>
      <c r="K69" s="168">
        <f>SUM(K62:K68)</f>
        <v>0</v>
      </c>
      <c r="Q69" s="146"/>
      <c r="BC69" s="169">
        <f>SUM(BC62:BC68)</f>
        <v>0</v>
      </c>
      <c r="BD69" s="169">
        <f>SUM(BD62:BD68)</f>
        <v>0</v>
      </c>
      <c r="BE69" s="169">
        <f>SUM(BE62:BE68)</f>
        <v>0</v>
      </c>
      <c r="BF69" s="169">
        <f>SUM(BF62:BF68)</f>
        <v>0</v>
      </c>
      <c r="BG69" s="169">
        <f>SUM(BG62:BG68)</f>
        <v>0</v>
      </c>
    </row>
    <row r="70" spans="1:17" ht="12.75">
      <c r="A70" s="139" t="s">
        <v>67</v>
      </c>
      <c r="B70" s="140" t="s">
        <v>113</v>
      </c>
      <c r="C70" s="141" t="s">
        <v>114</v>
      </c>
      <c r="D70" s="142"/>
      <c r="E70" s="143"/>
      <c r="F70" s="143"/>
      <c r="G70" s="144"/>
      <c r="H70" s="145"/>
      <c r="I70" s="145"/>
      <c r="J70" s="145"/>
      <c r="K70" s="145"/>
      <c r="Q70" s="146"/>
    </row>
    <row r="71" spans="1:59" ht="12.75">
      <c r="A71" s="147">
        <v>23</v>
      </c>
      <c r="B71" s="148" t="s">
        <v>362</v>
      </c>
      <c r="C71" s="149" t="s">
        <v>363</v>
      </c>
      <c r="D71" s="150" t="s">
        <v>86</v>
      </c>
      <c r="E71" s="151">
        <v>24</v>
      </c>
      <c r="F71" s="151">
        <v>0</v>
      </c>
      <c r="G71" s="152">
        <f>E71*F71</f>
        <v>0</v>
      </c>
      <c r="H71" s="153">
        <v>0.00074</v>
      </c>
      <c r="I71" s="153">
        <f>E71*H71</f>
        <v>0.017759999999999998</v>
      </c>
      <c r="J71" s="153">
        <v>0</v>
      </c>
      <c r="K71" s="153">
        <f>E71*J71</f>
        <v>0</v>
      </c>
      <c r="Q71" s="146"/>
      <c r="BB71" s="122">
        <v>2</v>
      </c>
      <c r="BC71" s="122">
        <f>IF(BB71=1,G71,0)</f>
        <v>0</v>
      </c>
      <c r="BD71" s="122">
        <f>IF(BB71=2,G71,0)</f>
        <v>0</v>
      </c>
      <c r="BE71" s="122">
        <f>IF(BB71=3,G71,0)</f>
        <v>0</v>
      </c>
      <c r="BF71" s="122">
        <f>IF(BB71=4,G71,0)</f>
        <v>0</v>
      </c>
      <c r="BG71" s="122">
        <f>IF(BB71=5,G71,0)</f>
        <v>0</v>
      </c>
    </row>
    <row r="72" spans="1:59" ht="12.75">
      <c r="A72" s="147">
        <v>24</v>
      </c>
      <c r="B72" s="148" t="s">
        <v>364</v>
      </c>
      <c r="C72" s="149" t="s">
        <v>365</v>
      </c>
      <c r="D72" s="150" t="s">
        <v>86</v>
      </c>
      <c r="E72" s="151">
        <v>31</v>
      </c>
      <c r="F72" s="151">
        <v>0</v>
      </c>
      <c r="G72" s="152">
        <f>E72*F72</f>
        <v>0</v>
      </c>
      <c r="H72" s="153">
        <v>0.00137</v>
      </c>
      <c r="I72" s="153">
        <f>E72*H72</f>
        <v>0.042469999999999994</v>
      </c>
      <c r="J72" s="153">
        <v>0</v>
      </c>
      <c r="K72" s="153">
        <f>E72*J72</f>
        <v>0</v>
      </c>
      <c r="Q72" s="146"/>
      <c r="BB72" s="122">
        <v>2</v>
      </c>
      <c r="BC72" s="122">
        <f>IF(BB72=1,G72,0)</f>
        <v>0</v>
      </c>
      <c r="BD72" s="122">
        <f>IF(BB72=2,G72,0)</f>
        <v>0</v>
      </c>
      <c r="BE72" s="122">
        <f>IF(BB72=3,G72,0)</f>
        <v>0</v>
      </c>
      <c r="BF72" s="122">
        <f>IF(BB72=4,G72,0)</f>
        <v>0</v>
      </c>
      <c r="BG72" s="122">
        <f>IF(BB72=5,G72,0)</f>
        <v>0</v>
      </c>
    </row>
    <row r="73" spans="1:59" ht="12.75">
      <c r="A73" s="147">
        <v>25</v>
      </c>
      <c r="B73" s="148" t="s">
        <v>367</v>
      </c>
      <c r="C73" s="149" t="s">
        <v>115</v>
      </c>
      <c r="D73" s="150" t="s">
        <v>86</v>
      </c>
      <c r="E73" s="151">
        <v>11</v>
      </c>
      <c r="F73" s="151">
        <v>0</v>
      </c>
      <c r="G73" s="152">
        <f>E73*F73</f>
        <v>0</v>
      </c>
      <c r="H73" s="153">
        <v>0.00047</v>
      </c>
      <c r="I73" s="153">
        <f>E73*H73</f>
        <v>0.00517</v>
      </c>
      <c r="J73" s="153">
        <v>0</v>
      </c>
      <c r="K73" s="153">
        <f>E73*J73</f>
        <v>0</v>
      </c>
      <c r="Q73" s="146"/>
      <c r="BB73" s="122">
        <v>2</v>
      </c>
      <c r="BC73" s="122">
        <f>IF(BB73=1,G73,0)</f>
        <v>0</v>
      </c>
      <c r="BD73" s="122">
        <f>IF(BB73=2,G73,0)</f>
        <v>0</v>
      </c>
      <c r="BE73" s="122">
        <f>IF(BB73=3,G73,0)</f>
        <v>0</v>
      </c>
      <c r="BF73" s="122">
        <f>IF(BB73=4,G73,0)</f>
        <v>0</v>
      </c>
      <c r="BG73" s="122">
        <f>IF(BB73=5,G73,0)</f>
        <v>0</v>
      </c>
    </row>
    <row r="74" spans="1:17" ht="12.75">
      <c r="A74" s="154"/>
      <c r="B74" s="155"/>
      <c r="C74" s="205" t="s">
        <v>366</v>
      </c>
      <c r="D74" s="206"/>
      <c r="E74" s="157">
        <v>11</v>
      </c>
      <c r="F74" s="158"/>
      <c r="G74" s="159"/>
      <c r="H74" s="160"/>
      <c r="I74" s="160"/>
      <c r="J74" s="160"/>
      <c r="K74" s="160"/>
      <c r="O74" s="161"/>
      <c r="Q74" s="146"/>
    </row>
    <row r="75" spans="1:59" ht="12.75">
      <c r="A75" s="147">
        <v>26</v>
      </c>
      <c r="B75" s="148" t="s">
        <v>116</v>
      </c>
      <c r="C75" s="149" t="s">
        <v>117</v>
      </c>
      <c r="D75" s="150" t="s">
        <v>86</v>
      </c>
      <c r="E75" s="151">
        <v>7</v>
      </c>
      <c r="F75" s="151">
        <v>0</v>
      </c>
      <c r="G75" s="152">
        <f>E75*F75</f>
        <v>0</v>
      </c>
      <c r="H75" s="153">
        <v>0.0007</v>
      </c>
      <c r="I75" s="153">
        <f>E75*H75</f>
        <v>0.0049</v>
      </c>
      <c r="J75" s="153">
        <v>0</v>
      </c>
      <c r="K75" s="153">
        <f>E75*J75</f>
        <v>0</v>
      </c>
      <c r="Q75" s="146"/>
      <c r="BB75" s="122">
        <v>2</v>
      </c>
      <c r="BC75" s="122">
        <f>IF(BB75=1,G75,0)</f>
        <v>0</v>
      </c>
      <c r="BD75" s="122">
        <f>IF(BB75=2,G75,0)</f>
        <v>0</v>
      </c>
      <c r="BE75" s="122">
        <f>IF(BB75=3,G75,0)</f>
        <v>0</v>
      </c>
      <c r="BF75" s="122">
        <f>IF(BB75=4,G75,0)</f>
        <v>0</v>
      </c>
      <c r="BG75" s="122">
        <f>IF(BB75=5,G75,0)</f>
        <v>0</v>
      </c>
    </row>
    <row r="76" spans="1:17" ht="12.75">
      <c r="A76" s="154"/>
      <c r="B76" s="155"/>
      <c r="C76" s="205" t="s">
        <v>368</v>
      </c>
      <c r="D76" s="206"/>
      <c r="E76" s="157">
        <v>7</v>
      </c>
      <c r="F76" s="158"/>
      <c r="G76" s="159"/>
      <c r="H76" s="160"/>
      <c r="I76" s="160"/>
      <c r="J76" s="160"/>
      <c r="K76" s="160"/>
      <c r="O76" s="161"/>
      <c r="Q76" s="146"/>
    </row>
    <row r="77" spans="1:59" ht="12.75">
      <c r="A77" s="147">
        <v>27</v>
      </c>
      <c r="B77" s="148" t="s">
        <v>118</v>
      </c>
      <c r="C77" s="149" t="s">
        <v>119</v>
      </c>
      <c r="D77" s="150" t="s">
        <v>72</v>
      </c>
      <c r="E77" s="151">
        <v>11</v>
      </c>
      <c r="F77" s="151">
        <v>0</v>
      </c>
      <c r="G77" s="152">
        <f>E77*F77</f>
        <v>0</v>
      </c>
      <c r="H77" s="153">
        <v>0</v>
      </c>
      <c r="I77" s="153">
        <f>E77*H77</f>
        <v>0</v>
      </c>
      <c r="J77" s="153">
        <v>0</v>
      </c>
      <c r="K77" s="153">
        <f>E77*J77</f>
        <v>0</v>
      </c>
      <c r="Q77" s="146"/>
      <c r="BB77" s="122">
        <v>2</v>
      </c>
      <c r="BC77" s="122">
        <f>IF(BB77=1,G77,0)</f>
        <v>0</v>
      </c>
      <c r="BD77" s="122">
        <f>IF(BB77=2,G77,0)</f>
        <v>0</v>
      </c>
      <c r="BE77" s="122">
        <f>IF(BB77=3,G77,0)</f>
        <v>0</v>
      </c>
      <c r="BF77" s="122">
        <f>IF(BB77=4,G77,0)</f>
        <v>0</v>
      </c>
      <c r="BG77" s="122">
        <f>IF(BB77=5,G77,0)</f>
        <v>0</v>
      </c>
    </row>
    <row r="78" spans="1:17" ht="12.75">
      <c r="A78" s="154"/>
      <c r="B78" s="155"/>
      <c r="C78" s="205" t="s">
        <v>369</v>
      </c>
      <c r="D78" s="206"/>
      <c r="E78" s="157">
        <v>11</v>
      </c>
      <c r="F78" s="158"/>
      <c r="G78" s="159"/>
      <c r="H78" s="160"/>
      <c r="I78" s="160"/>
      <c r="J78" s="160"/>
      <c r="K78" s="160"/>
      <c r="O78" s="161"/>
      <c r="Q78" s="146"/>
    </row>
    <row r="79" spans="1:59" ht="12.75">
      <c r="A79" s="147">
        <v>28</v>
      </c>
      <c r="B79" s="148" t="s">
        <v>370</v>
      </c>
      <c r="C79" s="149" t="s">
        <v>371</v>
      </c>
      <c r="D79" s="150" t="s">
        <v>72</v>
      </c>
      <c r="E79" s="151">
        <v>5</v>
      </c>
      <c r="F79" s="151">
        <v>0</v>
      </c>
      <c r="G79" s="152">
        <f>E79*F79</f>
        <v>0</v>
      </c>
      <c r="H79" s="153">
        <v>0</v>
      </c>
      <c r="I79" s="153">
        <f>E79*H79</f>
        <v>0</v>
      </c>
      <c r="J79" s="153">
        <v>0</v>
      </c>
      <c r="K79" s="153">
        <f>E79*J79</f>
        <v>0</v>
      </c>
      <c r="Q79" s="146"/>
      <c r="BB79" s="122">
        <v>2</v>
      </c>
      <c r="BC79" s="122">
        <f>IF(BB79=1,G79,0)</f>
        <v>0</v>
      </c>
      <c r="BD79" s="122">
        <f>IF(BB79=2,G79,0)</f>
        <v>0</v>
      </c>
      <c r="BE79" s="122">
        <f>IF(BB79=3,G79,0)</f>
        <v>0</v>
      </c>
      <c r="BF79" s="122">
        <f>IF(BB79=4,G79,0)</f>
        <v>0</v>
      </c>
      <c r="BG79" s="122">
        <f>IF(BB79=5,G79,0)</f>
        <v>0</v>
      </c>
    </row>
    <row r="80" spans="1:59" ht="12.75">
      <c r="A80" s="147">
        <v>29</v>
      </c>
      <c r="B80" s="148" t="s">
        <v>373</v>
      </c>
      <c r="C80" s="149" t="s">
        <v>374</v>
      </c>
      <c r="D80" s="150" t="s">
        <v>72</v>
      </c>
      <c r="E80" s="151">
        <v>6</v>
      </c>
      <c r="F80" s="151">
        <v>0</v>
      </c>
      <c r="G80" s="152">
        <f>E80*F80</f>
        <v>0</v>
      </c>
      <c r="H80" s="153">
        <v>0.00082</v>
      </c>
      <c r="I80" s="153">
        <f>E80*H80</f>
        <v>0.00492</v>
      </c>
      <c r="J80" s="153">
        <v>0</v>
      </c>
      <c r="K80" s="153">
        <f>E80*J80</f>
        <v>0</v>
      </c>
      <c r="Q80" s="146"/>
      <c r="BB80" s="122">
        <v>2</v>
      </c>
      <c r="BC80" s="122">
        <f>IF(BB80=1,G80,0)</f>
        <v>0</v>
      </c>
      <c r="BD80" s="122">
        <f>IF(BB80=2,G80,0)</f>
        <v>0</v>
      </c>
      <c r="BE80" s="122">
        <f>IF(BB80=3,G80,0)</f>
        <v>0</v>
      </c>
      <c r="BF80" s="122">
        <f>IF(BB80=4,G80,0)</f>
        <v>0</v>
      </c>
      <c r="BG80" s="122">
        <f>IF(BB80=5,G80,0)</f>
        <v>0</v>
      </c>
    </row>
    <row r="81" spans="1:59" ht="12.75">
      <c r="A81" s="147">
        <v>30</v>
      </c>
      <c r="B81" s="148" t="s">
        <v>120</v>
      </c>
      <c r="C81" s="149" t="s">
        <v>372</v>
      </c>
      <c r="D81" s="150" t="s">
        <v>86</v>
      </c>
      <c r="E81" s="151">
        <v>55</v>
      </c>
      <c r="F81" s="151">
        <v>0</v>
      </c>
      <c r="G81" s="152">
        <f>E81*F81</f>
        <v>0</v>
      </c>
      <c r="H81" s="153">
        <v>0</v>
      </c>
      <c r="I81" s="153">
        <f>E81*H81</f>
        <v>0</v>
      </c>
      <c r="J81" s="153">
        <v>-0.01492</v>
      </c>
      <c r="K81" s="153">
        <f>E81*J81</f>
        <v>-0.8206</v>
      </c>
      <c r="Q81" s="146"/>
      <c r="BB81" s="122">
        <v>2</v>
      </c>
      <c r="BC81" s="122">
        <f>IF(BB81=1,G81,0)</f>
        <v>0</v>
      </c>
      <c r="BD81" s="122">
        <f>IF(BB81=2,G81,0)</f>
        <v>0</v>
      </c>
      <c r="BE81" s="122">
        <f>IF(BB81=3,G81,0)</f>
        <v>0</v>
      </c>
      <c r="BF81" s="122">
        <f>IF(BB81=4,G81,0)</f>
        <v>0</v>
      </c>
      <c r="BG81" s="122">
        <f>IF(BB81=5,G81,0)</f>
        <v>0</v>
      </c>
    </row>
    <row r="82" spans="1:59" ht="12.75">
      <c r="A82" s="162"/>
      <c r="B82" s="163" t="s">
        <v>69</v>
      </c>
      <c r="C82" s="164" t="str">
        <f>CONCATENATE(B70," ",C70)</f>
        <v>721 Vnitřní kanalizace</v>
      </c>
      <c r="D82" s="162"/>
      <c r="E82" s="165"/>
      <c r="F82" s="165"/>
      <c r="G82" s="166">
        <f>SUM(G70:G81)</f>
        <v>0</v>
      </c>
      <c r="H82" s="167"/>
      <c r="I82" s="168">
        <f>SUM(I70:I81)</f>
        <v>0.07521999999999998</v>
      </c>
      <c r="J82" s="167"/>
      <c r="K82" s="168">
        <f>SUM(K70:K81)</f>
        <v>-0.8206</v>
      </c>
      <c r="Q82" s="146"/>
      <c r="BC82" s="169">
        <f>SUM(BC70:BC81)</f>
        <v>0</v>
      </c>
      <c r="BD82" s="169">
        <f>SUM(BD70:BD81)</f>
        <v>0</v>
      </c>
      <c r="BE82" s="169">
        <f>SUM(BE70:BE81)</f>
        <v>0</v>
      </c>
      <c r="BF82" s="169">
        <f>SUM(BF70:BF81)</f>
        <v>0</v>
      </c>
      <c r="BG82" s="169">
        <f>SUM(BG70:BG81)</f>
        <v>0</v>
      </c>
    </row>
    <row r="83" spans="1:17" ht="12.75">
      <c r="A83" s="139" t="s">
        <v>67</v>
      </c>
      <c r="B83" s="140" t="s">
        <v>121</v>
      </c>
      <c r="C83" s="141" t="s">
        <v>122</v>
      </c>
      <c r="D83" s="142"/>
      <c r="E83" s="143"/>
      <c r="F83" s="143"/>
      <c r="G83" s="144"/>
      <c r="H83" s="145"/>
      <c r="I83" s="145"/>
      <c r="J83" s="145"/>
      <c r="K83" s="145"/>
      <c r="Q83" s="146"/>
    </row>
    <row r="84" spans="1:59" ht="12.75">
      <c r="A84" s="147">
        <v>31</v>
      </c>
      <c r="B84" s="148" t="s">
        <v>123</v>
      </c>
      <c r="C84" s="149" t="s">
        <v>124</v>
      </c>
      <c r="D84" s="150" t="s">
        <v>125</v>
      </c>
      <c r="E84" s="151">
        <v>13</v>
      </c>
      <c r="F84" s="151">
        <v>0</v>
      </c>
      <c r="G84" s="152">
        <f>E84*F84</f>
        <v>0</v>
      </c>
      <c r="H84" s="153">
        <v>0.00824</v>
      </c>
      <c r="I84" s="153">
        <f>E84*H84</f>
        <v>0.10712</v>
      </c>
      <c r="J84" s="153">
        <v>0</v>
      </c>
      <c r="K84" s="153">
        <f>E84*J84</f>
        <v>0</v>
      </c>
      <c r="Q84" s="146"/>
      <c r="BB84" s="122">
        <v>2</v>
      </c>
      <c r="BC84" s="122">
        <f>IF(BB84=1,G84,0)</f>
        <v>0</v>
      </c>
      <c r="BD84" s="122">
        <f>IF(BB84=2,G84,0)</f>
        <v>0</v>
      </c>
      <c r="BE84" s="122">
        <f>IF(BB84=3,G84,0)</f>
        <v>0</v>
      </c>
      <c r="BF84" s="122">
        <f>IF(BB84=4,G84,0)</f>
        <v>0</v>
      </c>
      <c r="BG84" s="122">
        <f>IF(BB84=5,G84,0)</f>
        <v>0</v>
      </c>
    </row>
    <row r="85" spans="1:17" ht="12.75">
      <c r="A85" s="154"/>
      <c r="B85" s="155"/>
      <c r="C85" s="205" t="s">
        <v>384</v>
      </c>
      <c r="D85" s="206"/>
      <c r="E85" s="157">
        <v>13</v>
      </c>
      <c r="F85" s="158"/>
      <c r="G85" s="159"/>
      <c r="H85" s="160"/>
      <c r="I85" s="160"/>
      <c r="J85" s="160"/>
      <c r="K85" s="160"/>
      <c r="O85" s="161"/>
      <c r="Q85" s="146"/>
    </row>
    <row r="86" spans="1:59" ht="12.75">
      <c r="A86" s="147">
        <v>32</v>
      </c>
      <c r="B86" s="148" t="s">
        <v>126</v>
      </c>
      <c r="C86" s="149" t="s">
        <v>127</v>
      </c>
      <c r="D86" s="150" t="s">
        <v>86</v>
      </c>
      <c r="E86" s="151">
        <v>66</v>
      </c>
      <c r="F86" s="151">
        <v>0</v>
      </c>
      <c r="G86" s="152">
        <f>E86*F86</f>
        <v>0</v>
      </c>
      <c r="H86" s="153">
        <v>0.00392</v>
      </c>
      <c r="I86" s="153">
        <f>E86*H86</f>
        <v>0.25872</v>
      </c>
      <c r="J86" s="153">
        <v>0</v>
      </c>
      <c r="K86" s="153">
        <f>E86*J86</f>
        <v>0</v>
      </c>
      <c r="Q86" s="146"/>
      <c r="BB86" s="122">
        <v>2</v>
      </c>
      <c r="BC86" s="122">
        <f>IF(BB86=1,G86,0)</f>
        <v>0</v>
      </c>
      <c r="BD86" s="122">
        <f>IF(BB86=2,G86,0)</f>
        <v>0</v>
      </c>
      <c r="BE86" s="122">
        <f>IF(BB86=3,G86,0)</f>
        <v>0</v>
      </c>
      <c r="BF86" s="122">
        <f>IF(BB86=4,G86,0)</f>
        <v>0</v>
      </c>
      <c r="BG86" s="122">
        <f>IF(BB86=5,G86,0)</f>
        <v>0</v>
      </c>
    </row>
    <row r="87" spans="1:17" ht="12.75">
      <c r="A87" s="154"/>
      <c r="B87" s="155"/>
      <c r="C87" s="205" t="s">
        <v>375</v>
      </c>
      <c r="D87" s="206"/>
      <c r="E87" s="157">
        <f>3*2+2*2+1*2+1*2+4.5*2+6*2+1+12*2+6</f>
        <v>66</v>
      </c>
      <c r="F87" s="158"/>
      <c r="G87" s="159"/>
      <c r="H87" s="160"/>
      <c r="I87" s="160"/>
      <c r="J87" s="160"/>
      <c r="K87" s="160"/>
      <c r="O87" s="161"/>
      <c r="Q87" s="146"/>
    </row>
    <row r="88" spans="1:59" ht="12.75">
      <c r="A88" s="147">
        <v>33</v>
      </c>
      <c r="B88" s="148" t="s">
        <v>128</v>
      </c>
      <c r="C88" s="149" t="s">
        <v>129</v>
      </c>
      <c r="D88" s="150" t="s">
        <v>86</v>
      </c>
      <c r="E88" s="151">
        <v>33</v>
      </c>
      <c r="F88" s="151">
        <v>0</v>
      </c>
      <c r="G88" s="152">
        <f>E88*F88</f>
        <v>0</v>
      </c>
      <c r="H88" s="153">
        <v>0</v>
      </c>
      <c r="I88" s="153">
        <f>E88*H88</f>
        <v>0</v>
      </c>
      <c r="J88" s="153">
        <v>0</v>
      </c>
      <c r="K88" s="153">
        <f>E88*J88</f>
        <v>0</v>
      </c>
      <c r="Q88" s="146"/>
      <c r="BB88" s="122">
        <v>2</v>
      </c>
      <c r="BC88" s="122">
        <f>IF(BB88=1,G88,0)</f>
        <v>0</v>
      </c>
      <c r="BD88" s="122">
        <f>IF(BB88=2,G88,0)</f>
        <v>0</v>
      </c>
      <c r="BE88" s="122">
        <f>IF(BB88=3,G88,0)</f>
        <v>0</v>
      </c>
      <c r="BF88" s="122">
        <f>IF(BB88=4,G88,0)</f>
        <v>0</v>
      </c>
      <c r="BG88" s="122">
        <f>IF(BB88=5,G88,0)</f>
        <v>0</v>
      </c>
    </row>
    <row r="89" spans="1:17" ht="12.75">
      <c r="A89" s="154"/>
      <c r="B89" s="155"/>
      <c r="C89" s="205" t="s">
        <v>376</v>
      </c>
      <c r="D89" s="206"/>
      <c r="E89" s="157">
        <v>33</v>
      </c>
      <c r="F89" s="158"/>
      <c r="G89" s="159"/>
      <c r="H89" s="160"/>
      <c r="I89" s="160"/>
      <c r="J89" s="160"/>
      <c r="K89" s="160"/>
      <c r="O89" s="161"/>
      <c r="Q89" s="146"/>
    </row>
    <row r="90" spans="1:59" ht="25.5">
      <c r="A90" s="147">
        <v>34</v>
      </c>
      <c r="B90" s="148" t="s">
        <v>130</v>
      </c>
      <c r="C90" s="149" t="s">
        <v>131</v>
      </c>
      <c r="D90" s="150" t="s">
        <v>86</v>
      </c>
      <c r="E90" s="151">
        <v>33</v>
      </c>
      <c r="F90" s="151">
        <v>0</v>
      </c>
      <c r="G90" s="152">
        <f>E90*F90</f>
        <v>0</v>
      </c>
      <c r="H90" s="153">
        <v>3E-05</v>
      </c>
      <c r="I90" s="153">
        <f>E90*H90</f>
        <v>0.00099</v>
      </c>
      <c r="J90" s="153">
        <v>0</v>
      </c>
      <c r="K90" s="153">
        <f>E90*J90</f>
        <v>0</v>
      </c>
      <c r="Q90" s="146"/>
      <c r="BB90" s="122">
        <v>2</v>
      </c>
      <c r="BC90" s="122">
        <f>IF(BB90=1,G90,0)</f>
        <v>0</v>
      </c>
      <c r="BD90" s="122">
        <f>IF(BB90=2,G90,0)</f>
        <v>0</v>
      </c>
      <c r="BE90" s="122">
        <f>IF(BB90=3,G90,0)</f>
        <v>0</v>
      </c>
      <c r="BF90" s="122">
        <f>IF(BB90=4,G90,0)</f>
        <v>0</v>
      </c>
      <c r="BG90" s="122">
        <f>IF(BB90=5,G90,0)</f>
        <v>0</v>
      </c>
    </row>
    <row r="91" spans="1:17" ht="12.75">
      <c r="A91" s="154"/>
      <c r="B91" s="155"/>
      <c r="C91" s="205" t="s">
        <v>376</v>
      </c>
      <c r="D91" s="206"/>
      <c r="E91" s="157">
        <v>33</v>
      </c>
      <c r="F91" s="158"/>
      <c r="G91" s="159"/>
      <c r="H91" s="160"/>
      <c r="I91" s="160"/>
      <c r="J91" s="160"/>
      <c r="K91" s="160"/>
      <c r="O91" s="161"/>
      <c r="Q91" s="146"/>
    </row>
    <row r="92" spans="1:59" ht="12.75">
      <c r="A92" s="147">
        <v>35</v>
      </c>
      <c r="B92" s="148" t="s">
        <v>132</v>
      </c>
      <c r="C92" s="149" t="s">
        <v>133</v>
      </c>
      <c r="D92" s="150" t="s">
        <v>72</v>
      </c>
      <c r="E92" s="151">
        <v>23</v>
      </c>
      <c r="F92" s="151">
        <v>0</v>
      </c>
      <c r="G92" s="152">
        <f>E92*F92</f>
        <v>0</v>
      </c>
      <c r="H92" s="153">
        <v>0</v>
      </c>
      <c r="I92" s="153">
        <f>E92*H92</f>
        <v>0</v>
      </c>
      <c r="J92" s="153">
        <v>0</v>
      </c>
      <c r="K92" s="153">
        <f>E92*J92</f>
        <v>0</v>
      </c>
      <c r="Q92" s="146"/>
      <c r="BB92" s="122">
        <v>2</v>
      </c>
      <c r="BC92" s="122">
        <f>IF(BB92=1,G92,0)</f>
        <v>0</v>
      </c>
      <c r="BD92" s="122">
        <f>IF(BB92=2,G92,0)</f>
        <v>0</v>
      </c>
      <c r="BE92" s="122">
        <f>IF(BB92=3,G92,0)</f>
        <v>0</v>
      </c>
      <c r="BF92" s="122">
        <f>IF(BB92=4,G92,0)</f>
        <v>0</v>
      </c>
      <c r="BG92" s="122">
        <f>IF(BB92=5,G92,0)</f>
        <v>0</v>
      </c>
    </row>
    <row r="93" spans="1:17" ht="12.75">
      <c r="A93" s="154"/>
      <c r="B93" s="155"/>
      <c r="C93" s="205" t="s">
        <v>377</v>
      </c>
      <c r="D93" s="206"/>
      <c r="E93" s="157">
        <v>23</v>
      </c>
      <c r="F93" s="158"/>
      <c r="G93" s="159"/>
      <c r="H93" s="160"/>
      <c r="I93" s="160"/>
      <c r="J93" s="160"/>
      <c r="K93" s="160"/>
      <c r="O93" s="161"/>
      <c r="Q93" s="146"/>
    </row>
    <row r="94" spans="1:59" ht="12.75">
      <c r="A94" s="147">
        <v>36</v>
      </c>
      <c r="B94" s="148" t="s">
        <v>134</v>
      </c>
      <c r="C94" s="149" t="s">
        <v>135</v>
      </c>
      <c r="D94" s="150" t="s">
        <v>72</v>
      </c>
      <c r="E94" s="151">
        <v>23</v>
      </c>
      <c r="F94" s="151">
        <v>0</v>
      </c>
      <c r="G94" s="152">
        <f aca="true" t="shared" si="0" ref="G94:G100">E94*F94</f>
        <v>0</v>
      </c>
      <c r="H94" s="153">
        <v>0.00016</v>
      </c>
      <c r="I94" s="153">
        <f aca="true" t="shared" si="1" ref="I94:I100">E94*H94</f>
        <v>0.00368</v>
      </c>
      <c r="J94" s="153">
        <v>0</v>
      </c>
      <c r="K94" s="153">
        <f>E94*J94</f>
        <v>0</v>
      </c>
      <c r="Q94" s="146"/>
      <c r="BB94" s="122">
        <v>2</v>
      </c>
      <c r="BC94" s="122">
        <f>IF(BB94=1,G94,0)</f>
        <v>0</v>
      </c>
      <c r="BD94" s="122">
        <f>IF(BB94=2,G94,0)</f>
        <v>0</v>
      </c>
      <c r="BE94" s="122">
        <f>IF(BB94=3,G94,0)</f>
        <v>0</v>
      </c>
      <c r="BF94" s="122">
        <f>IF(BB94=4,G94,0)</f>
        <v>0</v>
      </c>
      <c r="BG94" s="122">
        <f>IF(BB94=5,G94,0)</f>
        <v>0</v>
      </c>
    </row>
    <row r="95" spans="1:59" ht="12.75">
      <c r="A95" s="147">
        <v>37</v>
      </c>
      <c r="B95" s="148" t="s">
        <v>136</v>
      </c>
      <c r="C95" s="149" t="s">
        <v>137</v>
      </c>
      <c r="D95" s="150" t="s">
        <v>72</v>
      </c>
      <c r="E95" s="151">
        <v>15</v>
      </c>
      <c r="F95" s="151">
        <v>0</v>
      </c>
      <c r="G95" s="152">
        <f t="shared" si="0"/>
        <v>0</v>
      </c>
      <c r="H95" s="153">
        <v>0.00019</v>
      </c>
      <c r="I95" s="153">
        <f t="shared" si="1"/>
        <v>0.00285</v>
      </c>
      <c r="J95" s="153">
        <v>0</v>
      </c>
      <c r="K95" s="153">
        <f>E95*J95</f>
        <v>0</v>
      </c>
      <c r="Q95" s="146"/>
      <c r="BB95" s="122">
        <v>2</v>
      </c>
      <c r="BC95" s="122">
        <f>IF(BB95=1,G95,0)</f>
        <v>0</v>
      </c>
      <c r="BD95" s="122">
        <f>IF(BB95=2,G95,0)</f>
        <v>0</v>
      </c>
      <c r="BE95" s="122">
        <f>IF(BB95=3,G95,0)</f>
        <v>0</v>
      </c>
      <c r="BF95" s="122">
        <f>IF(BB95=4,G95,0)</f>
        <v>0</v>
      </c>
      <c r="BG95" s="122">
        <f>IF(BB95=5,G95,0)</f>
        <v>0</v>
      </c>
    </row>
    <row r="96" spans="1:17" ht="12.75">
      <c r="A96" s="147">
        <v>38</v>
      </c>
      <c r="B96" s="148" t="s">
        <v>378</v>
      </c>
      <c r="C96" s="149" t="s">
        <v>379</v>
      </c>
      <c r="D96" s="150" t="s">
        <v>72</v>
      </c>
      <c r="E96" s="151">
        <v>6</v>
      </c>
      <c r="F96" s="151">
        <v>0</v>
      </c>
      <c r="G96" s="152">
        <f t="shared" si="0"/>
        <v>0</v>
      </c>
      <c r="H96" s="153">
        <v>0.00047</v>
      </c>
      <c r="I96" s="153">
        <f t="shared" si="1"/>
        <v>0.00282</v>
      </c>
      <c r="J96" s="153"/>
      <c r="K96" s="153"/>
      <c r="Q96" s="146"/>
    </row>
    <row r="97" spans="1:17" ht="12.75">
      <c r="A97" s="147">
        <v>39</v>
      </c>
      <c r="B97" s="148" t="s">
        <v>380</v>
      </c>
      <c r="C97" s="149" t="s">
        <v>381</v>
      </c>
      <c r="D97" s="150" t="s">
        <v>72</v>
      </c>
      <c r="E97" s="151">
        <v>6</v>
      </c>
      <c r="F97" s="151">
        <v>0</v>
      </c>
      <c r="G97" s="152">
        <f t="shared" si="0"/>
        <v>0</v>
      </c>
      <c r="H97" s="153">
        <v>0.00214</v>
      </c>
      <c r="I97" s="153">
        <f t="shared" si="1"/>
        <v>0.01284</v>
      </c>
      <c r="J97" s="153"/>
      <c r="K97" s="153"/>
      <c r="Q97" s="146"/>
    </row>
    <row r="98" spans="1:17" ht="12.75">
      <c r="A98" s="147">
        <v>40</v>
      </c>
      <c r="B98" s="148" t="s">
        <v>385</v>
      </c>
      <c r="C98" s="149" t="s">
        <v>386</v>
      </c>
      <c r="D98" s="150" t="s">
        <v>72</v>
      </c>
      <c r="E98" s="151">
        <v>17</v>
      </c>
      <c r="F98" s="151">
        <v>0</v>
      </c>
      <c r="G98" s="152">
        <f t="shared" si="0"/>
        <v>0</v>
      </c>
      <c r="H98" s="153">
        <v>0.00034</v>
      </c>
      <c r="I98" s="153">
        <f t="shared" si="1"/>
        <v>0.00578</v>
      </c>
      <c r="J98" s="153"/>
      <c r="K98" s="153"/>
      <c r="Q98" s="146"/>
    </row>
    <row r="99" spans="1:59" ht="12.75">
      <c r="A99" s="147">
        <v>41</v>
      </c>
      <c r="B99" s="148" t="s">
        <v>382</v>
      </c>
      <c r="C99" s="149" t="s">
        <v>383</v>
      </c>
      <c r="D99" s="150" t="s">
        <v>86</v>
      </c>
      <c r="E99" s="151">
        <v>66</v>
      </c>
      <c r="F99" s="151">
        <v>0</v>
      </c>
      <c r="G99" s="152">
        <f t="shared" si="0"/>
        <v>0</v>
      </c>
      <c r="H99" s="153">
        <v>0</v>
      </c>
      <c r="I99" s="153">
        <f t="shared" si="1"/>
        <v>0</v>
      </c>
      <c r="J99" s="153">
        <v>0</v>
      </c>
      <c r="K99" s="153">
        <f>E99*J99</f>
        <v>0</v>
      </c>
      <c r="Q99" s="146"/>
      <c r="BB99" s="122">
        <v>2</v>
      </c>
      <c r="BC99" s="122">
        <f>IF(BB99=1,G99,0)</f>
        <v>0</v>
      </c>
      <c r="BD99" s="122">
        <f>IF(BB99=2,G99,0)</f>
        <v>0</v>
      </c>
      <c r="BE99" s="122">
        <f>IF(BB99=3,G99,0)</f>
        <v>0</v>
      </c>
      <c r="BF99" s="122">
        <f>IF(BB99=4,G99,0)</f>
        <v>0</v>
      </c>
      <c r="BG99" s="122">
        <f>IF(BB99=5,G99,0)</f>
        <v>0</v>
      </c>
    </row>
    <row r="100" spans="1:59" ht="12.75">
      <c r="A100" s="147">
        <v>42</v>
      </c>
      <c r="B100" s="148" t="s">
        <v>138</v>
      </c>
      <c r="C100" s="149" t="s">
        <v>139</v>
      </c>
      <c r="D100" s="150" t="s">
        <v>86</v>
      </c>
      <c r="E100" s="151">
        <v>66</v>
      </c>
      <c r="F100" s="151">
        <v>0</v>
      </c>
      <c r="G100" s="152">
        <f t="shared" si="0"/>
        <v>0</v>
      </c>
      <c r="H100" s="153">
        <v>0</v>
      </c>
      <c r="I100" s="153">
        <f t="shared" si="1"/>
        <v>0</v>
      </c>
      <c r="J100" s="153">
        <v>0</v>
      </c>
      <c r="K100" s="153">
        <f>E100*J100</f>
        <v>0</v>
      </c>
      <c r="Q100" s="146"/>
      <c r="BB100" s="122">
        <v>2</v>
      </c>
      <c r="BC100" s="122">
        <f>IF(BB100=1,G100,0)</f>
        <v>0</v>
      </c>
      <c r="BD100" s="122">
        <f>IF(BB100=2,G100,0)</f>
        <v>0</v>
      </c>
      <c r="BE100" s="122">
        <f>IF(BB100=3,G100,0)</f>
        <v>0</v>
      </c>
      <c r="BF100" s="122">
        <f>IF(BB100=4,G100,0)</f>
        <v>0</v>
      </c>
      <c r="BG100" s="122">
        <f>IF(BB100=5,G100,0)</f>
        <v>0</v>
      </c>
    </row>
    <row r="101" spans="1:59" ht="12.75">
      <c r="A101" s="162"/>
      <c r="B101" s="163" t="s">
        <v>69</v>
      </c>
      <c r="C101" s="164" t="str">
        <f>CONCATENATE(B83," ",C83)</f>
        <v>722 Vnitřní vodovod</v>
      </c>
      <c r="D101" s="162"/>
      <c r="E101" s="165"/>
      <c r="F101" s="165"/>
      <c r="G101" s="166">
        <f>SUM(G83:G100)</f>
        <v>0</v>
      </c>
      <c r="H101" s="167"/>
      <c r="I101" s="168">
        <f>SUM(I83:I100)</f>
        <v>0.39480000000000004</v>
      </c>
      <c r="J101" s="167"/>
      <c r="K101" s="168">
        <f>SUM(K83:K100)</f>
        <v>0</v>
      </c>
      <c r="Q101" s="146"/>
      <c r="BC101" s="169">
        <f>SUM(BC83:BC100)</f>
        <v>0</v>
      </c>
      <c r="BD101" s="169">
        <f>SUM(BD83:BD100)</f>
        <v>0</v>
      </c>
      <c r="BE101" s="169">
        <f>SUM(BE83:BE100)</f>
        <v>0</v>
      </c>
      <c r="BF101" s="169">
        <f>SUM(BF83:BF100)</f>
        <v>0</v>
      </c>
      <c r="BG101" s="169">
        <f>SUM(BG83:BG100)</f>
        <v>0</v>
      </c>
    </row>
    <row r="102" spans="1:17" ht="12.75">
      <c r="A102" s="139" t="s">
        <v>67</v>
      </c>
      <c r="B102" s="140" t="s">
        <v>140</v>
      </c>
      <c r="C102" s="141" t="s">
        <v>141</v>
      </c>
      <c r="D102" s="142"/>
      <c r="E102" s="143"/>
      <c r="F102" s="143"/>
      <c r="G102" s="144"/>
      <c r="H102" s="145"/>
      <c r="I102" s="145"/>
      <c r="J102" s="145"/>
      <c r="K102" s="145"/>
      <c r="Q102" s="146"/>
    </row>
    <row r="103" spans="1:59" ht="12.75">
      <c r="A103" s="147">
        <v>43</v>
      </c>
      <c r="B103" s="148" t="s">
        <v>142</v>
      </c>
      <c r="C103" s="149" t="s">
        <v>143</v>
      </c>
      <c r="D103" s="150" t="s">
        <v>86</v>
      </c>
      <c r="E103" s="151">
        <v>1.5</v>
      </c>
      <c r="F103" s="151">
        <v>0</v>
      </c>
      <c r="G103" s="152">
        <f>E103*F103</f>
        <v>0</v>
      </c>
      <c r="H103" s="153">
        <v>0.01064</v>
      </c>
      <c r="I103" s="153">
        <f>E103*H103</f>
        <v>0.015960000000000002</v>
      </c>
      <c r="J103" s="153">
        <v>0</v>
      </c>
      <c r="K103" s="153">
        <f>E103*J103</f>
        <v>0</v>
      </c>
      <c r="Q103" s="146"/>
      <c r="BB103" s="122">
        <v>2</v>
      </c>
      <c r="BC103" s="122">
        <f>IF(BB103=1,G103,0)</f>
        <v>0</v>
      </c>
      <c r="BD103" s="122">
        <f>IF(BB103=2,G103,0)</f>
        <v>0</v>
      </c>
      <c r="BE103" s="122">
        <f>IF(BB103=3,G103,0)</f>
        <v>0</v>
      </c>
      <c r="BF103" s="122">
        <f>IF(BB103=4,G103,0)</f>
        <v>0</v>
      </c>
      <c r="BG103" s="122">
        <f>IF(BB103=5,G103,0)</f>
        <v>0</v>
      </c>
    </row>
    <row r="104" spans="1:17" ht="12.75">
      <c r="A104" s="154"/>
      <c r="B104" s="155"/>
      <c r="C104" s="205" t="s">
        <v>399</v>
      </c>
      <c r="D104" s="206"/>
      <c r="E104" s="157">
        <v>0</v>
      </c>
      <c r="F104" s="158"/>
      <c r="G104" s="159"/>
      <c r="H104" s="160"/>
      <c r="I104" s="160"/>
      <c r="J104" s="160"/>
      <c r="K104" s="160"/>
      <c r="O104" s="161"/>
      <c r="Q104" s="146"/>
    </row>
    <row r="105" spans="1:17" ht="12.75">
      <c r="A105" s="154"/>
      <c r="B105" s="155"/>
      <c r="C105" s="205" t="s">
        <v>144</v>
      </c>
      <c r="D105" s="206"/>
      <c r="E105" s="157">
        <v>1.5</v>
      </c>
      <c r="F105" s="158"/>
      <c r="G105" s="159"/>
      <c r="H105" s="160"/>
      <c r="I105" s="160"/>
      <c r="J105" s="160"/>
      <c r="K105" s="160"/>
      <c r="O105" s="161"/>
      <c r="Q105" s="146"/>
    </row>
    <row r="106" spans="1:59" ht="12.75">
      <c r="A106" s="147">
        <v>44</v>
      </c>
      <c r="B106" s="148" t="s">
        <v>398</v>
      </c>
      <c r="C106" s="149" t="s">
        <v>145</v>
      </c>
      <c r="D106" s="150" t="s">
        <v>86</v>
      </c>
      <c r="E106" s="151">
        <v>3.5</v>
      </c>
      <c r="F106" s="151">
        <v>0</v>
      </c>
      <c r="G106" s="152">
        <f aca="true" t="shared" si="2" ref="G106:G114">E106*F106</f>
        <v>0</v>
      </c>
      <c r="H106" s="153">
        <v>0.00598</v>
      </c>
      <c r="I106" s="153">
        <f aca="true" t="shared" si="3" ref="I106:I114">E106*H106</f>
        <v>0.02093</v>
      </c>
      <c r="J106" s="153">
        <v>0</v>
      </c>
      <c r="K106" s="153">
        <f aca="true" t="shared" si="4" ref="K106:K114">E106*J106</f>
        <v>0</v>
      </c>
      <c r="Q106" s="146"/>
      <c r="BB106" s="122">
        <v>2</v>
      </c>
      <c r="BC106" s="122">
        <f aca="true" t="shared" si="5" ref="BC106:BC114">IF(BB106=1,G106,0)</f>
        <v>0</v>
      </c>
      <c r="BD106" s="122">
        <f aca="true" t="shared" si="6" ref="BD106:BD114">IF(BB106=2,G106,0)</f>
        <v>0</v>
      </c>
      <c r="BE106" s="122">
        <f aca="true" t="shared" si="7" ref="BE106:BE114">IF(BB106=3,G106,0)</f>
        <v>0</v>
      </c>
      <c r="BF106" s="122">
        <f aca="true" t="shared" si="8" ref="BF106:BF114">IF(BB106=4,G106,0)</f>
        <v>0</v>
      </c>
      <c r="BG106" s="122">
        <f aca="true" t="shared" si="9" ref="BG106:BG114">IF(BB106=5,G106,0)</f>
        <v>0</v>
      </c>
    </row>
    <row r="107" spans="1:59" ht="12.75">
      <c r="A107" s="147">
        <v>45</v>
      </c>
      <c r="B107" s="148" t="s">
        <v>397</v>
      </c>
      <c r="C107" s="149" t="s">
        <v>146</v>
      </c>
      <c r="D107" s="150" t="s">
        <v>86</v>
      </c>
      <c r="E107" s="151">
        <v>4</v>
      </c>
      <c r="F107" s="151">
        <v>0</v>
      </c>
      <c r="G107" s="152">
        <f t="shared" si="2"/>
        <v>0</v>
      </c>
      <c r="H107" s="153">
        <v>0.00059</v>
      </c>
      <c r="I107" s="153">
        <f t="shared" si="3"/>
        <v>0.00236</v>
      </c>
      <c r="J107" s="153">
        <v>0</v>
      </c>
      <c r="K107" s="153">
        <f t="shared" si="4"/>
        <v>0</v>
      </c>
      <c r="Q107" s="146"/>
      <c r="BB107" s="122">
        <v>2</v>
      </c>
      <c r="BC107" s="122">
        <f t="shared" si="5"/>
        <v>0</v>
      </c>
      <c r="BD107" s="122">
        <f t="shared" si="6"/>
        <v>0</v>
      </c>
      <c r="BE107" s="122">
        <f t="shared" si="7"/>
        <v>0</v>
      </c>
      <c r="BF107" s="122">
        <f t="shared" si="8"/>
        <v>0</v>
      </c>
      <c r="BG107" s="122">
        <f t="shared" si="9"/>
        <v>0</v>
      </c>
    </row>
    <row r="108" spans="1:59" ht="12.75">
      <c r="A108" s="147">
        <v>46</v>
      </c>
      <c r="B108" s="148" t="s">
        <v>393</v>
      </c>
      <c r="C108" s="149" t="s">
        <v>394</v>
      </c>
      <c r="D108" s="150" t="s">
        <v>86</v>
      </c>
      <c r="E108" s="151">
        <v>3</v>
      </c>
      <c r="F108" s="151">
        <v>0</v>
      </c>
      <c r="G108" s="152">
        <f t="shared" si="2"/>
        <v>0</v>
      </c>
      <c r="H108" s="153">
        <v>0.00506</v>
      </c>
      <c r="I108" s="153">
        <f t="shared" si="3"/>
        <v>0.01518</v>
      </c>
      <c r="J108" s="153">
        <v>0</v>
      </c>
      <c r="K108" s="153">
        <f t="shared" si="4"/>
        <v>0</v>
      </c>
      <c r="Q108" s="146"/>
      <c r="BB108" s="122">
        <v>2</v>
      </c>
      <c r="BC108" s="122">
        <f t="shared" si="5"/>
        <v>0</v>
      </c>
      <c r="BD108" s="122">
        <f t="shared" si="6"/>
        <v>0</v>
      </c>
      <c r="BE108" s="122">
        <f t="shared" si="7"/>
        <v>0</v>
      </c>
      <c r="BF108" s="122">
        <f t="shared" si="8"/>
        <v>0</v>
      </c>
      <c r="BG108" s="122">
        <f t="shared" si="9"/>
        <v>0</v>
      </c>
    </row>
    <row r="109" spans="1:59" ht="12.75">
      <c r="A109" s="147">
        <v>47</v>
      </c>
      <c r="B109" s="148" t="s">
        <v>395</v>
      </c>
      <c r="C109" s="149" t="s">
        <v>396</v>
      </c>
      <c r="D109" s="150" t="s">
        <v>86</v>
      </c>
      <c r="E109" s="151">
        <v>3.5</v>
      </c>
      <c r="F109" s="151">
        <v>0</v>
      </c>
      <c r="G109" s="152">
        <f t="shared" si="2"/>
        <v>0</v>
      </c>
      <c r="H109" s="153">
        <v>0.0017</v>
      </c>
      <c r="I109" s="153">
        <f t="shared" si="3"/>
        <v>0.0059499999999999996</v>
      </c>
      <c r="J109" s="153">
        <v>0</v>
      </c>
      <c r="K109" s="153">
        <f t="shared" si="4"/>
        <v>0</v>
      </c>
      <c r="Q109" s="146"/>
      <c r="BB109" s="122">
        <v>2</v>
      </c>
      <c r="BC109" s="122">
        <f t="shared" si="5"/>
        <v>0</v>
      </c>
      <c r="BD109" s="122">
        <f t="shared" si="6"/>
        <v>0</v>
      </c>
      <c r="BE109" s="122">
        <f t="shared" si="7"/>
        <v>0</v>
      </c>
      <c r="BF109" s="122">
        <f t="shared" si="8"/>
        <v>0</v>
      </c>
      <c r="BG109" s="122">
        <f t="shared" si="9"/>
        <v>0</v>
      </c>
    </row>
    <row r="110" spans="1:59" ht="12.75">
      <c r="A110" s="147">
        <v>48</v>
      </c>
      <c r="B110" s="148" t="s">
        <v>147</v>
      </c>
      <c r="C110" s="149" t="s">
        <v>148</v>
      </c>
      <c r="D110" s="150" t="s">
        <v>72</v>
      </c>
      <c r="E110" s="151">
        <v>2</v>
      </c>
      <c r="F110" s="151">
        <v>0</v>
      </c>
      <c r="G110" s="152">
        <f t="shared" si="2"/>
        <v>0</v>
      </c>
      <c r="H110" s="153">
        <v>0.00011</v>
      </c>
      <c r="I110" s="153">
        <f t="shared" si="3"/>
        <v>0.00022</v>
      </c>
      <c r="J110" s="153">
        <v>0</v>
      </c>
      <c r="K110" s="153">
        <f t="shared" si="4"/>
        <v>0</v>
      </c>
      <c r="Q110" s="146"/>
      <c r="BB110" s="122">
        <v>2</v>
      </c>
      <c r="BC110" s="122">
        <f t="shared" si="5"/>
        <v>0</v>
      </c>
      <c r="BD110" s="122">
        <f t="shared" si="6"/>
        <v>0</v>
      </c>
      <c r="BE110" s="122">
        <f t="shared" si="7"/>
        <v>0</v>
      </c>
      <c r="BF110" s="122">
        <f t="shared" si="8"/>
        <v>0</v>
      </c>
      <c r="BG110" s="122">
        <f t="shared" si="9"/>
        <v>0</v>
      </c>
    </row>
    <row r="111" spans="1:59" ht="12.75">
      <c r="A111" s="147">
        <v>49</v>
      </c>
      <c r="B111" s="148" t="s">
        <v>149</v>
      </c>
      <c r="C111" s="149" t="s">
        <v>150</v>
      </c>
      <c r="D111" s="150" t="s">
        <v>72</v>
      </c>
      <c r="E111" s="151">
        <v>2</v>
      </c>
      <c r="F111" s="151">
        <v>0</v>
      </c>
      <c r="G111" s="152">
        <f t="shared" si="2"/>
        <v>0</v>
      </c>
      <c r="H111" s="153">
        <v>3E-05</v>
      </c>
      <c r="I111" s="153">
        <f t="shared" si="3"/>
        <v>6E-05</v>
      </c>
      <c r="J111" s="153">
        <v>0</v>
      </c>
      <c r="K111" s="153">
        <f t="shared" si="4"/>
        <v>0</v>
      </c>
      <c r="Q111" s="146"/>
      <c r="BB111" s="122">
        <v>2</v>
      </c>
      <c r="BC111" s="122">
        <f t="shared" si="5"/>
        <v>0</v>
      </c>
      <c r="BD111" s="122">
        <f t="shared" si="6"/>
        <v>0</v>
      </c>
      <c r="BE111" s="122">
        <f t="shared" si="7"/>
        <v>0</v>
      </c>
      <c r="BF111" s="122">
        <f t="shared" si="8"/>
        <v>0</v>
      </c>
      <c r="BG111" s="122">
        <f t="shared" si="9"/>
        <v>0</v>
      </c>
    </row>
    <row r="112" spans="1:59" ht="12.75">
      <c r="A112" s="147">
        <v>50</v>
      </c>
      <c r="B112" s="148" t="s">
        <v>391</v>
      </c>
      <c r="C112" s="149" t="s">
        <v>392</v>
      </c>
      <c r="D112" s="150" t="s">
        <v>72</v>
      </c>
      <c r="E112" s="151">
        <v>1</v>
      </c>
      <c r="F112" s="151">
        <v>0</v>
      </c>
      <c r="G112" s="152">
        <f t="shared" si="2"/>
        <v>0</v>
      </c>
      <c r="H112" s="153">
        <v>0.00018</v>
      </c>
      <c r="I112" s="153">
        <f t="shared" si="3"/>
        <v>0.00018</v>
      </c>
      <c r="J112" s="153">
        <v>0</v>
      </c>
      <c r="K112" s="153">
        <f t="shared" si="4"/>
        <v>0</v>
      </c>
      <c r="Q112" s="146"/>
      <c r="BB112" s="122">
        <v>2</v>
      </c>
      <c r="BC112" s="122">
        <f t="shared" si="5"/>
        <v>0</v>
      </c>
      <c r="BD112" s="122">
        <f t="shared" si="6"/>
        <v>0</v>
      </c>
      <c r="BE112" s="122">
        <f t="shared" si="7"/>
        <v>0</v>
      </c>
      <c r="BF112" s="122">
        <f t="shared" si="8"/>
        <v>0</v>
      </c>
      <c r="BG112" s="122">
        <f t="shared" si="9"/>
        <v>0</v>
      </c>
    </row>
    <row r="113" spans="1:59" ht="12.75">
      <c r="A113" s="147">
        <v>51</v>
      </c>
      <c r="B113" s="148" t="s">
        <v>389</v>
      </c>
      <c r="C113" s="149" t="s">
        <v>390</v>
      </c>
      <c r="D113" s="150" t="s">
        <v>72</v>
      </c>
      <c r="E113" s="151">
        <v>1</v>
      </c>
      <c r="F113" s="151">
        <v>0</v>
      </c>
      <c r="G113" s="152">
        <f t="shared" si="2"/>
        <v>0</v>
      </c>
      <c r="H113" s="153">
        <v>0.00017</v>
      </c>
      <c r="I113" s="153">
        <f t="shared" si="3"/>
        <v>0.00017</v>
      </c>
      <c r="J113" s="153">
        <v>0</v>
      </c>
      <c r="K113" s="153">
        <f t="shared" si="4"/>
        <v>0</v>
      </c>
      <c r="Q113" s="146"/>
      <c r="BB113" s="122">
        <v>2</v>
      </c>
      <c r="BC113" s="122">
        <f t="shared" si="5"/>
        <v>0</v>
      </c>
      <c r="BD113" s="122">
        <f t="shared" si="6"/>
        <v>0</v>
      </c>
      <c r="BE113" s="122">
        <f t="shared" si="7"/>
        <v>0</v>
      </c>
      <c r="BF113" s="122">
        <f t="shared" si="8"/>
        <v>0</v>
      </c>
      <c r="BG113" s="122">
        <f t="shared" si="9"/>
        <v>0</v>
      </c>
    </row>
    <row r="114" spans="1:59" ht="12.75">
      <c r="A114" s="147">
        <v>52</v>
      </c>
      <c r="B114" s="148" t="s">
        <v>387</v>
      </c>
      <c r="C114" s="149" t="s">
        <v>388</v>
      </c>
      <c r="D114" s="150" t="s">
        <v>72</v>
      </c>
      <c r="E114" s="151">
        <v>2</v>
      </c>
      <c r="F114" s="151">
        <v>0</v>
      </c>
      <c r="G114" s="152">
        <f t="shared" si="2"/>
        <v>0</v>
      </c>
      <c r="H114" s="153">
        <v>0.00025</v>
      </c>
      <c r="I114" s="153">
        <f t="shared" si="3"/>
        <v>0.0005</v>
      </c>
      <c r="J114" s="153">
        <v>0</v>
      </c>
      <c r="K114" s="153">
        <f t="shared" si="4"/>
        <v>0</v>
      </c>
      <c r="Q114" s="146"/>
      <c r="BB114" s="122">
        <v>2</v>
      </c>
      <c r="BC114" s="122">
        <f t="shared" si="5"/>
        <v>0</v>
      </c>
      <c r="BD114" s="122">
        <f t="shared" si="6"/>
        <v>0</v>
      </c>
      <c r="BE114" s="122">
        <f t="shared" si="7"/>
        <v>0</v>
      </c>
      <c r="BF114" s="122">
        <f t="shared" si="8"/>
        <v>0</v>
      </c>
      <c r="BG114" s="122">
        <f t="shared" si="9"/>
        <v>0</v>
      </c>
    </row>
    <row r="115" spans="1:17" ht="12.75">
      <c r="A115" s="154"/>
      <c r="B115" s="155"/>
      <c r="C115" s="205">
        <v>2</v>
      </c>
      <c r="D115" s="206"/>
      <c r="E115" s="157">
        <v>2</v>
      </c>
      <c r="F115" s="158"/>
      <c r="G115" s="159"/>
      <c r="H115" s="160"/>
      <c r="I115" s="160"/>
      <c r="J115" s="160"/>
      <c r="K115" s="160"/>
      <c r="O115" s="161"/>
      <c r="Q115" s="146"/>
    </row>
    <row r="116" spans="1:59" ht="12.75">
      <c r="A116" s="147">
        <v>53</v>
      </c>
      <c r="B116" s="148" t="s">
        <v>151</v>
      </c>
      <c r="C116" s="149" t="s">
        <v>152</v>
      </c>
      <c r="D116" s="150" t="s">
        <v>72</v>
      </c>
      <c r="E116" s="151">
        <v>1</v>
      </c>
      <c r="F116" s="151">
        <v>0</v>
      </c>
      <c r="G116" s="152">
        <f aca="true" t="shared" si="10" ref="G116:G122">E116*F116</f>
        <v>0</v>
      </c>
      <c r="H116" s="153">
        <v>0.00025</v>
      </c>
      <c r="I116" s="153">
        <f aca="true" t="shared" si="11" ref="I116:I122">E116*H116</f>
        <v>0.00025</v>
      </c>
      <c r="J116" s="153">
        <v>0</v>
      </c>
      <c r="K116" s="153">
        <f aca="true" t="shared" si="12" ref="K116:K122">E116*J116</f>
        <v>0</v>
      </c>
      <c r="Q116" s="146"/>
      <c r="BB116" s="122">
        <v>2</v>
      </c>
      <c r="BC116" s="122">
        <f aca="true" t="shared" si="13" ref="BC116:BC122">IF(BB116=1,G116,0)</f>
        <v>0</v>
      </c>
      <c r="BD116" s="122">
        <f aca="true" t="shared" si="14" ref="BD116:BD122">IF(BB116=2,G116,0)</f>
        <v>0</v>
      </c>
      <c r="BE116" s="122">
        <f aca="true" t="shared" si="15" ref="BE116:BE122">IF(BB116=3,G116,0)</f>
        <v>0</v>
      </c>
      <c r="BF116" s="122">
        <f aca="true" t="shared" si="16" ref="BF116:BF122">IF(BB116=4,G116,0)</f>
        <v>0</v>
      </c>
      <c r="BG116" s="122">
        <f aca="true" t="shared" si="17" ref="BG116:BG122">IF(BB116=5,G116,0)</f>
        <v>0</v>
      </c>
    </row>
    <row r="117" spans="1:59" ht="12.75">
      <c r="A117" s="147">
        <v>54</v>
      </c>
      <c r="B117" s="148" t="s">
        <v>153</v>
      </c>
      <c r="C117" s="149" t="s">
        <v>154</v>
      </c>
      <c r="D117" s="150" t="s">
        <v>72</v>
      </c>
      <c r="E117" s="151">
        <v>2</v>
      </c>
      <c r="F117" s="151">
        <v>0</v>
      </c>
      <c r="G117" s="152">
        <f t="shared" si="10"/>
        <v>0</v>
      </c>
      <c r="H117" s="153">
        <v>0</v>
      </c>
      <c r="I117" s="153">
        <f t="shared" si="11"/>
        <v>0</v>
      </c>
      <c r="J117" s="153">
        <v>0</v>
      </c>
      <c r="K117" s="153">
        <f t="shared" si="12"/>
        <v>0</v>
      </c>
      <c r="Q117" s="146"/>
      <c r="BB117" s="122">
        <v>2</v>
      </c>
      <c r="BC117" s="122">
        <f t="shared" si="13"/>
        <v>0</v>
      </c>
      <c r="BD117" s="122">
        <f t="shared" si="14"/>
        <v>0</v>
      </c>
      <c r="BE117" s="122">
        <f t="shared" si="15"/>
        <v>0</v>
      </c>
      <c r="BF117" s="122">
        <f t="shared" si="16"/>
        <v>0</v>
      </c>
      <c r="BG117" s="122">
        <f t="shared" si="17"/>
        <v>0</v>
      </c>
    </row>
    <row r="118" spans="1:59" ht="12.75">
      <c r="A118" s="147">
        <v>55</v>
      </c>
      <c r="B118" s="148" t="s">
        <v>155</v>
      </c>
      <c r="C118" s="149" t="s">
        <v>156</v>
      </c>
      <c r="D118" s="150" t="s">
        <v>86</v>
      </c>
      <c r="E118" s="151">
        <v>30</v>
      </c>
      <c r="F118" s="151">
        <v>0</v>
      </c>
      <c r="G118" s="152">
        <f t="shared" si="10"/>
        <v>0</v>
      </c>
      <c r="H118" s="153">
        <v>0</v>
      </c>
      <c r="I118" s="153">
        <f t="shared" si="11"/>
        <v>0</v>
      </c>
      <c r="J118" s="153">
        <v>0</v>
      </c>
      <c r="K118" s="153">
        <f t="shared" si="12"/>
        <v>0</v>
      </c>
      <c r="Q118" s="146"/>
      <c r="BB118" s="122">
        <v>2</v>
      </c>
      <c r="BC118" s="122">
        <f t="shared" si="13"/>
        <v>0</v>
      </c>
      <c r="BD118" s="122">
        <f t="shared" si="14"/>
        <v>0</v>
      </c>
      <c r="BE118" s="122">
        <f t="shared" si="15"/>
        <v>0</v>
      </c>
      <c r="BF118" s="122">
        <f t="shared" si="16"/>
        <v>0</v>
      </c>
      <c r="BG118" s="122">
        <f t="shared" si="17"/>
        <v>0</v>
      </c>
    </row>
    <row r="119" spans="1:59" ht="12.75">
      <c r="A119" s="147">
        <v>56</v>
      </c>
      <c r="B119" s="148" t="s">
        <v>157</v>
      </c>
      <c r="C119" s="149" t="s">
        <v>158</v>
      </c>
      <c r="D119" s="150" t="s">
        <v>72</v>
      </c>
      <c r="E119" s="151">
        <v>1</v>
      </c>
      <c r="F119" s="151">
        <v>0</v>
      </c>
      <c r="G119" s="152">
        <f t="shared" si="10"/>
        <v>0</v>
      </c>
      <c r="H119" s="153">
        <v>0</v>
      </c>
      <c r="I119" s="153">
        <f t="shared" si="11"/>
        <v>0</v>
      </c>
      <c r="J119" s="153">
        <v>0</v>
      </c>
      <c r="K119" s="153">
        <f t="shared" si="12"/>
        <v>0</v>
      </c>
      <c r="Q119" s="146"/>
      <c r="BB119" s="122">
        <v>2</v>
      </c>
      <c r="BC119" s="122">
        <f t="shared" si="13"/>
        <v>0</v>
      </c>
      <c r="BD119" s="122">
        <f t="shared" si="14"/>
        <v>0</v>
      </c>
      <c r="BE119" s="122">
        <f t="shared" si="15"/>
        <v>0</v>
      </c>
      <c r="BF119" s="122">
        <f t="shared" si="16"/>
        <v>0</v>
      </c>
      <c r="BG119" s="122">
        <f t="shared" si="17"/>
        <v>0</v>
      </c>
    </row>
    <row r="120" spans="1:59" ht="12.75">
      <c r="A120" s="147">
        <v>57</v>
      </c>
      <c r="B120" s="148" t="s">
        <v>159</v>
      </c>
      <c r="C120" s="149" t="s">
        <v>160</v>
      </c>
      <c r="D120" s="150" t="s">
        <v>125</v>
      </c>
      <c r="E120" s="151">
        <v>6</v>
      </c>
      <c r="F120" s="151">
        <v>0</v>
      </c>
      <c r="G120" s="152">
        <f t="shared" si="10"/>
        <v>0</v>
      </c>
      <c r="H120" s="153">
        <v>0.0008</v>
      </c>
      <c r="I120" s="153">
        <f t="shared" si="11"/>
        <v>0.0048000000000000004</v>
      </c>
      <c r="J120" s="153">
        <v>0</v>
      </c>
      <c r="K120" s="153">
        <f t="shared" si="12"/>
        <v>0</v>
      </c>
      <c r="Q120" s="146"/>
      <c r="BB120" s="122">
        <v>2</v>
      </c>
      <c r="BC120" s="122">
        <f t="shared" si="13"/>
        <v>0</v>
      </c>
      <c r="BD120" s="122">
        <f t="shared" si="14"/>
        <v>0</v>
      </c>
      <c r="BE120" s="122">
        <f t="shared" si="15"/>
        <v>0</v>
      </c>
      <c r="BF120" s="122">
        <f t="shared" si="16"/>
        <v>0</v>
      </c>
      <c r="BG120" s="122">
        <f t="shared" si="17"/>
        <v>0</v>
      </c>
    </row>
    <row r="121" spans="1:59" ht="12.75">
      <c r="A121" s="147">
        <v>58</v>
      </c>
      <c r="B121" s="148" t="s">
        <v>161</v>
      </c>
      <c r="C121" s="149" t="s">
        <v>162</v>
      </c>
      <c r="D121" s="150" t="s">
        <v>72</v>
      </c>
      <c r="E121" s="151">
        <v>6</v>
      </c>
      <c r="F121" s="151">
        <v>0</v>
      </c>
      <c r="G121" s="152">
        <f t="shared" si="10"/>
        <v>0</v>
      </c>
      <c r="H121" s="153">
        <v>0.00038</v>
      </c>
      <c r="I121" s="153">
        <f t="shared" si="11"/>
        <v>0.00228</v>
      </c>
      <c r="J121" s="153">
        <v>0</v>
      </c>
      <c r="K121" s="153">
        <f t="shared" si="12"/>
        <v>0</v>
      </c>
      <c r="Q121" s="146"/>
      <c r="BB121" s="122">
        <v>2</v>
      </c>
      <c r="BC121" s="122">
        <f t="shared" si="13"/>
        <v>0</v>
      </c>
      <c r="BD121" s="122">
        <f t="shared" si="14"/>
        <v>0</v>
      </c>
      <c r="BE121" s="122">
        <f t="shared" si="15"/>
        <v>0</v>
      </c>
      <c r="BF121" s="122">
        <f t="shared" si="16"/>
        <v>0</v>
      </c>
      <c r="BG121" s="122">
        <f t="shared" si="17"/>
        <v>0</v>
      </c>
    </row>
    <row r="122" spans="1:59" ht="12.75">
      <c r="A122" s="147">
        <v>59</v>
      </c>
      <c r="B122" s="148" t="s">
        <v>163</v>
      </c>
      <c r="C122" s="149" t="s">
        <v>164</v>
      </c>
      <c r="D122" s="150" t="s">
        <v>165</v>
      </c>
      <c r="E122" s="151">
        <v>1</v>
      </c>
      <c r="F122" s="151">
        <v>0</v>
      </c>
      <c r="G122" s="152">
        <f t="shared" si="10"/>
        <v>0</v>
      </c>
      <c r="H122" s="153">
        <v>0</v>
      </c>
      <c r="I122" s="153">
        <f t="shared" si="11"/>
        <v>0</v>
      </c>
      <c r="J122" s="153">
        <v>0</v>
      </c>
      <c r="K122" s="153">
        <f t="shared" si="12"/>
        <v>0</v>
      </c>
      <c r="Q122" s="146"/>
      <c r="BB122" s="122">
        <v>2</v>
      </c>
      <c r="BC122" s="122">
        <f t="shared" si="13"/>
        <v>0</v>
      </c>
      <c r="BD122" s="122">
        <f t="shared" si="14"/>
        <v>0</v>
      </c>
      <c r="BE122" s="122">
        <f t="shared" si="15"/>
        <v>0</v>
      </c>
      <c r="BF122" s="122">
        <f t="shared" si="16"/>
        <v>0</v>
      </c>
      <c r="BG122" s="122">
        <f t="shared" si="17"/>
        <v>0</v>
      </c>
    </row>
    <row r="123" spans="1:59" ht="12.75">
      <c r="A123" s="162"/>
      <c r="B123" s="163" t="s">
        <v>69</v>
      </c>
      <c r="C123" s="164" t="str">
        <f>CONCATENATE(B102," ",C102)</f>
        <v>723 Vnitřní plynovod</v>
      </c>
      <c r="D123" s="162"/>
      <c r="E123" s="165"/>
      <c r="F123" s="165"/>
      <c r="G123" s="166">
        <f>SUM(G102:G122)</f>
        <v>0</v>
      </c>
      <c r="H123" s="167"/>
      <c r="I123" s="168">
        <f>SUM(I102:I122)</f>
        <v>0.06884</v>
      </c>
      <c r="J123" s="167"/>
      <c r="K123" s="168">
        <f>SUM(K102:K122)</f>
        <v>0</v>
      </c>
      <c r="Q123" s="146"/>
      <c r="BC123" s="169">
        <f>SUM(BC102:BC122)</f>
        <v>0</v>
      </c>
      <c r="BD123" s="169">
        <f>SUM(BD102:BD122)</f>
        <v>0</v>
      </c>
      <c r="BE123" s="169">
        <f>SUM(BE102:BE122)</f>
        <v>0</v>
      </c>
      <c r="BF123" s="169">
        <f>SUM(BF102:BF122)</f>
        <v>0</v>
      </c>
      <c r="BG123" s="169">
        <f>SUM(BG102:BG122)</f>
        <v>0</v>
      </c>
    </row>
    <row r="124" spans="1:17" ht="12.75">
      <c r="A124" s="139" t="s">
        <v>67</v>
      </c>
      <c r="B124" s="140" t="s">
        <v>166</v>
      </c>
      <c r="C124" s="141" t="s">
        <v>167</v>
      </c>
      <c r="D124" s="142"/>
      <c r="E124" s="143"/>
      <c r="F124" s="143"/>
      <c r="G124" s="144"/>
      <c r="H124" s="145"/>
      <c r="I124" s="145"/>
      <c r="J124" s="145"/>
      <c r="K124" s="145"/>
      <c r="Q124" s="146"/>
    </row>
    <row r="125" spans="1:59" ht="12.75">
      <c r="A125" s="147">
        <v>60</v>
      </c>
      <c r="B125" s="148" t="s">
        <v>168</v>
      </c>
      <c r="C125" s="149" t="s">
        <v>169</v>
      </c>
      <c r="D125" s="150" t="s">
        <v>125</v>
      </c>
      <c r="E125" s="151">
        <v>7</v>
      </c>
      <c r="F125" s="151">
        <v>0</v>
      </c>
      <c r="G125" s="152">
        <f aca="true" t="shared" si="18" ref="G125:G131">E125*F125</f>
        <v>0</v>
      </c>
      <c r="H125" s="153">
        <v>0.0004</v>
      </c>
      <c r="I125" s="153">
        <f aca="true" t="shared" si="19" ref="I125:I131">E125*H125</f>
        <v>0.0028</v>
      </c>
      <c r="J125" s="153">
        <v>0</v>
      </c>
      <c r="K125" s="153">
        <f aca="true" t="shared" si="20" ref="K125:K131">E125*J125</f>
        <v>0</v>
      </c>
      <c r="Q125" s="146"/>
      <c r="BB125" s="122">
        <v>2</v>
      </c>
      <c r="BC125" s="122">
        <f aca="true" t="shared" si="21" ref="BC125:BC131">IF(BB125=1,G125,0)</f>
        <v>0</v>
      </c>
      <c r="BD125" s="122">
        <f aca="true" t="shared" si="22" ref="BD125:BD131">IF(BB125=2,G125,0)</f>
        <v>0</v>
      </c>
      <c r="BE125" s="122">
        <f aca="true" t="shared" si="23" ref="BE125:BE131">IF(BB125=3,G125,0)</f>
        <v>0</v>
      </c>
      <c r="BF125" s="122">
        <f aca="true" t="shared" si="24" ref="BF125:BF131">IF(BB125=4,G125,0)</f>
        <v>0</v>
      </c>
      <c r="BG125" s="122">
        <f aca="true" t="shared" si="25" ref="BG125:BG131">IF(BB125=5,G125,0)</f>
        <v>0</v>
      </c>
    </row>
    <row r="126" spans="1:59" ht="12.75">
      <c r="A126" s="147">
        <v>61</v>
      </c>
      <c r="B126" s="148" t="s">
        <v>400</v>
      </c>
      <c r="C126" s="149" t="s">
        <v>401</v>
      </c>
      <c r="D126" s="150" t="s">
        <v>72</v>
      </c>
      <c r="E126" s="151">
        <v>5</v>
      </c>
      <c r="F126" s="151">
        <v>0</v>
      </c>
      <c r="G126" s="152">
        <f t="shared" si="18"/>
        <v>0</v>
      </c>
      <c r="H126" s="153">
        <v>3E-05</v>
      </c>
      <c r="I126" s="153">
        <f t="shared" si="19"/>
        <v>0.00015000000000000001</v>
      </c>
      <c r="J126" s="153">
        <v>-0.04036</v>
      </c>
      <c r="K126" s="153">
        <f t="shared" si="20"/>
        <v>-0.2018</v>
      </c>
      <c r="Q126" s="146"/>
      <c r="BB126" s="122">
        <v>2</v>
      </c>
      <c r="BC126" s="122">
        <f t="shared" si="21"/>
        <v>0</v>
      </c>
      <c r="BD126" s="122">
        <f t="shared" si="22"/>
        <v>0</v>
      </c>
      <c r="BE126" s="122">
        <f t="shared" si="23"/>
        <v>0</v>
      </c>
      <c r="BF126" s="122">
        <f t="shared" si="24"/>
        <v>0</v>
      </c>
      <c r="BG126" s="122">
        <f t="shared" si="25"/>
        <v>0</v>
      </c>
    </row>
    <row r="127" spans="1:17" ht="12.75">
      <c r="A127" s="147">
        <v>62</v>
      </c>
      <c r="B127" s="148" t="s">
        <v>472</v>
      </c>
      <c r="C127" s="149" t="s">
        <v>473</v>
      </c>
      <c r="D127" s="150" t="s">
        <v>72</v>
      </c>
      <c r="E127" s="151">
        <v>2</v>
      </c>
      <c r="F127" s="151">
        <v>0</v>
      </c>
      <c r="G127" s="152">
        <f>E127*F127</f>
        <v>0</v>
      </c>
      <c r="H127" s="153">
        <v>0</v>
      </c>
      <c r="I127" s="153">
        <f>E127*H127</f>
        <v>0</v>
      </c>
      <c r="J127" s="153">
        <v>-0.38036</v>
      </c>
      <c r="K127" s="153">
        <f t="shared" si="20"/>
        <v>-0.76072</v>
      </c>
      <c r="Q127" s="146"/>
    </row>
    <row r="128" spans="1:59" ht="25.5">
      <c r="A128" s="147">
        <v>63</v>
      </c>
      <c r="B128" s="148" t="s">
        <v>404</v>
      </c>
      <c r="C128" s="149" t="s">
        <v>405</v>
      </c>
      <c r="D128" s="150" t="s">
        <v>72</v>
      </c>
      <c r="E128" s="151">
        <v>5</v>
      </c>
      <c r="F128" s="151">
        <v>0</v>
      </c>
      <c r="G128" s="152">
        <f t="shared" si="18"/>
        <v>0</v>
      </c>
      <c r="H128" s="153">
        <v>2E-05</v>
      </c>
      <c r="I128" s="153">
        <f t="shared" si="19"/>
        <v>0.0001</v>
      </c>
      <c r="J128" s="153">
        <v>0</v>
      </c>
      <c r="K128" s="153">
        <f t="shared" si="20"/>
        <v>0</v>
      </c>
      <c r="Q128" s="146"/>
      <c r="BB128" s="122">
        <v>2</v>
      </c>
      <c r="BC128" s="122">
        <f t="shared" si="21"/>
        <v>0</v>
      </c>
      <c r="BD128" s="122">
        <f t="shared" si="22"/>
        <v>0</v>
      </c>
      <c r="BE128" s="122">
        <f t="shared" si="23"/>
        <v>0</v>
      </c>
      <c r="BF128" s="122">
        <f t="shared" si="24"/>
        <v>0</v>
      </c>
      <c r="BG128" s="122">
        <f t="shared" si="25"/>
        <v>0</v>
      </c>
    </row>
    <row r="129" spans="1:59" ht="12.75">
      <c r="A129" s="147">
        <v>64</v>
      </c>
      <c r="B129" s="148" t="s">
        <v>402</v>
      </c>
      <c r="C129" s="149" t="s">
        <v>403</v>
      </c>
      <c r="D129" s="150" t="s">
        <v>72</v>
      </c>
      <c r="E129" s="151">
        <v>11</v>
      </c>
      <c r="F129" s="151">
        <v>0</v>
      </c>
      <c r="G129" s="152">
        <f t="shared" si="18"/>
        <v>0</v>
      </c>
      <c r="H129" s="153">
        <v>0.00152</v>
      </c>
      <c r="I129" s="153">
        <f t="shared" si="19"/>
        <v>0.016720000000000002</v>
      </c>
      <c r="J129" s="153">
        <v>0</v>
      </c>
      <c r="K129" s="153">
        <f t="shared" si="20"/>
        <v>0</v>
      </c>
      <c r="Q129" s="146"/>
      <c r="BB129" s="122">
        <v>2</v>
      </c>
      <c r="BC129" s="122">
        <f t="shared" si="21"/>
        <v>0</v>
      </c>
      <c r="BD129" s="122">
        <f t="shared" si="22"/>
        <v>0</v>
      </c>
      <c r="BE129" s="122">
        <f t="shared" si="23"/>
        <v>0</v>
      </c>
      <c r="BF129" s="122">
        <f t="shared" si="24"/>
        <v>0</v>
      </c>
      <c r="BG129" s="122">
        <f t="shared" si="25"/>
        <v>0</v>
      </c>
    </row>
    <row r="130" spans="1:59" ht="25.5">
      <c r="A130" s="147">
        <v>65</v>
      </c>
      <c r="B130" s="148" t="s">
        <v>170</v>
      </c>
      <c r="C130" s="149" t="s">
        <v>171</v>
      </c>
      <c r="D130" s="150" t="s">
        <v>125</v>
      </c>
      <c r="E130" s="151">
        <v>3</v>
      </c>
      <c r="F130" s="151">
        <v>0</v>
      </c>
      <c r="G130" s="152">
        <f t="shared" si="18"/>
        <v>0</v>
      </c>
      <c r="H130" s="153">
        <v>0</v>
      </c>
      <c r="I130" s="153">
        <f t="shared" si="19"/>
        <v>0</v>
      </c>
      <c r="J130" s="153">
        <v>-0.0405</v>
      </c>
      <c r="K130" s="153">
        <f t="shared" si="20"/>
        <v>-0.1215</v>
      </c>
      <c r="Q130" s="146"/>
      <c r="BB130" s="122">
        <v>2</v>
      </c>
      <c r="BC130" s="122">
        <f t="shared" si="21"/>
        <v>0</v>
      </c>
      <c r="BD130" s="122">
        <f t="shared" si="22"/>
        <v>0</v>
      </c>
      <c r="BE130" s="122">
        <f t="shared" si="23"/>
        <v>0</v>
      </c>
      <c r="BF130" s="122">
        <f t="shared" si="24"/>
        <v>0</v>
      </c>
      <c r="BG130" s="122">
        <f t="shared" si="25"/>
        <v>0</v>
      </c>
    </row>
    <row r="131" spans="1:59" ht="12.75">
      <c r="A131" s="147">
        <v>66</v>
      </c>
      <c r="B131" s="148" t="s">
        <v>407</v>
      </c>
      <c r="C131" s="149" t="s">
        <v>408</v>
      </c>
      <c r="D131" s="150" t="s">
        <v>72</v>
      </c>
      <c r="E131" s="151">
        <v>11</v>
      </c>
      <c r="F131" s="151">
        <v>0</v>
      </c>
      <c r="G131" s="152">
        <f t="shared" si="18"/>
        <v>0</v>
      </c>
      <c r="H131" s="153">
        <v>0</v>
      </c>
      <c r="I131" s="153">
        <f t="shared" si="19"/>
        <v>0</v>
      </c>
      <c r="J131" s="153">
        <v>0</v>
      </c>
      <c r="K131" s="153">
        <f t="shared" si="20"/>
        <v>0</v>
      </c>
      <c r="Q131" s="146"/>
      <c r="BB131" s="122">
        <v>2</v>
      </c>
      <c r="BC131" s="122">
        <f t="shared" si="21"/>
        <v>0</v>
      </c>
      <c r="BD131" s="122">
        <f t="shared" si="22"/>
        <v>0</v>
      </c>
      <c r="BE131" s="122">
        <f t="shared" si="23"/>
        <v>0</v>
      </c>
      <c r="BF131" s="122">
        <f t="shared" si="24"/>
        <v>0</v>
      </c>
      <c r="BG131" s="122">
        <f t="shared" si="25"/>
        <v>0</v>
      </c>
    </row>
    <row r="132" spans="1:17" ht="12.75">
      <c r="A132" s="147">
        <v>67</v>
      </c>
      <c r="B132" s="148" t="s">
        <v>474</v>
      </c>
      <c r="C132" s="149" t="s">
        <v>475</v>
      </c>
      <c r="D132" s="150" t="s">
        <v>72</v>
      </c>
      <c r="E132" s="151">
        <v>1</v>
      </c>
      <c r="F132" s="151">
        <v>0</v>
      </c>
      <c r="G132" s="152">
        <f>E132*F132</f>
        <v>0</v>
      </c>
      <c r="H132" s="153">
        <v>0</v>
      </c>
      <c r="I132" s="153">
        <f>E132*H132</f>
        <v>0</v>
      </c>
      <c r="J132" s="153">
        <v>0</v>
      </c>
      <c r="K132" s="153">
        <f>E132*J132</f>
        <v>0</v>
      </c>
      <c r="Q132" s="146"/>
    </row>
    <row r="133" spans="1:59" ht="12.75">
      <c r="A133" s="162"/>
      <c r="B133" s="163" t="s">
        <v>69</v>
      </c>
      <c r="C133" s="164" t="str">
        <f>CONCATENATE(B124," ",C124)</f>
        <v>725 Zařizovací předměty</v>
      </c>
      <c r="D133" s="162"/>
      <c r="E133" s="165"/>
      <c r="F133" s="165"/>
      <c r="G133" s="166">
        <f>SUM(G124:G132)</f>
        <v>0</v>
      </c>
      <c r="H133" s="167"/>
      <c r="I133" s="168">
        <f>SUM(I124:I131)</f>
        <v>0.019770000000000003</v>
      </c>
      <c r="J133" s="167"/>
      <c r="K133" s="168">
        <f>SUM(K124:K132)</f>
        <v>-1.08402</v>
      </c>
      <c r="Q133" s="146"/>
      <c r="BC133" s="169">
        <f>SUM(BC124:BC131)</f>
        <v>0</v>
      </c>
      <c r="BD133" s="169">
        <f>SUM(BD124:BD131)</f>
        <v>0</v>
      </c>
      <c r="BE133" s="169">
        <f>SUM(BE124:BE131)</f>
        <v>0</v>
      </c>
      <c r="BF133" s="169">
        <f>SUM(BF124:BF131)</f>
        <v>0</v>
      </c>
      <c r="BG133" s="169">
        <f>SUM(BG124:BG131)</f>
        <v>0</v>
      </c>
    </row>
    <row r="134" spans="1:17" ht="12.75">
      <c r="A134" s="139" t="s">
        <v>67</v>
      </c>
      <c r="B134" s="140" t="s">
        <v>172</v>
      </c>
      <c r="C134" s="141" t="s">
        <v>173</v>
      </c>
      <c r="D134" s="142"/>
      <c r="E134" s="143"/>
      <c r="F134" s="143"/>
      <c r="G134" s="144"/>
      <c r="H134" s="145"/>
      <c r="I134" s="145"/>
      <c r="J134" s="145"/>
      <c r="K134" s="145"/>
      <c r="Q134" s="146"/>
    </row>
    <row r="135" spans="1:59" ht="12.75">
      <c r="A135" s="147">
        <v>68</v>
      </c>
      <c r="B135" s="148" t="s">
        <v>174</v>
      </c>
      <c r="C135" s="149" t="s">
        <v>175</v>
      </c>
      <c r="D135" s="150" t="s">
        <v>72</v>
      </c>
      <c r="E135" s="151">
        <v>1</v>
      </c>
      <c r="F135" s="151">
        <v>0</v>
      </c>
      <c r="G135" s="152">
        <f>E135*F135</f>
        <v>0</v>
      </c>
      <c r="H135" s="153">
        <v>0</v>
      </c>
      <c r="I135" s="153">
        <f>E135*H135</f>
        <v>0</v>
      </c>
      <c r="J135" s="153">
        <v>0</v>
      </c>
      <c r="K135" s="153">
        <f>E135*J135</f>
        <v>0</v>
      </c>
      <c r="Q135" s="146"/>
      <c r="BB135" s="122">
        <v>2</v>
      </c>
      <c r="BC135" s="122">
        <f>IF(BB135=1,G135,0)</f>
        <v>0</v>
      </c>
      <c r="BD135" s="122">
        <f>IF(BB135=2,G135,0)</f>
        <v>0</v>
      </c>
      <c r="BE135" s="122">
        <f>IF(BB135=3,G135,0)</f>
        <v>0</v>
      </c>
      <c r="BF135" s="122">
        <f>IF(BB135=4,G135,0)</f>
        <v>0</v>
      </c>
      <c r="BG135" s="122">
        <f>IF(BB135=5,G135,0)</f>
        <v>0</v>
      </c>
    </row>
    <row r="136" spans="1:59" ht="12.75">
      <c r="A136" s="147">
        <v>69</v>
      </c>
      <c r="B136" s="148" t="s">
        <v>176</v>
      </c>
      <c r="C136" s="149" t="s">
        <v>177</v>
      </c>
      <c r="D136" s="150" t="s">
        <v>72</v>
      </c>
      <c r="E136" s="151">
        <v>1</v>
      </c>
      <c r="F136" s="151">
        <v>0</v>
      </c>
      <c r="G136" s="152">
        <f>E136*F136</f>
        <v>0</v>
      </c>
      <c r="H136" s="153">
        <v>0</v>
      </c>
      <c r="I136" s="153">
        <f>E136*H136</f>
        <v>0</v>
      </c>
      <c r="J136" s="153">
        <v>0</v>
      </c>
      <c r="K136" s="153">
        <f>E136*J136</f>
        <v>0</v>
      </c>
      <c r="Q136" s="146"/>
      <c r="BB136" s="122">
        <v>2</v>
      </c>
      <c r="BC136" s="122">
        <f>IF(BB136=1,G136,0)</f>
        <v>0</v>
      </c>
      <c r="BD136" s="122">
        <f>IF(BB136=2,G136,0)</f>
        <v>0</v>
      </c>
      <c r="BE136" s="122">
        <f>IF(BB136=3,G136,0)</f>
        <v>0</v>
      </c>
      <c r="BF136" s="122">
        <f>IF(BB136=4,G136,0)</f>
        <v>0</v>
      </c>
      <c r="BG136" s="122">
        <f>IF(BB136=5,G136,0)</f>
        <v>0</v>
      </c>
    </row>
    <row r="137" spans="1:59" ht="12.75">
      <c r="A137" s="147">
        <v>70</v>
      </c>
      <c r="B137" s="148" t="s">
        <v>594</v>
      </c>
      <c r="C137" s="149" t="s">
        <v>179</v>
      </c>
      <c r="D137" s="150" t="s">
        <v>75</v>
      </c>
      <c r="E137" s="151">
        <v>12.4</v>
      </c>
      <c r="F137" s="151">
        <v>0</v>
      </c>
      <c r="G137" s="152">
        <f>E137*F137</f>
        <v>0</v>
      </c>
      <c r="H137" s="153">
        <v>0</v>
      </c>
      <c r="I137" s="153">
        <f>E137*H137</f>
        <v>0</v>
      </c>
      <c r="J137" s="153">
        <v>0</v>
      </c>
      <c r="K137" s="153">
        <f>E137*J137</f>
        <v>0</v>
      </c>
      <c r="Q137" s="146"/>
      <c r="BB137" s="122">
        <v>2</v>
      </c>
      <c r="BC137" s="122">
        <f>IF(BB137=1,G137,0)</f>
        <v>0</v>
      </c>
      <c r="BD137" s="122">
        <f>IF(BB137=2,G137,0)</f>
        <v>0</v>
      </c>
      <c r="BE137" s="122">
        <f>IF(BB137=3,G137,0)</f>
        <v>0</v>
      </c>
      <c r="BF137" s="122">
        <f>IF(BB137=4,G137,0)</f>
        <v>0</v>
      </c>
      <c r="BG137" s="122">
        <f>IF(BB137=5,G137,0)</f>
        <v>0</v>
      </c>
    </row>
    <row r="138" spans="1:17" ht="12.75">
      <c r="A138" s="154"/>
      <c r="B138" s="155"/>
      <c r="C138" s="205" t="s">
        <v>180</v>
      </c>
      <c r="D138" s="206"/>
      <c r="E138" s="157">
        <v>12.4</v>
      </c>
      <c r="F138" s="158"/>
      <c r="G138" s="159"/>
      <c r="H138" s="160"/>
      <c r="I138" s="160"/>
      <c r="J138" s="160"/>
      <c r="K138" s="160"/>
      <c r="O138" s="161"/>
      <c r="Q138" s="146"/>
    </row>
    <row r="139" spans="1:59" ht="12.75">
      <c r="A139" s="147">
        <v>71</v>
      </c>
      <c r="B139" s="148" t="s">
        <v>178</v>
      </c>
      <c r="C139" s="149" t="s">
        <v>412</v>
      </c>
      <c r="D139" s="150" t="s">
        <v>68</v>
      </c>
      <c r="E139" s="151">
        <v>1</v>
      </c>
      <c r="F139" s="151">
        <v>0</v>
      </c>
      <c r="G139" s="152">
        <f>E139*F139</f>
        <v>0</v>
      </c>
      <c r="H139" s="153">
        <v>0</v>
      </c>
      <c r="I139" s="153">
        <f>E139*H139</f>
        <v>0</v>
      </c>
      <c r="J139" s="153">
        <v>0</v>
      </c>
      <c r="K139" s="153">
        <f>E139*J139</f>
        <v>0</v>
      </c>
      <c r="Q139" s="146"/>
      <c r="BB139" s="122">
        <v>2</v>
      </c>
      <c r="BC139" s="122">
        <f>IF(BB139=1,G139,0)</f>
        <v>0</v>
      </c>
      <c r="BD139" s="122">
        <f>IF(BB139=2,G139,0)</f>
        <v>0</v>
      </c>
      <c r="BE139" s="122">
        <f>IF(BB139=3,G139,0)</f>
        <v>0</v>
      </c>
      <c r="BF139" s="122">
        <f>IF(BB139=4,G139,0)</f>
        <v>0</v>
      </c>
      <c r="BG139" s="122">
        <f>IF(BB139=5,G139,0)</f>
        <v>0</v>
      </c>
    </row>
    <row r="140" spans="1:17" ht="12.75">
      <c r="A140" s="154"/>
      <c r="B140" s="155"/>
      <c r="C140" s="205" t="s">
        <v>413</v>
      </c>
      <c r="D140" s="206"/>
      <c r="E140" s="157">
        <v>0</v>
      </c>
      <c r="F140" s="158"/>
      <c r="G140" s="159"/>
      <c r="H140" s="160"/>
      <c r="I140" s="160"/>
      <c r="J140" s="160"/>
      <c r="K140" s="160"/>
      <c r="O140" s="161"/>
      <c r="Q140" s="146"/>
    </row>
    <row r="141" spans="1:17" ht="12.75">
      <c r="A141" s="154"/>
      <c r="B141" s="155"/>
      <c r="C141" s="205" t="s">
        <v>414</v>
      </c>
      <c r="D141" s="206"/>
      <c r="E141" s="157">
        <v>0</v>
      </c>
      <c r="F141" s="158"/>
      <c r="G141" s="159"/>
      <c r="H141" s="160"/>
      <c r="I141" s="160"/>
      <c r="J141" s="160"/>
      <c r="K141" s="160"/>
      <c r="O141" s="161"/>
      <c r="Q141" s="146"/>
    </row>
    <row r="142" spans="1:59" ht="12.75">
      <c r="A142" s="147">
        <v>72</v>
      </c>
      <c r="B142" s="148" t="s">
        <v>181</v>
      </c>
      <c r="C142" s="149" t="s">
        <v>183</v>
      </c>
      <c r="D142" s="150" t="s">
        <v>165</v>
      </c>
      <c r="E142" s="151">
        <v>1</v>
      </c>
      <c r="F142" s="151">
        <v>0</v>
      </c>
      <c r="G142" s="152">
        <f>E142*F142</f>
        <v>0</v>
      </c>
      <c r="H142" s="153">
        <v>0</v>
      </c>
      <c r="I142" s="153">
        <f>E142*H142</f>
        <v>0</v>
      </c>
      <c r="J142" s="153">
        <v>0</v>
      </c>
      <c r="K142" s="153">
        <f>E142*J142</f>
        <v>0</v>
      </c>
      <c r="Q142" s="146"/>
      <c r="BB142" s="122">
        <v>2</v>
      </c>
      <c r="BC142" s="122">
        <f>IF(BB142=1,G142,0)</f>
        <v>0</v>
      </c>
      <c r="BD142" s="122">
        <f>IF(BB142=2,G142,0)</f>
        <v>0</v>
      </c>
      <c r="BE142" s="122">
        <f>IF(BB142=3,G142,0)</f>
        <v>0</v>
      </c>
      <c r="BF142" s="122">
        <f>IF(BB142=4,G142,0)</f>
        <v>0</v>
      </c>
      <c r="BG142" s="122">
        <f>IF(BB142=5,G142,0)</f>
        <v>0</v>
      </c>
    </row>
    <row r="143" spans="1:59" ht="25.5">
      <c r="A143" s="147">
        <v>73</v>
      </c>
      <c r="B143" s="148" t="s">
        <v>182</v>
      </c>
      <c r="C143" s="149" t="s">
        <v>415</v>
      </c>
      <c r="D143" s="150" t="s">
        <v>165</v>
      </c>
      <c r="E143" s="151">
        <v>1</v>
      </c>
      <c r="F143" s="151">
        <v>0</v>
      </c>
      <c r="G143" s="152">
        <f>E143*F143</f>
        <v>0</v>
      </c>
      <c r="H143" s="153">
        <v>0</v>
      </c>
      <c r="I143" s="153">
        <f>E143*H143</f>
        <v>0</v>
      </c>
      <c r="J143" s="153">
        <v>0</v>
      </c>
      <c r="K143" s="153">
        <f>E143*J143</f>
        <v>0</v>
      </c>
      <c r="Q143" s="146"/>
      <c r="BB143" s="122">
        <v>2</v>
      </c>
      <c r="BC143" s="122">
        <f>IF(BB143=1,G143,0)</f>
        <v>0</v>
      </c>
      <c r="BD143" s="122">
        <f>IF(BB143=2,G143,0)</f>
        <v>0</v>
      </c>
      <c r="BE143" s="122">
        <f>IF(BB143=3,G143,0)</f>
        <v>0</v>
      </c>
      <c r="BF143" s="122">
        <f>IF(BB143=4,G143,0)</f>
        <v>0</v>
      </c>
      <c r="BG143" s="122">
        <f>IF(BB143=5,G143,0)</f>
        <v>0</v>
      </c>
    </row>
    <row r="144" spans="1:59" ht="12.75">
      <c r="A144" s="147">
        <v>74</v>
      </c>
      <c r="B144" s="148" t="s">
        <v>184</v>
      </c>
      <c r="C144" s="149" t="s">
        <v>186</v>
      </c>
      <c r="D144" s="150" t="s">
        <v>165</v>
      </c>
      <c r="E144" s="151">
        <v>1</v>
      </c>
      <c r="F144" s="151">
        <v>0</v>
      </c>
      <c r="G144" s="152">
        <f>E144*F144</f>
        <v>0</v>
      </c>
      <c r="H144" s="153">
        <v>0</v>
      </c>
      <c r="I144" s="153">
        <f>E144*H144</f>
        <v>0</v>
      </c>
      <c r="J144" s="153">
        <v>0</v>
      </c>
      <c r="K144" s="153">
        <f>E144*J144</f>
        <v>0</v>
      </c>
      <c r="Q144" s="146"/>
      <c r="BB144" s="122">
        <v>2</v>
      </c>
      <c r="BC144" s="122">
        <f>IF(BB144=1,G144,0)</f>
        <v>0</v>
      </c>
      <c r="BD144" s="122">
        <f>IF(BB144=2,G144,0)</f>
        <v>0</v>
      </c>
      <c r="BE144" s="122">
        <f>IF(BB144=3,G144,0)</f>
        <v>0</v>
      </c>
      <c r="BF144" s="122">
        <f>IF(BB144=4,G144,0)</f>
        <v>0</v>
      </c>
      <c r="BG144" s="122">
        <f>IF(BB144=5,G144,0)</f>
        <v>0</v>
      </c>
    </row>
    <row r="145" spans="1:59" ht="12.75">
      <c r="A145" s="147">
        <v>75</v>
      </c>
      <c r="B145" s="148" t="s">
        <v>185</v>
      </c>
      <c r="C145" s="149" t="s">
        <v>187</v>
      </c>
      <c r="D145" s="150" t="s">
        <v>165</v>
      </c>
      <c r="E145" s="151">
        <v>1</v>
      </c>
      <c r="F145" s="151">
        <v>0</v>
      </c>
      <c r="G145" s="152">
        <f>E145*F145</f>
        <v>0</v>
      </c>
      <c r="H145" s="153">
        <v>0</v>
      </c>
      <c r="I145" s="153">
        <f>E145*H145</f>
        <v>0</v>
      </c>
      <c r="J145" s="153">
        <v>0</v>
      </c>
      <c r="K145" s="153">
        <f>E145*J145</f>
        <v>0</v>
      </c>
      <c r="Q145" s="146"/>
      <c r="BB145" s="122">
        <v>2</v>
      </c>
      <c r="BC145" s="122">
        <f>IF(BB145=1,G145,0)</f>
        <v>0</v>
      </c>
      <c r="BD145" s="122">
        <f>IF(BB145=2,G145,0)</f>
        <v>0</v>
      </c>
      <c r="BE145" s="122">
        <f>IF(BB145=3,G145,0)</f>
        <v>0</v>
      </c>
      <c r="BF145" s="122">
        <f>IF(BB145=4,G145,0)</f>
        <v>0</v>
      </c>
      <c r="BG145" s="122">
        <f>IF(BB145=5,G145,0)</f>
        <v>0</v>
      </c>
    </row>
    <row r="146" spans="1:59" ht="25.5">
      <c r="A146" s="147">
        <v>76</v>
      </c>
      <c r="B146" s="148" t="s">
        <v>188</v>
      </c>
      <c r="C146" s="149" t="s">
        <v>189</v>
      </c>
      <c r="D146" s="150" t="s">
        <v>86</v>
      </c>
      <c r="E146" s="151">
        <f>SUM(E148:E150)</f>
        <v>22</v>
      </c>
      <c r="F146" s="151">
        <v>0</v>
      </c>
      <c r="G146" s="152">
        <f>E146*F146</f>
        <v>0</v>
      </c>
      <c r="H146" s="153">
        <v>0</v>
      </c>
      <c r="I146" s="153">
        <f>E146*H146</f>
        <v>0</v>
      </c>
      <c r="J146" s="153">
        <v>0</v>
      </c>
      <c r="K146" s="153">
        <f>E146*J146</f>
        <v>0</v>
      </c>
      <c r="Q146" s="146"/>
      <c r="BB146" s="122">
        <v>2</v>
      </c>
      <c r="BC146" s="122">
        <f>IF(BB146=1,G146,0)</f>
        <v>0</v>
      </c>
      <c r="BD146" s="122">
        <f>IF(BB146=2,G146,0)</f>
        <v>0</v>
      </c>
      <c r="BE146" s="122">
        <f>IF(BB146=3,G146,0)</f>
        <v>0</v>
      </c>
      <c r="BF146" s="122">
        <f>IF(BB146=4,G146,0)</f>
        <v>0</v>
      </c>
      <c r="BG146" s="122">
        <f>IF(BB146=5,G146,0)</f>
        <v>0</v>
      </c>
    </row>
    <row r="147" spans="1:17" ht="12.75">
      <c r="A147" s="154"/>
      <c r="B147" s="155"/>
      <c r="C147" s="205" t="s">
        <v>190</v>
      </c>
      <c r="D147" s="206"/>
      <c r="E147" s="157">
        <v>0</v>
      </c>
      <c r="F147" s="158"/>
      <c r="G147" s="159"/>
      <c r="H147" s="160"/>
      <c r="I147" s="160"/>
      <c r="J147" s="160"/>
      <c r="K147" s="160"/>
      <c r="O147" s="161"/>
      <c r="Q147" s="146"/>
    </row>
    <row r="148" spans="1:17" ht="12.75">
      <c r="A148" s="154"/>
      <c r="B148" s="155"/>
      <c r="C148" s="205">
        <v>17</v>
      </c>
      <c r="D148" s="206"/>
      <c r="E148" s="157">
        <v>17</v>
      </c>
      <c r="F148" s="158"/>
      <c r="G148" s="159"/>
      <c r="H148" s="160"/>
      <c r="I148" s="160"/>
      <c r="J148" s="160"/>
      <c r="K148" s="160"/>
      <c r="O148" s="161"/>
      <c r="Q148" s="146"/>
    </row>
    <row r="149" spans="1:17" ht="12.75">
      <c r="A149" s="154"/>
      <c r="B149" s="155"/>
      <c r="C149" s="205" t="s">
        <v>191</v>
      </c>
      <c r="D149" s="206"/>
      <c r="E149" s="157">
        <v>0</v>
      </c>
      <c r="F149" s="158"/>
      <c r="G149" s="159"/>
      <c r="H149" s="160"/>
      <c r="I149" s="160"/>
      <c r="J149" s="160"/>
      <c r="K149" s="160"/>
      <c r="O149" s="161"/>
      <c r="Q149" s="146"/>
    </row>
    <row r="150" spans="1:17" ht="12.75">
      <c r="A150" s="154"/>
      <c r="B150" s="155"/>
      <c r="C150" s="205">
        <v>5</v>
      </c>
      <c r="D150" s="206"/>
      <c r="E150" s="157">
        <v>5</v>
      </c>
      <c r="F150" s="158"/>
      <c r="G150" s="159"/>
      <c r="H150" s="160"/>
      <c r="I150" s="160"/>
      <c r="J150" s="160"/>
      <c r="K150" s="160"/>
      <c r="O150" s="161"/>
      <c r="Q150" s="146"/>
    </row>
    <row r="151" spans="1:59" ht="25.5">
      <c r="A151" s="147">
        <v>77</v>
      </c>
      <c r="B151" s="148" t="s">
        <v>192</v>
      </c>
      <c r="C151" s="149" t="s">
        <v>193</v>
      </c>
      <c r="D151" s="150" t="s">
        <v>72</v>
      </c>
      <c r="E151" s="151">
        <v>10</v>
      </c>
      <c r="F151" s="151">
        <v>0</v>
      </c>
      <c r="G151" s="152">
        <f>E151*F151</f>
        <v>0</v>
      </c>
      <c r="H151" s="153">
        <v>0</v>
      </c>
      <c r="I151" s="153">
        <f>E151*H151</f>
        <v>0</v>
      </c>
      <c r="J151" s="153">
        <v>0</v>
      </c>
      <c r="K151" s="153">
        <f>E151*J151</f>
        <v>0</v>
      </c>
      <c r="Q151" s="146"/>
      <c r="BB151" s="122">
        <v>2</v>
      </c>
      <c r="BC151" s="122">
        <f>IF(BB151=1,G151,0)</f>
        <v>0</v>
      </c>
      <c r="BD151" s="122">
        <f>IF(BB151=2,G151,0)</f>
        <v>0</v>
      </c>
      <c r="BE151" s="122">
        <f>IF(BB151=3,G151,0)</f>
        <v>0</v>
      </c>
      <c r="BF151" s="122">
        <f>IF(BB151=4,G151,0)</f>
        <v>0</v>
      </c>
      <c r="BG151" s="122">
        <f>IF(BB151=5,G151,0)</f>
        <v>0</v>
      </c>
    </row>
    <row r="152" spans="1:17" ht="12.75">
      <c r="A152" s="154"/>
      <c r="B152" s="155"/>
      <c r="C152" s="205">
        <v>10</v>
      </c>
      <c r="D152" s="206"/>
      <c r="E152" s="157">
        <v>10</v>
      </c>
      <c r="F152" s="158"/>
      <c r="G152" s="159"/>
      <c r="H152" s="160"/>
      <c r="I152" s="160"/>
      <c r="J152" s="160"/>
      <c r="K152" s="160"/>
      <c r="O152" s="161"/>
      <c r="Q152" s="146"/>
    </row>
    <row r="153" spans="1:59" ht="12.75">
      <c r="A153" s="162"/>
      <c r="B153" s="163" t="s">
        <v>69</v>
      </c>
      <c r="C153" s="164" t="str">
        <f>CONCATENATE(B134," ",C134)</f>
        <v>728 Vzduchotechnika</v>
      </c>
      <c r="D153" s="162"/>
      <c r="E153" s="165"/>
      <c r="F153" s="165"/>
      <c r="G153" s="166">
        <f>SUM(G134:G152)</f>
        <v>0</v>
      </c>
      <c r="H153" s="167"/>
      <c r="I153" s="168">
        <f>SUM(I134:I152)</f>
        <v>0</v>
      </c>
      <c r="J153" s="167"/>
      <c r="K153" s="168">
        <f>SUM(K134:K152)</f>
        <v>0</v>
      </c>
      <c r="Q153" s="146"/>
      <c r="BC153" s="169">
        <f>SUM(BC134:BC152)</f>
        <v>0</v>
      </c>
      <c r="BD153" s="169">
        <f>SUM(BD134:BD152)</f>
        <v>0</v>
      </c>
      <c r="BE153" s="169">
        <f>SUM(BE134:BE152)</f>
        <v>0</v>
      </c>
      <c r="BF153" s="169">
        <f>SUM(BF134:BF152)</f>
        <v>0</v>
      </c>
      <c r="BG153" s="169">
        <f>SUM(BG134:BG152)</f>
        <v>0</v>
      </c>
    </row>
    <row r="154" spans="1:17" ht="12.75">
      <c r="A154" s="139" t="s">
        <v>67</v>
      </c>
      <c r="B154" s="140" t="s">
        <v>194</v>
      </c>
      <c r="C154" s="141" t="s">
        <v>195</v>
      </c>
      <c r="D154" s="142"/>
      <c r="E154" s="143"/>
      <c r="F154" s="143"/>
      <c r="G154" s="144"/>
      <c r="H154" s="145"/>
      <c r="I154" s="145"/>
      <c r="J154" s="145"/>
      <c r="K154" s="145"/>
      <c r="Q154" s="146"/>
    </row>
    <row r="155" spans="1:59" ht="25.5">
      <c r="A155" s="147">
        <v>78</v>
      </c>
      <c r="B155" s="148" t="s">
        <v>196</v>
      </c>
      <c r="C155" s="149" t="s">
        <v>420</v>
      </c>
      <c r="D155" s="150" t="s">
        <v>86</v>
      </c>
      <c r="E155" s="151">
        <f>SUM(E157)</f>
        <v>72</v>
      </c>
      <c r="F155" s="151">
        <v>0</v>
      </c>
      <c r="G155" s="152">
        <f>E155*F155</f>
        <v>0</v>
      </c>
      <c r="H155" s="153">
        <v>0.00598</v>
      </c>
      <c r="I155" s="153">
        <f>E155*H155</f>
        <v>0.43056</v>
      </c>
      <c r="J155" s="153">
        <v>0</v>
      </c>
      <c r="K155" s="153">
        <f>E155*J155</f>
        <v>0</v>
      </c>
      <c r="Q155" s="146"/>
      <c r="BB155" s="122">
        <v>2</v>
      </c>
      <c r="BC155" s="122">
        <f>IF(BB155=1,G155,0)</f>
        <v>0</v>
      </c>
      <c r="BD155" s="122">
        <f>IF(BB155=2,G155,0)</f>
        <v>0</v>
      </c>
      <c r="BE155" s="122">
        <f>IF(BB155=3,G155,0)</f>
        <v>0</v>
      </c>
      <c r="BF155" s="122">
        <f>IF(BB155=4,G155,0)</f>
        <v>0</v>
      </c>
      <c r="BG155" s="122">
        <f>IF(BB155=5,G155,0)</f>
        <v>0</v>
      </c>
    </row>
    <row r="156" spans="1:17" ht="12.75">
      <c r="A156" s="154"/>
      <c r="B156" s="155"/>
      <c r="C156" s="205" t="s">
        <v>110</v>
      </c>
      <c r="D156" s="206"/>
      <c r="E156" s="157">
        <v>0</v>
      </c>
      <c r="F156" s="158"/>
      <c r="G156" s="159"/>
      <c r="H156" s="160"/>
      <c r="I156" s="160"/>
      <c r="J156" s="160"/>
      <c r="K156" s="160"/>
      <c r="O156" s="161"/>
      <c r="Q156" s="146"/>
    </row>
    <row r="157" spans="1:17" ht="12.75">
      <c r="A157" s="154"/>
      <c r="B157" s="155"/>
      <c r="C157" s="205" t="s">
        <v>416</v>
      </c>
      <c r="D157" s="206"/>
      <c r="E157" s="157">
        <f>(14+16)*2+0.5*2*12</f>
        <v>72</v>
      </c>
      <c r="F157" s="158"/>
      <c r="G157" s="159"/>
      <c r="H157" s="160"/>
      <c r="I157" s="160"/>
      <c r="J157" s="160"/>
      <c r="K157" s="160"/>
      <c r="O157" s="161"/>
      <c r="Q157" s="146"/>
    </row>
    <row r="158" spans="1:59" ht="12.75">
      <c r="A158" s="147">
        <v>79</v>
      </c>
      <c r="B158" s="148" t="s">
        <v>397</v>
      </c>
      <c r="C158" s="149" t="s">
        <v>146</v>
      </c>
      <c r="D158" s="150" t="s">
        <v>86</v>
      </c>
      <c r="E158" s="151">
        <v>74.16</v>
      </c>
      <c r="F158" s="151">
        <v>0</v>
      </c>
      <c r="G158" s="152">
        <f>E158*F158</f>
        <v>0</v>
      </c>
      <c r="H158" s="153">
        <v>0.00059</v>
      </c>
      <c r="I158" s="153">
        <f>E158*H158</f>
        <v>0.0437544</v>
      </c>
      <c r="J158" s="153">
        <v>0</v>
      </c>
      <c r="K158" s="153">
        <f>E158*J158</f>
        <v>0</v>
      </c>
      <c r="Q158" s="146"/>
      <c r="BB158" s="122">
        <v>2</v>
      </c>
      <c r="BC158" s="122">
        <f>IF(BB158=1,G158,0)</f>
        <v>0</v>
      </c>
      <c r="BD158" s="122">
        <f>IF(BB158=2,G158,0)</f>
        <v>0</v>
      </c>
      <c r="BE158" s="122">
        <f>IF(BB158=3,G158,0)</f>
        <v>0</v>
      </c>
      <c r="BF158" s="122">
        <f>IF(BB158=4,G158,0)</f>
        <v>0</v>
      </c>
      <c r="BG158" s="122">
        <f>IF(BB158=5,G158,0)</f>
        <v>0</v>
      </c>
    </row>
    <row r="159" spans="1:17" ht="12.75">
      <c r="A159" s="154"/>
      <c r="B159" s="155"/>
      <c r="C159" s="205" t="s">
        <v>417</v>
      </c>
      <c r="D159" s="206"/>
      <c r="E159" s="157">
        <f>72*1.03</f>
        <v>74.16</v>
      </c>
      <c r="F159" s="158"/>
      <c r="G159" s="159"/>
      <c r="H159" s="160"/>
      <c r="I159" s="160"/>
      <c r="J159" s="160"/>
      <c r="K159" s="160"/>
      <c r="O159" s="161"/>
      <c r="Q159" s="146"/>
    </row>
    <row r="160" spans="1:17" ht="12.75">
      <c r="A160" s="154">
        <v>80</v>
      </c>
      <c r="B160" s="155" t="s">
        <v>418</v>
      </c>
      <c r="C160" s="149" t="s">
        <v>419</v>
      </c>
      <c r="D160" s="150" t="s">
        <v>86</v>
      </c>
      <c r="E160" s="151">
        <v>72</v>
      </c>
      <c r="F160" s="151">
        <v>0</v>
      </c>
      <c r="G160" s="152">
        <f>E160*F160</f>
        <v>0</v>
      </c>
      <c r="H160" s="153">
        <v>0</v>
      </c>
      <c r="I160" s="153">
        <f>E160*H160</f>
        <v>0</v>
      </c>
      <c r="J160" s="160"/>
      <c r="K160" s="160"/>
      <c r="O160" s="161"/>
      <c r="Q160" s="146"/>
    </row>
    <row r="161" spans="1:59" ht="12.75">
      <c r="A161" s="162"/>
      <c r="B161" s="163" t="s">
        <v>69</v>
      </c>
      <c r="C161" s="164" t="str">
        <f>CONCATENATE(B154," ",C154)</f>
        <v>733 Rozvod potrubí</v>
      </c>
      <c r="D161" s="162"/>
      <c r="E161" s="165"/>
      <c r="F161" s="165"/>
      <c r="G161" s="166">
        <f>SUM(G154:G160)</f>
        <v>0</v>
      </c>
      <c r="H161" s="167"/>
      <c r="I161" s="168">
        <f>SUM(I154:I159)</f>
        <v>0.4743144</v>
      </c>
      <c r="J161" s="167"/>
      <c r="K161" s="168">
        <f>SUM(K154:K159)</f>
        <v>0</v>
      </c>
      <c r="Q161" s="146"/>
      <c r="BC161" s="169">
        <f>SUM(BC154:BC159)</f>
        <v>0</v>
      </c>
      <c r="BD161" s="169">
        <f>SUM(BD154:BD159)</f>
        <v>0</v>
      </c>
      <c r="BE161" s="169">
        <f>SUM(BE154:BE159)</f>
        <v>0</v>
      </c>
      <c r="BF161" s="169">
        <f>SUM(BF154:BF159)</f>
        <v>0</v>
      </c>
      <c r="BG161" s="169">
        <f>SUM(BG154:BG159)</f>
        <v>0</v>
      </c>
    </row>
    <row r="162" spans="1:17" ht="12.75">
      <c r="A162" s="139" t="s">
        <v>67</v>
      </c>
      <c r="B162" s="140" t="s">
        <v>197</v>
      </c>
      <c r="C162" s="141" t="s">
        <v>198</v>
      </c>
      <c r="D162" s="142"/>
      <c r="E162" s="143"/>
      <c r="F162" s="143"/>
      <c r="G162" s="144"/>
      <c r="H162" s="145"/>
      <c r="I162" s="145"/>
      <c r="J162" s="145"/>
      <c r="K162" s="145"/>
      <c r="Q162" s="146"/>
    </row>
    <row r="163" spans="1:59" ht="12.75">
      <c r="A163" s="147">
        <v>81</v>
      </c>
      <c r="B163" s="148" t="s">
        <v>199</v>
      </c>
      <c r="C163" s="149" t="s">
        <v>200</v>
      </c>
      <c r="D163" s="150" t="s">
        <v>75</v>
      </c>
      <c r="E163" s="151">
        <f>SUM(E164)</f>
        <v>12.000000000000002</v>
      </c>
      <c r="F163" s="151">
        <v>0</v>
      </c>
      <c r="G163" s="152">
        <f>E163*F163</f>
        <v>0</v>
      </c>
      <c r="H163" s="153">
        <v>0</v>
      </c>
      <c r="I163" s="153">
        <f>E163*H163</f>
        <v>0</v>
      </c>
      <c r="J163" s="153">
        <v>-0.0238</v>
      </c>
      <c r="K163" s="153">
        <f>E163*J163</f>
        <v>-0.2856000000000001</v>
      </c>
      <c r="Q163" s="146"/>
      <c r="BB163" s="122">
        <v>2</v>
      </c>
      <c r="BC163" s="122">
        <f>IF(BB163=1,G163,0)</f>
        <v>0</v>
      </c>
      <c r="BD163" s="122">
        <f>IF(BB163=2,G163,0)</f>
        <v>0</v>
      </c>
      <c r="BE163" s="122">
        <f>IF(BB163=3,G163,0)</f>
        <v>0</v>
      </c>
      <c r="BF163" s="122">
        <f>IF(BB163=4,G163,0)</f>
        <v>0</v>
      </c>
      <c r="BG163" s="122">
        <f>IF(BB163=5,G163,0)</f>
        <v>0</v>
      </c>
    </row>
    <row r="164" spans="1:17" ht="12.75">
      <c r="A164" s="154"/>
      <c r="B164" s="155"/>
      <c r="C164" s="205" t="s">
        <v>421</v>
      </c>
      <c r="D164" s="206"/>
      <c r="E164" s="157">
        <f>12*0.8*1.25</f>
        <v>12.000000000000002</v>
      </c>
      <c r="F164" s="158"/>
      <c r="G164" s="159"/>
      <c r="H164" s="160"/>
      <c r="I164" s="160"/>
      <c r="J164" s="160"/>
      <c r="K164" s="160"/>
      <c r="O164" s="161"/>
      <c r="Q164" s="146"/>
    </row>
    <row r="165" spans="1:59" ht="12.75">
      <c r="A165" s="147">
        <v>82</v>
      </c>
      <c r="B165" s="148" t="s">
        <v>201</v>
      </c>
      <c r="C165" s="149" t="s">
        <v>202</v>
      </c>
      <c r="D165" s="150" t="s">
        <v>72</v>
      </c>
      <c r="E165" s="151">
        <v>72</v>
      </c>
      <c r="F165" s="151">
        <v>0</v>
      </c>
      <c r="G165" s="152">
        <f>E165*F165</f>
        <v>0</v>
      </c>
      <c r="H165" s="153">
        <v>1E-05</v>
      </c>
      <c r="I165" s="153">
        <f>E165*H165</f>
        <v>0.00072</v>
      </c>
      <c r="J165" s="153">
        <v>-0.00075</v>
      </c>
      <c r="K165" s="153">
        <f>E165*J165</f>
        <v>-0.054</v>
      </c>
      <c r="Q165" s="146"/>
      <c r="BB165" s="122">
        <v>2</v>
      </c>
      <c r="BC165" s="122">
        <f>IF(BB165=1,G165,0)</f>
        <v>0</v>
      </c>
      <c r="BD165" s="122">
        <f>IF(BB165=2,G165,0)</f>
        <v>0</v>
      </c>
      <c r="BE165" s="122">
        <f>IF(BB165=3,G165,0)</f>
        <v>0</v>
      </c>
      <c r="BF165" s="122">
        <f>IF(BB165=4,G165,0)</f>
        <v>0</v>
      </c>
      <c r="BG165" s="122">
        <f>IF(BB165=5,G165,0)</f>
        <v>0</v>
      </c>
    </row>
    <row r="166" spans="1:17" ht="12.75">
      <c r="A166" s="154"/>
      <c r="B166" s="155"/>
      <c r="C166" s="205" t="s">
        <v>422</v>
      </c>
      <c r="D166" s="206"/>
      <c r="E166" s="157">
        <f>12*6</f>
        <v>72</v>
      </c>
      <c r="F166" s="158"/>
      <c r="G166" s="159"/>
      <c r="H166" s="160"/>
      <c r="I166" s="160"/>
      <c r="J166" s="160"/>
      <c r="K166" s="160"/>
      <c r="O166" s="161"/>
      <c r="Q166" s="146"/>
    </row>
    <row r="167" spans="1:59" ht="12.75">
      <c r="A167" s="147">
        <v>83</v>
      </c>
      <c r="B167" s="148" t="s">
        <v>423</v>
      </c>
      <c r="C167" s="149" t="s">
        <v>424</v>
      </c>
      <c r="D167" s="150" t="s">
        <v>72</v>
      </c>
      <c r="E167" s="151">
        <v>2</v>
      </c>
      <c r="F167" s="151">
        <v>0</v>
      </c>
      <c r="G167" s="152">
        <f>E167*F167</f>
        <v>0</v>
      </c>
      <c r="H167" s="153">
        <v>0.01234</v>
      </c>
      <c r="I167" s="153">
        <f>E167*H167</f>
        <v>0.02468</v>
      </c>
      <c r="J167" s="153"/>
      <c r="K167" s="153">
        <f>E167*J167</f>
        <v>0</v>
      </c>
      <c r="Q167" s="146"/>
      <c r="BB167" s="122">
        <v>2</v>
      </c>
      <c r="BC167" s="122">
        <f>IF(BB167=1,G167,0)</f>
        <v>0</v>
      </c>
      <c r="BD167" s="122">
        <f>IF(BB167=2,G167,0)</f>
        <v>0</v>
      </c>
      <c r="BE167" s="122">
        <f>IF(BB167=3,G167,0)</f>
        <v>0</v>
      </c>
      <c r="BF167" s="122">
        <f>IF(BB167=4,G167,0)</f>
        <v>0</v>
      </c>
      <c r="BG167" s="122">
        <f>IF(BB167=5,G167,0)</f>
        <v>0</v>
      </c>
    </row>
    <row r="168" spans="1:59" ht="12.75">
      <c r="A168" s="147">
        <v>84</v>
      </c>
      <c r="B168" s="148" t="s">
        <v>425</v>
      </c>
      <c r="C168" s="149" t="s">
        <v>426</v>
      </c>
      <c r="D168" s="150" t="s">
        <v>72</v>
      </c>
      <c r="E168" s="151">
        <v>7</v>
      </c>
      <c r="F168" s="151">
        <v>0</v>
      </c>
      <c r="G168" s="152">
        <f>E168*F168</f>
        <v>0</v>
      </c>
      <c r="H168" s="153">
        <v>0.01531</v>
      </c>
      <c r="I168" s="153">
        <f>E168*H168</f>
        <v>0.10717</v>
      </c>
      <c r="J168" s="153"/>
      <c r="K168" s="153">
        <f>E168*J168</f>
        <v>0</v>
      </c>
      <c r="Q168" s="146"/>
      <c r="BB168" s="122">
        <v>2</v>
      </c>
      <c r="BC168" s="122">
        <f>IF(BB168=1,G168,0)</f>
        <v>0</v>
      </c>
      <c r="BD168" s="122">
        <f>IF(BB168=2,G168,0)</f>
        <v>0</v>
      </c>
      <c r="BE168" s="122">
        <f>IF(BB168=3,G168,0)</f>
        <v>0</v>
      </c>
      <c r="BF168" s="122">
        <f>IF(BB168=4,G168,0)</f>
        <v>0</v>
      </c>
      <c r="BG168" s="122">
        <f>IF(BB168=5,G168,0)</f>
        <v>0</v>
      </c>
    </row>
    <row r="169" spans="1:59" ht="12.75">
      <c r="A169" s="147">
        <v>85</v>
      </c>
      <c r="B169" s="148" t="s">
        <v>427</v>
      </c>
      <c r="C169" s="149" t="s">
        <v>428</v>
      </c>
      <c r="D169" s="150" t="s">
        <v>72</v>
      </c>
      <c r="E169" s="151">
        <v>3</v>
      </c>
      <c r="F169" s="151">
        <v>0</v>
      </c>
      <c r="G169" s="152">
        <f>E169*F169</f>
        <v>0</v>
      </c>
      <c r="H169" s="153">
        <v>0.0244</v>
      </c>
      <c r="I169" s="153">
        <f>E169*H169</f>
        <v>0.0732</v>
      </c>
      <c r="J169" s="153"/>
      <c r="K169" s="153">
        <f>E169*J169</f>
        <v>0</v>
      </c>
      <c r="Q169" s="146"/>
      <c r="BB169" s="122">
        <v>2</v>
      </c>
      <c r="BC169" s="122">
        <f>IF(BB169=1,G169,0)</f>
        <v>0</v>
      </c>
      <c r="BD169" s="122">
        <f>IF(BB169=2,G169,0)</f>
        <v>0</v>
      </c>
      <c r="BE169" s="122">
        <f>IF(BB169=3,G169,0)</f>
        <v>0</v>
      </c>
      <c r="BF169" s="122">
        <f>IF(BB169=4,G169,0)</f>
        <v>0</v>
      </c>
      <c r="BG169" s="122">
        <f>IF(BB169=5,G169,0)</f>
        <v>0</v>
      </c>
    </row>
    <row r="170" spans="1:17" ht="12.75">
      <c r="A170" s="147">
        <v>86</v>
      </c>
      <c r="B170" s="148" t="s">
        <v>429</v>
      </c>
      <c r="C170" s="149" t="s">
        <v>430</v>
      </c>
      <c r="D170" s="150" t="s">
        <v>72</v>
      </c>
      <c r="E170" s="151">
        <v>12</v>
      </c>
      <c r="F170" s="151">
        <v>0</v>
      </c>
      <c r="G170" s="152">
        <f>E170*F170</f>
        <v>0</v>
      </c>
      <c r="H170" s="153">
        <v>0.0002</v>
      </c>
      <c r="I170" s="153">
        <f>E170*H170</f>
        <v>0.0024000000000000002</v>
      </c>
      <c r="J170" s="153"/>
      <c r="K170" s="153"/>
      <c r="Q170" s="146"/>
    </row>
    <row r="171" spans="1:17" ht="12.75">
      <c r="A171" s="147">
        <v>87</v>
      </c>
      <c r="B171" s="148" t="s">
        <v>431</v>
      </c>
      <c r="C171" s="149" t="s">
        <v>432</v>
      </c>
      <c r="D171" s="150" t="s">
        <v>72</v>
      </c>
      <c r="E171" s="151">
        <v>12</v>
      </c>
      <c r="F171" s="151">
        <v>0</v>
      </c>
      <c r="G171" s="152">
        <f>E171*F171</f>
        <v>0</v>
      </c>
      <c r="H171" s="153">
        <v>0</v>
      </c>
      <c r="I171" s="153">
        <f>E171*H171</f>
        <v>0</v>
      </c>
      <c r="J171" s="153"/>
      <c r="K171" s="153"/>
      <c r="Q171" s="146"/>
    </row>
    <row r="172" spans="1:59" ht="12.75">
      <c r="A172" s="162"/>
      <c r="B172" s="163" t="s">
        <v>69</v>
      </c>
      <c r="C172" s="164" t="str">
        <f>CONCATENATE(B162," ",C162)</f>
        <v>735 Otopná tělesa</v>
      </c>
      <c r="D172" s="162"/>
      <c r="E172" s="165"/>
      <c r="F172" s="165"/>
      <c r="G172" s="166">
        <f>SUM(G163:G171)</f>
        <v>0</v>
      </c>
      <c r="H172" s="167"/>
      <c r="I172" s="168">
        <f>SUM(I163:I170)</f>
        <v>0.20817000000000002</v>
      </c>
      <c r="J172" s="167"/>
      <c r="K172" s="168">
        <f>SUM(K162:K170)</f>
        <v>-0.33960000000000007</v>
      </c>
      <c r="Q172" s="146"/>
      <c r="BC172" s="169">
        <f>SUM(BC162:BC166)</f>
        <v>0</v>
      </c>
      <c r="BD172" s="169">
        <f>SUM(BD162:BD166)</f>
        <v>0</v>
      </c>
      <c r="BE172" s="169">
        <f>SUM(BE162:BE166)</f>
        <v>0</v>
      </c>
      <c r="BF172" s="169">
        <f>SUM(BF162:BF166)</f>
        <v>0</v>
      </c>
      <c r="BG172" s="169">
        <f>SUM(BG162:BG166)</f>
        <v>0</v>
      </c>
    </row>
    <row r="173" spans="1:17" ht="12.75">
      <c r="A173" s="139" t="s">
        <v>67</v>
      </c>
      <c r="B173" s="140" t="s">
        <v>203</v>
      </c>
      <c r="C173" s="141" t="s">
        <v>204</v>
      </c>
      <c r="D173" s="142"/>
      <c r="E173" s="143"/>
      <c r="F173" s="143"/>
      <c r="G173" s="144"/>
      <c r="H173" s="145"/>
      <c r="I173" s="145"/>
      <c r="J173" s="145"/>
      <c r="K173" s="145"/>
      <c r="Q173" s="146"/>
    </row>
    <row r="174" spans="1:17" ht="12.75">
      <c r="A174" s="147">
        <v>88</v>
      </c>
      <c r="B174" s="148" t="s">
        <v>433</v>
      </c>
      <c r="C174" s="149" t="s">
        <v>434</v>
      </c>
      <c r="D174" s="150" t="s">
        <v>75</v>
      </c>
      <c r="E174" s="151">
        <v>169.39</v>
      </c>
      <c r="F174" s="151">
        <v>0</v>
      </c>
      <c r="G174" s="152">
        <f>E174*F174</f>
        <v>0</v>
      </c>
      <c r="H174" s="153">
        <v>0</v>
      </c>
      <c r="I174" s="153">
        <f>E174*H174</f>
        <v>0</v>
      </c>
      <c r="J174" s="153"/>
      <c r="K174" s="153"/>
      <c r="Q174" s="146"/>
    </row>
    <row r="175" spans="1:17" ht="12.75">
      <c r="A175" s="147">
        <v>89</v>
      </c>
      <c r="B175" s="148" t="s">
        <v>435</v>
      </c>
      <c r="C175" s="149" t="s">
        <v>436</v>
      </c>
      <c r="D175" s="150" t="s">
        <v>75</v>
      </c>
      <c r="E175" s="151">
        <v>169.39</v>
      </c>
      <c r="F175" s="151">
        <v>0</v>
      </c>
      <c r="G175" s="152">
        <f>E175*F175</f>
        <v>0</v>
      </c>
      <c r="H175" s="153"/>
      <c r="I175" s="153"/>
      <c r="J175" s="153"/>
      <c r="K175" s="153"/>
      <c r="Q175" s="146"/>
    </row>
    <row r="176" spans="1:59" ht="12.75">
      <c r="A176" s="147">
        <v>91</v>
      </c>
      <c r="B176" s="148" t="s">
        <v>205</v>
      </c>
      <c r="C176" s="149" t="s">
        <v>206</v>
      </c>
      <c r="D176" s="150" t="s">
        <v>75</v>
      </c>
      <c r="E176" s="151">
        <v>169.39</v>
      </c>
      <c r="F176" s="151">
        <v>0</v>
      </c>
      <c r="G176" s="152">
        <f>E176*F176</f>
        <v>0</v>
      </c>
      <c r="H176" s="153">
        <v>0.00317</v>
      </c>
      <c r="I176" s="153">
        <f>E176*H176</f>
        <v>0.5369663</v>
      </c>
      <c r="J176" s="153">
        <v>0</v>
      </c>
      <c r="K176" s="153">
        <f>E176*J176</f>
        <v>0</v>
      </c>
      <c r="Q176" s="146"/>
      <c r="BB176" s="122">
        <v>2</v>
      </c>
      <c r="BC176" s="122">
        <f>IF(BB176=1,G176,0)</f>
        <v>0</v>
      </c>
      <c r="BD176" s="122">
        <f>IF(BB176=2,G176,0)</f>
        <v>0</v>
      </c>
      <c r="BE176" s="122">
        <f>IF(BB176=3,G176,0)</f>
        <v>0</v>
      </c>
      <c r="BF176" s="122">
        <f>IF(BB176=4,G176,0)</f>
        <v>0</v>
      </c>
      <c r="BG176" s="122">
        <f>IF(BB176=5,G176,0)</f>
        <v>0</v>
      </c>
    </row>
    <row r="177" spans="1:59" ht="12.75">
      <c r="A177" s="147">
        <v>92</v>
      </c>
      <c r="B177" s="148" t="s">
        <v>207</v>
      </c>
      <c r="C177" s="149" t="s">
        <v>208</v>
      </c>
      <c r="D177" s="150" t="s">
        <v>75</v>
      </c>
      <c r="E177" s="151">
        <v>169.39</v>
      </c>
      <c r="F177" s="151">
        <v>0</v>
      </c>
      <c r="G177" s="152">
        <f>E177*F177</f>
        <v>0</v>
      </c>
      <c r="H177" s="153">
        <v>0.0008</v>
      </c>
      <c r="I177" s="153">
        <f>E177*H177</f>
        <v>0.135512</v>
      </c>
      <c r="J177" s="153">
        <v>0</v>
      </c>
      <c r="K177" s="153">
        <f>E177*J177</f>
        <v>0</v>
      </c>
      <c r="Q177" s="146"/>
      <c r="BB177" s="122">
        <v>2</v>
      </c>
      <c r="BC177" s="122">
        <f>IF(BB177=1,G177,0)</f>
        <v>0</v>
      </c>
      <c r="BD177" s="122">
        <f>IF(BB177=2,G177,0)</f>
        <v>0</v>
      </c>
      <c r="BE177" s="122">
        <f>IF(BB177=3,G177,0)</f>
        <v>0</v>
      </c>
      <c r="BF177" s="122">
        <f>IF(BB177=4,G177,0)</f>
        <v>0</v>
      </c>
      <c r="BG177" s="122">
        <f>IF(BB177=5,G177,0)</f>
        <v>0</v>
      </c>
    </row>
    <row r="178" spans="1:59" ht="25.5">
      <c r="A178" s="147">
        <v>93</v>
      </c>
      <c r="B178" s="148" t="s">
        <v>209</v>
      </c>
      <c r="C178" s="149" t="s">
        <v>437</v>
      </c>
      <c r="D178" s="150" t="s">
        <v>75</v>
      </c>
      <c r="E178" s="151">
        <v>181.25</v>
      </c>
      <c r="F178" s="151">
        <v>0</v>
      </c>
      <c r="G178" s="152">
        <f>E178*F178</f>
        <v>0</v>
      </c>
      <c r="H178" s="153">
        <v>0.0192</v>
      </c>
      <c r="I178" s="153">
        <f>E178*H178</f>
        <v>3.4799999999999995</v>
      </c>
      <c r="J178" s="153">
        <v>0</v>
      </c>
      <c r="K178" s="153">
        <f>E178*J178</f>
        <v>0</v>
      </c>
      <c r="L178" s="184"/>
      <c r="Q178" s="146"/>
      <c r="BB178" s="122">
        <v>2</v>
      </c>
      <c r="BC178" s="122">
        <f>IF(BB178=1,G178,0)</f>
        <v>0</v>
      </c>
      <c r="BD178" s="122">
        <f>IF(BB178=2,G178,0)</f>
        <v>0</v>
      </c>
      <c r="BE178" s="122">
        <f>IF(BB178=3,G178,0)</f>
        <v>0</v>
      </c>
      <c r="BF178" s="122">
        <f>IF(BB178=4,G178,0)</f>
        <v>0</v>
      </c>
      <c r="BG178" s="122">
        <f>IF(BB178=5,G178,0)</f>
        <v>0</v>
      </c>
    </row>
    <row r="179" spans="1:17" ht="12.75">
      <c r="A179" s="154"/>
      <c r="B179" s="155"/>
      <c r="C179" s="205" t="s">
        <v>438</v>
      </c>
      <c r="D179" s="206"/>
      <c r="E179" s="157">
        <f>169.39*1.07</f>
        <v>181.2473</v>
      </c>
      <c r="F179" s="158"/>
      <c r="G179" s="159"/>
      <c r="H179" s="160"/>
      <c r="I179" s="160"/>
      <c r="J179" s="160"/>
      <c r="K179" s="160"/>
      <c r="O179" s="161"/>
      <c r="Q179" s="146"/>
    </row>
    <row r="180" spans="1:59" ht="12.75">
      <c r="A180" s="162"/>
      <c r="B180" s="163" t="s">
        <v>69</v>
      </c>
      <c r="C180" s="164" t="str">
        <f>CONCATENATE(B173," ",C173)</f>
        <v>771 Podlahy z dlaždic a obklady</v>
      </c>
      <c r="D180" s="162"/>
      <c r="E180" s="165"/>
      <c r="F180" s="165"/>
      <c r="G180" s="166">
        <f>SUM(G173:G179)</f>
        <v>0</v>
      </c>
      <c r="H180" s="167"/>
      <c r="I180" s="168">
        <f>SUM(I173:I179)</f>
        <v>4.152478299999999</v>
      </c>
      <c r="J180" s="167"/>
      <c r="K180" s="168">
        <f>SUM(K173:K179)</f>
        <v>0</v>
      </c>
      <c r="Q180" s="146"/>
      <c r="BC180" s="169">
        <f>SUM(BC173:BC179)</f>
        <v>0</v>
      </c>
      <c r="BD180" s="169">
        <f>SUM(BD173:BD179)</f>
        <v>0</v>
      </c>
      <c r="BE180" s="169">
        <f>SUM(BE173:BE179)</f>
        <v>0</v>
      </c>
      <c r="BF180" s="169">
        <f>SUM(BF173:BF179)</f>
        <v>0</v>
      </c>
      <c r="BG180" s="169">
        <f>SUM(BG173:BG179)</f>
        <v>0</v>
      </c>
    </row>
    <row r="181" spans="1:17" ht="12.75">
      <c r="A181" s="139" t="s">
        <v>67</v>
      </c>
      <c r="B181" s="140" t="s">
        <v>461</v>
      </c>
      <c r="C181" s="141" t="s">
        <v>462</v>
      </c>
      <c r="D181" s="142"/>
      <c r="E181" s="143"/>
      <c r="F181" s="143"/>
      <c r="G181" s="144"/>
      <c r="H181" s="145"/>
      <c r="I181" s="145"/>
      <c r="J181" s="145"/>
      <c r="K181" s="145"/>
      <c r="Q181" s="146"/>
    </row>
    <row r="182" spans="1:17" ht="12.75">
      <c r="A182" s="147">
        <v>94</v>
      </c>
      <c r="B182" s="148" t="s">
        <v>466</v>
      </c>
      <c r="C182" s="149" t="s">
        <v>467</v>
      </c>
      <c r="D182" s="150" t="s">
        <v>68</v>
      </c>
      <c r="E182" s="151">
        <v>10</v>
      </c>
      <c r="F182" s="151"/>
      <c r="G182" s="152">
        <f>E182*F182</f>
        <v>0</v>
      </c>
      <c r="H182" s="153"/>
      <c r="I182" s="153"/>
      <c r="J182" s="153"/>
      <c r="K182" s="153"/>
      <c r="L182" s="184"/>
      <c r="Q182" s="146"/>
    </row>
    <row r="183" spans="1:17" ht="12.75">
      <c r="A183" s="147">
        <v>95</v>
      </c>
      <c r="B183" s="148" t="s">
        <v>319</v>
      </c>
      <c r="C183" s="149" t="s">
        <v>321</v>
      </c>
      <c r="D183" s="150" t="s">
        <v>68</v>
      </c>
      <c r="E183" s="151">
        <v>6</v>
      </c>
      <c r="F183" s="151"/>
      <c r="G183" s="152">
        <f>E183*F183</f>
        <v>0</v>
      </c>
      <c r="H183" s="153"/>
      <c r="I183" s="153"/>
      <c r="J183" s="153"/>
      <c r="K183" s="153"/>
      <c r="L183" s="184"/>
      <c r="Q183" s="146"/>
    </row>
    <row r="184" spans="1:17" ht="12.75">
      <c r="A184" s="147">
        <v>96</v>
      </c>
      <c r="B184" s="148" t="s">
        <v>319</v>
      </c>
      <c r="C184" s="149" t="s">
        <v>465</v>
      </c>
      <c r="D184" s="150" t="s">
        <v>68</v>
      </c>
      <c r="E184" s="151">
        <v>4</v>
      </c>
      <c r="F184" s="151"/>
      <c r="G184" s="152">
        <f>E184*F184</f>
        <v>0</v>
      </c>
      <c r="H184" s="153"/>
      <c r="I184" s="153"/>
      <c r="J184" s="153"/>
      <c r="K184" s="153"/>
      <c r="L184" s="184"/>
      <c r="Q184" s="146"/>
    </row>
    <row r="185" spans="1:17" ht="12.75">
      <c r="A185" s="147">
        <v>97</v>
      </c>
      <c r="B185" s="148" t="s">
        <v>320</v>
      </c>
      <c r="C185" s="149" t="s">
        <v>322</v>
      </c>
      <c r="D185" s="150" t="s">
        <v>68</v>
      </c>
      <c r="E185" s="151">
        <v>10</v>
      </c>
      <c r="F185" s="151"/>
      <c r="G185" s="152">
        <f>E185*F185</f>
        <v>0</v>
      </c>
      <c r="H185" s="153"/>
      <c r="I185" s="153"/>
      <c r="J185" s="153"/>
      <c r="K185" s="153"/>
      <c r="L185" s="184"/>
      <c r="Q185" s="146"/>
    </row>
    <row r="186" spans="1:59" ht="12.75">
      <c r="A186" s="162"/>
      <c r="B186" s="163" t="s">
        <v>69</v>
      </c>
      <c r="C186" s="164" t="str">
        <f>CONCATENATE(B181," ",C181)</f>
        <v>766 Truhlářské kce.</v>
      </c>
      <c r="D186" s="162"/>
      <c r="E186" s="165"/>
      <c r="F186" s="165"/>
      <c r="G186" s="166">
        <f>SUM(G182:G185)</f>
        <v>0</v>
      </c>
      <c r="H186" s="167"/>
      <c r="I186" s="168">
        <f>SUM(I177:I185)</f>
        <v>7.767990299999999</v>
      </c>
      <c r="J186" s="167"/>
      <c r="K186" s="168">
        <f>SUM(K177:K185)</f>
        <v>0</v>
      </c>
      <c r="Q186" s="146"/>
      <c r="BC186" s="169">
        <f>SUM(BC177:BC185)</f>
        <v>0</v>
      </c>
      <c r="BD186" s="169">
        <f>SUM(BD177:BD185)</f>
        <v>0</v>
      </c>
      <c r="BE186" s="169">
        <f>SUM(BE177:BE185)</f>
        <v>0</v>
      </c>
      <c r="BF186" s="169">
        <f>SUM(BF177:BF185)</f>
        <v>0</v>
      </c>
      <c r="BG186" s="169">
        <f>SUM(BG177:BG185)</f>
        <v>0</v>
      </c>
    </row>
    <row r="187" spans="1:17" ht="12.75">
      <c r="A187" s="139" t="s">
        <v>67</v>
      </c>
      <c r="B187" s="140" t="s">
        <v>210</v>
      </c>
      <c r="C187" s="141" t="s">
        <v>211</v>
      </c>
      <c r="D187" s="142"/>
      <c r="E187" s="143"/>
      <c r="F187" s="143"/>
      <c r="G187" s="144"/>
      <c r="H187" s="145"/>
      <c r="I187" s="145"/>
      <c r="J187" s="145"/>
      <c r="K187" s="145"/>
      <c r="Q187" s="146"/>
    </row>
    <row r="188" spans="1:59" ht="12.75">
      <c r="A188" s="147">
        <v>98</v>
      </c>
      <c r="B188" s="148" t="s">
        <v>212</v>
      </c>
      <c r="C188" s="149" t="s">
        <v>213</v>
      </c>
      <c r="D188" s="150" t="s">
        <v>75</v>
      </c>
      <c r="E188" s="151">
        <v>192.88</v>
      </c>
      <c r="F188" s="151"/>
      <c r="G188" s="152">
        <f>E188*F188</f>
        <v>0</v>
      </c>
      <c r="H188" s="153">
        <v>0</v>
      </c>
      <c r="I188" s="153">
        <f>E188*H188</f>
        <v>0</v>
      </c>
      <c r="J188" s="153">
        <v>0</v>
      </c>
      <c r="K188" s="153">
        <f>E188*J188</f>
        <v>0</v>
      </c>
      <c r="Q188" s="146"/>
      <c r="BB188" s="122">
        <v>2</v>
      </c>
      <c r="BC188" s="122">
        <f>IF(BB188=1,G188,0)</f>
        <v>0</v>
      </c>
      <c r="BD188" s="122">
        <f>IF(BB188=2,G188,0)</f>
        <v>0</v>
      </c>
      <c r="BE188" s="122">
        <f>IF(BB188=3,G188,0)</f>
        <v>0</v>
      </c>
      <c r="BF188" s="122">
        <f>IF(BB188=4,G188,0)</f>
        <v>0</v>
      </c>
      <c r="BG188" s="122">
        <f>IF(BB188=5,G188,0)</f>
        <v>0</v>
      </c>
    </row>
    <row r="189" spans="1:17" ht="12.75">
      <c r="A189" s="154"/>
      <c r="B189" s="155"/>
      <c r="C189" s="205" t="s">
        <v>214</v>
      </c>
      <c r="D189" s="206"/>
      <c r="E189" s="157">
        <v>0</v>
      </c>
      <c r="F189" s="158"/>
      <c r="G189" s="159"/>
      <c r="H189" s="160"/>
      <c r="I189" s="160"/>
      <c r="J189" s="160"/>
      <c r="K189" s="160"/>
      <c r="O189" s="161"/>
      <c r="Q189" s="146"/>
    </row>
    <row r="190" spans="1:17" ht="12.75">
      <c r="A190" s="154"/>
      <c r="B190" s="155"/>
      <c r="C190" s="205">
        <v>192.88</v>
      </c>
      <c r="D190" s="206"/>
      <c r="E190" s="157">
        <v>192.88</v>
      </c>
      <c r="F190" s="158"/>
      <c r="G190" s="159"/>
      <c r="H190" s="160"/>
      <c r="I190" s="160"/>
      <c r="J190" s="160"/>
      <c r="K190" s="160"/>
      <c r="O190" s="161"/>
      <c r="Q190" s="146"/>
    </row>
    <row r="191" spans="1:59" ht="12.75">
      <c r="A191" s="147">
        <v>99</v>
      </c>
      <c r="B191" s="148" t="s">
        <v>215</v>
      </c>
      <c r="C191" s="149" t="s">
        <v>216</v>
      </c>
      <c r="D191" s="150" t="s">
        <v>75</v>
      </c>
      <c r="E191" s="151">
        <v>206.38</v>
      </c>
      <c r="F191" s="151"/>
      <c r="G191" s="152">
        <f>E191*F191</f>
        <v>0</v>
      </c>
      <c r="H191" s="153">
        <v>0.0126</v>
      </c>
      <c r="I191" s="153">
        <f>E191*H191</f>
        <v>2.600388</v>
      </c>
      <c r="J191" s="153">
        <v>0</v>
      </c>
      <c r="K191" s="153">
        <f>E191*J191</f>
        <v>0</v>
      </c>
      <c r="L191" s="184"/>
      <c r="Q191" s="146"/>
      <c r="BB191" s="122">
        <v>2</v>
      </c>
      <c r="BC191" s="122">
        <f>IF(BB191=1,G191,0)</f>
        <v>0</v>
      </c>
      <c r="BD191" s="122">
        <f>IF(BB191=2,G191,0)</f>
        <v>0</v>
      </c>
      <c r="BE191" s="122">
        <f>IF(BB191=3,G191,0)</f>
        <v>0</v>
      </c>
      <c r="BF191" s="122">
        <f>IF(BB191=4,G191,0)</f>
        <v>0</v>
      </c>
      <c r="BG191" s="122">
        <f>IF(BB191=5,G191,0)</f>
        <v>0</v>
      </c>
    </row>
    <row r="192" spans="1:17" ht="12.75">
      <c r="A192" s="154"/>
      <c r="B192" s="155"/>
      <c r="C192" s="205" t="s">
        <v>439</v>
      </c>
      <c r="D192" s="206"/>
      <c r="E192" s="157">
        <f>192.88*1.07</f>
        <v>206.38160000000002</v>
      </c>
      <c r="F192" s="158"/>
      <c r="G192" s="159"/>
      <c r="H192" s="160"/>
      <c r="I192" s="160"/>
      <c r="J192" s="160"/>
      <c r="K192" s="160"/>
      <c r="O192" s="161"/>
      <c r="Q192" s="146"/>
    </row>
    <row r="193" spans="1:59" ht="12.75">
      <c r="A193" s="162"/>
      <c r="B193" s="163" t="s">
        <v>69</v>
      </c>
      <c r="C193" s="164" t="str">
        <f>CONCATENATE(B187," ",C187)</f>
        <v>781 Obklady keramické</v>
      </c>
      <c r="D193" s="162"/>
      <c r="E193" s="165"/>
      <c r="F193" s="165"/>
      <c r="G193" s="166">
        <f>SUM(G187:G192)</f>
        <v>0</v>
      </c>
      <c r="H193" s="167"/>
      <c r="I193" s="168">
        <f>SUM(I187:I192)</f>
        <v>2.600388</v>
      </c>
      <c r="J193" s="167"/>
      <c r="K193" s="168">
        <f>SUM(K187:K192)</f>
        <v>0</v>
      </c>
      <c r="Q193" s="146"/>
      <c r="BC193" s="169">
        <f>SUM(BC187:BC192)</f>
        <v>0</v>
      </c>
      <c r="BD193" s="169">
        <f>SUM(BD187:BD192)</f>
        <v>0</v>
      </c>
      <c r="BE193" s="169">
        <f>SUM(BE187:BE192)</f>
        <v>0</v>
      </c>
      <c r="BF193" s="169">
        <f>SUM(BF187:BF192)</f>
        <v>0</v>
      </c>
      <c r="BG193" s="169">
        <f>SUM(BG187:BG192)</f>
        <v>0</v>
      </c>
    </row>
    <row r="194" spans="1:17" ht="12.75">
      <c r="A194" s="139" t="s">
        <v>67</v>
      </c>
      <c r="B194" s="140" t="s">
        <v>217</v>
      </c>
      <c r="C194" s="141" t="s">
        <v>218</v>
      </c>
      <c r="D194" s="142"/>
      <c r="E194" s="143"/>
      <c r="F194" s="143"/>
      <c r="G194" s="144"/>
      <c r="H194" s="145"/>
      <c r="I194" s="145"/>
      <c r="J194" s="145"/>
      <c r="K194" s="145"/>
      <c r="Q194" s="146"/>
    </row>
    <row r="195" spans="1:59" ht="12.75">
      <c r="A195" s="147">
        <v>100</v>
      </c>
      <c r="B195" s="148" t="s">
        <v>441</v>
      </c>
      <c r="C195" s="149" t="s">
        <v>442</v>
      </c>
      <c r="D195" s="150" t="s">
        <v>75</v>
      </c>
      <c r="E195" s="151">
        <v>15.64</v>
      </c>
      <c r="F195" s="151"/>
      <c r="G195" s="152">
        <f>E195*F195</f>
        <v>0</v>
      </c>
      <c r="H195" s="153">
        <v>0.00025</v>
      </c>
      <c r="I195" s="153">
        <f>E195*H195</f>
        <v>0.00391</v>
      </c>
      <c r="J195" s="153">
        <v>0</v>
      </c>
      <c r="K195" s="153">
        <f>E195*J195</f>
        <v>0</v>
      </c>
      <c r="Q195" s="146"/>
      <c r="BB195" s="122">
        <v>2</v>
      </c>
      <c r="BC195" s="122">
        <f>IF(BB195=1,G195,0)</f>
        <v>0</v>
      </c>
      <c r="BD195" s="122">
        <f>IF(BB195=2,G195,0)</f>
        <v>0</v>
      </c>
      <c r="BE195" s="122">
        <f>IF(BB195=3,G195,0)</f>
        <v>0</v>
      </c>
      <c r="BF195" s="122">
        <f>IF(BB195=4,G195,0)</f>
        <v>0</v>
      </c>
      <c r="BG195" s="122">
        <f>IF(BB195=5,G195,0)</f>
        <v>0</v>
      </c>
    </row>
    <row r="196" spans="1:17" ht="12.75">
      <c r="A196" s="154"/>
      <c r="B196" s="155"/>
      <c r="C196" s="205" t="s">
        <v>219</v>
      </c>
      <c r="D196" s="206"/>
      <c r="E196" s="157">
        <v>0</v>
      </c>
      <c r="F196" s="158"/>
      <c r="G196" s="159"/>
      <c r="H196" s="160"/>
      <c r="I196" s="160"/>
      <c r="J196" s="160"/>
      <c r="K196" s="160"/>
      <c r="O196" s="161"/>
      <c r="Q196" s="146"/>
    </row>
    <row r="197" spans="1:17" ht="12.75">
      <c r="A197" s="154"/>
      <c r="B197" s="155"/>
      <c r="C197" s="205" t="s">
        <v>440</v>
      </c>
      <c r="D197" s="206"/>
      <c r="E197" s="157">
        <f>(1.97*2+0.8)*0.3*11</f>
        <v>15.642</v>
      </c>
      <c r="F197" s="158"/>
      <c r="G197" s="159"/>
      <c r="H197" s="160"/>
      <c r="I197" s="160"/>
      <c r="J197" s="160"/>
      <c r="K197" s="160"/>
      <c r="O197" s="161"/>
      <c r="Q197" s="146"/>
    </row>
    <row r="198" spans="1:59" ht="12.75">
      <c r="A198" s="162"/>
      <c r="B198" s="163" t="s">
        <v>69</v>
      </c>
      <c r="C198" s="164" t="str">
        <f>CONCATENATE(B194," ",C194)</f>
        <v>783 Nátěry</v>
      </c>
      <c r="D198" s="162"/>
      <c r="E198" s="165"/>
      <c r="F198" s="165"/>
      <c r="G198" s="166">
        <f>SUM(G194:G197)</f>
        <v>0</v>
      </c>
      <c r="H198" s="167"/>
      <c r="I198" s="168">
        <f>SUM(I194:I197)</f>
        <v>0.00391</v>
      </c>
      <c r="J198" s="167"/>
      <c r="K198" s="168">
        <f>SUM(K194:K197)</f>
        <v>0</v>
      </c>
      <c r="Q198" s="146"/>
      <c r="BC198" s="169">
        <f>SUM(BC194:BC197)</f>
        <v>0</v>
      </c>
      <c r="BD198" s="169">
        <f>SUM(BD194:BD197)</f>
        <v>0</v>
      </c>
      <c r="BE198" s="169">
        <f>SUM(BE194:BE197)</f>
        <v>0</v>
      </c>
      <c r="BF198" s="169">
        <f>SUM(BF194:BF197)</f>
        <v>0</v>
      </c>
      <c r="BG198" s="169">
        <f>SUM(BG194:BG197)</f>
        <v>0</v>
      </c>
    </row>
    <row r="199" spans="1:17" ht="12.75">
      <c r="A199" s="139" t="s">
        <v>67</v>
      </c>
      <c r="B199" s="140" t="s">
        <v>220</v>
      </c>
      <c r="C199" s="141" t="s">
        <v>221</v>
      </c>
      <c r="D199" s="142"/>
      <c r="E199" s="143"/>
      <c r="F199" s="143"/>
      <c r="G199" s="144"/>
      <c r="H199" s="145"/>
      <c r="I199" s="145"/>
      <c r="J199" s="145"/>
      <c r="K199" s="145"/>
      <c r="Q199" s="146"/>
    </row>
    <row r="200" spans="1:59" ht="12.75">
      <c r="A200" s="147">
        <v>101</v>
      </c>
      <c r="B200" s="148" t="s">
        <v>222</v>
      </c>
      <c r="C200" s="149" t="s">
        <v>223</v>
      </c>
      <c r="D200" s="150" t="s">
        <v>75</v>
      </c>
      <c r="E200" s="151">
        <f>SUM(E201)</f>
        <v>479.95</v>
      </c>
      <c r="F200" s="151"/>
      <c r="G200" s="152">
        <f>E200*F200</f>
        <v>0</v>
      </c>
      <c r="H200" s="153">
        <v>0.00043</v>
      </c>
      <c r="I200" s="153">
        <f>E200*H200</f>
        <v>0.2063785</v>
      </c>
      <c r="J200" s="153">
        <v>0</v>
      </c>
      <c r="K200" s="153">
        <f>E200*J200</f>
        <v>0</v>
      </c>
      <c r="L200" s="183"/>
      <c r="Q200" s="146"/>
      <c r="BB200" s="122">
        <v>2</v>
      </c>
      <c r="BC200" s="122">
        <f>IF(BB200=1,G200,0)</f>
        <v>0</v>
      </c>
      <c r="BD200" s="122">
        <f>IF(BB200=2,G200,0)</f>
        <v>0</v>
      </c>
      <c r="BE200" s="122">
        <f>IF(BB200=3,G200,0)</f>
        <v>0</v>
      </c>
      <c r="BF200" s="122">
        <f>IF(BB200=4,G200,0)</f>
        <v>0</v>
      </c>
      <c r="BG200" s="122">
        <f>IF(BB200=5,G200,0)</f>
        <v>0</v>
      </c>
    </row>
    <row r="201" spans="1:17" ht="12.75">
      <c r="A201" s="154"/>
      <c r="B201" s="155"/>
      <c r="C201" s="205" t="s">
        <v>445</v>
      </c>
      <c r="D201" s="206"/>
      <c r="E201" s="157">
        <f>310.56+169.39</f>
        <v>479.95</v>
      </c>
      <c r="F201" s="158"/>
      <c r="G201" s="159"/>
      <c r="H201" s="160"/>
      <c r="I201" s="160"/>
      <c r="J201" s="160"/>
      <c r="K201" s="160"/>
      <c r="O201" s="161"/>
      <c r="Q201" s="146"/>
    </row>
    <row r="202" spans="1:59" ht="12.75">
      <c r="A202" s="147">
        <v>102</v>
      </c>
      <c r="B202" s="148" t="s">
        <v>224</v>
      </c>
      <c r="C202" s="149" t="s">
        <v>225</v>
      </c>
      <c r="D202" s="150" t="s">
        <v>75</v>
      </c>
      <c r="E202" s="151">
        <v>479.95</v>
      </c>
      <c r="F202" s="151"/>
      <c r="G202" s="152">
        <f>E202*F202</f>
        <v>0</v>
      </c>
      <c r="H202" s="153">
        <v>3E-05</v>
      </c>
      <c r="I202" s="153">
        <f>E202*H202</f>
        <v>0.0143985</v>
      </c>
      <c r="J202" s="153">
        <v>0</v>
      </c>
      <c r="K202" s="153">
        <f>E202*J202</f>
        <v>0</v>
      </c>
      <c r="Q202" s="146"/>
      <c r="BB202" s="122">
        <v>2</v>
      </c>
      <c r="BC202" s="122">
        <f>IF(BB202=1,G202,0)</f>
        <v>0</v>
      </c>
      <c r="BD202" s="122">
        <f>IF(BB202=2,G202,0)</f>
        <v>0</v>
      </c>
      <c r="BE202" s="122">
        <f>IF(BB202=3,G202,0)</f>
        <v>0</v>
      </c>
      <c r="BF202" s="122">
        <f>IF(BB202=4,G202,0)</f>
        <v>0</v>
      </c>
      <c r="BG202" s="122">
        <f>IF(BB202=5,G202,0)</f>
        <v>0</v>
      </c>
    </row>
    <row r="203" spans="1:17" ht="12.75">
      <c r="A203" s="147"/>
      <c r="B203" s="148" t="s">
        <v>446</v>
      </c>
      <c r="C203" s="149" t="s">
        <v>447</v>
      </c>
      <c r="D203" s="150" t="s">
        <v>75</v>
      </c>
      <c r="E203" s="151">
        <f>SUM(E204)</f>
        <v>109.98</v>
      </c>
      <c r="F203" s="151"/>
      <c r="G203" s="152">
        <f>E203*F203</f>
        <v>0</v>
      </c>
      <c r="H203" s="153">
        <v>3E-05</v>
      </c>
      <c r="I203" s="153">
        <f>E203*H203</f>
        <v>0.0032994</v>
      </c>
      <c r="J203" s="153"/>
      <c r="K203" s="153"/>
      <c r="Q203" s="146"/>
    </row>
    <row r="204" spans="1:17" ht="12.75">
      <c r="A204" s="147"/>
      <c r="B204" s="148"/>
      <c r="C204" s="205" t="s">
        <v>448</v>
      </c>
      <c r="D204" s="206"/>
      <c r="E204" s="157">
        <f>183.3*0.6</f>
        <v>109.98</v>
      </c>
      <c r="F204" s="151"/>
      <c r="G204" s="152"/>
      <c r="H204" s="153"/>
      <c r="I204" s="153"/>
      <c r="J204" s="153"/>
      <c r="K204" s="153"/>
      <c r="Q204" s="146"/>
    </row>
    <row r="205" spans="1:59" ht="12.75">
      <c r="A205" s="147">
        <v>103</v>
      </c>
      <c r="B205" s="148" t="s">
        <v>226</v>
      </c>
      <c r="C205" s="149" t="s">
        <v>603</v>
      </c>
      <c r="D205" s="150" t="s">
        <v>75</v>
      </c>
      <c r="E205" s="151">
        <f>SUM(E207)</f>
        <v>137.32999999999998</v>
      </c>
      <c r="F205" s="151"/>
      <c r="G205" s="152">
        <f>E205*F205</f>
        <v>0</v>
      </c>
      <c r="H205" s="153">
        <v>0.00029</v>
      </c>
      <c r="I205" s="153">
        <f>E205*H205</f>
        <v>0.0398257</v>
      </c>
      <c r="J205" s="153">
        <v>0</v>
      </c>
      <c r="K205" s="153">
        <f>E205*J205</f>
        <v>0</v>
      </c>
      <c r="Q205" s="146"/>
      <c r="BB205" s="122">
        <v>2</v>
      </c>
      <c r="BC205" s="122">
        <f>IF(BB205=1,G205,0)</f>
        <v>0</v>
      </c>
      <c r="BD205" s="122">
        <f>IF(BB205=2,G205,0)</f>
        <v>0</v>
      </c>
      <c r="BE205" s="122">
        <f>IF(BB205=3,G205,0)</f>
        <v>0</v>
      </c>
      <c r="BF205" s="122">
        <f>IF(BB205=4,G205,0)</f>
        <v>0</v>
      </c>
      <c r="BG205" s="122">
        <f>IF(BB205=5,G205,0)</f>
        <v>0</v>
      </c>
    </row>
    <row r="206" spans="1:17" ht="12.75">
      <c r="A206" s="154"/>
      <c r="B206" s="155"/>
      <c r="C206" s="205" t="s">
        <v>444</v>
      </c>
      <c r="D206" s="206"/>
      <c r="E206" s="157">
        <v>0</v>
      </c>
      <c r="F206" s="158"/>
      <c r="G206" s="159"/>
      <c r="H206" s="160"/>
      <c r="I206" s="160"/>
      <c r="J206" s="160"/>
      <c r="K206" s="160"/>
      <c r="O206" s="161"/>
      <c r="Q206" s="146"/>
    </row>
    <row r="207" spans="1:17" ht="12.75">
      <c r="A207" s="154"/>
      <c r="B207" s="155"/>
      <c r="C207" s="205" t="s">
        <v>443</v>
      </c>
      <c r="D207" s="206"/>
      <c r="E207" s="157">
        <f>35.16+38.39+26.89*2+10</f>
        <v>137.32999999999998</v>
      </c>
      <c r="F207" s="158"/>
      <c r="G207" s="159"/>
      <c r="H207" s="160"/>
      <c r="I207" s="160"/>
      <c r="J207" s="160"/>
      <c r="K207" s="160"/>
      <c r="O207" s="161"/>
      <c r="Q207" s="146"/>
    </row>
    <row r="208" spans="1:59" ht="12.75">
      <c r="A208" s="162"/>
      <c r="B208" s="163" t="s">
        <v>69</v>
      </c>
      <c r="C208" s="164" t="str">
        <f>CONCATENATE(B199," ",C199)</f>
        <v>784 Malby</v>
      </c>
      <c r="D208" s="162"/>
      <c r="E208" s="165"/>
      <c r="F208" s="165"/>
      <c r="G208" s="166">
        <f>SUM(G199:G207)</f>
        <v>0</v>
      </c>
      <c r="H208" s="167"/>
      <c r="I208" s="168">
        <f>SUM(I199:I207)</f>
        <v>0.26390210000000003</v>
      </c>
      <c r="J208" s="167"/>
      <c r="K208" s="168">
        <f>SUM(K199:K207)</f>
        <v>0</v>
      </c>
      <c r="Q208" s="146"/>
      <c r="BC208" s="169">
        <f>SUM(BC199:BC207)</f>
        <v>0</v>
      </c>
      <c r="BD208" s="169">
        <f>SUM(BD199:BD207)</f>
        <v>0</v>
      </c>
      <c r="BE208" s="169">
        <f>SUM(BE199:BE207)</f>
        <v>0</v>
      </c>
      <c r="BF208" s="169">
        <f>SUM(BF199:BF207)</f>
        <v>0</v>
      </c>
      <c r="BG208" s="169">
        <f>SUM(BG199:BG207)</f>
        <v>0</v>
      </c>
    </row>
    <row r="209" spans="1:15" ht="12.75">
      <c r="A209" s="139" t="s">
        <v>67</v>
      </c>
      <c r="B209" s="140" t="s">
        <v>227</v>
      </c>
      <c r="C209" s="141" t="s">
        <v>228</v>
      </c>
      <c r="D209" s="142"/>
      <c r="E209" s="143"/>
      <c r="F209" s="143"/>
      <c r="G209" s="144"/>
      <c r="H209" s="145"/>
      <c r="I209" s="145"/>
      <c r="J209" s="145"/>
      <c r="K209" s="145"/>
      <c r="O209" s="146"/>
    </row>
    <row r="210" spans="1:15" ht="12.75">
      <c r="A210" s="147">
        <v>104</v>
      </c>
      <c r="B210" s="148" t="s">
        <v>483</v>
      </c>
      <c r="C210" s="149" t="s">
        <v>484</v>
      </c>
      <c r="D210" s="150" t="s">
        <v>72</v>
      </c>
      <c r="E210" s="151">
        <v>1</v>
      </c>
      <c r="F210" s="151"/>
      <c r="G210" s="152">
        <f>E210*F210</f>
        <v>0</v>
      </c>
      <c r="H210" s="153"/>
      <c r="I210" s="153"/>
      <c r="J210" s="153"/>
      <c r="K210" s="153"/>
      <c r="O210" s="146"/>
    </row>
    <row r="211" spans="1:57" ht="25.5">
      <c r="A211" s="147">
        <v>105</v>
      </c>
      <c r="B211" s="148" t="s">
        <v>487</v>
      </c>
      <c r="C211" s="149" t="s">
        <v>488</v>
      </c>
      <c r="D211" s="150" t="s">
        <v>72</v>
      </c>
      <c r="E211" s="151">
        <v>1</v>
      </c>
      <c r="F211" s="151"/>
      <c r="G211" s="152">
        <f>E211*F211</f>
        <v>0</v>
      </c>
      <c r="H211" s="153">
        <v>0.0351</v>
      </c>
      <c r="I211" s="153">
        <f>E211*H211</f>
        <v>0.0351</v>
      </c>
      <c r="J211" s="153">
        <v>0</v>
      </c>
      <c r="K211" s="153">
        <f>E211*J211</f>
        <v>0</v>
      </c>
      <c r="O211" s="146"/>
      <c r="AZ211" s="122">
        <v>2</v>
      </c>
      <c r="BA211" s="122">
        <f>IF(AZ211=1,G211,0)</f>
        <v>0</v>
      </c>
      <c r="BB211" s="122">
        <f>IF(AZ211=2,G211,0)</f>
        <v>0</v>
      </c>
      <c r="BC211" s="122">
        <f>IF(AZ211=3,G211,0)</f>
        <v>0</v>
      </c>
      <c r="BD211" s="122">
        <f>IF(AZ211=4,G211,0)</f>
        <v>0</v>
      </c>
      <c r="BE211" s="122">
        <f>IF(AZ211=5,G211,0)</f>
        <v>0</v>
      </c>
    </row>
    <row r="212" spans="1:57" ht="25.5">
      <c r="A212" s="147">
        <v>106</v>
      </c>
      <c r="B212" s="148" t="s">
        <v>238</v>
      </c>
      <c r="C212" s="149" t="s">
        <v>485</v>
      </c>
      <c r="D212" s="150" t="s">
        <v>72</v>
      </c>
      <c r="E212" s="151">
        <v>1</v>
      </c>
      <c r="F212" s="151"/>
      <c r="G212" s="152">
        <f>E212*F212</f>
        <v>0</v>
      </c>
      <c r="H212" s="153">
        <v>0</v>
      </c>
      <c r="I212" s="153">
        <f>E212*H212</f>
        <v>0</v>
      </c>
      <c r="J212" s="153">
        <v>0</v>
      </c>
      <c r="K212" s="153">
        <f>E212*J212</f>
        <v>0</v>
      </c>
      <c r="O212" s="146"/>
      <c r="AZ212" s="122">
        <v>2</v>
      </c>
      <c r="BA212" s="122">
        <f>IF(AZ212=1,G212,0)</f>
        <v>0</v>
      </c>
      <c r="BB212" s="122">
        <f>IF(AZ212=2,G212,0)</f>
        <v>0</v>
      </c>
      <c r="BC212" s="122">
        <f>IF(AZ212=3,G212,0)</f>
        <v>0</v>
      </c>
      <c r="BD212" s="122">
        <f>IF(AZ212=4,G212,0)</f>
        <v>0</v>
      </c>
      <c r="BE212" s="122">
        <f>IF(AZ212=5,G212,0)</f>
        <v>0</v>
      </c>
    </row>
    <row r="213" spans="1:57" ht="38.25">
      <c r="A213" s="147">
        <v>107</v>
      </c>
      <c r="B213" s="148" t="s">
        <v>239</v>
      </c>
      <c r="C213" s="149" t="s">
        <v>492</v>
      </c>
      <c r="D213" s="150" t="s">
        <v>72</v>
      </c>
      <c r="E213" s="151">
        <v>1</v>
      </c>
      <c r="F213" s="151"/>
      <c r="G213" s="152">
        <f>E213*F213</f>
        <v>0</v>
      </c>
      <c r="H213" s="153">
        <v>0</v>
      </c>
      <c r="I213" s="153">
        <f>E213*H213</f>
        <v>0</v>
      </c>
      <c r="J213" s="153">
        <v>0</v>
      </c>
      <c r="K213" s="153">
        <f>E213*J213</f>
        <v>0</v>
      </c>
      <c r="O213" s="146"/>
      <c r="AZ213" s="122">
        <v>2</v>
      </c>
      <c r="BA213" s="122">
        <f>IF(AZ213=1,G213,0)</f>
        <v>0</v>
      </c>
      <c r="BB213" s="122">
        <f>IF(AZ213=2,G213,0)</f>
        <v>0</v>
      </c>
      <c r="BC213" s="122">
        <f>IF(AZ213=3,G213,0)</f>
        <v>0</v>
      </c>
      <c r="BD213" s="122">
        <f>IF(AZ213=4,G213,0)</f>
        <v>0</v>
      </c>
      <c r="BE213" s="122">
        <f>IF(AZ213=5,G213,0)</f>
        <v>0</v>
      </c>
    </row>
    <row r="214" spans="1:57" ht="25.5">
      <c r="A214" s="147">
        <v>108</v>
      </c>
      <c r="B214" s="148" t="s">
        <v>240</v>
      </c>
      <c r="C214" s="149" t="s">
        <v>486</v>
      </c>
      <c r="D214" s="150" t="s">
        <v>72</v>
      </c>
      <c r="E214" s="151">
        <v>1</v>
      </c>
      <c r="F214" s="151"/>
      <c r="G214" s="152">
        <f>E214*F214</f>
        <v>0</v>
      </c>
      <c r="H214" s="153">
        <v>0</v>
      </c>
      <c r="I214" s="153">
        <f>E214*H214</f>
        <v>0</v>
      </c>
      <c r="J214" s="153">
        <v>0</v>
      </c>
      <c r="K214" s="153">
        <f>E214*J214</f>
        <v>0</v>
      </c>
      <c r="O214" s="146"/>
      <c r="AZ214" s="122">
        <v>2</v>
      </c>
      <c r="BA214" s="122">
        <f>IF(AZ214=1,G214,0)</f>
        <v>0</v>
      </c>
      <c r="BB214" s="122">
        <f>IF(AZ214=2,G214,0)</f>
        <v>0</v>
      </c>
      <c r="BC214" s="122">
        <f>IF(AZ214=3,G214,0)</f>
        <v>0</v>
      </c>
      <c r="BD214" s="122">
        <f>IF(AZ214=4,G214,0)</f>
        <v>0</v>
      </c>
      <c r="BE214" s="122">
        <f>IF(AZ214=5,G214,0)</f>
        <v>0</v>
      </c>
    </row>
    <row r="215" spans="1:15" ht="25.5">
      <c r="A215" s="147">
        <v>109</v>
      </c>
      <c r="B215" s="148" t="s">
        <v>489</v>
      </c>
      <c r="C215" s="149" t="s">
        <v>490</v>
      </c>
      <c r="D215" s="150" t="s">
        <v>72</v>
      </c>
      <c r="E215" s="151">
        <v>1</v>
      </c>
      <c r="F215" s="151"/>
      <c r="G215" s="152">
        <f aca="true" t="shared" si="26" ref="G215:G233">E215*F215</f>
        <v>0</v>
      </c>
      <c r="H215" s="153"/>
      <c r="I215" s="153"/>
      <c r="J215" s="153"/>
      <c r="K215" s="153"/>
      <c r="O215" s="146"/>
    </row>
    <row r="216" spans="1:57" ht="25.5">
      <c r="A216" s="147">
        <v>110</v>
      </c>
      <c r="B216" s="148" t="s">
        <v>241</v>
      </c>
      <c r="C216" s="149" t="s">
        <v>491</v>
      </c>
      <c r="D216" s="150" t="s">
        <v>72</v>
      </c>
      <c r="E216" s="151">
        <v>1</v>
      </c>
      <c r="F216" s="151"/>
      <c r="G216" s="152">
        <f t="shared" si="26"/>
        <v>0</v>
      </c>
      <c r="H216" s="153">
        <v>0</v>
      </c>
      <c r="I216" s="153">
        <f aca="true" t="shared" si="27" ref="I216:I221">E216*H216</f>
        <v>0</v>
      </c>
      <c r="J216" s="153">
        <v>0</v>
      </c>
      <c r="K216" s="153">
        <f aca="true" t="shared" si="28" ref="K216:K221">E216*J216</f>
        <v>0</v>
      </c>
      <c r="O216" s="146"/>
      <c r="AZ216" s="122">
        <v>2</v>
      </c>
      <c r="BA216" s="122">
        <f aca="true" t="shared" si="29" ref="BA216:BA221">IF(AZ216=1,G216,0)</f>
        <v>0</v>
      </c>
      <c r="BB216" s="122">
        <f aca="true" t="shared" si="30" ref="BB216:BB221">IF(AZ216=2,G216,0)</f>
        <v>0</v>
      </c>
      <c r="BC216" s="122">
        <f aca="true" t="shared" si="31" ref="BC216:BC221">IF(AZ216=3,G216,0)</f>
        <v>0</v>
      </c>
      <c r="BD216" s="122">
        <f aca="true" t="shared" si="32" ref="BD216:BD221">IF(AZ216=4,G216,0)</f>
        <v>0</v>
      </c>
      <c r="BE216" s="122">
        <f aca="true" t="shared" si="33" ref="BE216:BE221">IF(AZ216=5,G216,0)</f>
        <v>0</v>
      </c>
    </row>
    <row r="217" spans="1:57" ht="25.5">
      <c r="A217" s="147">
        <v>111</v>
      </c>
      <c r="B217" s="148" t="s">
        <v>242</v>
      </c>
      <c r="C217" s="149" t="s">
        <v>494</v>
      </c>
      <c r="D217" s="150" t="s">
        <v>72</v>
      </c>
      <c r="E217" s="151">
        <v>1</v>
      </c>
      <c r="F217" s="151"/>
      <c r="G217" s="152">
        <f t="shared" si="26"/>
        <v>0</v>
      </c>
      <c r="H217" s="153">
        <v>0</v>
      </c>
      <c r="I217" s="153">
        <f t="shared" si="27"/>
        <v>0</v>
      </c>
      <c r="J217" s="153">
        <v>0</v>
      </c>
      <c r="K217" s="153">
        <f t="shared" si="28"/>
        <v>0</v>
      </c>
      <c r="O217" s="146"/>
      <c r="AZ217" s="122">
        <v>2</v>
      </c>
      <c r="BA217" s="122">
        <f t="shared" si="29"/>
        <v>0</v>
      </c>
      <c r="BB217" s="122">
        <f t="shared" si="30"/>
        <v>0</v>
      </c>
      <c r="BC217" s="122">
        <f t="shared" si="31"/>
        <v>0</v>
      </c>
      <c r="BD217" s="122">
        <f t="shared" si="32"/>
        <v>0</v>
      </c>
      <c r="BE217" s="122">
        <f t="shared" si="33"/>
        <v>0</v>
      </c>
    </row>
    <row r="218" spans="1:57" ht="12.75">
      <c r="A218" s="147">
        <v>112</v>
      </c>
      <c r="B218" s="148" t="s">
        <v>229</v>
      </c>
      <c r="C218" s="149" t="s">
        <v>230</v>
      </c>
      <c r="D218" s="150" t="s">
        <v>72</v>
      </c>
      <c r="E218" s="151">
        <v>1</v>
      </c>
      <c r="F218" s="151"/>
      <c r="G218" s="152">
        <f t="shared" si="26"/>
        <v>0</v>
      </c>
      <c r="H218" s="153">
        <v>0</v>
      </c>
      <c r="I218" s="153">
        <f t="shared" si="27"/>
        <v>0</v>
      </c>
      <c r="J218" s="153">
        <v>0</v>
      </c>
      <c r="K218" s="153">
        <f t="shared" si="28"/>
        <v>0</v>
      </c>
      <c r="O218" s="146"/>
      <c r="AZ218" s="122">
        <v>2</v>
      </c>
      <c r="BA218" s="122">
        <f t="shared" si="29"/>
        <v>0</v>
      </c>
      <c r="BB218" s="122">
        <f t="shared" si="30"/>
        <v>0</v>
      </c>
      <c r="BC218" s="122">
        <f t="shared" si="31"/>
        <v>0</v>
      </c>
      <c r="BD218" s="122">
        <f t="shared" si="32"/>
        <v>0</v>
      </c>
      <c r="BE218" s="122">
        <f t="shared" si="33"/>
        <v>0</v>
      </c>
    </row>
    <row r="219" spans="1:57" ht="25.5">
      <c r="A219" s="147">
        <v>113</v>
      </c>
      <c r="B219" s="148" t="s">
        <v>243</v>
      </c>
      <c r="C219" s="149" t="s">
        <v>493</v>
      </c>
      <c r="D219" s="150" t="s">
        <v>72</v>
      </c>
      <c r="E219" s="151">
        <v>1</v>
      </c>
      <c r="F219" s="151"/>
      <c r="G219" s="152">
        <f t="shared" si="26"/>
        <v>0</v>
      </c>
      <c r="H219" s="153">
        <v>0</v>
      </c>
      <c r="I219" s="153">
        <f t="shared" si="27"/>
        <v>0</v>
      </c>
      <c r="J219" s="153">
        <v>0</v>
      </c>
      <c r="K219" s="153">
        <f t="shared" si="28"/>
        <v>0</v>
      </c>
      <c r="O219" s="146"/>
      <c r="AZ219" s="122">
        <v>2</v>
      </c>
      <c r="BA219" s="122">
        <f t="shared" si="29"/>
        <v>0</v>
      </c>
      <c r="BB219" s="122">
        <f t="shared" si="30"/>
        <v>0</v>
      </c>
      <c r="BC219" s="122">
        <f t="shared" si="31"/>
        <v>0</v>
      </c>
      <c r="BD219" s="122">
        <f t="shared" si="32"/>
        <v>0</v>
      </c>
      <c r="BE219" s="122">
        <f t="shared" si="33"/>
        <v>0</v>
      </c>
    </row>
    <row r="220" spans="1:57" ht="25.5">
      <c r="A220" s="147">
        <v>114</v>
      </c>
      <c r="B220" s="148" t="s">
        <v>244</v>
      </c>
      <c r="C220" s="149" t="s">
        <v>495</v>
      </c>
      <c r="D220" s="150" t="s">
        <v>72</v>
      </c>
      <c r="E220" s="151">
        <v>1</v>
      </c>
      <c r="F220" s="151"/>
      <c r="G220" s="152">
        <f t="shared" si="26"/>
        <v>0</v>
      </c>
      <c r="H220" s="153">
        <v>0</v>
      </c>
      <c r="I220" s="153">
        <f t="shared" si="27"/>
        <v>0</v>
      </c>
      <c r="J220" s="153">
        <v>0</v>
      </c>
      <c r="K220" s="153">
        <f t="shared" si="28"/>
        <v>0</v>
      </c>
      <c r="O220" s="146"/>
      <c r="AZ220" s="122">
        <v>2</v>
      </c>
      <c r="BA220" s="122">
        <f t="shared" si="29"/>
        <v>0</v>
      </c>
      <c r="BB220" s="122">
        <f t="shared" si="30"/>
        <v>0</v>
      </c>
      <c r="BC220" s="122">
        <f t="shared" si="31"/>
        <v>0</v>
      </c>
      <c r="BD220" s="122">
        <f t="shared" si="32"/>
        <v>0</v>
      </c>
      <c r="BE220" s="122">
        <f t="shared" si="33"/>
        <v>0</v>
      </c>
    </row>
    <row r="221" spans="1:57" ht="12.75">
      <c r="A221" s="147">
        <v>115</v>
      </c>
      <c r="B221" s="148" t="s">
        <v>527</v>
      </c>
      <c r="C221" s="149" t="s">
        <v>231</v>
      </c>
      <c r="D221" s="150" t="s">
        <v>72</v>
      </c>
      <c r="E221" s="151">
        <v>2</v>
      </c>
      <c r="F221" s="151"/>
      <c r="G221" s="152">
        <f t="shared" si="26"/>
        <v>0</v>
      </c>
      <c r="H221" s="153">
        <v>0</v>
      </c>
      <c r="I221" s="153">
        <f t="shared" si="27"/>
        <v>0</v>
      </c>
      <c r="J221" s="153">
        <v>0</v>
      </c>
      <c r="K221" s="153">
        <f t="shared" si="28"/>
        <v>0</v>
      </c>
      <c r="O221" s="146"/>
      <c r="AZ221" s="122">
        <v>2</v>
      </c>
      <c r="BA221" s="122">
        <f t="shared" si="29"/>
        <v>0</v>
      </c>
      <c r="BB221" s="122">
        <f t="shared" si="30"/>
        <v>0</v>
      </c>
      <c r="BC221" s="122">
        <f t="shared" si="31"/>
        <v>0</v>
      </c>
      <c r="BD221" s="122">
        <f t="shared" si="32"/>
        <v>0</v>
      </c>
      <c r="BE221" s="122">
        <f t="shared" si="33"/>
        <v>0</v>
      </c>
    </row>
    <row r="222" spans="1:15" ht="12.75">
      <c r="A222" s="147">
        <v>116</v>
      </c>
      <c r="B222" s="148" t="s">
        <v>245</v>
      </c>
      <c r="C222" s="149" t="s">
        <v>501</v>
      </c>
      <c r="D222" s="150" t="s">
        <v>72</v>
      </c>
      <c r="E222" s="151">
        <v>1</v>
      </c>
      <c r="F222" s="151"/>
      <c r="G222" s="152">
        <f t="shared" si="26"/>
        <v>0</v>
      </c>
      <c r="H222" s="153"/>
      <c r="I222" s="153"/>
      <c r="J222" s="153"/>
      <c r="K222" s="153"/>
      <c r="O222" s="146"/>
    </row>
    <row r="223" spans="1:15" ht="12.75">
      <c r="A223" s="147">
        <v>117</v>
      </c>
      <c r="B223" s="148" t="s">
        <v>246</v>
      </c>
      <c r="C223" s="149" t="s">
        <v>500</v>
      </c>
      <c r="D223" s="150" t="s">
        <v>72</v>
      </c>
      <c r="E223" s="151">
        <v>1</v>
      </c>
      <c r="F223" s="151"/>
      <c r="G223" s="152">
        <f t="shared" si="26"/>
        <v>0</v>
      </c>
      <c r="H223" s="153"/>
      <c r="I223" s="153"/>
      <c r="J223" s="153"/>
      <c r="K223" s="153"/>
      <c r="O223" s="146"/>
    </row>
    <row r="224" spans="1:57" ht="25.5">
      <c r="A224" s="147">
        <v>118</v>
      </c>
      <c r="B224" s="148" t="s">
        <v>247</v>
      </c>
      <c r="C224" s="149" t="s">
        <v>499</v>
      </c>
      <c r="D224" s="150" t="s">
        <v>72</v>
      </c>
      <c r="E224" s="151">
        <v>1</v>
      </c>
      <c r="F224" s="151"/>
      <c r="G224" s="152">
        <f t="shared" si="26"/>
        <v>0</v>
      </c>
      <c r="H224" s="153">
        <v>0</v>
      </c>
      <c r="I224" s="153">
        <f>E224*H224</f>
        <v>0</v>
      </c>
      <c r="J224" s="153">
        <v>0</v>
      </c>
      <c r="K224" s="153">
        <f>E224*J224</f>
        <v>0</v>
      </c>
      <c r="O224" s="146"/>
      <c r="AZ224" s="122">
        <v>2</v>
      </c>
      <c r="BA224" s="122">
        <f>IF(AZ224=1,G224,0)</f>
        <v>0</v>
      </c>
      <c r="BB224" s="122">
        <f>IF(AZ224=2,G224,0)</f>
        <v>0</v>
      </c>
      <c r="BC224" s="122">
        <f>IF(AZ224=3,G224,0)</f>
        <v>0</v>
      </c>
      <c r="BD224" s="122">
        <f>IF(AZ224=4,G224,0)</f>
        <v>0</v>
      </c>
      <c r="BE224" s="122">
        <f>IF(AZ224=5,G224,0)</f>
        <v>0</v>
      </c>
    </row>
    <row r="225" spans="1:57" ht="12.75">
      <c r="A225" s="147">
        <v>119</v>
      </c>
      <c r="B225" s="148" t="s">
        <v>232</v>
      </c>
      <c r="C225" s="149" t="s">
        <v>233</v>
      </c>
      <c r="D225" s="150" t="s">
        <v>72</v>
      </c>
      <c r="E225" s="151">
        <v>1</v>
      </c>
      <c r="F225" s="151"/>
      <c r="G225" s="152">
        <f t="shared" si="26"/>
        <v>0</v>
      </c>
      <c r="H225" s="153">
        <v>0</v>
      </c>
      <c r="I225" s="153">
        <f>E225*H225</f>
        <v>0</v>
      </c>
      <c r="J225" s="153">
        <v>0</v>
      </c>
      <c r="K225" s="153">
        <f>E225*J225</f>
        <v>0</v>
      </c>
      <c r="O225" s="146"/>
      <c r="AZ225" s="122">
        <v>2</v>
      </c>
      <c r="BA225" s="122">
        <f>IF(AZ225=1,G225,0)</f>
        <v>0</v>
      </c>
      <c r="BB225" s="122">
        <f>IF(AZ225=2,G225,0)</f>
        <v>0</v>
      </c>
      <c r="BC225" s="122">
        <f>IF(AZ225=3,G225,0)</f>
        <v>0</v>
      </c>
      <c r="BD225" s="122">
        <f>IF(AZ225=4,G225,0)</f>
        <v>0</v>
      </c>
      <c r="BE225" s="122">
        <f>IF(AZ225=5,G225,0)</f>
        <v>0</v>
      </c>
    </row>
    <row r="226" spans="1:57" ht="25.5">
      <c r="A226" s="147">
        <v>120</v>
      </c>
      <c r="B226" s="148" t="s">
        <v>248</v>
      </c>
      <c r="C226" s="149" t="s">
        <v>503</v>
      </c>
      <c r="D226" s="150" t="s">
        <v>72</v>
      </c>
      <c r="E226" s="151">
        <v>1</v>
      </c>
      <c r="F226" s="151"/>
      <c r="G226" s="152">
        <f t="shared" si="26"/>
        <v>0</v>
      </c>
      <c r="H226" s="153">
        <v>0</v>
      </c>
      <c r="I226" s="153">
        <f>E226*H226</f>
        <v>0</v>
      </c>
      <c r="J226" s="153">
        <v>0</v>
      </c>
      <c r="K226" s="153">
        <f>E226*J226</f>
        <v>0</v>
      </c>
      <c r="O226" s="146"/>
      <c r="AZ226" s="122">
        <v>2</v>
      </c>
      <c r="BA226" s="122">
        <f>IF(AZ226=1,G226,0)</f>
        <v>0</v>
      </c>
      <c r="BB226" s="122">
        <f>IF(AZ226=2,G226,0)</f>
        <v>0</v>
      </c>
      <c r="BC226" s="122">
        <f>IF(AZ226=3,G226,0)</f>
        <v>0</v>
      </c>
      <c r="BD226" s="122">
        <f>IF(AZ226=4,G226,0)</f>
        <v>0</v>
      </c>
      <c r="BE226" s="122">
        <f>IF(AZ226=5,G226,0)</f>
        <v>0</v>
      </c>
    </row>
    <row r="227" spans="1:15" ht="12.75">
      <c r="A227" s="147">
        <v>121</v>
      </c>
      <c r="B227" s="148" t="s">
        <v>504</v>
      </c>
      <c r="C227" s="149" t="s">
        <v>505</v>
      </c>
      <c r="D227" s="150" t="s">
        <v>72</v>
      </c>
      <c r="E227" s="151">
        <v>2</v>
      </c>
      <c r="F227" s="151"/>
      <c r="G227" s="152">
        <f t="shared" si="26"/>
        <v>0</v>
      </c>
      <c r="H227" s="153"/>
      <c r="I227" s="153"/>
      <c r="J227" s="153"/>
      <c r="K227" s="153"/>
      <c r="O227" s="146"/>
    </row>
    <row r="228" spans="1:15" ht="38.25">
      <c r="A228" s="147">
        <v>122</v>
      </c>
      <c r="B228" s="148" t="s">
        <v>249</v>
      </c>
      <c r="C228" s="149" t="s">
        <v>506</v>
      </c>
      <c r="D228" s="150" t="s">
        <v>72</v>
      </c>
      <c r="E228" s="151">
        <v>1</v>
      </c>
      <c r="F228" s="151"/>
      <c r="G228" s="152">
        <f t="shared" si="26"/>
        <v>0</v>
      </c>
      <c r="H228" s="153"/>
      <c r="I228" s="153"/>
      <c r="J228" s="153"/>
      <c r="K228" s="153"/>
      <c r="O228" s="146"/>
    </row>
    <row r="229" spans="1:57" ht="12.75">
      <c r="A229" s="147">
        <v>123</v>
      </c>
      <c r="B229" s="148" t="s">
        <v>234</v>
      </c>
      <c r="C229" s="149" t="s">
        <v>235</v>
      </c>
      <c r="D229" s="150" t="s">
        <v>72</v>
      </c>
      <c r="E229" s="151">
        <v>1</v>
      </c>
      <c r="F229" s="151"/>
      <c r="G229" s="152">
        <f t="shared" si="26"/>
        <v>0</v>
      </c>
      <c r="H229" s="153">
        <v>0</v>
      </c>
      <c r="I229" s="153">
        <f aca="true" t="shared" si="34" ref="I229:I234">E229*H229</f>
        <v>0</v>
      </c>
      <c r="J229" s="153">
        <v>0</v>
      </c>
      <c r="K229" s="153">
        <f aca="true" t="shared" si="35" ref="K229:K234">E229*J229</f>
        <v>0</v>
      </c>
      <c r="O229" s="146"/>
      <c r="AZ229" s="122">
        <v>2</v>
      </c>
      <c r="BA229" s="122">
        <f aca="true" t="shared" si="36" ref="BA229:BA234">IF(AZ229=1,G229,0)</f>
        <v>0</v>
      </c>
      <c r="BB229" s="122">
        <f aca="true" t="shared" si="37" ref="BB229:BB234">IF(AZ229=2,G229,0)</f>
        <v>0</v>
      </c>
      <c r="BC229" s="122">
        <f aca="true" t="shared" si="38" ref="BC229:BC234">IF(AZ229=3,G229,0)</f>
        <v>0</v>
      </c>
      <c r="BD229" s="122">
        <f aca="true" t="shared" si="39" ref="BD229:BD234">IF(AZ229=4,G229,0)</f>
        <v>0</v>
      </c>
      <c r="BE229" s="122">
        <f aca="true" t="shared" si="40" ref="BE229:BE234">IF(AZ229=5,G229,0)</f>
        <v>0</v>
      </c>
    </row>
    <row r="230" spans="1:57" ht="25.5">
      <c r="A230" s="147">
        <v>124</v>
      </c>
      <c r="B230" s="148" t="s">
        <v>250</v>
      </c>
      <c r="C230" s="149" t="s">
        <v>507</v>
      </c>
      <c r="D230" s="150" t="s">
        <v>72</v>
      </c>
      <c r="E230" s="151">
        <v>1</v>
      </c>
      <c r="F230" s="151"/>
      <c r="G230" s="152">
        <f t="shared" si="26"/>
        <v>0</v>
      </c>
      <c r="H230" s="153">
        <v>0</v>
      </c>
      <c r="I230" s="153">
        <f t="shared" si="34"/>
        <v>0</v>
      </c>
      <c r="J230" s="153">
        <v>0</v>
      </c>
      <c r="K230" s="153">
        <f t="shared" si="35"/>
        <v>0</v>
      </c>
      <c r="O230" s="146"/>
      <c r="AZ230" s="122">
        <v>2</v>
      </c>
      <c r="BA230" s="122">
        <f t="shared" si="36"/>
        <v>0</v>
      </c>
      <c r="BB230" s="122">
        <f t="shared" si="37"/>
        <v>0</v>
      </c>
      <c r="BC230" s="122">
        <f t="shared" si="38"/>
        <v>0</v>
      </c>
      <c r="BD230" s="122">
        <f t="shared" si="39"/>
        <v>0</v>
      </c>
      <c r="BE230" s="122">
        <f t="shared" si="40"/>
        <v>0</v>
      </c>
    </row>
    <row r="231" spans="1:57" ht="12.75">
      <c r="A231" s="147">
        <v>125</v>
      </c>
      <c r="B231" s="148" t="s">
        <v>236</v>
      </c>
      <c r="C231" s="149" t="s">
        <v>237</v>
      </c>
      <c r="D231" s="150" t="s">
        <v>72</v>
      </c>
      <c r="E231" s="151">
        <v>1</v>
      </c>
      <c r="F231" s="151"/>
      <c r="G231" s="152">
        <f t="shared" si="26"/>
        <v>0</v>
      </c>
      <c r="H231" s="153">
        <v>0</v>
      </c>
      <c r="I231" s="153">
        <f t="shared" si="34"/>
        <v>0</v>
      </c>
      <c r="J231" s="153">
        <v>0</v>
      </c>
      <c r="K231" s="153">
        <f t="shared" si="35"/>
        <v>0</v>
      </c>
      <c r="O231" s="146"/>
      <c r="AZ231" s="122">
        <v>2</v>
      </c>
      <c r="BA231" s="122">
        <f t="shared" si="36"/>
        <v>0</v>
      </c>
      <c r="BB231" s="122">
        <f t="shared" si="37"/>
        <v>0</v>
      </c>
      <c r="BC231" s="122">
        <f t="shared" si="38"/>
        <v>0</v>
      </c>
      <c r="BD231" s="122">
        <f t="shared" si="39"/>
        <v>0</v>
      </c>
      <c r="BE231" s="122">
        <f t="shared" si="40"/>
        <v>0</v>
      </c>
    </row>
    <row r="232" spans="1:57" ht="12.75">
      <c r="A232" s="147">
        <v>126</v>
      </c>
      <c r="B232" s="148" t="s">
        <v>251</v>
      </c>
      <c r="C232" s="149" t="s">
        <v>508</v>
      </c>
      <c r="D232" s="150" t="s">
        <v>72</v>
      </c>
      <c r="E232" s="151">
        <v>1</v>
      </c>
      <c r="F232" s="151"/>
      <c r="G232" s="152">
        <f t="shared" si="26"/>
        <v>0</v>
      </c>
      <c r="H232" s="153">
        <v>0</v>
      </c>
      <c r="I232" s="153">
        <f t="shared" si="34"/>
        <v>0</v>
      </c>
      <c r="J232" s="153">
        <v>0</v>
      </c>
      <c r="K232" s="153">
        <f t="shared" si="35"/>
        <v>0</v>
      </c>
      <c r="O232" s="146"/>
      <c r="AZ232" s="122">
        <v>2</v>
      </c>
      <c r="BA232" s="122">
        <f t="shared" si="36"/>
        <v>0</v>
      </c>
      <c r="BB232" s="122">
        <f t="shared" si="37"/>
        <v>0</v>
      </c>
      <c r="BC232" s="122">
        <f t="shared" si="38"/>
        <v>0</v>
      </c>
      <c r="BD232" s="122">
        <f t="shared" si="39"/>
        <v>0</v>
      </c>
      <c r="BE232" s="122">
        <f t="shared" si="40"/>
        <v>0</v>
      </c>
    </row>
    <row r="233" spans="1:57" ht="25.5">
      <c r="A233" s="147">
        <v>127</v>
      </c>
      <c r="B233" s="148" t="s">
        <v>253</v>
      </c>
      <c r="C233" s="149" t="s">
        <v>511</v>
      </c>
      <c r="D233" s="150" t="s">
        <v>72</v>
      </c>
      <c r="E233" s="151">
        <v>1</v>
      </c>
      <c r="F233" s="151"/>
      <c r="G233" s="152">
        <f t="shared" si="26"/>
        <v>0</v>
      </c>
      <c r="H233" s="153">
        <v>0</v>
      </c>
      <c r="I233" s="153">
        <f t="shared" si="34"/>
        <v>0</v>
      </c>
      <c r="J233" s="153">
        <v>0</v>
      </c>
      <c r="K233" s="153">
        <f t="shared" si="35"/>
        <v>0</v>
      </c>
      <c r="O233" s="146"/>
      <c r="AZ233" s="122">
        <v>2</v>
      </c>
      <c r="BA233" s="122">
        <f t="shared" si="36"/>
        <v>0</v>
      </c>
      <c r="BB233" s="122">
        <f t="shared" si="37"/>
        <v>0</v>
      </c>
      <c r="BC233" s="122">
        <f t="shared" si="38"/>
        <v>0</v>
      </c>
      <c r="BD233" s="122">
        <f t="shared" si="39"/>
        <v>0</v>
      </c>
      <c r="BE233" s="122">
        <f t="shared" si="40"/>
        <v>0</v>
      </c>
    </row>
    <row r="234" spans="1:57" ht="25.5">
      <c r="A234" s="147">
        <v>128</v>
      </c>
      <c r="B234" s="148" t="s">
        <v>254</v>
      </c>
      <c r="C234" s="149" t="s">
        <v>528</v>
      </c>
      <c r="D234" s="150" t="s">
        <v>72</v>
      </c>
      <c r="E234" s="151">
        <v>1</v>
      </c>
      <c r="F234" s="151"/>
      <c r="G234" s="152">
        <f aca="true" t="shared" si="41" ref="G234:G262">E234*F234</f>
        <v>0</v>
      </c>
      <c r="H234" s="153">
        <v>0</v>
      </c>
      <c r="I234" s="153">
        <f t="shared" si="34"/>
        <v>0</v>
      </c>
      <c r="J234" s="153">
        <v>0</v>
      </c>
      <c r="K234" s="153">
        <f t="shared" si="35"/>
        <v>0</v>
      </c>
      <c r="O234" s="146"/>
      <c r="AZ234" s="122">
        <v>2</v>
      </c>
      <c r="BA234" s="122">
        <f t="shared" si="36"/>
        <v>0</v>
      </c>
      <c r="BB234" s="122">
        <f t="shared" si="37"/>
        <v>0</v>
      </c>
      <c r="BC234" s="122">
        <f t="shared" si="38"/>
        <v>0</v>
      </c>
      <c r="BD234" s="122">
        <f t="shared" si="39"/>
        <v>0</v>
      </c>
      <c r="BE234" s="122">
        <f t="shared" si="40"/>
        <v>0</v>
      </c>
    </row>
    <row r="235" spans="1:57" ht="25.5">
      <c r="A235" s="147">
        <v>129</v>
      </c>
      <c r="B235" s="148" t="s">
        <v>255</v>
      </c>
      <c r="C235" s="149" t="s">
        <v>529</v>
      </c>
      <c r="D235" s="150" t="s">
        <v>72</v>
      </c>
      <c r="E235" s="151">
        <v>1</v>
      </c>
      <c r="F235" s="151"/>
      <c r="G235" s="152">
        <f t="shared" si="41"/>
        <v>0</v>
      </c>
      <c r="H235" s="153">
        <v>0</v>
      </c>
      <c r="I235" s="153">
        <f aca="true" t="shared" si="42" ref="I235:I242">E235*H235</f>
        <v>0</v>
      </c>
      <c r="J235" s="153">
        <v>0</v>
      </c>
      <c r="K235" s="153">
        <f aca="true" t="shared" si="43" ref="K235:K242">E235*J235</f>
        <v>0</v>
      </c>
      <c r="O235" s="146"/>
      <c r="AZ235" s="122">
        <v>2</v>
      </c>
      <c r="BA235" s="122">
        <f aca="true" t="shared" si="44" ref="BA235:BA240">IF(AZ235=1,G235,0)</f>
        <v>0</v>
      </c>
      <c r="BB235" s="122">
        <f aca="true" t="shared" si="45" ref="BB235:BB240">IF(AZ235=2,G235,0)</f>
        <v>0</v>
      </c>
      <c r="BC235" s="122">
        <f aca="true" t="shared" si="46" ref="BC235:BC240">IF(AZ235=3,G235,0)</f>
        <v>0</v>
      </c>
      <c r="BD235" s="122">
        <f aca="true" t="shared" si="47" ref="BD235:BD240">IF(AZ235=4,G235,0)</f>
        <v>0</v>
      </c>
      <c r="BE235" s="122">
        <f aca="true" t="shared" si="48" ref="BE235:BE240">IF(AZ235=5,G235,0)</f>
        <v>0</v>
      </c>
    </row>
    <row r="236" spans="1:57" ht="12.75">
      <c r="A236" s="147">
        <v>130</v>
      </c>
      <c r="B236" s="148" t="s">
        <v>256</v>
      </c>
      <c r="C236" s="149" t="s">
        <v>598</v>
      </c>
      <c r="D236" s="150" t="s">
        <v>72</v>
      </c>
      <c r="E236" s="151">
        <v>3</v>
      </c>
      <c r="F236" s="151"/>
      <c r="G236" s="152">
        <f t="shared" si="41"/>
        <v>0</v>
      </c>
      <c r="H236" s="153">
        <v>0</v>
      </c>
      <c r="I236" s="153">
        <f t="shared" si="42"/>
        <v>0</v>
      </c>
      <c r="J236" s="153">
        <v>0</v>
      </c>
      <c r="K236" s="153">
        <f t="shared" si="43"/>
        <v>0</v>
      </c>
      <c r="O236" s="146"/>
      <c r="AZ236" s="122">
        <v>2</v>
      </c>
      <c r="BA236" s="122">
        <f t="shared" si="44"/>
        <v>0</v>
      </c>
      <c r="BB236" s="122">
        <f t="shared" si="45"/>
        <v>0</v>
      </c>
      <c r="BC236" s="122">
        <f t="shared" si="46"/>
        <v>0</v>
      </c>
      <c r="BD236" s="122">
        <f t="shared" si="47"/>
        <v>0</v>
      </c>
      <c r="BE236" s="122">
        <f t="shared" si="48"/>
        <v>0</v>
      </c>
    </row>
    <row r="237" spans="1:57" ht="25.5">
      <c r="A237" s="147">
        <v>131</v>
      </c>
      <c r="B237" s="148" t="s">
        <v>257</v>
      </c>
      <c r="C237" s="149" t="s">
        <v>512</v>
      </c>
      <c r="D237" s="150" t="s">
        <v>72</v>
      </c>
      <c r="E237" s="151">
        <v>1</v>
      </c>
      <c r="F237" s="151"/>
      <c r="G237" s="152">
        <f t="shared" si="41"/>
        <v>0</v>
      </c>
      <c r="H237" s="153">
        <v>0</v>
      </c>
      <c r="I237" s="153">
        <f t="shared" si="42"/>
        <v>0</v>
      </c>
      <c r="J237" s="153">
        <v>0</v>
      </c>
      <c r="K237" s="153">
        <f t="shared" si="43"/>
        <v>0</v>
      </c>
      <c r="O237" s="146"/>
      <c r="AZ237" s="122">
        <v>2</v>
      </c>
      <c r="BA237" s="122">
        <f t="shared" si="44"/>
        <v>0</v>
      </c>
      <c r="BB237" s="122">
        <f t="shared" si="45"/>
        <v>0</v>
      </c>
      <c r="BC237" s="122">
        <f t="shared" si="46"/>
        <v>0</v>
      </c>
      <c r="BD237" s="122">
        <f t="shared" si="47"/>
        <v>0</v>
      </c>
      <c r="BE237" s="122">
        <f t="shared" si="48"/>
        <v>0</v>
      </c>
    </row>
    <row r="238" spans="1:57" ht="12.75">
      <c r="A238" s="147">
        <v>132</v>
      </c>
      <c r="B238" s="148" t="s">
        <v>258</v>
      </c>
      <c r="C238" s="149" t="s">
        <v>599</v>
      </c>
      <c r="D238" s="150" t="s">
        <v>72</v>
      </c>
      <c r="E238" s="151">
        <v>1</v>
      </c>
      <c r="F238" s="151"/>
      <c r="G238" s="152">
        <f t="shared" si="41"/>
        <v>0</v>
      </c>
      <c r="H238" s="153">
        <v>0</v>
      </c>
      <c r="I238" s="153">
        <f t="shared" si="42"/>
        <v>0</v>
      </c>
      <c r="J238" s="153">
        <v>0</v>
      </c>
      <c r="K238" s="153">
        <f t="shared" si="43"/>
        <v>0</v>
      </c>
      <c r="O238" s="146"/>
      <c r="AZ238" s="122">
        <v>2</v>
      </c>
      <c r="BA238" s="122">
        <f t="shared" si="44"/>
        <v>0</v>
      </c>
      <c r="BB238" s="122">
        <f t="shared" si="45"/>
        <v>0</v>
      </c>
      <c r="BC238" s="122">
        <f t="shared" si="46"/>
        <v>0</v>
      </c>
      <c r="BD238" s="122">
        <f t="shared" si="47"/>
        <v>0</v>
      </c>
      <c r="BE238" s="122">
        <f t="shared" si="48"/>
        <v>0</v>
      </c>
    </row>
    <row r="239" spans="1:57" ht="25.5">
      <c r="A239" s="147">
        <v>133</v>
      </c>
      <c r="B239" s="148" t="s">
        <v>513</v>
      </c>
      <c r="C239" s="149" t="s">
        <v>514</v>
      </c>
      <c r="D239" s="150" t="s">
        <v>72</v>
      </c>
      <c r="E239" s="151">
        <v>1</v>
      </c>
      <c r="F239" s="151"/>
      <c r="G239" s="152">
        <f t="shared" si="41"/>
        <v>0</v>
      </c>
      <c r="H239" s="153">
        <v>0</v>
      </c>
      <c r="I239" s="153">
        <f t="shared" si="42"/>
        <v>0</v>
      </c>
      <c r="J239" s="153">
        <v>0</v>
      </c>
      <c r="K239" s="153">
        <f t="shared" si="43"/>
        <v>0</v>
      </c>
      <c r="O239" s="146"/>
      <c r="AZ239" s="122">
        <v>3</v>
      </c>
      <c r="BA239" s="122">
        <f t="shared" si="44"/>
        <v>0</v>
      </c>
      <c r="BB239" s="122">
        <f t="shared" si="45"/>
        <v>0</v>
      </c>
      <c r="BC239" s="122">
        <f t="shared" si="46"/>
        <v>0</v>
      </c>
      <c r="BD239" s="122">
        <f t="shared" si="47"/>
        <v>0</v>
      </c>
      <c r="BE239" s="122">
        <f t="shared" si="48"/>
        <v>0</v>
      </c>
    </row>
    <row r="240" spans="1:57" ht="25.5">
      <c r="A240" s="147">
        <v>134</v>
      </c>
      <c r="B240" s="148" t="s">
        <v>259</v>
      </c>
      <c r="C240" s="149" t="s">
        <v>600</v>
      </c>
      <c r="D240" s="150" t="s">
        <v>165</v>
      </c>
      <c r="E240" s="151">
        <v>1</v>
      </c>
      <c r="F240" s="151"/>
      <c r="G240" s="152">
        <f t="shared" si="41"/>
        <v>0</v>
      </c>
      <c r="H240" s="153">
        <v>0</v>
      </c>
      <c r="I240" s="153">
        <f t="shared" si="42"/>
        <v>0</v>
      </c>
      <c r="J240" s="153">
        <v>0</v>
      </c>
      <c r="K240" s="153">
        <f t="shared" si="43"/>
        <v>0</v>
      </c>
      <c r="O240" s="146"/>
      <c r="AZ240" s="122">
        <v>2</v>
      </c>
      <c r="BA240" s="122">
        <f t="shared" si="44"/>
        <v>0</v>
      </c>
      <c r="BB240" s="122">
        <f t="shared" si="45"/>
        <v>0</v>
      </c>
      <c r="BC240" s="122">
        <f t="shared" si="46"/>
        <v>0</v>
      </c>
      <c r="BD240" s="122">
        <f t="shared" si="47"/>
        <v>0</v>
      </c>
      <c r="BE240" s="122">
        <f t="shared" si="48"/>
        <v>0</v>
      </c>
    </row>
    <row r="241" spans="1:59" ht="25.5">
      <c r="A241" s="147">
        <v>135</v>
      </c>
      <c r="B241" s="148" t="s">
        <v>406</v>
      </c>
      <c r="C241" s="149" t="s">
        <v>482</v>
      </c>
      <c r="D241" s="150" t="s">
        <v>125</v>
      </c>
      <c r="E241" s="151">
        <v>1</v>
      </c>
      <c r="F241" s="151"/>
      <c r="G241" s="152">
        <f t="shared" si="41"/>
        <v>0</v>
      </c>
      <c r="H241" s="153">
        <v>0</v>
      </c>
      <c r="I241" s="153">
        <f t="shared" si="42"/>
        <v>0</v>
      </c>
      <c r="J241" s="153">
        <v>0</v>
      </c>
      <c r="K241" s="153">
        <f t="shared" si="43"/>
        <v>0</v>
      </c>
      <c r="Q241" s="146"/>
      <c r="BB241" s="122">
        <v>2</v>
      </c>
      <c r="BC241" s="122">
        <f>IF(BB241=1,G241,0)</f>
        <v>0</v>
      </c>
      <c r="BD241" s="122">
        <f>IF(BB241=2,G241,0)</f>
        <v>0</v>
      </c>
      <c r="BE241" s="122">
        <f>IF(BB241=3,G241,0)</f>
        <v>0</v>
      </c>
      <c r="BF241" s="122">
        <f>IF(BB241=4,G241,0)</f>
        <v>0</v>
      </c>
      <c r="BG241" s="122">
        <f>IF(BB241=5,G241,0)</f>
        <v>0</v>
      </c>
    </row>
    <row r="242" spans="1:59" ht="12.75">
      <c r="A242" s="147">
        <v>136</v>
      </c>
      <c r="B242" s="148" t="s">
        <v>406</v>
      </c>
      <c r="C242" s="149" t="s">
        <v>521</v>
      </c>
      <c r="D242" s="150" t="s">
        <v>125</v>
      </c>
      <c r="E242" s="151">
        <v>1</v>
      </c>
      <c r="F242" s="151"/>
      <c r="G242" s="152">
        <f t="shared" si="41"/>
        <v>0</v>
      </c>
      <c r="H242" s="153">
        <v>0</v>
      </c>
      <c r="I242" s="153">
        <f t="shared" si="42"/>
        <v>0</v>
      </c>
      <c r="J242" s="153">
        <v>0</v>
      </c>
      <c r="K242" s="153">
        <f t="shared" si="43"/>
        <v>0</v>
      </c>
      <c r="Q242" s="146"/>
      <c r="BB242" s="122">
        <v>2</v>
      </c>
      <c r="BC242" s="122">
        <f>IF(BB242=1,G242,0)</f>
        <v>0</v>
      </c>
      <c r="BD242" s="122">
        <f>IF(BB242=2,G242,0)</f>
        <v>0</v>
      </c>
      <c r="BE242" s="122">
        <f>IF(BB242=3,G242,0)</f>
        <v>0</v>
      </c>
      <c r="BF242" s="122">
        <f>IF(BB242=4,G242,0)</f>
        <v>0</v>
      </c>
      <c r="BG242" s="122">
        <f>IF(BB242=5,G242,0)</f>
        <v>0</v>
      </c>
    </row>
    <row r="243" spans="1:15" ht="25.5">
      <c r="A243" s="147">
        <v>137</v>
      </c>
      <c r="B243" s="148" t="s">
        <v>260</v>
      </c>
      <c r="C243" s="149" t="s">
        <v>522</v>
      </c>
      <c r="D243" s="150" t="s">
        <v>72</v>
      </c>
      <c r="E243" s="151">
        <v>1</v>
      </c>
      <c r="F243" s="151"/>
      <c r="G243" s="152">
        <f t="shared" si="41"/>
        <v>0</v>
      </c>
      <c r="H243" s="153"/>
      <c r="I243" s="153"/>
      <c r="J243" s="153"/>
      <c r="K243" s="153"/>
      <c r="O243" s="146"/>
    </row>
    <row r="244" spans="1:57" ht="25.5">
      <c r="A244" s="147">
        <v>139</v>
      </c>
      <c r="B244" s="148" t="s">
        <v>261</v>
      </c>
      <c r="C244" s="149" t="s">
        <v>523</v>
      </c>
      <c r="D244" s="150" t="s">
        <v>72</v>
      </c>
      <c r="E244" s="151">
        <v>4</v>
      </c>
      <c r="F244" s="151"/>
      <c r="G244" s="152">
        <f t="shared" si="41"/>
        <v>0</v>
      </c>
      <c r="H244" s="153">
        <v>0</v>
      </c>
      <c r="I244" s="153">
        <f aca="true" t="shared" si="49" ref="I244:I260">E244*H244</f>
        <v>0</v>
      </c>
      <c r="J244" s="153">
        <v>0</v>
      </c>
      <c r="K244" s="153">
        <f aca="true" t="shared" si="50" ref="K244:K262">E244*J244</f>
        <v>0</v>
      </c>
      <c r="O244" s="146"/>
      <c r="AZ244" s="122">
        <v>2</v>
      </c>
      <c r="BA244" s="122">
        <f aca="true" t="shared" si="51" ref="BA244:BA261">IF(AZ244=1,G244,0)</f>
        <v>0</v>
      </c>
      <c r="BB244" s="122">
        <f aca="true" t="shared" si="52" ref="BB244:BB261">IF(AZ244=2,G244,0)</f>
        <v>0</v>
      </c>
      <c r="BC244" s="122">
        <f aca="true" t="shared" si="53" ref="BC244:BC261">IF(AZ244=3,G244,0)</f>
        <v>0</v>
      </c>
      <c r="BD244" s="122">
        <f aca="true" t="shared" si="54" ref="BD244:BD261">IF(AZ244=4,G244,0)</f>
        <v>0</v>
      </c>
      <c r="BE244" s="122">
        <f aca="true" t="shared" si="55" ref="BE244:BE261">IF(AZ244=5,G244,0)</f>
        <v>0</v>
      </c>
    </row>
    <row r="245" spans="1:57" ht="25.5">
      <c r="A245" s="147">
        <v>140</v>
      </c>
      <c r="B245" s="148" t="s">
        <v>262</v>
      </c>
      <c r="C245" s="149" t="s">
        <v>524</v>
      </c>
      <c r="D245" s="150" t="s">
        <v>72</v>
      </c>
      <c r="E245" s="151">
        <v>4</v>
      </c>
      <c r="F245" s="151"/>
      <c r="G245" s="152">
        <f t="shared" si="41"/>
        <v>0</v>
      </c>
      <c r="H245" s="153">
        <v>0</v>
      </c>
      <c r="I245" s="153">
        <f t="shared" si="49"/>
        <v>0</v>
      </c>
      <c r="J245" s="153">
        <v>0</v>
      </c>
      <c r="K245" s="153">
        <f t="shared" si="50"/>
        <v>0</v>
      </c>
      <c r="O245" s="146"/>
      <c r="AZ245" s="122">
        <v>2</v>
      </c>
      <c r="BA245" s="122">
        <f t="shared" si="51"/>
        <v>0</v>
      </c>
      <c r="BB245" s="122">
        <f t="shared" si="52"/>
        <v>0</v>
      </c>
      <c r="BC245" s="122">
        <f t="shared" si="53"/>
        <v>0</v>
      </c>
      <c r="BD245" s="122">
        <f t="shared" si="54"/>
        <v>0</v>
      </c>
      <c r="BE245" s="122">
        <f t="shared" si="55"/>
        <v>0</v>
      </c>
    </row>
    <row r="246" spans="1:57" ht="25.5">
      <c r="A246" s="147">
        <v>141</v>
      </c>
      <c r="B246" s="148" t="s">
        <v>580</v>
      </c>
      <c r="C246" s="149" t="s">
        <v>601</v>
      </c>
      <c r="D246" s="150" t="s">
        <v>72</v>
      </c>
      <c r="E246" s="151">
        <v>1</v>
      </c>
      <c r="F246" s="151"/>
      <c r="G246" s="152">
        <f t="shared" si="41"/>
        <v>0</v>
      </c>
      <c r="H246" s="153">
        <v>0</v>
      </c>
      <c r="I246" s="153">
        <f t="shared" si="49"/>
        <v>0</v>
      </c>
      <c r="J246" s="153">
        <v>0</v>
      </c>
      <c r="K246" s="153">
        <f t="shared" si="50"/>
        <v>0</v>
      </c>
      <c r="O246" s="146"/>
      <c r="AZ246" s="122">
        <v>2</v>
      </c>
      <c r="BA246" s="122">
        <f t="shared" si="51"/>
        <v>0</v>
      </c>
      <c r="BB246" s="122">
        <f t="shared" si="52"/>
        <v>0</v>
      </c>
      <c r="BC246" s="122">
        <f t="shared" si="53"/>
        <v>0</v>
      </c>
      <c r="BD246" s="122">
        <f t="shared" si="54"/>
        <v>0</v>
      </c>
      <c r="BE246" s="122">
        <f t="shared" si="55"/>
        <v>0</v>
      </c>
    </row>
    <row r="247" spans="1:57" ht="38.25">
      <c r="A247" s="147">
        <v>143</v>
      </c>
      <c r="B247" s="148" t="s">
        <v>263</v>
      </c>
      <c r="C247" s="149" t="s">
        <v>526</v>
      </c>
      <c r="D247" s="150" t="s">
        <v>72</v>
      </c>
      <c r="E247" s="151">
        <v>1</v>
      </c>
      <c r="F247" s="151"/>
      <c r="G247" s="152">
        <f t="shared" si="41"/>
        <v>0</v>
      </c>
      <c r="H247" s="153">
        <v>0</v>
      </c>
      <c r="I247" s="153">
        <f t="shared" si="49"/>
        <v>0</v>
      </c>
      <c r="J247" s="153">
        <v>0</v>
      </c>
      <c r="K247" s="153">
        <f t="shared" si="50"/>
        <v>0</v>
      </c>
      <c r="O247" s="146"/>
      <c r="AZ247" s="122">
        <v>3</v>
      </c>
      <c r="BA247" s="122">
        <f t="shared" si="51"/>
        <v>0</v>
      </c>
      <c r="BB247" s="122">
        <f t="shared" si="52"/>
        <v>0</v>
      </c>
      <c r="BC247" s="122">
        <f t="shared" si="53"/>
        <v>0</v>
      </c>
      <c r="BD247" s="122">
        <f t="shared" si="54"/>
        <v>0</v>
      </c>
      <c r="BE247" s="122">
        <f t="shared" si="55"/>
        <v>0</v>
      </c>
    </row>
    <row r="248" spans="1:57" ht="12.75">
      <c r="A248" s="147">
        <v>144</v>
      </c>
      <c r="B248" s="148" t="s">
        <v>264</v>
      </c>
      <c r="C248" s="149" t="s">
        <v>602</v>
      </c>
      <c r="D248" s="150" t="s">
        <v>72</v>
      </c>
      <c r="E248" s="151">
        <v>1</v>
      </c>
      <c r="F248" s="151"/>
      <c r="G248" s="152">
        <f t="shared" si="41"/>
        <v>0</v>
      </c>
      <c r="H248" s="153">
        <v>0</v>
      </c>
      <c r="I248" s="153">
        <f t="shared" si="49"/>
        <v>0</v>
      </c>
      <c r="J248" s="153">
        <v>0</v>
      </c>
      <c r="K248" s="153">
        <f t="shared" si="50"/>
        <v>0</v>
      </c>
      <c r="O248" s="146"/>
      <c r="AZ248" s="122">
        <v>2</v>
      </c>
      <c r="BA248" s="122">
        <f t="shared" si="51"/>
        <v>0</v>
      </c>
      <c r="BB248" s="122">
        <f t="shared" si="52"/>
        <v>0</v>
      </c>
      <c r="BC248" s="122">
        <f t="shared" si="53"/>
        <v>0</v>
      </c>
      <c r="BD248" s="122">
        <f t="shared" si="54"/>
        <v>0</v>
      </c>
      <c r="BE248" s="122">
        <f t="shared" si="55"/>
        <v>0</v>
      </c>
    </row>
    <row r="249" spans="1:57" ht="12.75">
      <c r="A249" s="147">
        <v>145</v>
      </c>
      <c r="B249" s="148" t="s">
        <v>476</v>
      </c>
      <c r="C249" s="149" t="s">
        <v>496</v>
      </c>
      <c r="D249" s="150" t="s">
        <v>72</v>
      </c>
      <c r="E249" s="151">
        <v>1</v>
      </c>
      <c r="F249" s="151"/>
      <c r="G249" s="152">
        <f t="shared" si="41"/>
        <v>0</v>
      </c>
      <c r="H249" s="153">
        <v>0</v>
      </c>
      <c r="I249" s="153">
        <f t="shared" si="49"/>
        <v>0</v>
      </c>
      <c r="J249" s="153">
        <v>0</v>
      </c>
      <c r="K249" s="153">
        <f t="shared" si="50"/>
        <v>0</v>
      </c>
      <c r="O249" s="146"/>
      <c r="AZ249" s="122">
        <v>2</v>
      </c>
      <c r="BA249" s="122">
        <f t="shared" si="51"/>
        <v>0</v>
      </c>
      <c r="BB249" s="122">
        <f t="shared" si="52"/>
        <v>0</v>
      </c>
      <c r="BC249" s="122">
        <f t="shared" si="53"/>
        <v>0</v>
      </c>
      <c r="BD249" s="122">
        <f t="shared" si="54"/>
        <v>0</v>
      </c>
      <c r="BE249" s="122">
        <f t="shared" si="55"/>
        <v>0</v>
      </c>
    </row>
    <row r="250" spans="1:57" ht="12.75">
      <c r="A250" s="147">
        <v>146</v>
      </c>
      <c r="B250" s="148" t="s">
        <v>581</v>
      </c>
      <c r="C250" s="149" t="s">
        <v>497</v>
      </c>
      <c r="D250" s="150" t="s">
        <v>72</v>
      </c>
      <c r="E250" s="151">
        <v>6</v>
      </c>
      <c r="F250" s="151"/>
      <c r="G250" s="152">
        <f t="shared" si="41"/>
        <v>0</v>
      </c>
      <c r="H250" s="153">
        <v>0</v>
      </c>
      <c r="I250" s="153">
        <f t="shared" si="49"/>
        <v>0</v>
      </c>
      <c r="J250" s="153">
        <v>0</v>
      </c>
      <c r="K250" s="153">
        <f t="shared" si="50"/>
        <v>0</v>
      </c>
      <c r="O250" s="146"/>
      <c r="AZ250" s="122">
        <v>2</v>
      </c>
      <c r="BA250" s="122">
        <f t="shared" si="51"/>
        <v>0</v>
      </c>
      <c r="BB250" s="122">
        <f t="shared" si="52"/>
        <v>0</v>
      </c>
      <c r="BC250" s="122">
        <f t="shared" si="53"/>
        <v>0</v>
      </c>
      <c r="BD250" s="122">
        <f t="shared" si="54"/>
        <v>0</v>
      </c>
      <c r="BE250" s="122">
        <f t="shared" si="55"/>
        <v>0</v>
      </c>
    </row>
    <row r="251" spans="1:57" ht="25.5">
      <c r="A251" s="147">
        <v>147</v>
      </c>
      <c r="B251" s="148" t="s">
        <v>582</v>
      </c>
      <c r="C251" s="149" t="s">
        <v>502</v>
      </c>
      <c r="D251" s="150" t="s">
        <v>252</v>
      </c>
      <c r="E251" s="151">
        <v>2</v>
      </c>
      <c r="F251" s="151"/>
      <c r="G251" s="152">
        <f t="shared" si="41"/>
        <v>0</v>
      </c>
      <c r="H251" s="153">
        <v>0</v>
      </c>
      <c r="I251" s="153">
        <f t="shared" si="49"/>
        <v>0</v>
      </c>
      <c r="J251" s="153">
        <v>0</v>
      </c>
      <c r="K251" s="153">
        <f t="shared" si="50"/>
        <v>0</v>
      </c>
      <c r="O251" s="146"/>
      <c r="AZ251" s="122">
        <v>2</v>
      </c>
      <c r="BA251" s="122">
        <f t="shared" si="51"/>
        <v>0</v>
      </c>
      <c r="BB251" s="122">
        <f t="shared" si="52"/>
        <v>0</v>
      </c>
      <c r="BC251" s="122">
        <f t="shared" si="53"/>
        <v>0</v>
      </c>
      <c r="BD251" s="122">
        <f t="shared" si="54"/>
        <v>0</v>
      </c>
      <c r="BE251" s="122">
        <f t="shared" si="55"/>
        <v>0</v>
      </c>
    </row>
    <row r="252" spans="1:57" ht="38.25">
      <c r="A252" s="147">
        <v>148</v>
      </c>
      <c r="B252" s="148" t="s">
        <v>583</v>
      </c>
      <c r="C252" s="149" t="s">
        <v>498</v>
      </c>
      <c r="D252" s="150" t="s">
        <v>72</v>
      </c>
      <c r="E252" s="151">
        <v>2</v>
      </c>
      <c r="F252" s="151"/>
      <c r="G252" s="152">
        <f t="shared" si="41"/>
        <v>0</v>
      </c>
      <c r="H252" s="153">
        <v>0</v>
      </c>
      <c r="I252" s="153">
        <f t="shared" si="49"/>
        <v>0</v>
      </c>
      <c r="J252" s="153">
        <v>0</v>
      </c>
      <c r="K252" s="153">
        <f t="shared" si="50"/>
        <v>0</v>
      </c>
      <c r="O252" s="146"/>
      <c r="AZ252" s="122">
        <v>2</v>
      </c>
      <c r="BA252" s="122">
        <f t="shared" si="51"/>
        <v>0</v>
      </c>
      <c r="BB252" s="122">
        <f t="shared" si="52"/>
        <v>0</v>
      </c>
      <c r="BC252" s="122">
        <f t="shared" si="53"/>
        <v>0</v>
      </c>
      <c r="BD252" s="122">
        <f t="shared" si="54"/>
        <v>0</v>
      </c>
      <c r="BE252" s="122">
        <f t="shared" si="55"/>
        <v>0</v>
      </c>
    </row>
    <row r="253" spans="1:57" ht="38.25">
      <c r="A253" s="147">
        <v>149</v>
      </c>
      <c r="B253" s="148" t="s">
        <v>584</v>
      </c>
      <c r="C253" s="149" t="s">
        <v>509</v>
      </c>
      <c r="D253" s="150" t="s">
        <v>72</v>
      </c>
      <c r="E253" s="151">
        <v>1</v>
      </c>
      <c r="F253" s="151"/>
      <c r="G253" s="152">
        <f t="shared" si="41"/>
        <v>0</v>
      </c>
      <c r="H253" s="153">
        <v>0</v>
      </c>
      <c r="I253" s="153">
        <f t="shared" si="49"/>
        <v>0</v>
      </c>
      <c r="J253" s="153">
        <v>0</v>
      </c>
      <c r="K253" s="153">
        <f t="shared" si="50"/>
        <v>0</v>
      </c>
      <c r="O253" s="146"/>
      <c r="AZ253" s="122">
        <v>3</v>
      </c>
      <c r="BA253" s="122">
        <f t="shared" si="51"/>
        <v>0</v>
      </c>
      <c r="BB253" s="122">
        <f t="shared" si="52"/>
        <v>0</v>
      </c>
      <c r="BC253" s="122">
        <f t="shared" si="53"/>
        <v>0</v>
      </c>
      <c r="BD253" s="122">
        <f t="shared" si="54"/>
        <v>0</v>
      </c>
      <c r="BE253" s="122">
        <f t="shared" si="55"/>
        <v>0</v>
      </c>
    </row>
    <row r="254" spans="1:57" ht="25.5">
      <c r="A254" s="147">
        <v>150</v>
      </c>
      <c r="B254" s="148" t="s">
        <v>585</v>
      </c>
      <c r="C254" s="149" t="s">
        <v>510</v>
      </c>
      <c r="D254" s="150" t="s">
        <v>72</v>
      </c>
      <c r="E254" s="151">
        <v>3</v>
      </c>
      <c r="F254" s="151"/>
      <c r="G254" s="152">
        <f t="shared" si="41"/>
        <v>0</v>
      </c>
      <c r="H254" s="153">
        <v>0</v>
      </c>
      <c r="I254" s="153">
        <f t="shared" si="49"/>
        <v>0</v>
      </c>
      <c r="J254" s="153">
        <v>0</v>
      </c>
      <c r="K254" s="153">
        <f t="shared" si="50"/>
        <v>0</v>
      </c>
      <c r="O254" s="146"/>
      <c r="AZ254" s="122">
        <v>2</v>
      </c>
      <c r="BA254" s="122">
        <f t="shared" si="51"/>
        <v>0</v>
      </c>
      <c r="BB254" s="122">
        <f t="shared" si="52"/>
        <v>0</v>
      </c>
      <c r="BC254" s="122">
        <f t="shared" si="53"/>
        <v>0</v>
      </c>
      <c r="BD254" s="122">
        <f t="shared" si="54"/>
        <v>0</v>
      </c>
      <c r="BE254" s="122">
        <f t="shared" si="55"/>
        <v>0</v>
      </c>
    </row>
    <row r="255" spans="1:57" ht="12.75">
      <c r="A255" s="147">
        <v>151</v>
      </c>
      <c r="B255" s="148" t="s">
        <v>586</v>
      </c>
      <c r="C255" s="149" t="s">
        <v>517</v>
      </c>
      <c r="D255" s="150" t="s">
        <v>72</v>
      </c>
      <c r="E255" s="151">
        <v>1</v>
      </c>
      <c r="F255" s="151"/>
      <c r="G255" s="152">
        <f t="shared" si="41"/>
        <v>0</v>
      </c>
      <c r="H255" s="153">
        <v>0</v>
      </c>
      <c r="I255" s="153">
        <f t="shared" si="49"/>
        <v>0</v>
      </c>
      <c r="J255" s="153">
        <v>0</v>
      </c>
      <c r="K255" s="153">
        <f t="shared" si="50"/>
        <v>0</v>
      </c>
      <c r="O255" s="146"/>
      <c r="AZ255" s="122">
        <v>3</v>
      </c>
      <c r="BA255" s="122">
        <f t="shared" si="51"/>
        <v>0</v>
      </c>
      <c r="BB255" s="122">
        <f t="shared" si="52"/>
        <v>0</v>
      </c>
      <c r="BC255" s="122">
        <f t="shared" si="53"/>
        <v>0</v>
      </c>
      <c r="BD255" s="122">
        <f t="shared" si="54"/>
        <v>0</v>
      </c>
      <c r="BE255" s="122">
        <f t="shared" si="55"/>
        <v>0</v>
      </c>
    </row>
    <row r="256" spans="1:57" ht="12.75">
      <c r="A256" s="147">
        <v>152</v>
      </c>
      <c r="B256" s="148" t="s">
        <v>587</v>
      </c>
      <c r="C256" s="149" t="s">
        <v>515</v>
      </c>
      <c r="D256" s="150" t="s">
        <v>72</v>
      </c>
      <c r="E256" s="151">
        <v>1</v>
      </c>
      <c r="F256" s="151"/>
      <c r="G256" s="152">
        <f t="shared" si="41"/>
        <v>0</v>
      </c>
      <c r="H256" s="153">
        <v>0</v>
      </c>
      <c r="I256" s="153">
        <f t="shared" si="49"/>
        <v>0</v>
      </c>
      <c r="J256" s="153">
        <v>0</v>
      </c>
      <c r="K256" s="153">
        <f t="shared" si="50"/>
        <v>0</v>
      </c>
      <c r="O256" s="146"/>
      <c r="AZ256" s="122">
        <v>4</v>
      </c>
      <c r="BA256" s="122">
        <f t="shared" si="51"/>
        <v>0</v>
      </c>
      <c r="BB256" s="122">
        <f t="shared" si="52"/>
        <v>0</v>
      </c>
      <c r="BC256" s="122">
        <f t="shared" si="53"/>
        <v>0</v>
      </c>
      <c r="BD256" s="122">
        <f t="shared" si="54"/>
        <v>0</v>
      </c>
      <c r="BE256" s="122">
        <f t="shared" si="55"/>
        <v>0</v>
      </c>
    </row>
    <row r="257" spans="1:57" ht="12.75">
      <c r="A257" s="147">
        <v>153</v>
      </c>
      <c r="B257" s="148" t="s">
        <v>588</v>
      </c>
      <c r="C257" s="149" t="s">
        <v>516</v>
      </c>
      <c r="D257" s="150" t="s">
        <v>72</v>
      </c>
      <c r="E257" s="151">
        <v>1</v>
      </c>
      <c r="F257" s="151"/>
      <c r="G257" s="152">
        <f t="shared" si="41"/>
        <v>0</v>
      </c>
      <c r="H257" s="153">
        <v>0</v>
      </c>
      <c r="I257" s="153">
        <f t="shared" si="49"/>
        <v>0</v>
      </c>
      <c r="J257" s="153">
        <v>0</v>
      </c>
      <c r="K257" s="153">
        <f t="shared" si="50"/>
        <v>0</v>
      </c>
      <c r="O257" s="146"/>
      <c r="AZ257" s="122">
        <v>3</v>
      </c>
      <c r="BA257" s="122">
        <f t="shared" si="51"/>
        <v>0</v>
      </c>
      <c r="BB257" s="122">
        <f t="shared" si="52"/>
        <v>0</v>
      </c>
      <c r="BC257" s="122">
        <f t="shared" si="53"/>
        <v>0</v>
      </c>
      <c r="BD257" s="122">
        <f t="shared" si="54"/>
        <v>0</v>
      </c>
      <c r="BE257" s="122">
        <f t="shared" si="55"/>
        <v>0</v>
      </c>
    </row>
    <row r="258" spans="1:57" ht="12.75">
      <c r="A258" s="147">
        <v>154</v>
      </c>
      <c r="B258" s="148" t="s">
        <v>589</v>
      </c>
      <c r="C258" s="149" t="s">
        <v>518</v>
      </c>
      <c r="D258" s="150" t="s">
        <v>72</v>
      </c>
      <c r="E258" s="151">
        <v>2</v>
      </c>
      <c r="F258" s="151"/>
      <c r="G258" s="152">
        <f t="shared" si="41"/>
        <v>0</v>
      </c>
      <c r="H258" s="153">
        <v>0</v>
      </c>
      <c r="I258" s="153">
        <f t="shared" si="49"/>
        <v>0</v>
      </c>
      <c r="J258" s="153">
        <v>0</v>
      </c>
      <c r="K258" s="153">
        <f t="shared" si="50"/>
        <v>0</v>
      </c>
      <c r="O258" s="146"/>
      <c r="AZ258" s="122">
        <v>3</v>
      </c>
      <c r="BA258" s="122">
        <f t="shared" si="51"/>
        <v>0</v>
      </c>
      <c r="BB258" s="122">
        <f t="shared" si="52"/>
        <v>0</v>
      </c>
      <c r="BC258" s="122">
        <f t="shared" si="53"/>
        <v>0</v>
      </c>
      <c r="BD258" s="122">
        <f t="shared" si="54"/>
        <v>0</v>
      </c>
      <c r="BE258" s="122">
        <f t="shared" si="55"/>
        <v>0</v>
      </c>
    </row>
    <row r="259" spans="1:57" ht="12.75">
      <c r="A259" s="147">
        <v>155</v>
      </c>
      <c r="B259" s="148" t="s">
        <v>590</v>
      </c>
      <c r="C259" s="149" t="s">
        <v>519</v>
      </c>
      <c r="D259" s="150" t="s">
        <v>72</v>
      </c>
      <c r="E259" s="151">
        <v>1</v>
      </c>
      <c r="F259" s="151"/>
      <c r="G259" s="152">
        <f t="shared" si="41"/>
        <v>0</v>
      </c>
      <c r="H259" s="153">
        <v>0</v>
      </c>
      <c r="I259" s="153">
        <f t="shared" si="49"/>
        <v>0</v>
      </c>
      <c r="J259" s="153">
        <v>0</v>
      </c>
      <c r="K259" s="153">
        <f t="shared" si="50"/>
        <v>0</v>
      </c>
      <c r="O259" s="146"/>
      <c r="AZ259" s="122">
        <v>3</v>
      </c>
      <c r="BA259" s="122">
        <f t="shared" si="51"/>
        <v>0</v>
      </c>
      <c r="BB259" s="122">
        <f t="shared" si="52"/>
        <v>0</v>
      </c>
      <c r="BC259" s="122">
        <f t="shared" si="53"/>
        <v>0</v>
      </c>
      <c r="BD259" s="122">
        <f t="shared" si="54"/>
        <v>0</v>
      </c>
      <c r="BE259" s="122">
        <f t="shared" si="55"/>
        <v>0</v>
      </c>
    </row>
    <row r="260" spans="1:57" ht="12.75">
      <c r="A260" s="147">
        <v>156</v>
      </c>
      <c r="B260" s="148" t="s">
        <v>591</v>
      </c>
      <c r="C260" s="149" t="s">
        <v>520</v>
      </c>
      <c r="D260" s="150" t="s">
        <v>72</v>
      </c>
      <c r="E260" s="151">
        <v>1</v>
      </c>
      <c r="F260" s="151"/>
      <c r="G260" s="152">
        <f t="shared" si="41"/>
        <v>0</v>
      </c>
      <c r="H260" s="153">
        <v>0</v>
      </c>
      <c r="I260" s="153">
        <f t="shared" si="49"/>
        <v>0</v>
      </c>
      <c r="J260" s="153">
        <v>0</v>
      </c>
      <c r="K260" s="153">
        <f t="shared" si="50"/>
        <v>0</v>
      </c>
      <c r="O260" s="146"/>
      <c r="AZ260" s="122">
        <v>3</v>
      </c>
      <c r="BA260" s="122">
        <f t="shared" si="51"/>
        <v>0</v>
      </c>
      <c r="BB260" s="122">
        <f t="shared" si="52"/>
        <v>0</v>
      </c>
      <c r="BC260" s="122">
        <f t="shared" si="53"/>
        <v>0</v>
      </c>
      <c r="BD260" s="122">
        <f t="shared" si="54"/>
        <v>0</v>
      </c>
      <c r="BE260" s="122">
        <f t="shared" si="55"/>
        <v>0</v>
      </c>
    </row>
    <row r="261" spans="1:57" ht="25.5">
      <c r="A261" s="147">
        <v>157</v>
      </c>
      <c r="B261" s="148" t="s">
        <v>592</v>
      </c>
      <c r="C261" s="149" t="s">
        <v>525</v>
      </c>
      <c r="D261" s="150" t="s">
        <v>72</v>
      </c>
      <c r="E261" s="151">
        <v>2</v>
      </c>
      <c r="F261" s="151"/>
      <c r="G261" s="152">
        <f t="shared" si="41"/>
        <v>0</v>
      </c>
      <c r="H261" s="153">
        <v>0</v>
      </c>
      <c r="I261" s="153">
        <v>0</v>
      </c>
      <c r="J261" s="153">
        <v>0</v>
      </c>
      <c r="K261" s="153">
        <f t="shared" si="50"/>
        <v>0</v>
      </c>
      <c r="O261" s="146"/>
      <c r="AZ261" s="122">
        <v>3</v>
      </c>
      <c r="BA261" s="122">
        <f t="shared" si="51"/>
        <v>0</v>
      </c>
      <c r="BB261" s="122">
        <f t="shared" si="52"/>
        <v>0</v>
      </c>
      <c r="BC261" s="122">
        <f t="shared" si="53"/>
        <v>0</v>
      </c>
      <c r="BD261" s="122">
        <f t="shared" si="54"/>
        <v>0</v>
      </c>
      <c r="BE261" s="122">
        <f t="shared" si="55"/>
        <v>0</v>
      </c>
    </row>
    <row r="262" spans="1:15" ht="76.5">
      <c r="A262" s="147">
        <v>158</v>
      </c>
      <c r="B262" s="148" t="s">
        <v>593</v>
      </c>
      <c r="C262" s="149" t="s">
        <v>477</v>
      </c>
      <c r="D262" s="150" t="s">
        <v>72</v>
      </c>
      <c r="E262" s="151">
        <v>1</v>
      </c>
      <c r="F262" s="151"/>
      <c r="G262" s="152">
        <f t="shared" si="41"/>
        <v>0</v>
      </c>
      <c r="H262" s="153">
        <v>0</v>
      </c>
      <c r="I262" s="153">
        <f>E262*H262</f>
        <v>0</v>
      </c>
      <c r="J262" s="153">
        <v>0</v>
      </c>
      <c r="K262" s="153">
        <f t="shared" si="50"/>
        <v>0</v>
      </c>
      <c r="O262" s="146"/>
    </row>
    <row r="263" spans="1:57" ht="12.75">
      <c r="A263" s="162"/>
      <c r="B263" s="163" t="s">
        <v>69</v>
      </c>
      <c r="C263" s="164" t="str">
        <f>CONCATENATE(B209," ",C209)</f>
        <v>791 Montáž zařízení velkokuchyní</v>
      </c>
      <c r="D263" s="162"/>
      <c r="E263" s="165"/>
      <c r="F263" s="165"/>
      <c r="G263" s="166">
        <f>SUM(G209:G262)</f>
        <v>0</v>
      </c>
      <c r="H263" s="167"/>
      <c r="I263" s="168">
        <f>SUM(I209:I209)</f>
        <v>0</v>
      </c>
      <c r="J263" s="167"/>
      <c r="K263" s="168">
        <f>SUM(K209:K209)</f>
        <v>0</v>
      </c>
      <c r="O263" s="146"/>
      <c r="BA263" s="169">
        <f>SUM(BA209:BA209)</f>
        <v>0</v>
      </c>
      <c r="BB263" s="169">
        <f>SUM(BB209:BB209)</f>
        <v>0</v>
      </c>
      <c r="BC263" s="169">
        <f>SUM(BC209:BC209)</f>
        <v>0</v>
      </c>
      <c r="BD263" s="169">
        <f>SUM(BD209:BD209)</f>
        <v>0</v>
      </c>
      <c r="BE263" s="169">
        <f>SUM(BE209:BE209)</f>
        <v>0</v>
      </c>
    </row>
    <row r="264" spans="1:17" ht="12.75">
      <c r="A264" s="139" t="s">
        <v>67</v>
      </c>
      <c r="B264" s="140" t="s">
        <v>265</v>
      </c>
      <c r="C264" s="141" t="s">
        <v>266</v>
      </c>
      <c r="D264" s="142"/>
      <c r="E264" s="143"/>
      <c r="F264" s="143"/>
      <c r="G264" s="144"/>
      <c r="H264" s="145"/>
      <c r="I264" s="145"/>
      <c r="J264" s="145"/>
      <c r="K264" s="145"/>
      <c r="Q264" s="146"/>
    </row>
    <row r="265" spans="1:59" ht="12.75">
      <c r="A265" s="147">
        <v>159</v>
      </c>
      <c r="B265" s="148" t="s">
        <v>449</v>
      </c>
      <c r="C265" s="149" t="s">
        <v>450</v>
      </c>
      <c r="D265" s="150" t="s">
        <v>86</v>
      </c>
      <c r="E265" s="151">
        <v>65</v>
      </c>
      <c r="F265" s="151"/>
      <c r="G265" s="152">
        <f>E265*F265</f>
        <v>0</v>
      </c>
      <c r="H265" s="153">
        <v>0</v>
      </c>
      <c r="I265" s="153">
        <f>E265*H265</f>
        <v>0</v>
      </c>
      <c r="J265" s="153">
        <v>-0.022</v>
      </c>
      <c r="K265" s="153">
        <f>E265*J265</f>
        <v>-1.43</v>
      </c>
      <c r="Q265" s="146"/>
      <c r="BB265" s="122">
        <v>1</v>
      </c>
      <c r="BC265" s="122">
        <f>IF(BB265=1,G265,0)</f>
        <v>0</v>
      </c>
      <c r="BD265" s="122">
        <f>IF(BB265=2,G265,0)</f>
        <v>0</v>
      </c>
      <c r="BE265" s="122">
        <f>IF(BB265=3,G265,0)</f>
        <v>0</v>
      </c>
      <c r="BF265" s="122">
        <f>IF(BB265=4,G265,0)</f>
        <v>0</v>
      </c>
      <c r="BG265" s="122">
        <f>IF(BB265=5,G265,0)</f>
        <v>0</v>
      </c>
    </row>
    <row r="266" spans="1:17" ht="12.75">
      <c r="A266" s="154"/>
      <c r="B266" s="155"/>
      <c r="C266" s="205" t="s">
        <v>451</v>
      </c>
      <c r="D266" s="206"/>
      <c r="E266" s="157">
        <v>65</v>
      </c>
      <c r="F266" s="158"/>
      <c r="G266" s="159"/>
      <c r="H266" s="160"/>
      <c r="I266" s="160"/>
      <c r="J266" s="160"/>
      <c r="K266" s="160"/>
      <c r="O266" s="161"/>
      <c r="Q266" s="146"/>
    </row>
    <row r="267" spans="1:59" ht="12.75">
      <c r="A267" s="147">
        <v>160</v>
      </c>
      <c r="B267" s="148" t="s">
        <v>453</v>
      </c>
      <c r="C267" s="149" t="s">
        <v>452</v>
      </c>
      <c r="D267" s="150" t="s">
        <v>86</v>
      </c>
      <c r="E267" s="151">
        <v>3.6</v>
      </c>
      <c r="F267" s="151"/>
      <c r="G267" s="152">
        <f>E267*F267</f>
        <v>0</v>
      </c>
      <c r="H267" s="153">
        <v>0</v>
      </c>
      <c r="I267" s="153">
        <f>E267*H267</f>
        <v>0</v>
      </c>
      <c r="J267" s="153">
        <v>-0.165</v>
      </c>
      <c r="K267" s="153">
        <f>E267*J267</f>
        <v>-0.5940000000000001</v>
      </c>
      <c r="Q267" s="146"/>
      <c r="BB267" s="122">
        <v>1</v>
      </c>
      <c r="BC267" s="122">
        <f>IF(BB267=1,G267,0)</f>
        <v>0</v>
      </c>
      <c r="BD267" s="122">
        <f>IF(BB267=2,G267,0)</f>
        <v>0</v>
      </c>
      <c r="BE267" s="122">
        <f>IF(BB267=3,G267,0)</f>
        <v>0</v>
      </c>
      <c r="BF267" s="122">
        <f>IF(BB267=4,G267,0)</f>
        <v>0</v>
      </c>
      <c r="BG267" s="122">
        <f>IF(BB267=5,G267,0)</f>
        <v>0</v>
      </c>
    </row>
    <row r="268" spans="1:17" ht="12.75">
      <c r="A268" s="154"/>
      <c r="B268" s="155"/>
      <c r="C268" s="205" t="s">
        <v>454</v>
      </c>
      <c r="D268" s="206"/>
      <c r="E268" s="157">
        <f>0.3*2*6</f>
        <v>3.5999999999999996</v>
      </c>
      <c r="F268" s="158"/>
      <c r="G268" s="159"/>
      <c r="H268" s="160"/>
      <c r="I268" s="160"/>
      <c r="J268" s="160"/>
      <c r="K268" s="160"/>
      <c r="O268" s="161"/>
      <c r="Q268" s="146"/>
    </row>
    <row r="269" spans="1:17" ht="12.75">
      <c r="A269" s="154">
        <v>161</v>
      </c>
      <c r="B269" s="155" t="s">
        <v>566</v>
      </c>
      <c r="C269" s="149" t="s">
        <v>567</v>
      </c>
      <c r="D269" s="150" t="s">
        <v>86</v>
      </c>
      <c r="E269" s="151">
        <v>120</v>
      </c>
      <c r="F269" s="151"/>
      <c r="G269" s="152">
        <f aca="true" t="shared" si="56" ref="G269:G276">E269*F269</f>
        <v>0</v>
      </c>
      <c r="H269" s="153">
        <v>0</v>
      </c>
      <c r="I269" s="153">
        <f aca="true" t="shared" si="57" ref="I269:I276">E269*H269</f>
        <v>0</v>
      </c>
      <c r="J269" s="153">
        <v>-0.002</v>
      </c>
      <c r="K269" s="153">
        <f aca="true" t="shared" si="58" ref="K269:K276">E269*J269</f>
        <v>-0.24</v>
      </c>
      <c r="O269" s="161"/>
      <c r="Q269" s="146"/>
    </row>
    <row r="270" spans="1:17" ht="12.75">
      <c r="A270" s="154">
        <v>162</v>
      </c>
      <c r="B270" s="155" t="s">
        <v>568</v>
      </c>
      <c r="C270" s="149" t="s">
        <v>569</v>
      </c>
      <c r="D270" s="150" t="s">
        <v>86</v>
      </c>
      <c r="E270" s="151">
        <v>18</v>
      </c>
      <c r="F270" s="151"/>
      <c r="G270" s="152">
        <f t="shared" si="56"/>
        <v>0</v>
      </c>
      <c r="H270" s="153">
        <v>0</v>
      </c>
      <c r="I270" s="153">
        <f t="shared" si="57"/>
        <v>0</v>
      </c>
      <c r="J270" s="153">
        <v>-0.009</v>
      </c>
      <c r="K270" s="153">
        <f t="shared" si="58"/>
        <v>-0.16199999999999998</v>
      </c>
      <c r="O270" s="161"/>
      <c r="Q270" s="146"/>
    </row>
    <row r="271" spans="1:17" ht="12.75">
      <c r="A271" s="154">
        <v>163</v>
      </c>
      <c r="B271" s="155" t="s">
        <v>570</v>
      </c>
      <c r="C271" s="149" t="s">
        <v>571</v>
      </c>
      <c r="D271" s="150" t="s">
        <v>86</v>
      </c>
      <c r="E271" s="151">
        <v>18</v>
      </c>
      <c r="F271" s="151"/>
      <c r="G271" s="152">
        <f t="shared" si="56"/>
        <v>0</v>
      </c>
      <c r="H271" s="153">
        <v>0</v>
      </c>
      <c r="I271" s="153">
        <f t="shared" si="57"/>
        <v>0</v>
      </c>
      <c r="J271" s="153">
        <v>-0.018</v>
      </c>
      <c r="K271" s="153">
        <f t="shared" si="58"/>
        <v>-0.32399999999999995</v>
      </c>
      <c r="O271" s="161"/>
      <c r="Q271" s="146"/>
    </row>
    <row r="272" spans="1:59" ht="12.75">
      <c r="A272" s="154">
        <v>164</v>
      </c>
      <c r="B272" s="148" t="s">
        <v>267</v>
      </c>
      <c r="C272" s="149" t="s">
        <v>268</v>
      </c>
      <c r="D272" s="150" t="s">
        <v>165</v>
      </c>
      <c r="E272" s="151">
        <v>1</v>
      </c>
      <c r="F272" s="151"/>
      <c r="G272" s="152">
        <f t="shared" si="56"/>
        <v>0</v>
      </c>
      <c r="H272" s="153">
        <v>0</v>
      </c>
      <c r="I272" s="153">
        <f t="shared" si="57"/>
        <v>0</v>
      </c>
      <c r="J272" s="153">
        <v>0</v>
      </c>
      <c r="K272" s="153">
        <f t="shared" si="58"/>
        <v>0</v>
      </c>
      <c r="Q272" s="146"/>
      <c r="BB272" s="122">
        <v>1</v>
      </c>
      <c r="BC272" s="122">
        <f>IF(BB272=1,G272,0)</f>
        <v>0</v>
      </c>
      <c r="BD272" s="122">
        <f>IF(BB272=2,G272,0)</f>
        <v>0</v>
      </c>
      <c r="BE272" s="122">
        <f>IF(BB272=3,G272,0)</f>
        <v>0</v>
      </c>
      <c r="BF272" s="122">
        <f>IF(BB272=4,G272,0)</f>
        <v>0</v>
      </c>
      <c r="BG272" s="122">
        <f>IF(BB272=5,G272,0)</f>
        <v>0</v>
      </c>
    </row>
    <row r="273" spans="1:59" ht="12.75">
      <c r="A273" s="154">
        <v>165</v>
      </c>
      <c r="B273" s="148" t="s">
        <v>269</v>
      </c>
      <c r="C273" s="149" t="s">
        <v>579</v>
      </c>
      <c r="D273" s="150" t="s">
        <v>165</v>
      </c>
      <c r="E273" s="151">
        <v>1</v>
      </c>
      <c r="F273" s="151"/>
      <c r="G273" s="152">
        <f t="shared" si="56"/>
        <v>0</v>
      </c>
      <c r="H273" s="153">
        <v>0</v>
      </c>
      <c r="I273" s="153">
        <f t="shared" si="57"/>
        <v>0</v>
      </c>
      <c r="J273" s="153">
        <v>0</v>
      </c>
      <c r="K273" s="153">
        <f t="shared" si="58"/>
        <v>0</v>
      </c>
      <c r="Q273" s="146"/>
      <c r="BB273" s="122">
        <v>1</v>
      </c>
      <c r="BC273" s="122">
        <f>IF(BB273=1,G273,0)</f>
        <v>0</v>
      </c>
      <c r="BD273" s="122">
        <f>IF(BB273=2,G273,0)</f>
        <v>0</v>
      </c>
      <c r="BE273" s="122">
        <f>IF(BB273=3,G273,0)</f>
        <v>0</v>
      </c>
      <c r="BF273" s="122">
        <f>IF(BB273=4,G273,0)</f>
        <v>0</v>
      </c>
      <c r="BG273" s="122">
        <f>IF(BB273=5,G273,0)</f>
        <v>0</v>
      </c>
    </row>
    <row r="274" spans="1:59" ht="12.75">
      <c r="A274" s="154">
        <v>166</v>
      </c>
      <c r="B274" s="148" t="s">
        <v>270</v>
      </c>
      <c r="C274" s="149" t="s">
        <v>271</v>
      </c>
      <c r="D274" s="150" t="s">
        <v>86</v>
      </c>
      <c r="E274" s="151">
        <v>20</v>
      </c>
      <c r="F274" s="151"/>
      <c r="G274" s="152">
        <f t="shared" si="56"/>
        <v>0</v>
      </c>
      <c r="H274" s="153">
        <v>0.00038</v>
      </c>
      <c r="I274" s="153">
        <f t="shared" si="57"/>
        <v>0.007600000000000001</v>
      </c>
      <c r="J274" s="153">
        <v>-0.013</v>
      </c>
      <c r="K274" s="153">
        <f t="shared" si="58"/>
        <v>-0.26</v>
      </c>
      <c r="Q274" s="146"/>
      <c r="BB274" s="122">
        <v>1</v>
      </c>
      <c r="BC274" s="122">
        <f>IF(BB274=1,G274,0)</f>
        <v>0</v>
      </c>
      <c r="BD274" s="122">
        <f>IF(BB274=2,G274,0)</f>
        <v>0</v>
      </c>
      <c r="BE274" s="122">
        <f>IF(BB274=3,G274,0)</f>
        <v>0</v>
      </c>
      <c r="BF274" s="122">
        <f>IF(BB274=4,G274,0)</f>
        <v>0</v>
      </c>
      <c r="BG274" s="122">
        <f>IF(BB274=5,G274,0)</f>
        <v>0</v>
      </c>
    </row>
    <row r="275" spans="1:59" ht="12.75">
      <c r="A275" s="154">
        <v>167</v>
      </c>
      <c r="B275" s="148" t="s">
        <v>272</v>
      </c>
      <c r="C275" s="149" t="s">
        <v>273</v>
      </c>
      <c r="D275" s="150" t="s">
        <v>86</v>
      </c>
      <c r="E275" s="151">
        <v>18</v>
      </c>
      <c r="F275" s="151"/>
      <c r="G275" s="152">
        <f t="shared" si="56"/>
        <v>0</v>
      </c>
      <c r="H275" s="153">
        <v>0.00059</v>
      </c>
      <c r="I275" s="153">
        <f t="shared" si="57"/>
        <v>0.010620000000000001</v>
      </c>
      <c r="J275" s="153">
        <v>-0.037</v>
      </c>
      <c r="K275" s="153">
        <f t="shared" si="58"/>
        <v>-0.6659999999999999</v>
      </c>
      <c r="Q275" s="146"/>
      <c r="BB275" s="122">
        <v>1</v>
      </c>
      <c r="BC275" s="122">
        <f>IF(BB275=1,G275,0)</f>
        <v>0</v>
      </c>
      <c r="BD275" s="122">
        <f>IF(BB275=2,G275,0)</f>
        <v>0</v>
      </c>
      <c r="BE275" s="122">
        <f>IF(BB275=3,G275,0)</f>
        <v>0</v>
      </c>
      <c r="BF275" s="122">
        <f>IF(BB275=4,G275,0)</f>
        <v>0</v>
      </c>
      <c r="BG275" s="122">
        <f>IF(BB275=5,G275,0)</f>
        <v>0</v>
      </c>
    </row>
    <row r="276" spans="1:59" ht="12.75">
      <c r="A276" s="154">
        <v>168</v>
      </c>
      <c r="B276" s="148" t="s">
        <v>274</v>
      </c>
      <c r="C276" s="149" t="s">
        <v>275</v>
      </c>
      <c r="D276" s="150" t="s">
        <v>75</v>
      </c>
      <c r="E276" s="151">
        <v>19.24</v>
      </c>
      <c r="F276" s="151"/>
      <c r="G276" s="152">
        <f t="shared" si="56"/>
        <v>0</v>
      </c>
      <c r="H276" s="153">
        <v>0.00067</v>
      </c>
      <c r="I276" s="153">
        <f t="shared" si="57"/>
        <v>0.0128908</v>
      </c>
      <c r="J276" s="153">
        <v>-0.261</v>
      </c>
      <c r="K276" s="153">
        <f t="shared" si="58"/>
        <v>-5.02164</v>
      </c>
      <c r="Q276" s="146"/>
      <c r="BB276" s="122">
        <v>1</v>
      </c>
      <c r="BC276" s="122">
        <f>IF(BB276=1,G276,0)</f>
        <v>0</v>
      </c>
      <c r="BD276" s="122">
        <f>IF(BB276=2,G276,0)</f>
        <v>0</v>
      </c>
      <c r="BE276" s="122">
        <f>IF(BB276=3,G276,0)</f>
        <v>0</v>
      </c>
      <c r="BF276" s="122">
        <f>IF(BB276=4,G276,0)</f>
        <v>0</v>
      </c>
      <c r="BG276" s="122">
        <f>IF(BB276=5,G276,0)</f>
        <v>0</v>
      </c>
    </row>
    <row r="277" spans="1:17" ht="12.75">
      <c r="A277" s="154"/>
      <c r="B277" s="155"/>
      <c r="C277" s="205" t="s">
        <v>455</v>
      </c>
      <c r="D277" s="206"/>
      <c r="E277" s="157">
        <v>19.24</v>
      </c>
      <c r="F277" s="158"/>
      <c r="G277" s="159"/>
      <c r="H277" s="160"/>
      <c r="I277" s="160"/>
      <c r="J277" s="160"/>
      <c r="K277" s="160"/>
      <c r="O277" s="161"/>
      <c r="Q277" s="146"/>
    </row>
    <row r="278" spans="1:59" ht="12.75">
      <c r="A278" s="147">
        <v>169</v>
      </c>
      <c r="B278" s="148" t="s">
        <v>317</v>
      </c>
      <c r="C278" s="149" t="s">
        <v>318</v>
      </c>
      <c r="D278" s="150" t="s">
        <v>68</v>
      </c>
      <c r="E278" s="151">
        <v>6</v>
      </c>
      <c r="F278" s="151"/>
      <c r="G278" s="152">
        <f>E278*F278</f>
        <v>0</v>
      </c>
      <c r="H278" s="153">
        <v>0</v>
      </c>
      <c r="I278" s="153">
        <v>0</v>
      </c>
      <c r="J278" s="153">
        <v>-0.097</v>
      </c>
      <c r="K278" s="153">
        <f>E278*J278</f>
        <v>-0.5820000000000001</v>
      </c>
      <c r="L278" s="184"/>
      <c r="Q278" s="146"/>
      <c r="BB278" s="122">
        <v>1</v>
      </c>
      <c r="BC278" s="122">
        <v>8735.4</v>
      </c>
      <c r="BD278" s="122">
        <v>0</v>
      </c>
      <c r="BE278" s="122">
        <v>0</v>
      </c>
      <c r="BF278" s="122">
        <v>0</v>
      </c>
      <c r="BG278" s="122">
        <v>0</v>
      </c>
    </row>
    <row r="279" spans="1:17" ht="12.75">
      <c r="A279" s="147">
        <v>170</v>
      </c>
      <c r="B279" s="148" t="s">
        <v>463</v>
      </c>
      <c r="C279" s="149" t="s">
        <v>464</v>
      </c>
      <c r="D279" s="150" t="s">
        <v>68</v>
      </c>
      <c r="E279" s="151">
        <v>14</v>
      </c>
      <c r="F279" s="151"/>
      <c r="G279" s="152">
        <f>E279*F279</f>
        <v>0</v>
      </c>
      <c r="H279" s="153"/>
      <c r="I279" s="153"/>
      <c r="J279" s="153">
        <v>-0.047</v>
      </c>
      <c r="K279" s="153">
        <f>E279*J279</f>
        <v>-0.658</v>
      </c>
      <c r="L279" s="184"/>
      <c r="Q279" s="146"/>
    </row>
    <row r="280" spans="1:59" ht="12.75">
      <c r="A280" s="162"/>
      <c r="B280" s="163" t="s">
        <v>69</v>
      </c>
      <c r="C280" s="164" t="str">
        <f>CONCATENATE(B264," ",C264)</f>
        <v>96 Bourání konstrukcí</v>
      </c>
      <c r="D280" s="162"/>
      <c r="E280" s="165"/>
      <c r="F280" s="165"/>
      <c r="G280" s="166">
        <f>SUM(G264:G279)</f>
        <v>0</v>
      </c>
      <c r="H280" s="167"/>
      <c r="I280" s="168">
        <f>SUM(I264:I277)</f>
        <v>0.0311108</v>
      </c>
      <c r="J280" s="167"/>
      <c r="K280" s="168">
        <f>SUM(K264:K279)</f>
        <v>-9.93764</v>
      </c>
      <c r="Q280" s="146"/>
      <c r="BC280" s="169">
        <f>SUM(BC264:BC277)</f>
        <v>0</v>
      </c>
      <c r="BD280" s="169">
        <f>SUM(BD264:BD277)</f>
        <v>0</v>
      </c>
      <c r="BE280" s="169">
        <f>SUM(BE264:BE277)</f>
        <v>0</v>
      </c>
      <c r="BF280" s="169">
        <f>SUM(BF264:BF277)</f>
        <v>0</v>
      </c>
      <c r="BG280" s="169">
        <f>SUM(BG264:BG277)</f>
        <v>0</v>
      </c>
    </row>
    <row r="281" spans="1:17" ht="12.75">
      <c r="A281" s="139" t="s">
        <v>67</v>
      </c>
      <c r="B281" s="140" t="s">
        <v>276</v>
      </c>
      <c r="C281" s="141" t="s">
        <v>277</v>
      </c>
      <c r="D281" s="142"/>
      <c r="E281" s="143"/>
      <c r="F281" s="143"/>
      <c r="G281" s="144"/>
      <c r="H281" s="145"/>
      <c r="I281" s="145"/>
      <c r="J281" s="145"/>
      <c r="K281" s="145"/>
      <c r="Q281" s="146"/>
    </row>
    <row r="282" spans="1:59" ht="12.75">
      <c r="A282" s="147">
        <v>171</v>
      </c>
      <c r="B282" s="148" t="s">
        <v>278</v>
      </c>
      <c r="C282" s="149" t="s">
        <v>279</v>
      </c>
      <c r="D282" s="150" t="s">
        <v>72</v>
      </c>
      <c r="E282" s="151">
        <v>22</v>
      </c>
      <c r="F282" s="151"/>
      <c r="G282" s="152">
        <f aca="true" t="shared" si="59" ref="G282:G287">E282*F282</f>
        <v>0</v>
      </c>
      <c r="H282" s="153">
        <v>0.00034</v>
      </c>
      <c r="I282" s="153">
        <f aca="true" t="shared" si="60" ref="I282:I287">E282*H282</f>
        <v>0.0074800000000000005</v>
      </c>
      <c r="J282" s="153">
        <v>-0.025</v>
      </c>
      <c r="K282" s="153">
        <f aca="true" t="shared" si="61" ref="K282:K287">E282*J282</f>
        <v>-0.55</v>
      </c>
      <c r="Q282" s="146"/>
      <c r="BB282" s="122">
        <v>1</v>
      </c>
      <c r="BC282" s="122">
        <f>IF(BB282=1,G282,0)</f>
        <v>0</v>
      </c>
      <c r="BD282" s="122">
        <f>IF(BB282=2,G282,0)</f>
        <v>0</v>
      </c>
      <c r="BE282" s="122">
        <f>IF(BB282=3,G282,0)</f>
        <v>0</v>
      </c>
      <c r="BF282" s="122">
        <f>IF(BB282=4,G282,0)</f>
        <v>0</v>
      </c>
      <c r="BG282" s="122">
        <f>IF(BB282=5,G282,0)</f>
        <v>0</v>
      </c>
    </row>
    <row r="283" spans="1:59" ht="12.75">
      <c r="A283" s="147">
        <v>172</v>
      </c>
      <c r="B283" s="148" t="s">
        <v>280</v>
      </c>
      <c r="C283" s="149" t="s">
        <v>281</v>
      </c>
      <c r="D283" s="150" t="s">
        <v>72</v>
      </c>
      <c r="E283" s="151">
        <v>12</v>
      </c>
      <c r="F283" s="151"/>
      <c r="G283" s="152">
        <f t="shared" si="59"/>
        <v>0</v>
      </c>
      <c r="H283" s="153">
        <v>0.00034</v>
      </c>
      <c r="I283" s="153">
        <f t="shared" si="60"/>
        <v>0.00408</v>
      </c>
      <c r="J283" s="153">
        <v>-0.069</v>
      </c>
      <c r="K283" s="153">
        <f t="shared" si="61"/>
        <v>-0.8280000000000001</v>
      </c>
      <c r="Q283" s="146"/>
      <c r="BB283" s="122">
        <v>1</v>
      </c>
      <c r="BC283" s="122">
        <f>IF(BB283=1,G283,0)</f>
        <v>0</v>
      </c>
      <c r="BD283" s="122">
        <f>IF(BB283=2,G283,0)</f>
        <v>0</v>
      </c>
      <c r="BE283" s="122">
        <f>IF(BB283=3,G283,0)</f>
        <v>0</v>
      </c>
      <c r="BF283" s="122">
        <f>IF(BB283=4,G283,0)</f>
        <v>0</v>
      </c>
      <c r="BG283" s="122">
        <f>IF(BB283=5,G283,0)</f>
        <v>0</v>
      </c>
    </row>
    <row r="284" spans="1:59" ht="12.75">
      <c r="A284" s="147">
        <v>173</v>
      </c>
      <c r="B284" s="148" t="s">
        <v>282</v>
      </c>
      <c r="C284" s="149" t="s">
        <v>283</v>
      </c>
      <c r="D284" s="150" t="s">
        <v>72</v>
      </c>
      <c r="E284" s="151">
        <v>23</v>
      </c>
      <c r="F284" s="151"/>
      <c r="G284" s="152">
        <f t="shared" si="59"/>
        <v>0</v>
      </c>
      <c r="H284" s="153">
        <v>0.00133</v>
      </c>
      <c r="I284" s="153">
        <f t="shared" si="60"/>
        <v>0.03059</v>
      </c>
      <c r="J284" s="153">
        <v>-0.054</v>
      </c>
      <c r="K284" s="153">
        <f t="shared" si="61"/>
        <v>-1.242</v>
      </c>
      <c r="Q284" s="146"/>
      <c r="BB284" s="122">
        <v>1</v>
      </c>
      <c r="BC284" s="122">
        <f>IF(BB284=1,G284,0)</f>
        <v>0</v>
      </c>
      <c r="BD284" s="122">
        <f>IF(BB284=2,G284,0)</f>
        <v>0</v>
      </c>
      <c r="BE284" s="122">
        <f>IF(BB284=3,G284,0)</f>
        <v>0</v>
      </c>
      <c r="BF284" s="122">
        <f>IF(BB284=4,G284,0)</f>
        <v>0</v>
      </c>
      <c r="BG284" s="122">
        <f>IF(BB284=5,G284,0)</f>
        <v>0</v>
      </c>
    </row>
    <row r="285" spans="1:17" ht="12.75">
      <c r="A285" s="147">
        <v>174</v>
      </c>
      <c r="B285" s="148" t="s">
        <v>468</v>
      </c>
      <c r="C285" s="149" t="s">
        <v>469</v>
      </c>
      <c r="D285" s="150" t="s">
        <v>72</v>
      </c>
      <c r="E285" s="151">
        <v>2</v>
      </c>
      <c r="F285" s="151"/>
      <c r="G285" s="152">
        <f t="shared" si="59"/>
        <v>0</v>
      </c>
      <c r="H285" s="153">
        <v>0.00133</v>
      </c>
      <c r="I285" s="153">
        <f t="shared" si="60"/>
        <v>0.00266</v>
      </c>
      <c r="J285" s="153">
        <v>-0.27</v>
      </c>
      <c r="K285" s="153">
        <f t="shared" si="61"/>
        <v>-0.54</v>
      </c>
      <c r="Q285" s="146"/>
    </row>
    <row r="286" spans="1:17" ht="12.75">
      <c r="A286" s="147">
        <v>175</v>
      </c>
      <c r="B286" s="148" t="s">
        <v>470</v>
      </c>
      <c r="C286" s="149" t="s">
        <v>471</v>
      </c>
      <c r="D286" s="150" t="s">
        <v>96</v>
      </c>
      <c r="E286" s="151">
        <v>3.45</v>
      </c>
      <c r="F286" s="151"/>
      <c r="G286" s="152">
        <f t="shared" si="59"/>
        <v>0</v>
      </c>
      <c r="H286" s="153">
        <v>0</v>
      </c>
      <c r="I286" s="153">
        <f t="shared" si="60"/>
        <v>0</v>
      </c>
      <c r="J286" s="153">
        <v>-1.8</v>
      </c>
      <c r="K286" s="153">
        <f t="shared" si="61"/>
        <v>-6.210000000000001</v>
      </c>
      <c r="Q286" s="146"/>
    </row>
    <row r="287" spans="1:59" ht="12.75">
      <c r="A287" s="147">
        <v>176</v>
      </c>
      <c r="B287" s="148" t="s">
        <v>284</v>
      </c>
      <c r="C287" s="149" t="s">
        <v>285</v>
      </c>
      <c r="D287" s="150" t="s">
        <v>75</v>
      </c>
      <c r="E287" s="151">
        <f>SUM(E289)</f>
        <v>100.98</v>
      </c>
      <c r="F287" s="151"/>
      <c r="G287" s="152">
        <f t="shared" si="59"/>
        <v>0</v>
      </c>
      <c r="H287" s="153">
        <v>0</v>
      </c>
      <c r="I287" s="153">
        <f t="shared" si="60"/>
        <v>0</v>
      </c>
      <c r="J287" s="153">
        <v>-0.046</v>
      </c>
      <c r="K287" s="153">
        <f t="shared" si="61"/>
        <v>-4.64508</v>
      </c>
      <c r="Q287" s="146"/>
      <c r="BB287" s="122">
        <v>1</v>
      </c>
      <c r="BC287" s="122">
        <f>IF(BB287=1,G287,0)</f>
        <v>0</v>
      </c>
      <c r="BD287" s="122">
        <f>IF(BB287=2,G287,0)</f>
        <v>0</v>
      </c>
      <c r="BE287" s="122">
        <f>IF(BB287=3,G287,0)</f>
        <v>0</v>
      </c>
      <c r="BF287" s="122">
        <f>IF(BB287=4,G287,0)</f>
        <v>0</v>
      </c>
      <c r="BG287" s="122">
        <f>IF(BB287=5,G287,0)</f>
        <v>0</v>
      </c>
    </row>
    <row r="288" spans="1:17" ht="12.75">
      <c r="A288" s="154"/>
      <c r="B288" s="155"/>
      <c r="C288" s="205" t="s">
        <v>286</v>
      </c>
      <c r="D288" s="206"/>
      <c r="E288" s="157">
        <v>0</v>
      </c>
      <c r="F288" s="158"/>
      <c r="G288" s="159"/>
      <c r="H288" s="160"/>
      <c r="I288" s="160"/>
      <c r="J288" s="160"/>
      <c r="K288" s="160"/>
      <c r="O288" s="161"/>
      <c r="Q288" s="146"/>
    </row>
    <row r="289" spans="1:17" ht="12.75">
      <c r="A289" s="154"/>
      <c r="B289" s="155"/>
      <c r="C289" s="205" t="s">
        <v>456</v>
      </c>
      <c r="D289" s="206"/>
      <c r="E289" s="157">
        <f>74.8*1.35</f>
        <v>100.98</v>
      </c>
      <c r="F289" s="158"/>
      <c r="G289" s="159"/>
      <c r="H289" s="160"/>
      <c r="I289" s="160"/>
      <c r="J289" s="160"/>
      <c r="K289" s="160"/>
      <c r="O289" s="161"/>
      <c r="Q289" s="146"/>
    </row>
    <row r="290" spans="1:59" ht="12.75">
      <c r="A290" s="147">
        <v>177</v>
      </c>
      <c r="B290" s="148" t="s">
        <v>457</v>
      </c>
      <c r="C290" s="149" t="s">
        <v>458</v>
      </c>
      <c r="D290" s="150" t="s">
        <v>75</v>
      </c>
      <c r="E290" s="151">
        <v>100.98</v>
      </c>
      <c r="F290" s="151">
        <v>0</v>
      </c>
      <c r="G290" s="152">
        <f>E290*F290</f>
        <v>0</v>
      </c>
      <c r="H290" s="153">
        <v>0</v>
      </c>
      <c r="I290" s="153">
        <f>E290*H290</f>
        <v>0</v>
      </c>
      <c r="J290" s="153">
        <v>-0.068</v>
      </c>
      <c r="K290" s="153">
        <f>E290*J290</f>
        <v>-6.866640000000001</v>
      </c>
      <c r="Q290" s="146"/>
      <c r="BB290" s="122">
        <v>1</v>
      </c>
      <c r="BC290" s="122">
        <f>IF(BB290=1,G290,0)</f>
        <v>0</v>
      </c>
      <c r="BD290" s="122">
        <f>IF(BB290=2,G290,0)</f>
        <v>0</v>
      </c>
      <c r="BE290" s="122">
        <f>IF(BB290=3,G290,0)</f>
        <v>0</v>
      </c>
      <c r="BF290" s="122">
        <f>IF(BB290=4,G290,0)</f>
        <v>0</v>
      </c>
      <c r="BG290" s="122">
        <f>IF(BB290=5,G290,0)</f>
        <v>0</v>
      </c>
    </row>
    <row r="291" spans="1:59" ht="12.75">
      <c r="A291" s="147">
        <v>178</v>
      </c>
      <c r="B291" s="148" t="s">
        <v>478</v>
      </c>
      <c r="C291" s="149" t="s">
        <v>479</v>
      </c>
      <c r="D291" s="150" t="s">
        <v>287</v>
      </c>
      <c r="E291" s="151">
        <v>33.063</v>
      </c>
      <c r="F291" s="151">
        <v>0</v>
      </c>
      <c r="G291" s="152">
        <f>E291*F291</f>
        <v>0</v>
      </c>
      <c r="H291" s="153">
        <v>0</v>
      </c>
      <c r="I291" s="153">
        <f>E291*H291</f>
        <v>0</v>
      </c>
      <c r="J291" s="153">
        <v>0</v>
      </c>
      <c r="K291" s="153">
        <f>E291*J291</f>
        <v>0</v>
      </c>
      <c r="L291" s="184"/>
      <c r="Q291" s="146"/>
      <c r="BB291" s="122">
        <v>1</v>
      </c>
      <c r="BC291" s="122">
        <f>IF(BB291=1,G291,0)</f>
        <v>0</v>
      </c>
      <c r="BD291" s="122">
        <f>IF(BB291=2,G291,0)</f>
        <v>0</v>
      </c>
      <c r="BE291" s="122">
        <f>IF(BB291=3,G291,0)</f>
        <v>0</v>
      </c>
      <c r="BF291" s="122">
        <f>IF(BB291=4,G291,0)</f>
        <v>0</v>
      </c>
      <c r="BG291" s="122">
        <f>IF(BB291=5,G291,0)</f>
        <v>0</v>
      </c>
    </row>
    <row r="292" spans="1:59" ht="12.75">
      <c r="A292" s="147">
        <v>179</v>
      </c>
      <c r="B292" s="148" t="s">
        <v>288</v>
      </c>
      <c r="C292" s="149" t="s">
        <v>289</v>
      </c>
      <c r="D292" s="150" t="s">
        <v>287</v>
      </c>
      <c r="E292" s="151">
        <v>33.063</v>
      </c>
      <c r="F292" s="151">
        <v>0</v>
      </c>
      <c r="G292" s="152">
        <f>E292*F292</f>
        <v>0</v>
      </c>
      <c r="H292" s="153">
        <v>0</v>
      </c>
      <c r="I292" s="153">
        <f>E292*H292</f>
        <v>0</v>
      </c>
      <c r="J292" s="153">
        <v>0</v>
      </c>
      <c r="K292" s="153">
        <f>E292*J292</f>
        <v>0</v>
      </c>
      <c r="L292" s="184"/>
      <c r="Q292" s="146"/>
      <c r="BB292" s="122">
        <v>1</v>
      </c>
      <c r="BC292" s="122">
        <f>IF(BB292=1,G292,0)</f>
        <v>0</v>
      </c>
      <c r="BD292" s="122">
        <f>IF(BB292=2,G292,0)</f>
        <v>0</v>
      </c>
      <c r="BE292" s="122">
        <f>IF(BB292=3,G292,0)</f>
        <v>0</v>
      </c>
      <c r="BF292" s="122">
        <f>IF(BB292=4,G292,0)</f>
        <v>0</v>
      </c>
      <c r="BG292" s="122">
        <f>IF(BB292=5,G292,0)</f>
        <v>0</v>
      </c>
    </row>
    <row r="293" spans="1:59" ht="12.75">
      <c r="A293" s="147">
        <v>180</v>
      </c>
      <c r="B293" s="148" t="s">
        <v>290</v>
      </c>
      <c r="C293" s="149" t="s">
        <v>291</v>
      </c>
      <c r="D293" s="150" t="s">
        <v>287</v>
      </c>
      <c r="E293" s="151">
        <f>SUM(E294)</f>
        <v>628.197</v>
      </c>
      <c r="F293" s="151">
        <v>0</v>
      </c>
      <c r="G293" s="152">
        <f>E293*F293</f>
        <v>0</v>
      </c>
      <c r="H293" s="153">
        <v>0</v>
      </c>
      <c r="I293" s="153">
        <f>E293*H293</f>
        <v>0</v>
      </c>
      <c r="J293" s="153">
        <v>0</v>
      </c>
      <c r="K293" s="153">
        <f>E293*J293</f>
        <v>0</v>
      </c>
      <c r="Q293" s="146"/>
      <c r="BB293" s="122">
        <v>1</v>
      </c>
      <c r="BC293" s="122">
        <f>IF(BB293=1,G293,0)</f>
        <v>0</v>
      </c>
      <c r="BD293" s="122">
        <f>IF(BB293=2,G293,0)</f>
        <v>0</v>
      </c>
      <c r="BE293" s="122">
        <f>IF(BB293=3,G293,0)</f>
        <v>0</v>
      </c>
      <c r="BF293" s="122">
        <f>IF(BB293=4,G293,0)</f>
        <v>0</v>
      </c>
      <c r="BG293" s="122">
        <f>IF(BB293=5,G293,0)</f>
        <v>0</v>
      </c>
    </row>
    <row r="294" spans="1:17" ht="12.75">
      <c r="A294" s="154"/>
      <c r="B294" s="155"/>
      <c r="C294" s="205" t="s">
        <v>572</v>
      </c>
      <c r="D294" s="206"/>
      <c r="E294" s="157">
        <f>33.063*19</f>
        <v>628.197</v>
      </c>
      <c r="F294" s="158"/>
      <c r="G294" s="159"/>
      <c r="H294" s="160"/>
      <c r="I294" s="160"/>
      <c r="J294" s="160"/>
      <c r="K294" s="160"/>
      <c r="O294" s="161"/>
      <c r="Q294" s="146"/>
    </row>
    <row r="295" spans="1:59" ht="12.75">
      <c r="A295" s="147">
        <v>181</v>
      </c>
      <c r="B295" s="148" t="s">
        <v>292</v>
      </c>
      <c r="C295" s="149" t="s">
        <v>293</v>
      </c>
      <c r="D295" s="150" t="s">
        <v>287</v>
      </c>
      <c r="E295" s="151">
        <v>33.063</v>
      </c>
      <c r="F295" s="151">
        <v>0</v>
      </c>
      <c r="G295" s="152">
        <f>E295*F295</f>
        <v>0</v>
      </c>
      <c r="H295" s="153">
        <v>0</v>
      </c>
      <c r="I295" s="153">
        <f>E295*H295</f>
        <v>0</v>
      </c>
      <c r="J295" s="153">
        <v>0</v>
      </c>
      <c r="K295" s="153">
        <f>E295*J295</f>
        <v>0</v>
      </c>
      <c r="Q295" s="146"/>
      <c r="BB295" s="122">
        <v>1</v>
      </c>
      <c r="BC295" s="122">
        <f>IF(BB295=1,G295,0)</f>
        <v>0</v>
      </c>
      <c r="BD295" s="122">
        <f>IF(BB295=2,G295,0)</f>
        <v>0</v>
      </c>
      <c r="BE295" s="122">
        <f>IF(BB295=3,G295,0)</f>
        <v>0</v>
      </c>
      <c r="BF295" s="122">
        <f>IF(BB295=4,G295,0)</f>
        <v>0</v>
      </c>
      <c r="BG295" s="122">
        <f>IF(BB295=5,G295,0)</f>
        <v>0</v>
      </c>
    </row>
    <row r="296" spans="1:59" ht="12.75">
      <c r="A296" s="147">
        <v>182</v>
      </c>
      <c r="B296" s="148" t="s">
        <v>294</v>
      </c>
      <c r="C296" s="149" t="s">
        <v>295</v>
      </c>
      <c r="D296" s="150" t="s">
        <v>287</v>
      </c>
      <c r="E296" s="151">
        <f>SUM(E297)</f>
        <v>132.252</v>
      </c>
      <c r="F296" s="151">
        <v>0</v>
      </c>
      <c r="G296" s="152">
        <f>E296*F296</f>
        <v>0</v>
      </c>
      <c r="H296" s="153">
        <v>0</v>
      </c>
      <c r="I296" s="153">
        <f>E296*H296</f>
        <v>0</v>
      </c>
      <c r="J296" s="153">
        <v>0</v>
      </c>
      <c r="K296" s="153">
        <f>E296*J296</f>
        <v>0</v>
      </c>
      <c r="Q296" s="146"/>
      <c r="BB296" s="122">
        <v>1</v>
      </c>
      <c r="BC296" s="122">
        <f>IF(BB296=1,G296,0)</f>
        <v>0</v>
      </c>
      <c r="BD296" s="122">
        <f>IF(BB296=2,G296,0)</f>
        <v>0</v>
      </c>
      <c r="BE296" s="122">
        <f>IF(BB296=3,G296,0)</f>
        <v>0</v>
      </c>
      <c r="BF296" s="122">
        <f>IF(BB296=4,G296,0)</f>
        <v>0</v>
      </c>
      <c r="BG296" s="122">
        <f>IF(BB296=5,G296,0)</f>
        <v>0</v>
      </c>
    </row>
    <row r="297" spans="1:17" ht="12.75">
      <c r="A297" s="154"/>
      <c r="B297" s="155"/>
      <c r="C297" s="205" t="s">
        <v>573</v>
      </c>
      <c r="D297" s="206"/>
      <c r="E297" s="157">
        <f>33.063*4</f>
        <v>132.252</v>
      </c>
      <c r="F297" s="158"/>
      <c r="G297" s="159"/>
      <c r="H297" s="160"/>
      <c r="I297" s="160"/>
      <c r="J297" s="160"/>
      <c r="K297" s="160"/>
      <c r="O297" s="161"/>
      <c r="Q297" s="146"/>
    </row>
    <row r="298" spans="1:59" ht="12.75">
      <c r="A298" s="162"/>
      <c r="B298" s="163" t="s">
        <v>69</v>
      </c>
      <c r="C298" s="164" t="str">
        <f>CONCATENATE(B281," ",C281)</f>
        <v>97 Prorážení otvorů</v>
      </c>
      <c r="D298" s="162"/>
      <c r="E298" s="165"/>
      <c r="F298" s="165"/>
      <c r="G298" s="166">
        <f>SUM(G281:G297)</f>
        <v>0</v>
      </c>
      <c r="H298" s="167"/>
      <c r="I298" s="168">
        <f>SUM(I281:I297)</f>
        <v>0.04481</v>
      </c>
      <c r="J298" s="167"/>
      <c r="K298" s="168">
        <f>SUM(K281:K297)</f>
        <v>-20.88172</v>
      </c>
      <c r="Q298" s="146"/>
      <c r="BC298" s="169">
        <f>SUM(BC281:BC297)</f>
        <v>0</v>
      </c>
      <c r="BD298" s="169">
        <f>SUM(BD281:BD297)</f>
        <v>0</v>
      </c>
      <c r="BE298" s="169">
        <f>SUM(BE281:BE297)</f>
        <v>0</v>
      </c>
      <c r="BF298" s="169">
        <f>SUM(BF281:BF297)</f>
        <v>0</v>
      </c>
      <c r="BG298" s="169">
        <f>SUM(BG281:BG297)</f>
        <v>0</v>
      </c>
    </row>
    <row r="299" spans="1:17" ht="12.75">
      <c r="A299" s="139" t="s">
        <v>67</v>
      </c>
      <c r="B299" s="140" t="s">
        <v>481</v>
      </c>
      <c r="C299" s="141" t="s">
        <v>480</v>
      </c>
      <c r="D299" s="142"/>
      <c r="E299" s="143"/>
      <c r="F299" s="143"/>
      <c r="G299" s="144"/>
      <c r="H299" s="145"/>
      <c r="I299" s="145"/>
      <c r="J299" s="145"/>
      <c r="K299" s="145"/>
      <c r="Q299" s="146"/>
    </row>
    <row r="300" spans="1:59" ht="12.75">
      <c r="A300" s="147">
        <v>183</v>
      </c>
      <c r="B300" s="148" t="s">
        <v>560</v>
      </c>
      <c r="C300" s="149" t="s">
        <v>561</v>
      </c>
      <c r="D300" s="150" t="s">
        <v>287</v>
      </c>
      <c r="E300" s="151">
        <v>30.758</v>
      </c>
      <c r="F300" s="151">
        <v>0</v>
      </c>
      <c r="G300" s="152">
        <f>E300*F300</f>
        <v>0</v>
      </c>
      <c r="H300" s="153">
        <v>0</v>
      </c>
      <c r="I300" s="153">
        <f>E300*H300</f>
        <v>0</v>
      </c>
      <c r="J300" s="153">
        <v>0</v>
      </c>
      <c r="K300" s="153">
        <f>E300*J300</f>
        <v>0</v>
      </c>
      <c r="Q300" s="146"/>
      <c r="BB300" s="122">
        <v>1</v>
      </c>
      <c r="BC300" s="122">
        <f>IF(BB300=1,G300,0)</f>
        <v>0</v>
      </c>
      <c r="BD300" s="122">
        <f>IF(BB300=2,G300,0)</f>
        <v>0</v>
      </c>
      <c r="BE300" s="122">
        <f>IF(BB300=3,G300,0)</f>
        <v>0</v>
      </c>
      <c r="BF300" s="122">
        <f>IF(BB300=4,G300,0)</f>
        <v>0</v>
      </c>
      <c r="BG300" s="122">
        <f>IF(BB300=5,G300,0)</f>
        <v>0</v>
      </c>
    </row>
    <row r="301" spans="1:59" ht="12.75">
      <c r="A301" s="162"/>
      <c r="B301" s="163" t="s">
        <v>69</v>
      </c>
      <c r="C301" s="164" t="str">
        <f>CONCATENATE(B299," ",C299)</f>
        <v>998 Přesun hmot</v>
      </c>
      <c r="D301" s="162"/>
      <c r="E301" s="165"/>
      <c r="F301" s="165"/>
      <c r="G301" s="166">
        <f>SUM(G299:G300)</f>
        <v>0</v>
      </c>
      <c r="H301" s="167"/>
      <c r="I301" s="168">
        <v>0</v>
      </c>
      <c r="J301" s="167"/>
      <c r="K301" s="168">
        <v>0</v>
      </c>
      <c r="Q301" s="146"/>
      <c r="BC301" s="169">
        <f>SUM(BC283:BC299)</f>
        <v>0</v>
      </c>
      <c r="BD301" s="169">
        <f>SUM(BD283:BD299)</f>
        <v>0</v>
      </c>
      <c r="BE301" s="169">
        <f>SUM(BE283:BE299)</f>
        <v>0</v>
      </c>
      <c r="BF301" s="169">
        <f>SUM(BF283:BF299)</f>
        <v>0</v>
      </c>
      <c r="BG301" s="169">
        <f>SUM(BG283:BG299)</f>
        <v>0</v>
      </c>
    </row>
    <row r="302" spans="1:17" ht="12.75">
      <c r="A302" s="139" t="s">
        <v>67</v>
      </c>
      <c r="B302" s="140" t="s">
        <v>296</v>
      </c>
      <c r="C302" s="141" t="s">
        <v>297</v>
      </c>
      <c r="D302" s="142"/>
      <c r="E302" s="143"/>
      <c r="F302" s="143"/>
      <c r="G302" s="144"/>
      <c r="H302" s="145"/>
      <c r="I302" s="145"/>
      <c r="J302" s="145"/>
      <c r="K302" s="145"/>
      <c r="Q302" s="146"/>
    </row>
    <row r="303" spans="1:59" ht="12.75">
      <c r="A303" s="147">
        <v>184</v>
      </c>
      <c r="B303" s="148" t="s">
        <v>298</v>
      </c>
      <c r="C303" s="149" t="s">
        <v>530</v>
      </c>
      <c r="D303" s="150" t="s">
        <v>165</v>
      </c>
      <c r="E303" s="151">
        <v>1</v>
      </c>
      <c r="F303" s="151">
        <v>0</v>
      </c>
      <c r="G303" s="152">
        <f>E303*F303</f>
        <v>0</v>
      </c>
      <c r="H303" s="153">
        <v>0</v>
      </c>
      <c r="I303" s="153">
        <f>E303*H303</f>
        <v>0</v>
      </c>
      <c r="J303" s="153">
        <v>0</v>
      </c>
      <c r="K303" s="153">
        <f>E303*J303</f>
        <v>0</v>
      </c>
      <c r="Q303" s="146"/>
      <c r="BB303" s="122">
        <v>4</v>
      </c>
      <c r="BC303" s="122">
        <f>IF(BB303=1,G303,0)</f>
        <v>0</v>
      </c>
      <c r="BD303" s="122">
        <f>IF(BB303=2,G303,0)</f>
        <v>0</v>
      </c>
      <c r="BE303" s="122">
        <f>IF(BB303=3,G303,0)</f>
        <v>0</v>
      </c>
      <c r="BF303" s="122">
        <f>IF(BB303=4,G303,0)</f>
        <v>0</v>
      </c>
      <c r="BG303" s="122">
        <f>IF(BB303=5,G303,0)</f>
        <v>0</v>
      </c>
    </row>
    <row r="304" spans="1:17" ht="12.75">
      <c r="A304" s="154"/>
      <c r="B304" s="155"/>
      <c r="C304" s="205" t="s">
        <v>299</v>
      </c>
      <c r="D304" s="206"/>
      <c r="E304" s="157">
        <v>0</v>
      </c>
      <c r="F304" s="158"/>
      <c r="G304" s="159"/>
      <c r="H304" s="160"/>
      <c r="I304" s="160"/>
      <c r="J304" s="160"/>
      <c r="K304" s="160"/>
      <c r="O304" s="161"/>
      <c r="Q304" s="146"/>
    </row>
    <row r="305" spans="1:17" ht="12.75">
      <c r="A305" s="154"/>
      <c r="B305" s="155"/>
      <c r="C305" s="205">
        <v>1</v>
      </c>
      <c r="D305" s="206"/>
      <c r="E305" s="157">
        <v>1</v>
      </c>
      <c r="F305" s="158"/>
      <c r="G305" s="159"/>
      <c r="H305" s="160"/>
      <c r="I305" s="160"/>
      <c r="J305" s="160"/>
      <c r="K305" s="160"/>
      <c r="O305" s="161"/>
      <c r="Q305" s="146"/>
    </row>
    <row r="306" spans="1:59" ht="12.75">
      <c r="A306" s="147">
        <v>185</v>
      </c>
      <c r="B306" s="148" t="s">
        <v>300</v>
      </c>
      <c r="C306" s="149" t="s">
        <v>301</v>
      </c>
      <c r="D306" s="150" t="s">
        <v>165</v>
      </c>
      <c r="E306" s="151">
        <v>1</v>
      </c>
      <c r="F306" s="151">
        <v>0</v>
      </c>
      <c r="G306" s="152">
        <f aca="true" t="shared" si="62" ref="G306:G311">E306*F306</f>
        <v>0</v>
      </c>
      <c r="H306" s="153">
        <v>0</v>
      </c>
      <c r="I306" s="153">
        <f aca="true" t="shared" si="63" ref="I306:I322">E306*H306</f>
        <v>0</v>
      </c>
      <c r="J306" s="153">
        <v>0</v>
      </c>
      <c r="K306" s="153">
        <f aca="true" t="shared" si="64" ref="K306:K322">E306*J306</f>
        <v>0</v>
      </c>
      <c r="Q306" s="146"/>
      <c r="BB306" s="122">
        <v>4</v>
      </c>
      <c r="BC306" s="122">
        <f aca="true" t="shared" si="65" ref="BC306:BC322">IF(BB306=1,G306,0)</f>
        <v>0</v>
      </c>
      <c r="BD306" s="122">
        <f aca="true" t="shared" si="66" ref="BD306:BD322">IF(BB306=2,G306,0)</f>
        <v>0</v>
      </c>
      <c r="BE306" s="122">
        <f aca="true" t="shared" si="67" ref="BE306:BE322">IF(BB306=3,G306,0)</f>
        <v>0</v>
      </c>
      <c r="BF306" s="122">
        <f aca="true" t="shared" si="68" ref="BF306:BF322">IF(BB306=4,G306,0)</f>
        <v>0</v>
      </c>
      <c r="BG306" s="122">
        <f aca="true" t="shared" si="69" ref="BG306:BG322">IF(BB306=5,G306,0)</f>
        <v>0</v>
      </c>
    </row>
    <row r="307" spans="1:59" ht="12.75">
      <c r="A307" s="147">
        <v>186</v>
      </c>
      <c r="B307" s="148" t="s">
        <v>302</v>
      </c>
      <c r="C307" s="149" t="s">
        <v>574</v>
      </c>
      <c r="D307" s="150" t="s">
        <v>165</v>
      </c>
      <c r="E307" s="151">
        <v>1</v>
      </c>
      <c r="F307" s="151">
        <v>0</v>
      </c>
      <c r="G307" s="152">
        <f t="shared" si="62"/>
        <v>0</v>
      </c>
      <c r="H307" s="153">
        <v>0</v>
      </c>
      <c r="I307" s="153">
        <f t="shared" si="63"/>
        <v>0</v>
      </c>
      <c r="J307" s="153">
        <v>0</v>
      </c>
      <c r="K307" s="153">
        <f t="shared" si="64"/>
        <v>0</v>
      </c>
      <c r="Q307" s="146"/>
      <c r="BB307" s="122">
        <v>4</v>
      </c>
      <c r="BC307" s="122">
        <f t="shared" si="65"/>
        <v>0</v>
      </c>
      <c r="BD307" s="122">
        <f t="shared" si="66"/>
        <v>0</v>
      </c>
      <c r="BE307" s="122">
        <f t="shared" si="67"/>
        <v>0</v>
      </c>
      <c r="BF307" s="122">
        <f t="shared" si="68"/>
        <v>0</v>
      </c>
      <c r="BG307" s="122">
        <f t="shared" si="69"/>
        <v>0</v>
      </c>
    </row>
    <row r="308" spans="1:59" ht="25.5">
      <c r="A308" s="147">
        <v>187</v>
      </c>
      <c r="B308" s="148" t="s">
        <v>303</v>
      </c>
      <c r="C308" s="149" t="s">
        <v>304</v>
      </c>
      <c r="D308" s="150" t="s">
        <v>165</v>
      </c>
      <c r="E308" s="151">
        <v>1</v>
      </c>
      <c r="F308" s="151">
        <v>0</v>
      </c>
      <c r="G308" s="152">
        <f t="shared" si="62"/>
        <v>0</v>
      </c>
      <c r="H308" s="153">
        <v>0</v>
      </c>
      <c r="I308" s="153">
        <f t="shared" si="63"/>
        <v>0</v>
      </c>
      <c r="J308" s="153">
        <v>0</v>
      </c>
      <c r="K308" s="153">
        <f t="shared" si="64"/>
        <v>0</v>
      </c>
      <c r="Q308" s="146"/>
      <c r="BB308" s="122">
        <v>4</v>
      </c>
      <c r="BC308" s="122">
        <f t="shared" si="65"/>
        <v>0</v>
      </c>
      <c r="BD308" s="122">
        <f t="shared" si="66"/>
        <v>0</v>
      </c>
      <c r="BE308" s="122">
        <f t="shared" si="67"/>
        <v>0</v>
      </c>
      <c r="BF308" s="122">
        <f t="shared" si="68"/>
        <v>0</v>
      </c>
      <c r="BG308" s="122">
        <f t="shared" si="69"/>
        <v>0</v>
      </c>
    </row>
    <row r="309" spans="1:59" ht="25.5">
      <c r="A309" s="147">
        <v>188</v>
      </c>
      <c r="B309" s="148" t="s">
        <v>305</v>
      </c>
      <c r="C309" s="149" t="s">
        <v>306</v>
      </c>
      <c r="D309" s="150" t="s">
        <v>86</v>
      </c>
      <c r="E309" s="151">
        <v>100</v>
      </c>
      <c r="F309" s="151">
        <v>0</v>
      </c>
      <c r="G309" s="152">
        <f t="shared" si="62"/>
        <v>0</v>
      </c>
      <c r="H309" s="153">
        <v>6E-05</v>
      </c>
      <c r="I309" s="153">
        <f t="shared" si="63"/>
        <v>0.006</v>
      </c>
      <c r="J309" s="153">
        <v>0</v>
      </c>
      <c r="K309" s="153">
        <f t="shared" si="64"/>
        <v>0</v>
      </c>
      <c r="Q309" s="146"/>
      <c r="BB309" s="122">
        <v>4</v>
      </c>
      <c r="BC309" s="122">
        <f t="shared" si="65"/>
        <v>0</v>
      </c>
      <c r="BD309" s="122">
        <f t="shared" si="66"/>
        <v>0</v>
      </c>
      <c r="BE309" s="122">
        <f t="shared" si="67"/>
        <v>0</v>
      </c>
      <c r="BF309" s="122">
        <f t="shared" si="68"/>
        <v>0</v>
      </c>
      <c r="BG309" s="122">
        <f t="shared" si="69"/>
        <v>0</v>
      </c>
    </row>
    <row r="310" spans="1:59" ht="25.5">
      <c r="A310" s="147">
        <v>189</v>
      </c>
      <c r="B310" s="148" t="s">
        <v>531</v>
      </c>
      <c r="C310" s="149" t="s">
        <v>307</v>
      </c>
      <c r="D310" s="150" t="s">
        <v>72</v>
      </c>
      <c r="E310" s="151">
        <v>30</v>
      </c>
      <c r="F310" s="151">
        <v>0</v>
      </c>
      <c r="G310" s="152">
        <f t="shared" si="62"/>
        <v>0</v>
      </c>
      <c r="H310" s="153">
        <v>4E-05</v>
      </c>
      <c r="I310" s="153">
        <f t="shared" si="63"/>
        <v>0.0012000000000000001</v>
      </c>
      <c r="J310" s="153">
        <v>0</v>
      </c>
      <c r="K310" s="153">
        <f t="shared" si="64"/>
        <v>0</v>
      </c>
      <c r="Q310" s="146"/>
      <c r="BB310" s="122">
        <v>4</v>
      </c>
      <c r="BC310" s="122">
        <f t="shared" si="65"/>
        <v>0</v>
      </c>
      <c r="BD310" s="122">
        <f t="shared" si="66"/>
        <v>0</v>
      </c>
      <c r="BE310" s="122">
        <f t="shared" si="67"/>
        <v>0</v>
      </c>
      <c r="BF310" s="122">
        <f t="shared" si="68"/>
        <v>0</v>
      </c>
      <c r="BG310" s="122">
        <f t="shared" si="69"/>
        <v>0</v>
      </c>
    </row>
    <row r="311" spans="1:59" ht="25.5">
      <c r="A311" s="147">
        <v>190</v>
      </c>
      <c r="B311" s="148" t="s">
        <v>532</v>
      </c>
      <c r="C311" s="149" t="s">
        <v>541</v>
      </c>
      <c r="D311" s="150" t="s">
        <v>72</v>
      </c>
      <c r="E311" s="151">
        <v>9</v>
      </c>
      <c r="F311" s="151">
        <v>0</v>
      </c>
      <c r="G311" s="152">
        <f t="shared" si="62"/>
        <v>0</v>
      </c>
      <c r="H311" s="153">
        <v>4E-05</v>
      </c>
      <c r="I311" s="153">
        <f t="shared" si="63"/>
        <v>0.00036</v>
      </c>
      <c r="J311" s="153">
        <v>0</v>
      </c>
      <c r="K311" s="153">
        <f t="shared" si="64"/>
        <v>0</v>
      </c>
      <c r="Q311" s="146"/>
      <c r="BB311" s="122">
        <v>4</v>
      </c>
      <c r="BC311" s="122">
        <f t="shared" si="65"/>
        <v>0</v>
      </c>
      <c r="BD311" s="122">
        <f t="shared" si="66"/>
        <v>0</v>
      </c>
      <c r="BE311" s="122">
        <f t="shared" si="67"/>
        <v>0</v>
      </c>
      <c r="BF311" s="122">
        <f t="shared" si="68"/>
        <v>0</v>
      </c>
      <c r="BG311" s="122">
        <f t="shared" si="69"/>
        <v>0</v>
      </c>
    </row>
    <row r="312" spans="1:59" ht="12.75">
      <c r="A312" s="147">
        <v>191</v>
      </c>
      <c r="B312" s="148" t="s">
        <v>540</v>
      </c>
      <c r="C312" s="149" t="s">
        <v>542</v>
      </c>
      <c r="D312" s="150" t="s">
        <v>72</v>
      </c>
      <c r="E312" s="151">
        <v>27</v>
      </c>
      <c r="F312" s="151">
        <v>0</v>
      </c>
      <c r="G312" s="152">
        <f>E312*F312</f>
        <v>0</v>
      </c>
      <c r="H312" s="153">
        <v>4E-05</v>
      </c>
      <c r="I312" s="153">
        <f t="shared" si="63"/>
        <v>0.00108</v>
      </c>
      <c r="J312" s="153">
        <v>0</v>
      </c>
      <c r="K312" s="153">
        <f t="shared" si="64"/>
        <v>0</v>
      </c>
      <c r="Q312" s="146"/>
      <c r="BB312" s="122">
        <v>4</v>
      </c>
      <c r="BC312" s="122">
        <f t="shared" si="65"/>
        <v>0</v>
      </c>
      <c r="BD312" s="122">
        <f t="shared" si="66"/>
        <v>0</v>
      </c>
      <c r="BE312" s="122">
        <f t="shared" si="67"/>
        <v>0</v>
      </c>
      <c r="BF312" s="122">
        <f t="shared" si="68"/>
        <v>0</v>
      </c>
      <c r="BG312" s="122">
        <f t="shared" si="69"/>
        <v>0</v>
      </c>
    </row>
    <row r="313" spans="1:59" ht="12.75">
      <c r="A313" s="147">
        <v>192</v>
      </c>
      <c r="B313" s="148" t="s">
        <v>533</v>
      </c>
      <c r="C313" s="149" t="s">
        <v>308</v>
      </c>
      <c r="D313" s="150" t="s">
        <v>72</v>
      </c>
      <c r="E313" s="151">
        <v>20</v>
      </c>
      <c r="F313" s="151">
        <v>0</v>
      </c>
      <c r="G313" s="152">
        <f aca="true" t="shared" si="70" ref="G313:G328">E313*F313</f>
        <v>0</v>
      </c>
      <c r="H313" s="153">
        <v>0.00039</v>
      </c>
      <c r="I313" s="153">
        <f t="shared" si="63"/>
        <v>0.0078</v>
      </c>
      <c r="J313" s="153">
        <v>0</v>
      </c>
      <c r="K313" s="153">
        <f t="shared" si="64"/>
        <v>0</v>
      </c>
      <c r="Q313" s="146"/>
      <c r="BB313" s="122">
        <v>4</v>
      </c>
      <c r="BC313" s="122">
        <f t="shared" si="65"/>
        <v>0</v>
      </c>
      <c r="BD313" s="122">
        <f t="shared" si="66"/>
        <v>0</v>
      </c>
      <c r="BE313" s="122">
        <f t="shared" si="67"/>
        <v>0</v>
      </c>
      <c r="BF313" s="122">
        <f t="shared" si="68"/>
        <v>0</v>
      </c>
      <c r="BG313" s="122">
        <f t="shared" si="69"/>
        <v>0</v>
      </c>
    </row>
    <row r="314" spans="1:59" ht="25.5">
      <c r="A314" s="147">
        <v>193</v>
      </c>
      <c r="B314" s="148" t="s">
        <v>534</v>
      </c>
      <c r="C314" s="149" t="s">
        <v>535</v>
      </c>
      <c r="D314" s="150" t="s">
        <v>72</v>
      </c>
      <c r="E314" s="151">
        <v>30</v>
      </c>
      <c r="F314" s="151">
        <v>0</v>
      </c>
      <c r="G314" s="152">
        <f t="shared" si="70"/>
        <v>0</v>
      </c>
      <c r="H314" s="153">
        <v>0.00018</v>
      </c>
      <c r="I314" s="153">
        <f t="shared" si="63"/>
        <v>0.0054</v>
      </c>
      <c r="J314" s="153">
        <v>0</v>
      </c>
      <c r="K314" s="153">
        <f t="shared" si="64"/>
        <v>0</v>
      </c>
      <c r="Q314" s="146"/>
      <c r="BB314" s="122">
        <v>4</v>
      </c>
      <c r="BC314" s="122">
        <f t="shared" si="65"/>
        <v>0</v>
      </c>
      <c r="BD314" s="122">
        <f t="shared" si="66"/>
        <v>0</v>
      </c>
      <c r="BE314" s="122">
        <f t="shared" si="67"/>
        <v>0</v>
      </c>
      <c r="BF314" s="122">
        <f t="shared" si="68"/>
        <v>0</v>
      </c>
      <c r="BG314" s="122">
        <f t="shared" si="69"/>
        <v>0</v>
      </c>
    </row>
    <row r="315" spans="1:59" ht="12.75">
      <c r="A315" s="147">
        <v>194</v>
      </c>
      <c r="B315" s="148" t="s">
        <v>536</v>
      </c>
      <c r="C315" s="149" t="s">
        <v>537</v>
      </c>
      <c r="D315" s="150" t="s">
        <v>72</v>
      </c>
      <c r="E315" s="151">
        <v>25</v>
      </c>
      <c r="F315" s="151">
        <v>0</v>
      </c>
      <c r="G315" s="152">
        <f t="shared" si="70"/>
        <v>0</v>
      </c>
      <c r="H315" s="153">
        <v>0</v>
      </c>
      <c r="I315" s="153">
        <f t="shared" si="63"/>
        <v>0</v>
      </c>
      <c r="J315" s="153">
        <v>0</v>
      </c>
      <c r="K315" s="153">
        <f t="shared" si="64"/>
        <v>0</v>
      </c>
      <c r="Q315" s="146"/>
      <c r="BB315" s="122">
        <v>4</v>
      </c>
      <c r="BC315" s="122">
        <f t="shared" si="65"/>
        <v>0</v>
      </c>
      <c r="BD315" s="122">
        <f t="shared" si="66"/>
        <v>0</v>
      </c>
      <c r="BE315" s="122">
        <f t="shared" si="67"/>
        <v>0</v>
      </c>
      <c r="BF315" s="122">
        <f t="shared" si="68"/>
        <v>0</v>
      </c>
      <c r="BG315" s="122">
        <f t="shared" si="69"/>
        <v>0</v>
      </c>
    </row>
    <row r="316" spans="1:59" ht="12.75">
      <c r="A316" s="147">
        <v>195</v>
      </c>
      <c r="B316" s="148" t="s">
        <v>538</v>
      </c>
      <c r="C316" s="149" t="s">
        <v>539</v>
      </c>
      <c r="D316" s="150" t="s">
        <v>72</v>
      </c>
      <c r="E316" s="151">
        <v>25</v>
      </c>
      <c r="F316" s="151">
        <v>0</v>
      </c>
      <c r="G316" s="152">
        <f t="shared" si="70"/>
        <v>0</v>
      </c>
      <c r="H316" s="153">
        <v>0.0095</v>
      </c>
      <c r="I316" s="153">
        <f t="shared" si="63"/>
        <v>0.2375</v>
      </c>
      <c r="J316" s="153">
        <v>0</v>
      </c>
      <c r="K316" s="153">
        <f t="shared" si="64"/>
        <v>0</v>
      </c>
      <c r="Q316" s="146"/>
      <c r="BB316" s="122">
        <v>4</v>
      </c>
      <c r="BC316" s="122">
        <f t="shared" si="65"/>
        <v>0</v>
      </c>
      <c r="BD316" s="122">
        <f t="shared" si="66"/>
        <v>0</v>
      </c>
      <c r="BE316" s="122">
        <f t="shared" si="67"/>
        <v>0</v>
      </c>
      <c r="BF316" s="122">
        <f t="shared" si="68"/>
        <v>0</v>
      </c>
      <c r="BG316" s="122">
        <f t="shared" si="69"/>
        <v>0</v>
      </c>
    </row>
    <row r="317" spans="1:59" ht="12.75">
      <c r="A317" s="147">
        <v>196</v>
      </c>
      <c r="B317" s="148" t="s">
        <v>548</v>
      </c>
      <c r="C317" s="149" t="s">
        <v>549</v>
      </c>
      <c r="D317" s="150" t="s">
        <v>68</v>
      </c>
      <c r="E317" s="151">
        <v>5</v>
      </c>
      <c r="F317" s="151">
        <v>0</v>
      </c>
      <c r="G317" s="152">
        <f t="shared" si="70"/>
        <v>0</v>
      </c>
      <c r="H317" s="153">
        <v>0</v>
      </c>
      <c r="I317" s="153">
        <f t="shared" si="63"/>
        <v>0</v>
      </c>
      <c r="J317" s="153">
        <v>0</v>
      </c>
      <c r="K317" s="153">
        <f t="shared" si="64"/>
        <v>0</v>
      </c>
      <c r="Q317" s="146"/>
      <c r="BB317" s="122">
        <v>4</v>
      </c>
      <c r="BC317" s="122">
        <f t="shared" si="65"/>
        <v>0</v>
      </c>
      <c r="BD317" s="122">
        <f t="shared" si="66"/>
        <v>0</v>
      </c>
      <c r="BE317" s="122">
        <f t="shared" si="67"/>
        <v>0</v>
      </c>
      <c r="BF317" s="122">
        <f t="shared" si="68"/>
        <v>0</v>
      </c>
      <c r="BG317" s="122">
        <f t="shared" si="69"/>
        <v>0</v>
      </c>
    </row>
    <row r="318" spans="1:59" ht="25.5">
      <c r="A318" s="147">
        <v>197</v>
      </c>
      <c r="B318" s="148" t="s">
        <v>575</v>
      </c>
      <c r="C318" s="149" t="s">
        <v>550</v>
      </c>
      <c r="D318" s="150" t="s">
        <v>165</v>
      </c>
      <c r="E318" s="151">
        <v>1</v>
      </c>
      <c r="F318" s="151">
        <v>0</v>
      </c>
      <c r="G318" s="152">
        <f t="shared" si="70"/>
        <v>0</v>
      </c>
      <c r="H318" s="153">
        <v>0</v>
      </c>
      <c r="I318" s="153">
        <f t="shared" si="63"/>
        <v>0</v>
      </c>
      <c r="J318" s="153">
        <v>0</v>
      </c>
      <c r="K318" s="153">
        <f t="shared" si="64"/>
        <v>0</v>
      </c>
      <c r="Q318" s="146"/>
      <c r="BB318" s="122">
        <v>5</v>
      </c>
      <c r="BC318" s="122">
        <f t="shared" si="65"/>
        <v>0</v>
      </c>
      <c r="BD318" s="122">
        <f t="shared" si="66"/>
        <v>0</v>
      </c>
      <c r="BE318" s="122">
        <f t="shared" si="67"/>
        <v>0</v>
      </c>
      <c r="BF318" s="122">
        <f t="shared" si="68"/>
        <v>0</v>
      </c>
      <c r="BG318" s="122">
        <f t="shared" si="69"/>
        <v>0</v>
      </c>
    </row>
    <row r="319" spans="1:59" ht="25.5">
      <c r="A319" s="147">
        <v>198</v>
      </c>
      <c r="B319" s="148" t="s">
        <v>576</v>
      </c>
      <c r="C319" s="149" t="s">
        <v>551</v>
      </c>
      <c r="D319" s="150" t="s">
        <v>68</v>
      </c>
      <c r="E319" s="151">
        <v>1</v>
      </c>
      <c r="F319" s="151">
        <v>0</v>
      </c>
      <c r="G319" s="152">
        <f t="shared" si="70"/>
        <v>0</v>
      </c>
      <c r="H319" s="153">
        <v>0</v>
      </c>
      <c r="I319" s="153">
        <f t="shared" si="63"/>
        <v>0</v>
      </c>
      <c r="J319" s="153">
        <v>0</v>
      </c>
      <c r="K319" s="153">
        <f t="shared" si="64"/>
        <v>0</v>
      </c>
      <c r="Q319" s="146"/>
      <c r="BB319" s="122">
        <v>6</v>
      </c>
      <c r="BC319" s="122">
        <f t="shared" si="65"/>
        <v>0</v>
      </c>
      <c r="BD319" s="122">
        <f t="shared" si="66"/>
        <v>0</v>
      </c>
      <c r="BE319" s="122">
        <f t="shared" si="67"/>
        <v>0</v>
      </c>
      <c r="BF319" s="122">
        <f t="shared" si="68"/>
        <v>0</v>
      </c>
      <c r="BG319" s="122">
        <f t="shared" si="69"/>
        <v>0</v>
      </c>
    </row>
    <row r="320" spans="1:59" ht="25.5">
      <c r="A320" s="147">
        <v>199</v>
      </c>
      <c r="B320" s="148" t="s">
        <v>543</v>
      </c>
      <c r="C320" s="149" t="s">
        <v>323</v>
      </c>
      <c r="D320" s="150" t="s">
        <v>86</v>
      </c>
      <c r="E320" s="151">
        <v>430</v>
      </c>
      <c r="F320" s="151">
        <v>0</v>
      </c>
      <c r="G320" s="152">
        <f>E320*F320</f>
        <v>0</v>
      </c>
      <c r="H320" s="153">
        <v>0</v>
      </c>
      <c r="I320" s="153">
        <f t="shared" si="63"/>
        <v>0</v>
      </c>
      <c r="J320" s="153">
        <v>0</v>
      </c>
      <c r="K320" s="153">
        <f t="shared" si="64"/>
        <v>0</v>
      </c>
      <c r="Q320" s="146"/>
      <c r="BB320" s="122">
        <v>4</v>
      </c>
      <c r="BC320" s="122">
        <f t="shared" si="65"/>
        <v>0</v>
      </c>
      <c r="BD320" s="122">
        <f t="shared" si="66"/>
        <v>0</v>
      </c>
      <c r="BE320" s="122">
        <f t="shared" si="67"/>
        <v>0</v>
      </c>
      <c r="BF320" s="122">
        <f t="shared" si="68"/>
        <v>0</v>
      </c>
      <c r="BG320" s="122">
        <f t="shared" si="69"/>
        <v>0</v>
      </c>
    </row>
    <row r="321" spans="1:59" ht="25.5">
      <c r="A321" s="147">
        <v>200</v>
      </c>
      <c r="B321" s="148" t="s">
        <v>544</v>
      </c>
      <c r="C321" s="149" t="s">
        <v>545</v>
      </c>
      <c r="D321" s="150" t="s">
        <v>86</v>
      </c>
      <c r="E321" s="151">
        <v>350</v>
      </c>
      <c r="F321" s="151">
        <v>0</v>
      </c>
      <c r="G321" s="152">
        <f t="shared" si="70"/>
        <v>0</v>
      </c>
      <c r="H321" s="153">
        <v>0.00017</v>
      </c>
      <c r="I321" s="153">
        <f t="shared" si="63"/>
        <v>0.059500000000000004</v>
      </c>
      <c r="J321" s="153">
        <v>0</v>
      </c>
      <c r="K321" s="153">
        <f t="shared" si="64"/>
        <v>0</v>
      </c>
      <c r="Q321" s="146"/>
      <c r="BB321" s="122">
        <v>4</v>
      </c>
      <c r="BC321" s="122">
        <f t="shared" si="65"/>
        <v>0</v>
      </c>
      <c r="BD321" s="122">
        <f t="shared" si="66"/>
        <v>0</v>
      </c>
      <c r="BE321" s="122">
        <f t="shared" si="67"/>
        <v>0</v>
      </c>
      <c r="BF321" s="122">
        <f t="shared" si="68"/>
        <v>0</v>
      </c>
      <c r="BG321" s="122">
        <f t="shared" si="69"/>
        <v>0</v>
      </c>
    </row>
    <row r="322" spans="1:59" ht="25.5">
      <c r="A322" s="147">
        <v>201</v>
      </c>
      <c r="B322" s="148" t="s">
        <v>546</v>
      </c>
      <c r="C322" s="149" t="s">
        <v>547</v>
      </c>
      <c r="D322" s="150" t="s">
        <v>86</v>
      </c>
      <c r="E322" s="151">
        <v>290</v>
      </c>
      <c r="F322" s="151">
        <v>0</v>
      </c>
      <c r="G322" s="152">
        <f t="shared" si="70"/>
        <v>0</v>
      </c>
      <c r="H322" s="153">
        <v>0.00021</v>
      </c>
      <c r="I322" s="153">
        <f t="shared" si="63"/>
        <v>0.0609</v>
      </c>
      <c r="J322" s="153">
        <v>0</v>
      </c>
      <c r="K322" s="153">
        <f t="shared" si="64"/>
        <v>0</v>
      </c>
      <c r="Q322" s="146"/>
      <c r="BB322" s="122">
        <v>4</v>
      </c>
      <c r="BC322" s="122">
        <f t="shared" si="65"/>
        <v>0</v>
      </c>
      <c r="BD322" s="122">
        <f t="shared" si="66"/>
        <v>0</v>
      </c>
      <c r="BE322" s="122">
        <f t="shared" si="67"/>
        <v>0</v>
      </c>
      <c r="BF322" s="122">
        <f t="shared" si="68"/>
        <v>0</v>
      </c>
      <c r="BG322" s="122">
        <f t="shared" si="69"/>
        <v>0</v>
      </c>
    </row>
    <row r="323" spans="1:17" ht="12.75">
      <c r="A323" s="147">
        <v>202</v>
      </c>
      <c r="B323" s="148" t="s">
        <v>562</v>
      </c>
      <c r="C323" s="149" t="s">
        <v>565</v>
      </c>
      <c r="D323" s="150" t="s">
        <v>86</v>
      </c>
      <c r="E323" s="151">
        <v>40</v>
      </c>
      <c r="F323" s="151">
        <v>0</v>
      </c>
      <c r="G323" s="152">
        <f>E323*F323</f>
        <v>0</v>
      </c>
      <c r="H323" s="153"/>
      <c r="I323" s="153"/>
      <c r="J323" s="153"/>
      <c r="K323" s="153"/>
      <c r="Q323" s="146"/>
    </row>
    <row r="324" spans="1:17" ht="12.75">
      <c r="A324" s="147">
        <v>203</v>
      </c>
      <c r="B324" s="148" t="s">
        <v>563</v>
      </c>
      <c r="C324" s="149" t="s">
        <v>564</v>
      </c>
      <c r="D324" s="150" t="s">
        <v>86</v>
      </c>
      <c r="E324" s="151">
        <v>50</v>
      </c>
      <c r="F324" s="151">
        <v>0</v>
      </c>
      <c r="G324" s="152">
        <f>E324*F324</f>
        <v>0</v>
      </c>
      <c r="H324" s="153"/>
      <c r="I324" s="153"/>
      <c r="J324" s="153"/>
      <c r="K324" s="153"/>
      <c r="Q324" s="146"/>
    </row>
    <row r="325" spans="1:59" ht="12.75">
      <c r="A325" s="147">
        <v>204</v>
      </c>
      <c r="B325" s="148" t="s">
        <v>552</v>
      </c>
      <c r="C325" s="149" t="s">
        <v>553</v>
      </c>
      <c r="D325" s="150" t="s">
        <v>86</v>
      </c>
      <c r="E325" s="151">
        <v>50</v>
      </c>
      <c r="F325" s="151">
        <v>0</v>
      </c>
      <c r="G325" s="152">
        <f t="shared" si="70"/>
        <v>0</v>
      </c>
      <c r="H325" s="153">
        <v>0</v>
      </c>
      <c r="I325" s="153">
        <f aca="true" t="shared" si="71" ref="I325:I330">E325*H325</f>
        <v>0</v>
      </c>
      <c r="J325" s="153">
        <v>0</v>
      </c>
      <c r="K325" s="153">
        <f aca="true" t="shared" si="72" ref="K325:K330">E325*J325</f>
        <v>0</v>
      </c>
      <c r="Q325" s="146"/>
      <c r="BB325" s="122">
        <v>5</v>
      </c>
      <c r="BC325" s="122">
        <f aca="true" t="shared" si="73" ref="BC325:BC330">IF(BB325=1,G325,0)</f>
        <v>0</v>
      </c>
      <c r="BD325" s="122">
        <f aca="true" t="shared" si="74" ref="BD325:BD330">IF(BB325=2,G325,0)</f>
        <v>0</v>
      </c>
      <c r="BE325" s="122">
        <f aca="true" t="shared" si="75" ref="BE325:BE330">IF(BB325=3,G325,0)</f>
        <v>0</v>
      </c>
      <c r="BF325" s="122">
        <f aca="true" t="shared" si="76" ref="BF325:BF330">IF(BB325=4,G325,0)</f>
        <v>0</v>
      </c>
      <c r="BG325" s="122">
        <f aca="true" t="shared" si="77" ref="BG325:BG330">IF(BB325=5,G325,0)</f>
        <v>0</v>
      </c>
    </row>
    <row r="326" spans="1:59" ht="12.75">
      <c r="A326" s="147">
        <v>205</v>
      </c>
      <c r="B326" s="148" t="s">
        <v>554</v>
      </c>
      <c r="C326" s="149" t="s">
        <v>555</v>
      </c>
      <c r="D326" s="150" t="s">
        <v>86</v>
      </c>
      <c r="E326" s="151">
        <v>40</v>
      </c>
      <c r="F326" s="151">
        <v>0</v>
      </c>
      <c r="G326" s="152">
        <f t="shared" si="70"/>
        <v>0</v>
      </c>
      <c r="H326" s="153">
        <v>0</v>
      </c>
      <c r="I326" s="153">
        <f t="shared" si="71"/>
        <v>0</v>
      </c>
      <c r="J326" s="153">
        <v>0</v>
      </c>
      <c r="K326" s="153">
        <f t="shared" si="72"/>
        <v>0</v>
      </c>
      <c r="Q326" s="146"/>
      <c r="BB326" s="122">
        <v>5</v>
      </c>
      <c r="BC326" s="122">
        <f t="shared" si="73"/>
        <v>0</v>
      </c>
      <c r="BD326" s="122">
        <f t="shared" si="74"/>
        <v>0</v>
      </c>
      <c r="BE326" s="122">
        <f t="shared" si="75"/>
        <v>0</v>
      </c>
      <c r="BF326" s="122">
        <f t="shared" si="76"/>
        <v>0</v>
      </c>
      <c r="BG326" s="122">
        <f t="shared" si="77"/>
        <v>0</v>
      </c>
    </row>
    <row r="327" spans="1:59" ht="25.5">
      <c r="A327" s="147">
        <v>206</v>
      </c>
      <c r="B327" s="148" t="s">
        <v>556</v>
      </c>
      <c r="C327" s="149" t="s">
        <v>557</v>
      </c>
      <c r="D327" s="150" t="s">
        <v>86</v>
      </c>
      <c r="E327" s="151">
        <v>40</v>
      </c>
      <c r="F327" s="151">
        <v>0</v>
      </c>
      <c r="G327" s="152">
        <f t="shared" si="70"/>
        <v>0</v>
      </c>
      <c r="H327" s="153">
        <v>0</v>
      </c>
      <c r="I327" s="153">
        <f t="shared" si="71"/>
        <v>0</v>
      </c>
      <c r="J327" s="153">
        <v>0</v>
      </c>
      <c r="K327" s="153">
        <f t="shared" si="72"/>
        <v>0</v>
      </c>
      <c r="Q327" s="146"/>
      <c r="BB327" s="122">
        <v>4</v>
      </c>
      <c r="BC327" s="122">
        <f t="shared" si="73"/>
        <v>0</v>
      </c>
      <c r="BD327" s="122">
        <f t="shared" si="74"/>
        <v>0</v>
      </c>
      <c r="BE327" s="122">
        <f t="shared" si="75"/>
        <v>0</v>
      </c>
      <c r="BF327" s="122">
        <f t="shared" si="76"/>
        <v>0</v>
      </c>
      <c r="BG327" s="122">
        <f t="shared" si="77"/>
        <v>0</v>
      </c>
    </row>
    <row r="328" spans="1:59" ht="25.5">
      <c r="A328" s="147">
        <v>207</v>
      </c>
      <c r="B328" s="148" t="s">
        <v>558</v>
      </c>
      <c r="C328" s="149" t="s">
        <v>559</v>
      </c>
      <c r="D328" s="150" t="s">
        <v>86</v>
      </c>
      <c r="E328" s="151">
        <v>50</v>
      </c>
      <c r="F328" s="151">
        <v>0</v>
      </c>
      <c r="G328" s="152">
        <f t="shared" si="70"/>
        <v>0</v>
      </c>
      <c r="H328" s="153">
        <v>0</v>
      </c>
      <c r="I328" s="153">
        <f t="shared" si="71"/>
        <v>0</v>
      </c>
      <c r="J328" s="153">
        <v>0</v>
      </c>
      <c r="K328" s="153">
        <f t="shared" si="72"/>
        <v>0</v>
      </c>
      <c r="Q328" s="146"/>
      <c r="BB328" s="122">
        <v>5</v>
      </c>
      <c r="BC328" s="122">
        <f t="shared" si="73"/>
        <v>0</v>
      </c>
      <c r="BD328" s="122">
        <f t="shared" si="74"/>
        <v>0</v>
      </c>
      <c r="BE328" s="122">
        <f t="shared" si="75"/>
        <v>0</v>
      </c>
      <c r="BF328" s="122">
        <f t="shared" si="76"/>
        <v>0</v>
      </c>
      <c r="BG328" s="122">
        <f t="shared" si="77"/>
        <v>0</v>
      </c>
    </row>
    <row r="329" spans="1:59" ht="12.75">
      <c r="A329" s="147">
        <v>208</v>
      </c>
      <c r="B329" s="148" t="s">
        <v>577</v>
      </c>
      <c r="C329" s="149" t="s">
        <v>164</v>
      </c>
      <c r="D329" s="150" t="s">
        <v>72</v>
      </c>
      <c r="E329" s="151">
        <v>1</v>
      </c>
      <c r="F329" s="151">
        <v>0</v>
      </c>
      <c r="G329" s="152">
        <f>E329*F329</f>
        <v>0</v>
      </c>
      <c r="H329" s="153">
        <v>0</v>
      </c>
      <c r="I329" s="153">
        <f t="shared" si="71"/>
        <v>0</v>
      </c>
      <c r="J329" s="153">
        <v>0</v>
      </c>
      <c r="K329" s="153">
        <f t="shared" si="72"/>
        <v>0</v>
      </c>
      <c r="Q329" s="146"/>
      <c r="BB329" s="122">
        <v>4</v>
      </c>
      <c r="BC329" s="122">
        <f t="shared" si="73"/>
        <v>0</v>
      </c>
      <c r="BD329" s="122">
        <f t="shared" si="74"/>
        <v>0</v>
      </c>
      <c r="BE329" s="122">
        <f t="shared" si="75"/>
        <v>0</v>
      </c>
      <c r="BF329" s="122">
        <f t="shared" si="76"/>
        <v>0</v>
      </c>
      <c r="BG329" s="122">
        <f t="shared" si="77"/>
        <v>0</v>
      </c>
    </row>
    <row r="330" spans="1:59" ht="12.75">
      <c r="A330" s="147">
        <v>209</v>
      </c>
      <c r="B330" s="148" t="s">
        <v>578</v>
      </c>
      <c r="C330" s="149" t="s">
        <v>309</v>
      </c>
      <c r="D330" s="150" t="s">
        <v>165</v>
      </c>
      <c r="E330" s="151">
        <v>1</v>
      </c>
      <c r="F330" s="151">
        <v>0</v>
      </c>
      <c r="G330" s="152">
        <f>E330*F330</f>
        <v>0</v>
      </c>
      <c r="H330" s="153">
        <v>0</v>
      </c>
      <c r="I330" s="153">
        <f t="shared" si="71"/>
        <v>0</v>
      </c>
      <c r="J330" s="153">
        <v>0</v>
      </c>
      <c r="K330" s="153">
        <f t="shared" si="72"/>
        <v>0</v>
      </c>
      <c r="Q330" s="146"/>
      <c r="BB330" s="122">
        <v>4</v>
      </c>
      <c r="BC330" s="122">
        <f t="shared" si="73"/>
        <v>0</v>
      </c>
      <c r="BD330" s="122">
        <f t="shared" si="74"/>
        <v>0</v>
      </c>
      <c r="BE330" s="122">
        <f t="shared" si="75"/>
        <v>0</v>
      </c>
      <c r="BF330" s="122">
        <f t="shared" si="76"/>
        <v>0</v>
      </c>
      <c r="BG330" s="122">
        <f t="shared" si="77"/>
        <v>0</v>
      </c>
    </row>
    <row r="331" spans="1:17" ht="12.75">
      <c r="A331" s="154"/>
      <c r="B331" s="155"/>
      <c r="C331" s="207" t="s">
        <v>310</v>
      </c>
      <c r="D331" s="208"/>
      <c r="E331" s="208"/>
      <c r="F331" s="208"/>
      <c r="G331" s="209"/>
      <c r="H331" s="156"/>
      <c r="I331" s="156"/>
      <c r="J331" s="156"/>
      <c r="K331" s="156"/>
      <c r="Q331" s="146"/>
    </row>
    <row r="332" spans="1:17" ht="12.75">
      <c r="A332" s="154"/>
      <c r="B332" s="155"/>
      <c r="C332" s="207" t="s">
        <v>311</v>
      </c>
      <c r="D332" s="208"/>
      <c r="E332" s="208"/>
      <c r="F332" s="208"/>
      <c r="G332" s="209"/>
      <c r="H332" s="156"/>
      <c r="I332" s="156"/>
      <c r="J332" s="156"/>
      <c r="K332" s="156"/>
      <c r="Q332" s="146"/>
    </row>
    <row r="333" spans="1:59" ht="12.75">
      <c r="A333" s="162"/>
      <c r="B333" s="163" t="s">
        <v>69</v>
      </c>
      <c r="C333" s="164" t="str">
        <f>CONCATENATE(B302," ",C302)</f>
        <v>M21 Elektromontáže</v>
      </c>
      <c r="D333" s="162"/>
      <c r="E333" s="165"/>
      <c r="F333" s="165"/>
      <c r="G333" s="166">
        <f>SUM(G302:G332)</f>
        <v>0</v>
      </c>
      <c r="H333" s="167"/>
      <c r="I333" s="168">
        <f>SUM(I302:I332)</f>
        <v>0.37974</v>
      </c>
      <c r="J333" s="167"/>
      <c r="K333" s="168">
        <f>SUM(K302:K332)</f>
        <v>0</v>
      </c>
      <c r="M333" s="122">
        <f>SUM(M303:M332)</f>
        <v>0</v>
      </c>
      <c r="Q333" s="146"/>
      <c r="BC333" s="169">
        <f>SUM(BC302:BC332)</f>
        <v>0</v>
      </c>
      <c r="BD333" s="169">
        <f>SUM(BD302:BD332)</f>
        <v>0</v>
      </c>
      <c r="BE333" s="169">
        <f>SUM(BE302:BE332)</f>
        <v>0</v>
      </c>
      <c r="BF333" s="169">
        <f>SUM(BF302:BF332)</f>
        <v>0</v>
      </c>
      <c r="BG333" s="169">
        <f>SUM(BG302:BG332)</f>
        <v>0</v>
      </c>
    </row>
    <row r="334" spans="5:11" ht="12.75">
      <c r="E334" s="122"/>
      <c r="G334" s="189">
        <f>SUM(G333,G301,G298,G280,G263,G208,G198,G193,G186,G180,G172,G161,G153,G133,G123,G101,G82,G69,G61,G55,G49,G19)</f>
        <v>0</v>
      </c>
      <c r="I334" s="188">
        <f>SUM(I333,I298,I280,I263,I208,I193,I186,I180,I172,I161,I133,I123,I101,I82,I69,I61,I55,I49,I19)</f>
        <v>28.255510339000004</v>
      </c>
      <c r="K334" s="188">
        <f>SUM(K298,K280,K172,K133,K82)</f>
        <v>-33.06358</v>
      </c>
    </row>
    <row r="335" ht="12.75">
      <c r="E335" s="122"/>
    </row>
    <row r="336" ht="12.75">
      <c r="E336" s="122"/>
    </row>
    <row r="337" ht="12.75">
      <c r="E337" s="122"/>
    </row>
    <row r="338" ht="12.75">
      <c r="E338" s="122"/>
    </row>
    <row r="339" ht="12.75">
      <c r="E339" s="122"/>
    </row>
    <row r="340" ht="12.75">
      <c r="E340" s="122"/>
    </row>
    <row r="341" ht="12.75">
      <c r="E341" s="122"/>
    </row>
    <row r="342" ht="12.75">
      <c r="E342" s="122"/>
    </row>
    <row r="343" ht="12.75">
      <c r="E343" s="122"/>
    </row>
    <row r="344" ht="12.75">
      <c r="E344" s="122"/>
    </row>
    <row r="345" ht="12.75">
      <c r="E345" s="122"/>
    </row>
    <row r="346" ht="12.75">
      <c r="E346" s="122"/>
    </row>
    <row r="347" ht="12.75">
      <c r="E347" s="122"/>
    </row>
    <row r="348" ht="12.75">
      <c r="E348" s="122"/>
    </row>
    <row r="349" ht="12.75">
      <c r="E349" s="122"/>
    </row>
    <row r="350" ht="12.75">
      <c r="E350" s="122"/>
    </row>
    <row r="351" ht="12.75">
      <c r="E351" s="122"/>
    </row>
    <row r="352" spans="1:2" ht="12.75">
      <c r="A352" s="171"/>
      <c r="B352" s="171"/>
    </row>
    <row r="353" spans="1:6" ht="12.75">
      <c r="A353" s="170"/>
      <c r="B353" s="170"/>
      <c r="C353" s="173"/>
      <c r="D353" s="173"/>
      <c r="E353" s="174"/>
      <c r="F353" s="173"/>
    </row>
    <row r="354" spans="1:6" ht="12.75">
      <c r="A354" s="176"/>
      <c r="B354" s="176"/>
      <c r="C354" s="170"/>
      <c r="D354" s="170"/>
      <c r="E354" s="177"/>
      <c r="F354" s="170"/>
    </row>
    <row r="355" spans="1:6" ht="12.75">
      <c r="A355" s="170"/>
      <c r="B355" s="170"/>
      <c r="C355" s="170"/>
      <c r="D355" s="170"/>
      <c r="E355" s="177"/>
      <c r="F355" s="170"/>
    </row>
    <row r="356" spans="1:6" ht="12.75">
      <c r="A356" s="170"/>
      <c r="B356" s="170"/>
      <c r="C356" s="170"/>
      <c r="D356" s="170"/>
      <c r="E356" s="177"/>
      <c r="F356" s="170"/>
    </row>
    <row r="357" spans="1:6" ht="12.75">
      <c r="A357" s="170"/>
      <c r="B357" s="170"/>
      <c r="C357" s="170"/>
      <c r="D357" s="170"/>
      <c r="E357" s="177"/>
      <c r="F357" s="170"/>
    </row>
    <row r="358" spans="1:6" ht="12.75">
      <c r="A358" s="170"/>
      <c r="B358" s="170"/>
      <c r="C358" s="170"/>
      <c r="D358" s="170"/>
      <c r="E358" s="177"/>
      <c r="F358" s="170"/>
    </row>
    <row r="359" spans="1:6" ht="12.75">
      <c r="A359" s="170"/>
      <c r="B359" s="170"/>
      <c r="C359" s="170"/>
      <c r="D359" s="170"/>
      <c r="E359" s="177"/>
      <c r="F359" s="170"/>
    </row>
    <row r="360" spans="1:7" ht="12.75">
      <c r="A360" s="170"/>
      <c r="B360" s="170"/>
      <c r="C360" s="170"/>
      <c r="D360" s="170"/>
      <c r="E360" s="177"/>
      <c r="F360" s="170"/>
      <c r="G360" s="175"/>
    </row>
    <row r="361" spans="1:7" ht="12.75">
      <c r="A361" s="170"/>
      <c r="B361" s="170"/>
      <c r="C361" s="170"/>
      <c r="D361" s="170"/>
      <c r="E361" s="177"/>
      <c r="F361" s="170"/>
      <c r="G361" s="170"/>
    </row>
    <row r="362" spans="1:7" ht="12.75">
      <c r="A362" s="170"/>
      <c r="B362" s="170"/>
      <c r="C362" s="170"/>
      <c r="D362" s="170"/>
      <c r="E362" s="177"/>
      <c r="F362" s="170"/>
      <c r="G362" s="170"/>
    </row>
    <row r="363" spans="1:7" ht="12.75">
      <c r="A363" s="170"/>
      <c r="B363" s="170"/>
      <c r="C363" s="170"/>
      <c r="D363" s="170"/>
      <c r="E363" s="177"/>
      <c r="F363" s="170"/>
      <c r="G363" s="170"/>
    </row>
    <row r="364" spans="1:7" ht="12.75">
      <c r="A364" s="170"/>
      <c r="B364" s="170"/>
      <c r="C364" s="170"/>
      <c r="D364" s="170"/>
      <c r="E364" s="177"/>
      <c r="F364" s="170"/>
      <c r="G364" s="170"/>
    </row>
    <row r="365" spans="1:7" ht="12.75">
      <c r="A365" s="170"/>
      <c r="B365" s="170"/>
      <c r="C365" s="170"/>
      <c r="D365" s="170"/>
      <c r="E365" s="177"/>
      <c r="F365" s="170"/>
      <c r="G365" s="170"/>
    </row>
    <row r="366" spans="1:7" ht="12.75">
      <c r="A366" s="170"/>
      <c r="B366" s="170"/>
      <c r="C366" s="170"/>
      <c r="D366" s="170"/>
      <c r="E366" s="177"/>
      <c r="F366" s="170"/>
      <c r="G366" s="170"/>
    </row>
    <row r="367" ht="12.75">
      <c r="G367" s="170"/>
    </row>
    <row r="368" ht="12.75">
      <c r="G368" s="170"/>
    </row>
    <row r="369" ht="12.75">
      <c r="G369" s="170"/>
    </row>
    <row r="370" ht="12.75">
      <c r="G370" s="170"/>
    </row>
    <row r="371" ht="12.75">
      <c r="G371" s="170"/>
    </row>
    <row r="372" ht="12.75">
      <c r="G372" s="170"/>
    </row>
    <row r="373" ht="12.75">
      <c r="G373" s="170"/>
    </row>
  </sheetData>
  <sheetProtection/>
  <mergeCells count="78">
    <mergeCell ref="A1:I1"/>
    <mergeCell ref="A3:B3"/>
    <mergeCell ref="A4:B4"/>
    <mergeCell ref="G4:I4"/>
    <mergeCell ref="C12:D12"/>
    <mergeCell ref="C16:D16"/>
    <mergeCell ref="C36:D36"/>
    <mergeCell ref="C24:D24"/>
    <mergeCell ref="C25:D25"/>
    <mergeCell ref="C26:D26"/>
    <mergeCell ref="C27:D27"/>
    <mergeCell ref="C14:D14"/>
    <mergeCell ref="C29:D29"/>
    <mergeCell ref="C30:D30"/>
    <mergeCell ref="C17:D17"/>
    <mergeCell ref="C37:D37"/>
    <mergeCell ref="C39:D39"/>
    <mergeCell ref="C40:D40"/>
    <mergeCell ref="C52:D52"/>
    <mergeCell ref="C53:D53"/>
    <mergeCell ref="C28:D28"/>
    <mergeCell ref="C32:D32"/>
    <mergeCell ref="C33:D33"/>
    <mergeCell ref="C34:D34"/>
    <mergeCell ref="C35:D35"/>
    <mergeCell ref="C65:D65"/>
    <mergeCell ref="C66:D66"/>
    <mergeCell ref="C68:D68"/>
    <mergeCell ref="C91:D91"/>
    <mergeCell ref="C93:D93"/>
    <mergeCell ref="C58:D58"/>
    <mergeCell ref="C59:D59"/>
    <mergeCell ref="C60:D60"/>
    <mergeCell ref="C76:D76"/>
    <mergeCell ref="C104:D104"/>
    <mergeCell ref="C105:D105"/>
    <mergeCell ref="C85:D85"/>
    <mergeCell ref="C87:D87"/>
    <mergeCell ref="C89:D89"/>
    <mergeCell ref="C74:D74"/>
    <mergeCell ref="C78:D78"/>
    <mergeCell ref="C147:D147"/>
    <mergeCell ref="C148:D148"/>
    <mergeCell ref="C141:D141"/>
    <mergeCell ref="C115:D115"/>
    <mergeCell ref="C138:D138"/>
    <mergeCell ref="C140:D140"/>
    <mergeCell ref="C156:D156"/>
    <mergeCell ref="C157:D157"/>
    <mergeCell ref="C159:D159"/>
    <mergeCell ref="C149:D149"/>
    <mergeCell ref="C150:D150"/>
    <mergeCell ref="C152:D152"/>
    <mergeCell ref="C179:D179"/>
    <mergeCell ref="C189:D189"/>
    <mergeCell ref="C190:D190"/>
    <mergeCell ref="C192:D192"/>
    <mergeCell ref="C164:D164"/>
    <mergeCell ref="C166:D166"/>
    <mergeCell ref="C332:G332"/>
    <mergeCell ref="C288:D288"/>
    <mergeCell ref="C289:D289"/>
    <mergeCell ref="C294:D294"/>
    <mergeCell ref="C297:D297"/>
    <mergeCell ref="C207:D207"/>
    <mergeCell ref="C266:D266"/>
    <mergeCell ref="C268:D268"/>
    <mergeCell ref="C277:D277"/>
    <mergeCell ref="C42:D42"/>
    <mergeCell ref="C9:D9"/>
    <mergeCell ref="C204:D204"/>
    <mergeCell ref="C304:D304"/>
    <mergeCell ref="C305:D305"/>
    <mergeCell ref="C331:G331"/>
    <mergeCell ref="C206:D206"/>
    <mergeCell ref="C196:D196"/>
    <mergeCell ref="C197:D197"/>
    <mergeCell ref="C201:D201"/>
  </mergeCells>
  <printOptions/>
  <pageMargins left="0.5905511811023623" right="0.3937007874015748" top="0.3937007874015748" bottom="0.3937007874015748" header="0.31496062992125984" footer="0.31496062992125984"/>
  <pageSetup horizontalDpi="300" verticalDpi="300" orientation="landscape" paperSize="9" scale="7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2016-02-25T08:31:37Z</cp:lastPrinted>
  <dcterms:created xsi:type="dcterms:W3CDTF">2015-04-22T09:43:23Z</dcterms:created>
  <dcterms:modified xsi:type="dcterms:W3CDTF">2016-02-25T08:41:27Z</dcterms:modified>
  <cp:category/>
  <cp:version/>
  <cp:contentType/>
  <cp:contentStatus/>
</cp:coreProperties>
</file>