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Kočičí karanténa\Projektant\PD hotovo\0.PARÉ\"/>
    </mc:Choice>
  </mc:AlternateContent>
  <bookViews>
    <workbookView xWindow="0" yWindow="0" windowWidth="28800" windowHeight="13500" firstSheet="1" activeTab="1"/>
  </bookViews>
  <sheets>
    <sheet name="Rekapitulace stavby" sheetId="1" state="veryHidden" r:id="rId1"/>
    <sheet name="24-11_Kolin_kocky - Útule..." sheetId="2" r:id="rId2"/>
    <sheet name="Seznam figur" sheetId="3" r:id="rId3"/>
  </sheets>
  <definedNames>
    <definedName name="_xlnm._FilterDatabase" localSheetId="1" hidden="1">'24-11_Kolin_kocky - Útule...'!$C$84:$K$236</definedName>
    <definedName name="_xlnm.Print_Titles" localSheetId="1">'24-11_Kolin_kocky - Útule...'!$84:$84</definedName>
    <definedName name="_xlnm.Print_Titles" localSheetId="0">'Rekapitulace stavby'!$52:$52</definedName>
    <definedName name="_xlnm.Print_Titles" localSheetId="2">'Seznam figur'!$9:$9</definedName>
    <definedName name="_xlnm.Print_Area" localSheetId="1">'24-11_Kolin_kocky - Útule...'!$C$4:$J$37,'24-11_Kolin_kocky - Útule...'!$C$43:$J$68,'24-11_Kolin_kocky - Útule...'!$C$74:$K$236</definedName>
    <definedName name="_xlnm.Print_Area" localSheetId="0">'Rekapitulace stavby'!$D$4:$AO$36,'Rekapitulace stavby'!$C$42:$AQ$56</definedName>
    <definedName name="_xlnm.Print_Area" localSheetId="2">'Seznam figur'!$C$4:$G$99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55" i="1"/>
  <c r="J33" i="2"/>
  <c r="AX55" i="1" s="1"/>
  <c r="BI236" i="2"/>
  <c r="BH236" i="2"/>
  <c r="BG236" i="2"/>
  <c r="BF236" i="2"/>
  <c r="T236" i="2"/>
  <c r="T235" i="2"/>
  <c r="R236" i="2"/>
  <c r="R235" i="2" s="1"/>
  <c r="P236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T209" i="2"/>
  <c r="R210" i="2"/>
  <c r="R209" i="2" s="1"/>
  <c r="P210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68" i="2"/>
  <c r="BH168" i="2"/>
  <c r="BG168" i="2"/>
  <c r="BF168" i="2"/>
  <c r="T168" i="2"/>
  <c r="T167" i="2" s="1"/>
  <c r="R168" i="2"/>
  <c r="R167" i="2"/>
  <c r="P168" i="2"/>
  <c r="P167" i="2" s="1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2" i="2"/>
  <c r="BH112" i="2"/>
  <c r="BG112" i="2"/>
  <c r="BF112" i="2"/>
  <c r="T112" i="2"/>
  <c r="R112" i="2"/>
  <c r="P112" i="2"/>
  <c r="BI98" i="2"/>
  <c r="BH98" i="2"/>
  <c r="BG98" i="2"/>
  <c r="BF98" i="2"/>
  <c r="T98" i="2"/>
  <c r="R98" i="2"/>
  <c r="P98" i="2"/>
  <c r="BI88" i="2"/>
  <c r="BH88" i="2"/>
  <c r="BG88" i="2"/>
  <c r="BF88" i="2"/>
  <c r="T88" i="2"/>
  <c r="R88" i="2"/>
  <c r="P88" i="2"/>
  <c r="J82" i="2"/>
  <c r="J81" i="2"/>
  <c r="F81" i="2"/>
  <c r="F79" i="2"/>
  <c r="E77" i="2"/>
  <c r="J51" i="2"/>
  <c r="J50" i="2"/>
  <c r="F50" i="2"/>
  <c r="F48" i="2"/>
  <c r="E46" i="2"/>
  <c r="J16" i="2"/>
  <c r="E16" i="2"/>
  <c r="F82" i="2"/>
  <c r="J15" i="2"/>
  <c r="J10" i="2"/>
  <c r="J79" i="2"/>
  <c r="L50" i="1"/>
  <c r="AM50" i="1"/>
  <c r="AM49" i="1"/>
  <c r="L49" i="1"/>
  <c r="AM47" i="1"/>
  <c r="L47" i="1"/>
  <c r="L45" i="1"/>
  <c r="L44" i="1"/>
  <c r="BK233" i="2"/>
  <c r="J232" i="2"/>
  <c r="BK210" i="2"/>
  <c r="BK207" i="2"/>
  <c r="J204" i="2"/>
  <c r="J194" i="2"/>
  <c r="BK182" i="2"/>
  <c r="BK168" i="2"/>
  <c r="BK163" i="2"/>
  <c r="J161" i="2"/>
  <c r="BK199" i="2"/>
  <c r="BK236" i="2"/>
  <c r="BK152" i="2"/>
  <c r="BK144" i="2"/>
  <c r="BK138" i="2"/>
  <c r="J134" i="2"/>
  <c r="BK121" i="2"/>
  <c r="BK118" i="2"/>
  <c r="J112" i="2"/>
  <c r="J88" i="2"/>
  <c r="J230" i="2"/>
  <c r="BK225" i="2"/>
  <c r="J236" i="2"/>
  <c r="BK214" i="2"/>
  <c r="J210" i="2"/>
  <c r="BK204" i="2"/>
  <c r="BK202" i="2"/>
  <c r="BK185" i="2"/>
  <c r="J182" i="2"/>
  <c r="BK165" i="2"/>
  <c r="J163" i="2"/>
  <c r="BK157" i="2"/>
  <c r="BK230" i="2"/>
  <c r="BK194" i="2"/>
  <c r="J222" i="2"/>
  <c r="BK148" i="2"/>
  <c r="J138" i="2"/>
  <c r="BK125" i="2"/>
  <c r="J121" i="2"/>
  <c r="BK112" i="2"/>
  <c r="J98" i="2"/>
  <c r="BK227" i="2"/>
  <c r="J225" i="2"/>
  <c r="J233" i="2"/>
  <c r="BK232" i="2"/>
  <c r="J214" i="2"/>
  <c r="J207" i="2"/>
  <c r="J199" i="2"/>
  <c r="J185" i="2"/>
  <c r="J168" i="2"/>
  <c r="J165" i="2"/>
  <c r="BK161" i="2"/>
  <c r="J157" i="2"/>
  <c r="J202" i="2"/>
  <c r="J190" i="2"/>
  <c r="BK222" i="2"/>
  <c r="J152" i="2"/>
  <c r="J148" i="2"/>
  <c r="J144" i="2"/>
  <c r="BK134" i="2"/>
  <c r="J125" i="2"/>
  <c r="J118" i="2"/>
  <c r="BK98" i="2"/>
  <c r="BK88" i="2"/>
  <c r="AS54" i="1"/>
  <c r="J227" i="2"/>
  <c r="BK190" i="2"/>
  <c r="P87" i="2" l="1"/>
  <c r="BK147" i="2"/>
  <c r="J147" i="2"/>
  <c r="J58" i="2"/>
  <c r="T147" i="2"/>
  <c r="P160" i="2"/>
  <c r="BK181" i="2"/>
  <c r="J181" i="2"/>
  <c r="J61" i="2" s="1"/>
  <c r="T181" i="2"/>
  <c r="T193" i="2"/>
  <c r="BK213" i="2"/>
  <c r="J213" i="2" s="1"/>
  <c r="J65" i="2" s="1"/>
  <c r="T213" i="2"/>
  <c r="T212" i="2"/>
  <c r="P224" i="2"/>
  <c r="T87" i="2"/>
  <c r="T86" i="2" s="1"/>
  <c r="R147" i="2"/>
  <c r="T160" i="2"/>
  <c r="R181" i="2"/>
  <c r="P193" i="2"/>
  <c r="BK224" i="2"/>
  <c r="J224" i="2" s="1"/>
  <c r="J66" i="2" s="1"/>
  <c r="R224" i="2"/>
  <c r="BK87" i="2"/>
  <c r="J87" i="2" s="1"/>
  <c r="J57" i="2" s="1"/>
  <c r="R87" i="2"/>
  <c r="P147" i="2"/>
  <c r="BK160" i="2"/>
  <c r="J160" i="2"/>
  <c r="J59" i="2" s="1"/>
  <c r="R160" i="2"/>
  <c r="P181" i="2"/>
  <c r="BK193" i="2"/>
  <c r="J193" i="2" s="1"/>
  <c r="J62" i="2" s="1"/>
  <c r="R193" i="2"/>
  <c r="P213" i="2"/>
  <c r="P212" i="2" s="1"/>
  <c r="R213" i="2"/>
  <c r="R212" i="2" s="1"/>
  <c r="T224" i="2"/>
  <c r="BK167" i="2"/>
  <c r="J167" i="2"/>
  <c r="J60" i="2" s="1"/>
  <c r="BK235" i="2"/>
  <c r="J235" i="2" s="1"/>
  <c r="J67" i="2" s="1"/>
  <c r="BK209" i="2"/>
  <c r="J209" i="2"/>
  <c r="J63" i="2" s="1"/>
  <c r="BE225" i="2"/>
  <c r="BE227" i="2"/>
  <c r="J48" i="2"/>
  <c r="F51" i="2"/>
  <c r="BE88" i="2"/>
  <c r="BE98" i="2"/>
  <c r="BE112" i="2"/>
  <c r="BE118" i="2"/>
  <c r="BE121" i="2"/>
  <c r="BE125" i="2"/>
  <c r="BE134" i="2"/>
  <c r="BE138" i="2"/>
  <c r="BE144" i="2"/>
  <c r="BE148" i="2"/>
  <c r="BE152" i="2"/>
  <c r="BE214" i="2"/>
  <c r="BE222" i="2"/>
  <c r="BE190" i="2"/>
  <c r="BE194" i="2"/>
  <c r="BE199" i="2"/>
  <c r="BE202" i="2"/>
  <c r="BE230" i="2"/>
  <c r="BE236" i="2"/>
  <c r="BE157" i="2"/>
  <c r="BE161" i="2"/>
  <c r="BE163" i="2"/>
  <c r="BE165" i="2"/>
  <c r="BE168" i="2"/>
  <c r="BE182" i="2"/>
  <c r="BE185" i="2"/>
  <c r="BE204" i="2"/>
  <c r="BE207" i="2"/>
  <c r="BE210" i="2"/>
  <c r="BE232" i="2"/>
  <c r="BE233" i="2"/>
  <c r="F32" i="2"/>
  <c r="BA55" i="1"/>
  <c r="BA54" i="1" s="1"/>
  <c r="W30" i="1" s="1"/>
  <c r="F33" i="2"/>
  <c r="BB55" i="1"/>
  <c r="BB54" i="1" s="1"/>
  <c r="W31" i="1" s="1"/>
  <c r="F35" i="2"/>
  <c r="BD55" i="1"/>
  <c r="BD54" i="1" s="1"/>
  <c r="W33" i="1" s="1"/>
  <c r="F34" i="2"/>
  <c r="BC55" i="1"/>
  <c r="BC54" i="1" s="1"/>
  <c r="W32" i="1" s="1"/>
  <c r="J32" i="2"/>
  <c r="AW55" i="1"/>
  <c r="R86" i="2" l="1"/>
  <c r="R85" i="2"/>
  <c r="T85" i="2"/>
  <c r="P86" i="2"/>
  <c r="P85" i="2" s="1"/>
  <c r="AU55" i="1" s="1"/>
  <c r="AU54" i="1" s="1"/>
  <c r="BK86" i="2"/>
  <c r="J86" i="2"/>
  <c r="J56" i="2" s="1"/>
  <c r="BK212" i="2"/>
  <c r="J212" i="2"/>
  <c r="J64" i="2"/>
  <c r="F31" i="2"/>
  <c r="AZ55" i="1" s="1"/>
  <c r="AZ54" i="1" s="1"/>
  <c r="W29" i="1" s="1"/>
  <c r="AX54" i="1"/>
  <c r="AW54" i="1"/>
  <c r="AK30" i="1"/>
  <c r="AY54" i="1"/>
  <c r="J31" i="2"/>
  <c r="AV55" i="1" s="1"/>
  <c r="AT55" i="1" s="1"/>
  <c r="BK85" i="2" l="1"/>
  <c r="J85" i="2"/>
  <c r="J28" i="2"/>
  <c r="AG55" i="1"/>
  <c r="AG54" i="1" s="1"/>
  <c r="AK26" i="1" s="1"/>
  <c r="AK35" i="1" s="1"/>
  <c r="AV54" i="1"/>
  <c r="AK29" i="1"/>
  <c r="J37" i="2" l="1"/>
  <c r="J55" i="2"/>
  <c r="AN55" i="1"/>
  <c r="AT54" i="1"/>
  <c r="AN54" i="1" s="1"/>
</calcChain>
</file>

<file path=xl/sharedStrings.xml><?xml version="1.0" encoding="utf-8"?>
<sst xmlns="http://schemas.openxmlformats.org/spreadsheetml/2006/main" count="1953" uniqueCount="387">
  <si>
    <t>Export Komplet</t>
  </si>
  <si>
    <t>VZ</t>
  </si>
  <si>
    <t>2.0</t>
  </si>
  <si>
    <t>ZAMOK</t>
  </si>
  <si>
    <t>False</t>
  </si>
  <si>
    <t>{7ddc490c-dcfa-4beb-827c-a5c1e9428ea5}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</si>
  <si>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</si>
  <si>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</si>
  <si>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</si>
  <si>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</si>
  <si>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</si>
  <si>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</si>
  <si>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</si>
  <si>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</si>
  <si>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24-11_Kolin_kocky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</si>
  <si>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</si>
  <si>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</si>
  <si>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Útulek pro kočky, Kolín, parc.č.496/2, 494/1</t>
  </si>
  <si>
    <t>KSO:</t>
  </si>
  <si>
    <t/>
  </si>
  <si>
    <t>CC-CZ:</t>
  </si>
  <si>
    <t>Místo:</t>
  </si>
  <si>
    <t>Kolín</t>
  </si>
  <si>
    <t>Datum:</t>
  </si>
  <si>
    <t>27. 11. 2024</t>
  </si>
  <si>
    <t>Zadavatel:</t>
  </si>
  <si>
    <t>IČ:</t>
  </si>
  <si>
    <t>Město Kolín, Karlovo náměstí 78, 280 02 Kolín I</t>
  </si>
  <si>
    <t>DIČ:</t>
  </si>
  <si>
    <t>Účastník:</t>
  </si>
  <si>
    <t>Vyplň údaj</t>
  </si>
  <si>
    <t>Projektant:</t>
  </si>
  <si>
    <t>Ing. Michal Pertlíček, Falt Jiří</t>
  </si>
  <si>
    <t>True</t>
  </si>
  <si>
    <t>Zpracovatel:</t>
  </si>
  <si>
    <t>Tomáš Vašek, Křivá 1776, 463 11 Liberec XXX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</si>
  <si>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</si>
  <si>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</si>
  <si>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</si>
  <si>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</si>
  <si>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</si>
  <si>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</si>
  <si>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</si>
  <si>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</si>
  <si>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</si>
  <si>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</si>
  <si>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</si>
  <si>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</si>
  <si>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</si>
  <si>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</si>
  <si>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</si>
  <si>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</si>
  <si>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</si>
  <si>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</si>
  <si>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</si>
  <si>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</si>
  <si>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</si>
  <si>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</si>
  <si>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</si>
  <si>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</si>
  <si>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</si>
  <si>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</si>
  <si>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</si>
  <si>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</si>
  <si>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</si>
  <si>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</si>
  <si>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</si>
  <si>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</si>
  <si>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</si>
  <si>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</si>
  <si>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</si>
  <si>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</si>
  <si>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</si>
  <si>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</si>
  <si>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</si>
  <si>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</si>
  <si>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</si>
  <si>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</si>
  <si>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</si>
  <si>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</t>
  </si>
  <si>
    <t>Hloubení šachet</t>
  </si>
  <si>
    <t>m3</t>
  </si>
  <si>
    <t>1,08</t>
  </si>
  <si>
    <t>2</t>
  </si>
  <si>
    <t>BePat</t>
  </si>
  <si>
    <t>Bednění patek</t>
  </si>
  <si>
    <t>m2</t>
  </si>
  <si>
    <t>2,736</t>
  </si>
  <si>
    <t>KRYCÍ LIST SOUPISU PRACÍ</t>
  </si>
  <si>
    <t>Z</t>
  </si>
  <si>
    <t>Zásyp</t>
  </si>
  <si>
    <t>8,52</t>
  </si>
  <si>
    <t>J</t>
  </si>
  <si>
    <t>Hloubení jam</t>
  </si>
  <si>
    <t>23,605</t>
  </si>
  <si>
    <t>ZD</t>
  </si>
  <si>
    <t>Zámková dlažba</t>
  </si>
  <si>
    <t>11,95</t>
  </si>
  <si>
    <t>Ob</t>
  </si>
  <si>
    <t>Obrubník</t>
  </si>
  <si>
    <t>m</t>
  </si>
  <si>
    <t>13,244</t>
  </si>
  <si>
    <t>VP</t>
  </si>
  <si>
    <t>Vsakovací pole</t>
  </si>
  <si>
    <t>8,5</t>
  </si>
  <si>
    <t>OP</t>
  </si>
  <si>
    <t>Lože a obsyp přípojek</t>
  </si>
  <si>
    <t>29,514</t>
  </si>
  <si>
    <t>R</t>
  </si>
  <si>
    <t>Rýhy pro přípojky</t>
  </si>
  <si>
    <t>76,877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</si>
  <si>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</si>
  <si>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</si>
  <si>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</si>
  <si>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</si>
  <si>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</si>
  <si>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</si>
  <si>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</si>
  <si>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</si>
  <si>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</si>
  <si>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</si>
  <si>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</si>
  <si>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</si>
  <si>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</si>
  <si>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766 - Konstrukce truhlářské</t>
  </si>
  <si>
    <t>M - Práce a dodávky M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</si>
  <si>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</si>
  <si>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</si>
  <si>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</si>
  <si>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</si>
  <si>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</si>
  <si>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</si>
  <si>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</si>
  <si>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</si>
  <si>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</si>
  <si>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</si>
  <si>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</si>
  <si>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</si>
  <si>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</si>
  <si>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</si>
  <si>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</si>
  <si>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</si>
  <si>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</si>
  <si>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</si>
  <si>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</si>
  <si>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131251100</t>
  </si>
  <si>
    <t>Hloubení nezapažených jam a zářezů strojně s urovnáním dna do předepsaného profilu a spádu v hornině třídy těžitelnosti I skupiny 3 do 20 m3</t>
  </si>
  <si>
    <t>CS ÚRS 2024 02</t>
  </si>
  <si>
    <t>4</t>
  </si>
  <si>
    <t>1691319612</t>
  </si>
  <si>
    <t>Online PSC</t>
  </si>
  <si>
    <t>https://podminky.urs.cz/item/CS_URS_2024_02/131251100</t>
  </si>
  <si>
    <t>VV</t>
  </si>
  <si>
    <t>"vsakovací pole</t>
  </si>
  <si>
    <t>3,40*2,50*1,00</t>
  </si>
  <si>
    <t xml:space="preserve">"pro zpevněnou plochu </t>
  </si>
  <si>
    <t>ZD*0,30</t>
  </si>
  <si>
    <t>"pro nádrž</t>
  </si>
  <si>
    <t>2,40*2,40*2,00</t>
  </si>
  <si>
    <t>Mezisoučet</t>
  </si>
  <si>
    <t>3</t>
  </si>
  <si>
    <t>Součet</t>
  </si>
  <si>
    <t>132251103</t>
  </si>
  <si>
    <t>Hloubení nezapažených rýh šířky do 800 mm strojně s urovnáním dna do předepsaného profilu a spádu v hornině třídy těžitelnosti I skupiny 3 přes 50 do 100 m3</t>
  </si>
  <si>
    <t>1465222580</t>
  </si>
  <si>
    <t>https://podminky.urs.cz/item/CS_URS_2024_02/132251103</t>
  </si>
  <si>
    <t>"společný výkop pro kanalizační, vodovodní a elektro přípojku (průměrná hloubka: 1,2 m)</t>
  </si>
  <si>
    <t>(62,00-18,00)*0,80*1,20</t>
  </si>
  <si>
    <t>"samostatná kanalizace</t>
  </si>
  <si>
    <t>18,00*0,60*1,40</t>
  </si>
  <si>
    <t>"samostatná voda</t>
  </si>
  <si>
    <t>9,50*0,60*1,40</t>
  </si>
  <si>
    <t>"samostatné elektro</t>
  </si>
  <si>
    <t>13,00*0,40*1,40</t>
  </si>
  <si>
    <t>"k nádrži a vsaku</t>
  </si>
  <si>
    <t>(1,80+2,40+2,25)*0,60*1,10</t>
  </si>
  <si>
    <t>133212811</t>
  </si>
  <si>
    <t>Hloubení nezapažených šachet ručně v horninách třídy těžitelnosti I skupiny 3, půdorysná plocha výkopu do 4 m2</t>
  </si>
  <si>
    <t>-1727052866</t>
  </si>
  <si>
    <t>https://podminky.urs.cz/item/CS_URS_2024_02/133212811</t>
  </si>
  <si>
    <t>"HH: -0,300; SH: -1,100</t>
  </si>
  <si>
    <t>0,50*0,30*0,80*9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</si>
  <si>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</si>
  <si>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</si>
  <si>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1751941852</t>
  </si>
  <si>
    <t>https://podminky.urs.cz/item/CS_URS_2024_02/162751117</t>
  </si>
  <si>
    <t>S+J+R-OP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</si>
  <si>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</si>
  <si>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</si>
  <si>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</si>
  <si>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</si>
  <si>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1959134877</t>
  </si>
  <si>
    <t>https://podminky.urs.cz/item/CS_URS_2024_02/171201231</t>
  </si>
  <si>
    <t>72,048*1,76 'Přepočtené koeficientem množství</t>
  </si>
  <si>
    <t>6</t>
  </si>
  <si>
    <t>174151101</t>
  </si>
  <si>
    <t>Zásyp sypaninou z jakékoliv horniny strojně s uložením výkopku ve vrstvách se zhutněním jam, šachet, rýh nebo kolem objektů v těchto vykopávkách</t>
  </si>
  <si>
    <t>1723383645</t>
  </si>
  <si>
    <t>https://podminky.urs.cz/item/CS_URS_2024_02/174151101</t>
  </si>
  <si>
    <t>"kolem nádrže</t>
  </si>
  <si>
    <t>2,40*2,40*2,00-3,00</t>
  </si>
  <si>
    <t>"zpětný zásyp rýh</t>
  </si>
  <si>
    <t>R-OP</t>
  </si>
  <si>
    <t>7</t>
  </si>
  <si>
    <t>M</t>
  </si>
  <si>
    <t>58333674</t>
  </si>
  <si>
    <t>kamenivo těžené hrubé frakce 16/32</t>
  </si>
  <si>
    <t>8</t>
  </si>
  <si>
    <t>1418881428</t>
  </si>
  <si>
    <t>"kolem samonosné nádrže</t>
  </si>
  <si>
    <t>8,52*1,8 'Přepočtené koeficientem množství</t>
  </si>
  <si>
    <t>174251101</t>
  </si>
  <si>
    <t>Zásyp sypaninou z jakékoliv horniny strojně s uložením výkopku ve vrstvách bez zhutnění jam, šachet, rýh nebo kolem objektů v těchto vykopávkách</t>
  </si>
  <si>
    <t>348327688</t>
  </si>
  <si>
    <t>https://podminky.urs.cz/item/CS_URS_2024_02/174251101</t>
  </si>
  <si>
    <t>9</t>
  </si>
  <si>
    <t>58343930.1</t>
  </si>
  <si>
    <t>štěrk frakce 8/32</t>
  </si>
  <si>
    <t>1481959133</t>
  </si>
  <si>
    <t>8,5*1,6 'Přepočtené koeficientem množství</t>
  </si>
  <si>
    <t>Zakládání</t>
  </si>
  <si>
    <t>10</t>
  </si>
  <si>
    <t>275313711</t>
  </si>
  <si>
    <t>Základy z betonu prostého patky a bloky z betonu kamenem neprokládaného tř. C 20/25</t>
  </si>
  <si>
    <t>-1280081062</t>
  </si>
  <si>
    <t>https://podminky.urs.cz/item/CS_URS_2024_02/275313711</t>
  </si>
  <si>
    <t>"SH: -1,100; HH: -0,110</t>
  </si>
  <si>
    <t>0,50*0,30*0,99*9*1,035</t>
  </si>
  <si>
    <t>11</t>
  </si>
  <si>
    <t>275351121</t>
  </si>
  <si>
    <t>Bednění základů patek zřízení</t>
  </si>
  <si>
    <t>-1967844344</t>
  </si>
  <si>
    <t>https://podminky.urs.cz/item/CS_URS_2024_02/275351121</t>
  </si>
  <si>
    <t>"SH: -0,300; HH: -0,110</t>
  </si>
  <si>
    <t>(0,50+0,30)*2*0,19*9</t>
  </si>
  <si>
    <t>275351122</t>
  </si>
  <si>
    <t>Bednění základů patek odstranění</t>
  </si>
  <si>
    <t>-1508446327</t>
  </si>
  <si>
    <t>https://podminky.urs.cz/item/CS_URS_2024_02/275351122</t>
  </si>
  <si>
    <t>Svislé a kompletní konstrukce</t>
  </si>
  <si>
    <t>13</t>
  </si>
  <si>
    <t>381181002</t>
  </si>
  <si>
    <t>Montáž univerzálních mobilních buněk v jednopodlažních sestavách</t>
  </si>
  <si>
    <t>kus</t>
  </si>
  <si>
    <t>1352391383</t>
  </si>
  <si>
    <t>https://podminky.urs.cz/item/CS_URS_2024_02/381181002</t>
  </si>
  <si>
    <t>14</t>
  </si>
  <si>
    <t>1000.1</t>
  </si>
  <si>
    <t>Sestava 2 mobilních buněk, celkový rozměr 5038x6223 mm, včetně dveří a vnitřích příček</t>
  </si>
  <si>
    <t>kpl</t>
  </si>
  <si>
    <t>1593139434</t>
  </si>
  <si>
    <t>P</t>
  </si>
  <si>
    <t>Poznámka k položce:_x000D_
- včetně dopravy, podlahy apod.</t>
  </si>
  <si>
    <t>15</t>
  </si>
  <si>
    <t>389990010.1</t>
  </si>
  <si>
    <t>Zděný sloupek elektroměru včetně základu</t>
  </si>
  <si>
    <t>726663344</t>
  </si>
  <si>
    <t>Poznámka k položce:_x000D_
- montáž a dodávka_x000D_
- včetně dodávky a zapojení elektroměru_x000D_
- včetně zemních prací</t>
  </si>
  <si>
    <t>Vodorovné konstrukce</t>
  </si>
  <si>
    <t>16</t>
  </si>
  <si>
    <t>45157200.1</t>
  </si>
  <si>
    <t>Lože a obsyp potrubí přípojek včetně dodávky materiálu</t>
  </si>
  <si>
    <t>1902445702</t>
  </si>
  <si>
    <t>(62,00-18,00)*0,80*(0,10+0,11+0,30)</t>
  </si>
  <si>
    <t>18,00*0,60*(0,10+0,11+0,30)</t>
  </si>
  <si>
    <t>9,50*0,60*(0,10+0,032+0,30)</t>
  </si>
  <si>
    <t>13,00*0,40*0,30</t>
  </si>
  <si>
    <t>(1,80+2,40+2,25)*0,60*(0,10+0,125+0,30)</t>
  </si>
  <si>
    <t>Komunikace pozemní</t>
  </si>
  <si>
    <t>17</t>
  </si>
  <si>
    <t>564661011</t>
  </si>
  <si>
    <t>Podklad z kameniva hrubého drceného vel. 63-125 mm, s rozprostřením a zhutněním plochy jednotlivě do 100 m2, po zhutnění tl. 200 mm</t>
  </si>
  <si>
    <t>-1343969123</t>
  </si>
  <si>
    <t>https://podminky.urs.cz/item/CS_URS_2024_02/564661011</t>
  </si>
  <si>
    <t>18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</si>
  <si>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</si>
  <si>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</si>
  <si>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1427203816</t>
  </si>
  <si>
    <t>https://podminky.urs.cz/item/CS_URS_2024_02/596211110</t>
  </si>
  <si>
    <t>19</t>
  </si>
  <si>
    <t>59245015</t>
  </si>
  <si>
    <t>dlažba zámková betonová tvaru I 200x165mm tl 60mm přírodní</t>
  </si>
  <si>
    <t>649961107</t>
  </si>
  <si>
    <t>11,95*1,03 'Přepočtené koeficientem množství</t>
  </si>
  <si>
    <t>Ostatní konstrukce a práce, bourání</t>
  </si>
  <si>
    <t>20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</si>
  <si>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</si>
  <si>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</si>
  <si>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1493696216</t>
  </si>
  <si>
    <t>https://podminky.urs.cz/item/CS_URS_2024_02/916231213</t>
  </si>
  <si>
    <t>1,50+3,265+3,038+1,65+3,791</t>
  </si>
  <si>
    <t>59217018</t>
  </si>
  <si>
    <t>obrubník betonový chodníkový 1000x80x200mm</t>
  </si>
  <si>
    <t>-1945232300</t>
  </si>
  <si>
    <t>13,244*1,02 'Přepočtené koeficientem množství</t>
  </si>
  <si>
    <t>22</t>
  </si>
  <si>
    <t>949121112</t>
  </si>
  <si>
    <t>Lešení lehké kozové dílcové o výšce lešeňové podlahy přes 1,2 do 1,9 m montáž</t>
  </si>
  <si>
    <t>sada</t>
  </si>
  <si>
    <t>-509778206</t>
  </si>
  <si>
    <t>https://podminky.urs.cz/item/CS_URS_2024_02/949121112</t>
  </si>
  <si>
    <t>23</t>
  </si>
  <si>
    <t>949121212</t>
  </si>
  <si>
    <t>Lešení lehké kozové dílcové o výšce lešeňové podlahy přes 1,2 do 1,9 m příplatek k ceně za každý den použití</t>
  </si>
  <si>
    <t>-84213277</t>
  </si>
  <si>
    <t>https://podminky.urs.cz/item/CS_URS_2024_02/949121212</t>
  </si>
  <si>
    <t>2*14 'Přepočtené koeficientem množství</t>
  </si>
  <si>
    <t>24</t>
  </si>
  <si>
    <t>949121812</t>
  </si>
  <si>
    <t>Lešení lehké kozové dílcové o výšce lešeňové podlahy přes 1,2 do 1,9 m demontáž</t>
  </si>
  <si>
    <t>-559588143</t>
  </si>
  <si>
    <t>https://podminky.urs.cz/item/CS_URS_2024_02/949121812</t>
  </si>
  <si>
    <t>998</t>
  </si>
  <si>
    <t>Přesun hmot</t>
  </si>
  <si>
    <t>25</t>
  </si>
  <si>
    <t>998223011</t>
  </si>
  <si>
    <t>Přesun hmot pro pozemní komunikace s krytem dlážděným dopravní vzdálenost do 200 m jakékoliv délky objektu</t>
  </si>
  <si>
    <t>251329200</t>
  </si>
  <si>
    <t>https://podminky.urs.cz/item/CS_URS_2024_02/998223011</t>
  </si>
  <si>
    <t>PSV</t>
  </si>
  <si>
    <t>Práce a dodávky PSV</t>
  </si>
  <si>
    <t>766</t>
  </si>
  <si>
    <t>Konstrukce truhlářské</t>
  </si>
  <si>
    <t>26</t>
  </si>
  <si>
    <t>766410000.1</t>
  </si>
  <si>
    <t>Fasádní obklad dřevěný z latí včetně podkladní konstrukce a povrchové úpravy</t>
  </si>
  <si>
    <t>-1960266926</t>
  </si>
  <si>
    <t>Poznámka k položce:_x000D_
- včetně provedení detailů kolem oken a dveří, začištění u soklu a střechy</t>
  </si>
  <si>
    <t>(5,038+6,223)*2*2,749</t>
  </si>
  <si>
    <t>-0,80*1,00*2</t>
  </si>
  <si>
    <t>-0,60*1,00</t>
  </si>
  <si>
    <t>-0,80*1,97*2</t>
  </si>
  <si>
    <t>-0,90*1,97</t>
  </si>
  <si>
    <t>27</t>
  </si>
  <si>
    <t>998766111</t>
  </si>
  <si>
    <t>Přesun hmot pro konstrukce truhlářské stanovený z hmotnosti přesunovaného materiálu vodorovná dopravní vzdálenost do 50 m s omezením mechanizace v objektech výšky do 6 m</t>
  </si>
  <si>
    <t>136368056</t>
  </si>
  <si>
    <t>https://podminky.urs.cz/item/CS_URS_2024_02/998766111</t>
  </si>
  <si>
    <t>Práce a dodávky M</t>
  </si>
  <si>
    <t>28</t>
  </si>
  <si>
    <t>21000.1</t>
  </si>
  <si>
    <t>Přípojka elektro NN 400 V, 3x 25 A, kabely CYKY</t>
  </si>
  <si>
    <t>64</t>
  </si>
  <si>
    <t>-353735560</t>
  </si>
  <si>
    <t>Poznámka k položce:_x000D_
- včetně napojení na hlavní rozvaděč a do buňky a signálního vodiče</t>
  </si>
  <si>
    <t>29</t>
  </si>
  <si>
    <t>28600.1</t>
  </si>
  <si>
    <t>Dešťová kanalizace DN 125 - do nádrže a vsaku</t>
  </si>
  <si>
    <t>-252412283</t>
  </si>
  <si>
    <t>Poznámka k položce:_x000D_
- včetně napojení do nádrže a signální fólie</t>
  </si>
  <si>
    <t>2,15+2,50+1,00+3,30*2</t>
  </si>
  <si>
    <t>30</t>
  </si>
  <si>
    <t>382411110.1</t>
  </si>
  <si>
    <t>Zemní nádrž z polyetylenu PE na dešťovou a splaškovou vodu univerzální samonosná pro běžné zatížení, objemu 3000 l</t>
  </si>
  <si>
    <t>-1836606353</t>
  </si>
  <si>
    <t>Poznámka k položce:_x000D_
V cenách jsou započteny i náklady na:_x000D_
- zhutněnou vyrovnávací násypnou vrstvu ze štěrku 8/16 tl. 200 mm._x000D_
- dodání a montáž zemní nádrže, teleskopické šachtové kopule a poklopu._x000D_
- podbetonování límcové části teleskopické šachtové kopule betonem tř. C 20/25 tl. 200 mm</t>
  </si>
  <si>
    <t>31</t>
  </si>
  <si>
    <t>28600.2</t>
  </si>
  <si>
    <t>Kanalizační přípojka DN 110 mm PVC KG</t>
  </si>
  <si>
    <t>1914348</t>
  </si>
  <si>
    <t>32</t>
  </si>
  <si>
    <t>28600.3</t>
  </si>
  <si>
    <t>Vodovodní přípojka DN 32 mm PE SDR 7</t>
  </si>
  <si>
    <t>2077111870</t>
  </si>
  <si>
    <t>Poznámka k položce:_x000D_
- včetně napojení a výstražné fólie</t>
  </si>
  <si>
    <t>VRN</t>
  </si>
  <si>
    <t>Vedlejší rozpočtové náklady</t>
  </si>
  <si>
    <t>33</t>
  </si>
  <si>
    <t>0010.1</t>
  </si>
  <si>
    <t>Vedlejší a ostatní rozpočtové náklady (zařízení staveniště, zaměření, oplocení, provozní vlivy, revize, úklid apod.)</t>
  </si>
  <si>
    <t>-1589449201</t>
  </si>
  <si>
    <t>SEZNAM FIGUR</t>
  </si>
  <si>
    <t>Výměra</t>
  </si>
  <si>
    <t>Použití figury:</t>
  </si>
  <si>
    <t>Zřízení bednění základových patek</t>
  </si>
  <si>
    <t>Odstranění bednění základových patek</t>
  </si>
  <si>
    <t>Hloubení jam nezapažených v hornině třídy těžitelnosti I skupiny 3 objem do 20 m3 strojně</t>
  </si>
  <si>
    <t>Vodorovné přemístění přes 9 000 do 10000 m výkopku/sypaniny z horniny třídy těžitelnosti I skupiny 1 až 3</t>
  </si>
  <si>
    <t>Poplatek za uložení zeminy a kamení na recyklační skládce (skládkovné) kód odpadu 17 05 04</t>
  </si>
  <si>
    <t>Osazení chodníkového obrubníku betonového stojatého s boční opěrou do lože z betonu prostého</t>
  </si>
  <si>
    <t>Zásyp jam, šachet rýh nebo kolem objektů sypaninou se zhutněním</t>
  </si>
  <si>
    <t>Hloubení rýh nezapažených š do 800 mm v hornině třídy těžitelnosti I skupiny 3 objem do 100 m3 strojně</t>
  </si>
  <si>
    <t>Hloubení nezapažených šachet v hornině třídy těžitelnosti I skupiny 3 plocha výkopu do 4 m2 ručně</t>
  </si>
  <si>
    <t>Zásyp jam, šachet rýh nebo kolem objektů sypaninou bez zhutnění</t>
  </si>
  <si>
    <t>kamenivo drcené hrubé frakce 16/32</t>
  </si>
  <si>
    <t>Kladení zámkové dlažby komunikací pro pěší ručně tl 60 mm skupiny A pl do 50 m2</t>
  </si>
  <si>
    <t>Podklad z kameniva hrubého drceného vel. 63-125 mm plochy do 100 m2 tl 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</si>
</sst>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275313711" TargetMode="External"/><Relationship Id="rId13" Type="http://schemas.openxmlformats.org/officeDocument/2006/relationships/hyperlink" Target="https://podminky.urs.cz/item/CS_URS_2024_02/596211110" TargetMode="External"/><Relationship Id="rId18" Type="http://schemas.openxmlformats.org/officeDocument/2006/relationships/hyperlink" Target="https://podminky.urs.cz/item/CS_URS_2024_02/998223011" TargetMode="External"/><Relationship Id="rId3" Type="http://schemas.openxmlformats.org/officeDocument/2006/relationships/hyperlink" Target="https://podminky.urs.cz/item/CS_URS_2024_02/133212811" TargetMode="External"/><Relationship Id="rId7" Type="http://schemas.openxmlformats.org/officeDocument/2006/relationships/hyperlink" Target="https://podminky.urs.cz/item/CS_URS_2024_02/174251101" TargetMode="External"/><Relationship Id="rId12" Type="http://schemas.openxmlformats.org/officeDocument/2006/relationships/hyperlink" Target="https://podminky.urs.cz/item/CS_URS_2024_02/564661011" TargetMode="External"/><Relationship Id="rId17" Type="http://schemas.openxmlformats.org/officeDocument/2006/relationships/hyperlink" Target="https://podminky.urs.cz/item/CS_URS_2024_02/949121812" TargetMode="External"/><Relationship Id="rId2" Type="http://schemas.openxmlformats.org/officeDocument/2006/relationships/hyperlink" Target="https://podminky.urs.cz/item/CS_URS_2024_02/132251103" TargetMode="External"/><Relationship Id="rId16" Type="http://schemas.openxmlformats.org/officeDocument/2006/relationships/hyperlink" Target="https://podminky.urs.cz/item/CS_URS_2024_02/949121212" TargetMode="External"/><Relationship Id="rId20" Type="http://schemas.openxmlformats.org/officeDocument/2006/relationships/drawing" Target="../drawings/drawing2.xml"/><Relationship Id="rId1" Type="http://schemas.openxmlformats.org/officeDocument/2006/relationships/hyperlink" Target="https://podminky.urs.cz/item/CS_URS_2024_02/131251100" TargetMode="External"/><Relationship Id="rId6" Type="http://schemas.openxmlformats.org/officeDocument/2006/relationships/hyperlink" Target="https://podminky.urs.cz/item/CS_URS_2024_02/174151101" TargetMode="External"/><Relationship Id="rId11" Type="http://schemas.openxmlformats.org/officeDocument/2006/relationships/hyperlink" Target="https://podminky.urs.cz/item/CS_URS_2024_02/381181002" TargetMode="External"/><Relationship Id="rId5" Type="http://schemas.openxmlformats.org/officeDocument/2006/relationships/hyperlink" Target="https://podminky.urs.cz/item/CS_URS_2024_02/171201231" TargetMode="External"/><Relationship Id="rId15" Type="http://schemas.openxmlformats.org/officeDocument/2006/relationships/hyperlink" Target="https://podminky.urs.cz/item/CS_URS_2024_02/949121112" TargetMode="External"/><Relationship Id="rId10" Type="http://schemas.openxmlformats.org/officeDocument/2006/relationships/hyperlink" Target="https://podminky.urs.cz/item/CS_URS_2024_02/275351122" TargetMode="External"/><Relationship Id="rId19" Type="http://schemas.openxmlformats.org/officeDocument/2006/relationships/hyperlink" Target="https://podminky.urs.cz/item/CS_URS_2024_02/998766111" TargetMode="External"/><Relationship Id="rId4" Type="http://schemas.openxmlformats.org/officeDocument/2006/relationships/hyperlink" Target="https://podminky.urs.cz/item/CS_URS_2024_02/162751117" TargetMode="External"/><Relationship Id="rId9" Type="http://schemas.openxmlformats.org/officeDocument/2006/relationships/hyperlink" Target="https://podminky.urs.cz/item/CS_URS_2024_02/275351121" TargetMode="External"/><Relationship Id="rId14" Type="http://schemas.openxmlformats.org/officeDocument/2006/relationships/hyperlink" Target="https://podminky.urs.cz/item/CS_URS_2024_02/9162312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3"/>
      <c r="AQ5" s="23"/>
      <c r="AR5" s="21"/>
      <c r="BE5" s="26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3"/>
      <c r="AQ6" s="23"/>
      <c r="AR6" s="21"/>
      <c r="BE6" s="26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263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26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3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26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26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3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263"/>
      <c r="BS13" s="18" t="s">
        <v>6</v>
      </c>
    </row>
    <row r="14" spans="1:74" ht="12.75">
      <c r="B14" s="22"/>
      <c r="C14" s="23"/>
      <c r="D14" s="23"/>
      <c r="E14" s="268" t="s">
        <v>30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26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3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26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263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3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26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263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3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3"/>
    </row>
    <row r="23" spans="1:71" s="1" customFormat="1" ht="47.25" customHeight="1">
      <c r="B23" s="22"/>
      <c r="C23" s="23"/>
      <c r="D23" s="23"/>
      <c r="E23" s="270" t="s">
        <v>37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3"/>
      <c r="AP23" s="23"/>
      <c r="AQ23" s="23"/>
      <c r="AR23" s="21"/>
      <c r="BE23" s="26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3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1">
        <f>ROUND(AG54,2)</f>
        <v>0</v>
      </c>
      <c r="AL26" s="272"/>
      <c r="AM26" s="272"/>
      <c r="AN26" s="272"/>
      <c r="AO26" s="272"/>
      <c r="AP26" s="37"/>
      <c r="AQ26" s="37"/>
      <c r="AR26" s="40"/>
      <c r="BE26" s="26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3" t="s">
        <v>39</v>
      </c>
      <c r="M28" s="273"/>
      <c r="N28" s="273"/>
      <c r="O28" s="273"/>
      <c r="P28" s="273"/>
      <c r="Q28" s="37"/>
      <c r="R28" s="37"/>
      <c r="S28" s="37"/>
      <c r="T28" s="37"/>
      <c r="U28" s="37"/>
      <c r="V28" s="37"/>
      <c r="W28" s="273" t="s">
        <v>40</v>
      </c>
      <c r="X28" s="273"/>
      <c r="Y28" s="273"/>
      <c r="Z28" s="273"/>
      <c r="AA28" s="273"/>
      <c r="AB28" s="273"/>
      <c r="AC28" s="273"/>
      <c r="AD28" s="273"/>
      <c r="AE28" s="273"/>
      <c r="AF28" s="37"/>
      <c r="AG28" s="37"/>
      <c r="AH28" s="37"/>
      <c r="AI28" s="37"/>
      <c r="AJ28" s="37"/>
      <c r="AK28" s="273" t="s">
        <v>41</v>
      </c>
      <c r="AL28" s="273"/>
      <c r="AM28" s="273"/>
      <c r="AN28" s="273"/>
      <c r="AO28" s="273"/>
      <c r="AP28" s="37"/>
      <c r="AQ28" s="37"/>
      <c r="AR28" s="40"/>
      <c r="BE28" s="263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276">
        <v>0.21</v>
      </c>
      <c r="M29" s="275"/>
      <c r="N29" s="275"/>
      <c r="O29" s="275"/>
      <c r="P29" s="275"/>
      <c r="Q29" s="42"/>
      <c r="R29" s="42"/>
      <c r="S29" s="42"/>
      <c r="T29" s="42"/>
      <c r="U29" s="42"/>
      <c r="V29" s="42"/>
      <c r="W29" s="274">
        <f>ROUND(AZ54,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42"/>
      <c r="AG29" s="42"/>
      <c r="AH29" s="42"/>
      <c r="AI29" s="42"/>
      <c r="AJ29" s="42"/>
      <c r="AK29" s="274">
        <f>ROUND(AV54, 2)</f>
        <v>0</v>
      </c>
      <c r="AL29" s="275"/>
      <c r="AM29" s="275"/>
      <c r="AN29" s="275"/>
      <c r="AO29" s="275"/>
      <c r="AP29" s="42"/>
      <c r="AQ29" s="42"/>
      <c r="AR29" s="43"/>
      <c r="BE29" s="264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276">
        <v>0.12</v>
      </c>
      <c r="M30" s="275"/>
      <c r="N30" s="275"/>
      <c r="O30" s="275"/>
      <c r="P30" s="275"/>
      <c r="Q30" s="42"/>
      <c r="R30" s="42"/>
      <c r="S30" s="42"/>
      <c r="T30" s="42"/>
      <c r="U30" s="42"/>
      <c r="V30" s="42"/>
      <c r="W30" s="274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42"/>
      <c r="AG30" s="42"/>
      <c r="AH30" s="42"/>
      <c r="AI30" s="42"/>
      <c r="AJ30" s="42"/>
      <c r="AK30" s="274">
        <f>ROUND(AW54, 2)</f>
        <v>0</v>
      </c>
      <c r="AL30" s="275"/>
      <c r="AM30" s="275"/>
      <c r="AN30" s="275"/>
      <c r="AO30" s="275"/>
      <c r="AP30" s="42"/>
      <c r="AQ30" s="42"/>
      <c r="AR30" s="43"/>
      <c r="BE30" s="264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276">
        <v>0.21</v>
      </c>
      <c r="M31" s="275"/>
      <c r="N31" s="275"/>
      <c r="O31" s="275"/>
      <c r="P31" s="275"/>
      <c r="Q31" s="42"/>
      <c r="R31" s="42"/>
      <c r="S31" s="42"/>
      <c r="T31" s="42"/>
      <c r="U31" s="42"/>
      <c r="V31" s="42"/>
      <c r="W31" s="274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42"/>
      <c r="AG31" s="42"/>
      <c r="AH31" s="42"/>
      <c r="AI31" s="42"/>
      <c r="AJ31" s="42"/>
      <c r="AK31" s="274">
        <v>0</v>
      </c>
      <c r="AL31" s="275"/>
      <c r="AM31" s="275"/>
      <c r="AN31" s="275"/>
      <c r="AO31" s="275"/>
      <c r="AP31" s="42"/>
      <c r="AQ31" s="42"/>
      <c r="AR31" s="43"/>
      <c r="BE31" s="264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276">
        <v>0.12</v>
      </c>
      <c r="M32" s="275"/>
      <c r="N32" s="275"/>
      <c r="O32" s="275"/>
      <c r="P32" s="275"/>
      <c r="Q32" s="42"/>
      <c r="R32" s="42"/>
      <c r="S32" s="42"/>
      <c r="T32" s="42"/>
      <c r="U32" s="42"/>
      <c r="V32" s="42"/>
      <c r="W32" s="274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42"/>
      <c r="AG32" s="42"/>
      <c r="AH32" s="42"/>
      <c r="AI32" s="42"/>
      <c r="AJ32" s="42"/>
      <c r="AK32" s="274">
        <v>0</v>
      </c>
      <c r="AL32" s="275"/>
      <c r="AM32" s="275"/>
      <c r="AN32" s="275"/>
      <c r="AO32" s="275"/>
      <c r="AP32" s="42"/>
      <c r="AQ32" s="42"/>
      <c r="AR32" s="43"/>
      <c r="BE32" s="264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276">
        <v>0</v>
      </c>
      <c r="M33" s="275"/>
      <c r="N33" s="275"/>
      <c r="O33" s="275"/>
      <c r="P33" s="275"/>
      <c r="Q33" s="42"/>
      <c r="R33" s="42"/>
      <c r="S33" s="42"/>
      <c r="T33" s="42"/>
      <c r="U33" s="42"/>
      <c r="V33" s="42"/>
      <c r="W33" s="274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42"/>
      <c r="AG33" s="42"/>
      <c r="AH33" s="42"/>
      <c r="AI33" s="42"/>
      <c r="AJ33" s="42"/>
      <c r="AK33" s="274">
        <v>0</v>
      </c>
      <c r="AL33" s="275"/>
      <c r="AM33" s="275"/>
      <c r="AN33" s="275"/>
      <c r="AO33" s="275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277" t="s">
        <v>50</v>
      </c>
      <c r="Y35" s="278"/>
      <c r="Z35" s="278"/>
      <c r="AA35" s="278"/>
      <c r="AB35" s="278"/>
      <c r="AC35" s="46"/>
      <c r="AD35" s="46"/>
      <c r="AE35" s="46"/>
      <c r="AF35" s="46"/>
      <c r="AG35" s="46"/>
      <c r="AH35" s="46"/>
      <c r="AI35" s="46"/>
      <c r="AJ35" s="46"/>
      <c r="AK35" s="279">
        <f>SUM(AK26:AK33)</f>
        <v>0</v>
      </c>
      <c r="AL35" s="278"/>
      <c r="AM35" s="278"/>
      <c r="AN35" s="278"/>
      <c r="AO35" s="28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24-11_Kolin_kocky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81" t="str">
        <f>K6</f>
        <v>Útulek pro kočky, Kolín, parc.č.496/2, 494/1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Kolín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283" t="str">
        <f>IF(AN8= "","",AN8)</f>
        <v>27. 11. 2024</v>
      </c>
      <c r="AN47" s="283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0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Kolín, Karlovo náměstí 78, 280 02 Kolín I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284" t="str">
        <f>IF(E17="","",E17)</f>
        <v>Ing. Michal Pertlíček, Falt Jiří</v>
      </c>
      <c r="AN49" s="285"/>
      <c r="AO49" s="285"/>
      <c r="AP49" s="285"/>
      <c r="AQ49" s="37"/>
      <c r="AR49" s="40"/>
      <c r="AS49" s="286" t="s">
        <v>52</v>
      </c>
      <c r="AT49" s="28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0" s="2" customFormat="1" ht="25.7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284" t="str">
        <f>IF(E20="","",E20)</f>
        <v>Tomáš Vašek, Křivá 1776, 463 11 Liberec XXX</v>
      </c>
      <c r="AN50" s="285"/>
      <c r="AO50" s="285"/>
      <c r="AP50" s="285"/>
      <c r="AQ50" s="37"/>
      <c r="AR50" s="40"/>
      <c r="AS50" s="288"/>
      <c r="AT50" s="28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0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290"/>
      <c r="AT51" s="29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0" s="2" customFormat="1" ht="29.25" customHeight="1">
      <c r="A52" s="35"/>
      <c r="B52" s="36"/>
      <c r="C52" s="292" t="s">
        <v>53</v>
      </c>
      <c r="D52" s="293"/>
      <c r="E52" s="293"/>
      <c r="F52" s="293"/>
      <c r="G52" s="293"/>
      <c r="H52" s="67"/>
      <c r="I52" s="294" t="s">
        <v>54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55</v>
      </c>
      <c r="AH52" s="293"/>
      <c r="AI52" s="293"/>
      <c r="AJ52" s="293"/>
      <c r="AK52" s="293"/>
      <c r="AL52" s="293"/>
      <c r="AM52" s="293"/>
      <c r="AN52" s="294" t="s">
        <v>56</v>
      </c>
      <c r="AO52" s="293"/>
      <c r="AP52" s="293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0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0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71</v>
      </c>
      <c r="BT54" s="85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0" s="7" customFormat="1" ht="37.5" customHeight="1">
      <c r="A55" s="86" t="s">
        <v>75</v>
      </c>
      <c r="B55" s="87"/>
      <c r="C55" s="88"/>
      <c r="D55" s="298" t="s">
        <v>14</v>
      </c>
      <c r="E55" s="298"/>
      <c r="F55" s="298"/>
      <c r="G55" s="298"/>
      <c r="H55" s="298"/>
      <c r="I55" s="89"/>
      <c r="J55" s="298" t="s">
        <v>17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'24-11_Kolin_kocky - Útule...'!J28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90" t="s">
        <v>76</v>
      </c>
      <c r="AR55" s="91"/>
      <c r="AS55" s="92">
        <v>0</v>
      </c>
      <c r="AT55" s="93">
        <f>ROUND(SUM(AV55:AW55),2)</f>
        <v>0</v>
      </c>
      <c r="AU55" s="94">
        <f>'24-11_Kolin_kocky - Útule...'!P85</f>
        <v>0</v>
      </c>
      <c r="AV55" s="93">
        <f>'24-11_Kolin_kocky - Útule...'!J31</f>
        <v>0</v>
      </c>
      <c r="AW55" s="93">
        <f>'24-11_Kolin_kocky - Útule...'!J32</f>
        <v>0</v>
      </c>
      <c r="AX55" s="93">
        <f>'24-11_Kolin_kocky - Útule...'!J33</f>
        <v>0</v>
      </c>
      <c r="AY55" s="93">
        <f>'24-11_Kolin_kocky - Útule...'!J34</f>
        <v>0</v>
      </c>
      <c r="AZ55" s="93">
        <f>'24-11_Kolin_kocky - Útule...'!F31</f>
        <v>0</v>
      </c>
      <c r="BA55" s="93">
        <f>'24-11_Kolin_kocky - Útule...'!F32</f>
        <v>0</v>
      </c>
      <c r="BB55" s="93">
        <f>'24-11_Kolin_kocky - Útule...'!F33</f>
        <v>0</v>
      </c>
      <c r="BC55" s="93">
        <f>'24-11_Kolin_kocky - Útule...'!F34</f>
        <v>0</v>
      </c>
      <c r="BD55" s="95">
        <f>'24-11_Kolin_kocky - Útule...'!F35</f>
        <v>0</v>
      </c>
      <c r="BT55" s="96" t="s">
        <v>77</v>
      </c>
      <c r="BU55" s="96" t="s">
        <v>78</v>
      </c>
      <c r="BV55" s="96" t="s">
        <v>73</v>
      </c>
      <c r="BW55" s="96" t="s">
        <v>5</v>
      </c>
      <c r="BX55" s="96" t="s">
        <v>74</v>
      </c>
      <c r="CL55" s="96" t="s">
        <v>19</v>
      </c>
    </row>
    <row r="56" spans="1:90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0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vO3TIkMa7aDXPZ2eDooNfqubiXyls8oKRJs5STh/mqGP9IMLXbfR6DwkbR47lUxv5zF6XIVatcYONH3Cdz3aMw==" saltValue="YsnRJVF53Ks8fKuu9desXeqIq1ozvCq2X+EfEjSiQW7BrbVZRsbYE6fW4JQjmcIq39vp00GzPgh1V2ILxIBWI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4-11_Kolin_kocky - Útul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5</v>
      </c>
      <c r="AZ2" s="97" t="s">
        <v>79</v>
      </c>
      <c r="BA2" s="97" t="s">
        <v>80</v>
      </c>
      <c r="BB2" s="97" t="s">
        <v>81</v>
      </c>
      <c r="BC2" s="97" t="s">
        <v>82</v>
      </c>
      <c r="BD2" s="97" t="s">
        <v>83</v>
      </c>
    </row>
    <row r="3" spans="1:5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83</v>
      </c>
      <c r="AZ3" s="97" t="s">
        <v>84</v>
      </c>
      <c r="BA3" s="97" t="s">
        <v>85</v>
      </c>
      <c r="BB3" s="97" t="s">
        <v>86</v>
      </c>
      <c r="BC3" s="97" t="s">
        <v>87</v>
      </c>
      <c r="BD3" s="97" t="s">
        <v>83</v>
      </c>
    </row>
    <row r="4" spans="1:56" s="1" customFormat="1" ht="24.95" customHeight="1">
      <c r="B4" s="21"/>
      <c r="D4" s="100" t="s">
        <v>88</v>
      </c>
      <c r="L4" s="21"/>
      <c r="M4" s="101" t="s">
        <v>10</v>
      </c>
      <c r="AT4" s="18" t="s">
        <v>4</v>
      </c>
      <c r="AZ4" s="97" t="s">
        <v>89</v>
      </c>
      <c r="BA4" s="97" t="s">
        <v>90</v>
      </c>
      <c r="BB4" s="97" t="s">
        <v>81</v>
      </c>
      <c r="BC4" s="97" t="s">
        <v>91</v>
      </c>
      <c r="BD4" s="97" t="s">
        <v>83</v>
      </c>
    </row>
    <row r="5" spans="1:56" s="1" customFormat="1" ht="6.95" customHeight="1">
      <c r="B5" s="21"/>
      <c r="L5" s="21"/>
      <c r="AZ5" s="97" t="s">
        <v>92</v>
      </c>
      <c r="BA5" s="97" t="s">
        <v>93</v>
      </c>
      <c r="BB5" s="97" t="s">
        <v>81</v>
      </c>
      <c r="BC5" s="97" t="s">
        <v>94</v>
      </c>
      <c r="BD5" s="97" t="s">
        <v>83</v>
      </c>
    </row>
    <row r="6" spans="1:56" s="2" customFormat="1" ht="12" customHeight="1">
      <c r="A6" s="35"/>
      <c r="B6" s="40"/>
      <c r="C6" s="35"/>
      <c r="D6" s="102" t="s">
        <v>16</v>
      </c>
      <c r="E6" s="35"/>
      <c r="F6" s="35"/>
      <c r="G6" s="35"/>
      <c r="H6" s="35"/>
      <c r="I6" s="35"/>
      <c r="J6" s="35"/>
      <c r="K6" s="35"/>
      <c r="L6" s="103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Z6" s="97" t="s">
        <v>95</v>
      </c>
      <c r="BA6" s="97" t="s">
        <v>96</v>
      </c>
      <c r="BB6" s="97" t="s">
        <v>86</v>
      </c>
      <c r="BC6" s="97" t="s">
        <v>97</v>
      </c>
      <c r="BD6" s="97" t="s">
        <v>83</v>
      </c>
    </row>
    <row r="7" spans="1:56" s="2" customFormat="1" ht="16.5" customHeight="1">
      <c r="A7" s="35"/>
      <c r="B7" s="40"/>
      <c r="C7" s="35"/>
      <c r="D7" s="35"/>
      <c r="E7" s="302" t="s">
        <v>17</v>
      </c>
      <c r="F7" s="303"/>
      <c r="G7" s="303"/>
      <c r="H7" s="303"/>
      <c r="I7" s="35"/>
      <c r="J7" s="35"/>
      <c r="K7" s="35"/>
      <c r="L7" s="103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Z7" s="97" t="s">
        <v>98</v>
      </c>
      <c r="BA7" s="97" t="s">
        <v>99</v>
      </c>
      <c r="BB7" s="97" t="s">
        <v>100</v>
      </c>
      <c r="BC7" s="97" t="s">
        <v>101</v>
      </c>
      <c r="BD7" s="97" t="s">
        <v>83</v>
      </c>
    </row>
    <row r="8" spans="1:56" s="2" customFormat="1" ht="11.25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97" t="s">
        <v>102</v>
      </c>
      <c r="BA8" s="97" t="s">
        <v>103</v>
      </c>
      <c r="BB8" s="97" t="s">
        <v>81</v>
      </c>
      <c r="BC8" s="97" t="s">
        <v>104</v>
      </c>
      <c r="BD8" s="97" t="s">
        <v>83</v>
      </c>
    </row>
    <row r="9" spans="1:56" s="2" customFormat="1" ht="12" customHeight="1">
      <c r="A9" s="35"/>
      <c r="B9" s="40"/>
      <c r="C9" s="35"/>
      <c r="D9" s="102" t="s">
        <v>18</v>
      </c>
      <c r="E9" s="35"/>
      <c r="F9" s="104" t="s">
        <v>19</v>
      </c>
      <c r="G9" s="35"/>
      <c r="H9" s="35"/>
      <c r="I9" s="102" t="s">
        <v>20</v>
      </c>
      <c r="J9" s="104" t="s">
        <v>19</v>
      </c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97" t="s">
        <v>105</v>
      </c>
      <c r="BA9" s="97" t="s">
        <v>106</v>
      </c>
      <c r="BB9" s="97" t="s">
        <v>81</v>
      </c>
      <c r="BC9" s="97" t="s">
        <v>107</v>
      </c>
      <c r="BD9" s="97" t="s">
        <v>83</v>
      </c>
    </row>
    <row r="10" spans="1:56" s="2" customFormat="1" ht="12" customHeight="1">
      <c r="A10" s="35"/>
      <c r="B10" s="40"/>
      <c r="C10" s="35"/>
      <c r="D10" s="102" t="s">
        <v>21</v>
      </c>
      <c r="E10" s="35"/>
      <c r="F10" s="104" t="s">
        <v>22</v>
      </c>
      <c r="G10" s="35"/>
      <c r="H10" s="35"/>
      <c r="I10" s="102" t="s">
        <v>23</v>
      </c>
      <c r="J10" s="105" t="str">
        <f>'Rekapitulace stavby'!AN8</f>
        <v>27. 11. 2024</v>
      </c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97" t="s">
        <v>108</v>
      </c>
      <c r="BA10" s="97" t="s">
        <v>109</v>
      </c>
      <c r="BB10" s="97" t="s">
        <v>86</v>
      </c>
      <c r="BC10" s="97" t="s">
        <v>110</v>
      </c>
      <c r="BD10" s="97" t="s">
        <v>83</v>
      </c>
    </row>
    <row r="11" spans="1:5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35"/>
      <c r="J11" s="35"/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2" t="s">
        <v>25</v>
      </c>
      <c r="E12" s="35"/>
      <c r="F12" s="35"/>
      <c r="G12" s="35"/>
      <c r="H12" s="35"/>
      <c r="I12" s="102" t="s">
        <v>26</v>
      </c>
      <c r="J12" s="104" t="s">
        <v>19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8" customHeight="1">
      <c r="A13" s="35"/>
      <c r="B13" s="40"/>
      <c r="C13" s="35"/>
      <c r="D13" s="35"/>
      <c r="E13" s="104" t="s">
        <v>27</v>
      </c>
      <c r="F13" s="35"/>
      <c r="G13" s="35"/>
      <c r="H13" s="35"/>
      <c r="I13" s="102" t="s">
        <v>28</v>
      </c>
      <c r="J13" s="104" t="s">
        <v>19</v>
      </c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2" customHeight="1">
      <c r="A15" s="35"/>
      <c r="B15" s="40"/>
      <c r="C15" s="35"/>
      <c r="D15" s="102" t="s">
        <v>29</v>
      </c>
      <c r="E15" s="35"/>
      <c r="F15" s="35"/>
      <c r="G15" s="35"/>
      <c r="H15" s="35"/>
      <c r="I15" s="102" t="s">
        <v>26</v>
      </c>
      <c r="J15" s="31" t="str">
        <f>'Rekapitulace stavby'!AN13</f>
        <v>Vyplň údaj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8" customHeight="1">
      <c r="A16" s="35"/>
      <c r="B16" s="40"/>
      <c r="C16" s="35"/>
      <c r="D16" s="35"/>
      <c r="E16" s="304" t="str">
        <f>'Rekapitulace stavby'!E14</f>
        <v>Vyplň údaj</v>
      </c>
      <c r="F16" s="305"/>
      <c r="G16" s="305"/>
      <c r="H16" s="305"/>
      <c r="I16" s="102" t="s">
        <v>28</v>
      </c>
      <c r="J16" s="31" t="str">
        <f>'Rekapitulace stavby'!AN14</f>
        <v>Vyplň údaj</v>
      </c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2" t="s">
        <v>31</v>
      </c>
      <c r="E18" s="35"/>
      <c r="F18" s="35"/>
      <c r="G18" s="35"/>
      <c r="H18" s="35"/>
      <c r="I18" s="102" t="s">
        <v>26</v>
      </c>
      <c r="J18" s="104" t="s">
        <v>19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4" t="s">
        <v>32</v>
      </c>
      <c r="F19" s="35"/>
      <c r="G19" s="35"/>
      <c r="H19" s="35"/>
      <c r="I19" s="102" t="s">
        <v>28</v>
      </c>
      <c r="J19" s="104" t="s">
        <v>19</v>
      </c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2" t="s">
        <v>34</v>
      </c>
      <c r="E21" s="35"/>
      <c r="F21" s="35"/>
      <c r="G21" s="35"/>
      <c r="H21" s="35"/>
      <c r="I21" s="102" t="s">
        <v>26</v>
      </c>
      <c r="J21" s="104" t="s">
        <v>19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04" t="s">
        <v>35</v>
      </c>
      <c r="F22" s="35"/>
      <c r="G22" s="35"/>
      <c r="H22" s="35"/>
      <c r="I22" s="102" t="s">
        <v>28</v>
      </c>
      <c r="J22" s="104" t="s">
        <v>19</v>
      </c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2" t="s">
        <v>36</v>
      </c>
      <c r="E24" s="35"/>
      <c r="F24" s="35"/>
      <c r="G24" s="35"/>
      <c r="H24" s="35"/>
      <c r="I24" s="35"/>
      <c r="J24" s="35"/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71.25" customHeight="1">
      <c r="A25" s="106"/>
      <c r="B25" s="107"/>
      <c r="C25" s="106"/>
      <c r="D25" s="106"/>
      <c r="E25" s="306" t="s">
        <v>37</v>
      </c>
      <c r="F25" s="306"/>
      <c r="G25" s="306"/>
      <c r="H25" s="306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09"/>
      <c r="E27" s="109"/>
      <c r="F27" s="109"/>
      <c r="G27" s="109"/>
      <c r="H27" s="109"/>
      <c r="I27" s="109"/>
      <c r="J27" s="109"/>
      <c r="K27" s="109"/>
      <c r="L27" s="10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35" customHeight="1">
      <c r="A28" s="35"/>
      <c r="B28" s="40"/>
      <c r="C28" s="35"/>
      <c r="D28" s="110" t="s">
        <v>38</v>
      </c>
      <c r="E28" s="35"/>
      <c r="F28" s="35"/>
      <c r="G28" s="35"/>
      <c r="H28" s="35"/>
      <c r="I28" s="35"/>
      <c r="J28" s="111">
        <f>ROUND(J85, 2)</f>
        <v>0</v>
      </c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35"/>
      <c r="E30" s="35"/>
      <c r="F30" s="112" t="s">
        <v>40</v>
      </c>
      <c r="G30" s="35"/>
      <c r="H30" s="35"/>
      <c r="I30" s="112" t="s">
        <v>39</v>
      </c>
      <c r="J30" s="112" t="s">
        <v>41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13" t="s">
        <v>42</v>
      </c>
      <c r="E31" s="102" t="s">
        <v>43</v>
      </c>
      <c r="F31" s="114">
        <f>ROUND((SUM(BE85:BE236)),  2)</f>
        <v>0</v>
      </c>
      <c r="G31" s="35"/>
      <c r="H31" s="35"/>
      <c r="I31" s="115">
        <v>0.21</v>
      </c>
      <c r="J31" s="114">
        <f>ROUND(((SUM(BE85:BE236))*I31),  2)</f>
        <v>0</v>
      </c>
      <c r="K31" s="35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102" t="s">
        <v>44</v>
      </c>
      <c r="F32" s="114">
        <f>ROUND((SUM(BF85:BF236)),  2)</f>
        <v>0</v>
      </c>
      <c r="G32" s="35"/>
      <c r="H32" s="35"/>
      <c r="I32" s="115">
        <v>0.12</v>
      </c>
      <c r="J32" s="114">
        <f>ROUND(((SUM(BF85:BF236))*I32),  2)</f>
        <v>0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35"/>
      <c r="E33" s="102" t="s">
        <v>45</v>
      </c>
      <c r="F33" s="114">
        <f>ROUND((SUM(BG85:BG236)),  2)</f>
        <v>0</v>
      </c>
      <c r="G33" s="35"/>
      <c r="H33" s="35"/>
      <c r="I33" s="115">
        <v>0.21</v>
      </c>
      <c r="J33" s="114">
        <f>0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2" t="s">
        <v>46</v>
      </c>
      <c r="F34" s="114">
        <f>ROUND((SUM(BH85:BH236)),  2)</f>
        <v>0</v>
      </c>
      <c r="G34" s="35"/>
      <c r="H34" s="35"/>
      <c r="I34" s="115">
        <v>0.12</v>
      </c>
      <c r="J34" s="114">
        <f>0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47</v>
      </c>
      <c r="F35" s="114">
        <f>ROUND((SUM(BI85:BI236)),  2)</f>
        <v>0</v>
      </c>
      <c r="G35" s="35"/>
      <c r="H35" s="35"/>
      <c r="I35" s="115">
        <v>0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6.95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35" customHeight="1">
      <c r="A37" s="35"/>
      <c r="B37" s="40"/>
      <c r="C37" s="116"/>
      <c r="D37" s="117" t="s">
        <v>48</v>
      </c>
      <c r="E37" s="118"/>
      <c r="F37" s="118"/>
      <c r="G37" s="119" t="s">
        <v>49</v>
      </c>
      <c r="H37" s="120" t="s">
        <v>50</v>
      </c>
      <c r="I37" s="118"/>
      <c r="J37" s="121">
        <f>SUM(J28:J35)</f>
        <v>0</v>
      </c>
      <c r="K37" s="122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123"/>
      <c r="C38" s="124"/>
      <c r="D38" s="124"/>
      <c r="E38" s="124"/>
      <c r="F38" s="124"/>
      <c r="G38" s="124"/>
      <c r="H38" s="124"/>
      <c r="I38" s="124"/>
      <c r="J38" s="124"/>
      <c r="K38" s="124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pans="1:31" s="2" customFormat="1" ht="6.95" customHeight="1">
      <c r="A42" s="35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0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4.95" customHeight="1">
      <c r="A43" s="35"/>
      <c r="B43" s="36"/>
      <c r="C43" s="24" t="s">
        <v>111</v>
      </c>
      <c r="D43" s="37"/>
      <c r="E43" s="37"/>
      <c r="F43" s="37"/>
      <c r="G43" s="37"/>
      <c r="H43" s="37"/>
      <c r="I43" s="37"/>
      <c r="J43" s="37"/>
      <c r="K43" s="37"/>
      <c r="L43" s="10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6.95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12" customHeight="1">
      <c r="A45" s="35"/>
      <c r="B45" s="36"/>
      <c r="C45" s="30" t="s">
        <v>16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16.5" customHeight="1">
      <c r="A46" s="35"/>
      <c r="B46" s="36"/>
      <c r="C46" s="37"/>
      <c r="D46" s="37"/>
      <c r="E46" s="281" t="str">
        <f>E7</f>
        <v>Útulek pro kočky, Kolín, parc.č.496/2, 494/1</v>
      </c>
      <c r="F46" s="307"/>
      <c r="G46" s="307"/>
      <c r="H46" s="30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6.95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2" customHeight="1">
      <c r="A48" s="35"/>
      <c r="B48" s="36"/>
      <c r="C48" s="30" t="s">
        <v>21</v>
      </c>
      <c r="D48" s="37"/>
      <c r="E48" s="37"/>
      <c r="F48" s="28" t="str">
        <f>F10</f>
        <v>Kolín</v>
      </c>
      <c r="G48" s="37"/>
      <c r="H48" s="37"/>
      <c r="I48" s="30" t="s">
        <v>23</v>
      </c>
      <c r="J48" s="60" t="str">
        <f>IF(J10="","",J10)</f>
        <v>27. 11. 2024</v>
      </c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6.95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5.7" customHeight="1">
      <c r="A50" s="35"/>
      <c r="B50" s="36"/>
      <c r="C50" s="30" t="s">
        <v>25</v>
      </c>
      <c r="D50" s="37"/>
      <c r="E50" s="37"/>
      <c r="F50" s="28" t="str">
        <f>E13</f>
        <v>Město Kolín, Karlovo náměstí 78, 280 02 Kolín I</v>
      </c>
      <c r="G50" s="37"/>
      <c r="H50" s="37"/>
      <c r="I50" s="30" t="s">
        <v>31</v>
      </c>
      <c r="J50" s="33" t="str">
        <f>E19</f>
        <v>Ing. Michal Pertlíček, Falt Jiří</v>
      </c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40.15" customHeight="1">
      <c r="A51" s="35"/>
      <c r="B51" s="36"/>
      <c r="C51" s="30" t="s">
        <v>29</v>
      </c>
      <c r="D51" s="37"/>
      <c r="E51" s="37"/>
      <c r="F51" s="28" t="str">
        <f>IF(E16="","",E16)</f>
        <v>Vyplň údaj</v>
      </c>
      <c r="G51" s="37"/>
      <c r="H51" s="37"/>
      <c r="I51" s="30" t="s">
        <v>34</v>
      </c>
      <c r="J51" s="33" t="str">
        <f>E22</f>
        <v>Tomáš Vašek, Křivá 1776, 463 11 Liberec XXX</v>
      </c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0.35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29.25" customHeight="1">
      <c r="A53" s="35"/>
      <c r="B53" s="36"/>
      <c r="C53" s="127" t="s">
        <v>112</v>
      </c>
      <c r="D53" s="128"/>
      <c r="E53" s="128"/>
      <c r="F53" s="128"/>
      <c r="G53" s="128"/>
      <c r="H53" s="128"/>
      <c r="I53" s="128"/>
      <c r="J53" s="129" t="s">
        <v>113</v>
      </c>
      <c r="K53" s="128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0.35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2.9" customHeight="1">
      <c r="A55" s="35"/>
      <c r="B55" s="36"/>
      <c r="C55" s="130" t="s">
        <v>70</v>
      </c>
      <c r="D55" s="37"/>
      <c r="E55" s="37"/>
      <c r="F55" s="37"/>
      <c r="G55" s="37"/>
      <c r="H55" s="37"/>
      <c r="I55" s="37"/>
      <c r="J55" s="78">
        <f>J85</f>
        <v>0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8" t="s">
        <v>114</v>
      </c>
    </row>
    <row r="56" spans="1:47" s="9" customFormat="1" ht="24.95" customHeight="1">
      <c r="B56" s="131"/>
      <c r="C56" s="132"/>
      <c r="D56" s="133" t="s">
        <v>115</v>
      </c>
      <c r="E56" s="134"/>
      <c r="F56" s="134"/>
      <c r="G56" s="134"/>
      <c r="H56" s="134"/>
      <c r="I56" s="134"/>
      <c r="J56" s="135">
        <f>J86</f>
        <v>0</v>
      </c>
      <c r="K56" s="132"/>
      <c r="L56" s="136"/>
    </row>
    <row r="57" spans="1:47" s="10" customFormat="1" ht="19.899999999999999" customHeight="1">
      <c r="B57" s="137"/>
      <c r="C57" s="138"/>
      <c r="D57" s="139" t="s">
        <v>116</v>
      </c>
      <c r="E57" s="140"/>
      <c r="F57" s="140"/>
      <c r="G57" s="140"/>
      <c r="H57" s="140"/>
      <c r="I57" s="140"/>
      <c r="J57" s="141">
        <f>J87</f>
        <v>0</v>
      </c>
      <c r="K57" s="138"/>
      <c r="L57" s="142"/>
    </row>
    <row r="58" spans="1:47" s="10" customFormat="1" ht="19.899999999999999" customHeight="1">
      <c r="B58" s="137"/>
      <c r="C58" s="138"/>
      <c r="D58" s="139" t="s">
        <v>117</v>
      </c>
      <c r="E58" s="140"/>
      <c r="F58" s="140"/>
      <c r="G58" s="140"/>
      <c r="H58" s="140"/>
      <c r="I58" s="140"/>
      <c r="J58" s="141">
        <f>J147</f>
        <v>0</v>
      </c>
      <c r="K58" s="138"/>
      <c r="L58" s="142"/>
    </row>
    <row r="59" spans="1:47" s="10" customFormat="1" ht="19.899999999999999" customHeight="1">
      <c r="B59" s="137"/>
      <c r="C59" s="138"/>
      <c r="D59" s="139" t="s">
        <v>118</v>
      </c>
      <c r="E59" s="140"/>
      <c r="F59" s="140"/>
      <c r="G59" s="140"/>
      <c r="H59" s="140"/>
      <c r="I59" s="140"/>
      <c r="J59" s="141">
        <f>J160</f>
        <v>0</v>
      </c>
      <c r="K59" s="138"/>
      <c r="L59" s="142"/>
    </row>
    <row r="60" spans="1:47" s="10" customFormat="1" ht="19.899999999999999" customHeight="1">
      <c r="B60" s="137"/>
      <c r="C60" s="138"/>
      <c r="D60" s="139" t="s">
        <v>119</v>
      </c>
      <c r="E60" s="140"/>
      <c r="F60" s="140"/>
      <c r="G60" s="140"/>
      <c r="H60" s="140"/>
      <c r="I60" s="140"/>
      <c r="J60" s="141">
        <f>J167</f>
        <v>0</v>
      </c>
      <c r="K60" s="138"/>
      <c r="L60" s="142"/>
    </row>
    <row r="61" spans="1:47" s="10" customFormat="1" ht="19.899999999999999" customHeight="1">
      <c r="B61" s="137"/>
      <c r="C61" s="138"/>
      <c r="D61" s="139" t="s">
        <v>120</v>
      </c>
      <c r="E61" s="140"/>
      <c r="F61" s="140"/>
      <c r="G61" s="140"/>
      <c r="H61" s="140"/>
      <c r="I61" s="140"/>
      <c r="J61" s="141">
        <f>J181</f>
        <v>0</v>
      </c>
      <c r="K61" s="138"/>
      <c r="L61" s="142"/>
    </row>
    <row r="62" spans="1:47" s="10" customFormat="1" ht="19.899999999999999" customHeight="1">
      <c r="B62" s="137"/>
      <c r="C62" s="138"/>
      <c r="D62" s="139" t="s">
        <v>121</v>
      </c>
      <c r="E62" s="140"/>
      <c r="F62" s="140"/>
      <c r="G62" s="140"/>
      <c r="H62" s="140"/>
      <c r="I62" s="140"/>
      <c r="J62" s="141">
        <f>J193</f>
        <v>0</v>
      </c>
      <c r="K62" s="138"/>
      <c r="L62" s="142"/>
    </row>
    <row r="63" spans="1:47" s="10" customFormat="1" ht="19.899999999999999" customHeight="1">
      <c r="B63" s="137"/>
      <c r="C63" s="138"/>
      <c r="D63" s="139" t="s">
        <v>122</v>
      </c>
      <c r="E63" s="140"/>
      <c r="F63" s="140"/>
      <c r="G63" s="140"/>
      <c r="H63" s="140"/>
      <c r="I63" s="140"/>
      <c r="J63" s="141">
        <f>J209</f>
        <v>0</v>
      </c>
      <c r="K63" s="138"/>
      <c r="L63" s="142"/>
    </row>
    <row r="64" spans="1:47" s="9" customFormat="1" ht="24.95" customHeight="1">
      <c r="B64" s="131"/>
      <c r="C64" s="132"/>
      <c r="D64" s="133" t="s">
        <v>123</v>
      </c>
      <c r="E64" s="134"/>
      <c r="F64" s="134"/>
      <c r="G64" s="134"/>
      <c r="H64" s="134"/>
      <c r="I64" s="134"/>
      <c r="J64" s="135">
        <f>J212</f>
        <v>0</v>
      </c>
      <c r="K64" s="132"/>
      <c r="L64" s="136"/>
    </row>
    <row r="65" spans="1:31" s="10" customFormat="1" ht="19.899999999999999" customHeight="1">
      <c r="B65" s="137"/>
      <c r="C65" s="138"/>
      <c r="D65" s="139" t="s">
        <v>124</v>
      </c>
      <c r="E65" s="140"/>
      <c r="F65" s="140"/>
      <c r="G65" s="140"/>
      <c r="H65" s="140"/>
      <c r="I65" s="140"/>
      <c r="J65" s="141">
        <f>J213</f>
        <v>0</v>
      </c>
      <c r="K65" s="138"/>
      <c r="L65" s="142"/>
    </row>
    <row r="66" spans="1:31" s="9" customFormat="1" ht="24.95" customHeight="1">
      <c r="B66" s="131"/>
      <c r="C66" s="132"/>
      <c r="D66" s="133" t="s">
        <v>125</v>
      </c>
      <c r="E66" s="134"/>
      <c r="F66" s="134"/>
      <c r="G66" s="134"/>
      <c r="H66" s="134"/>
      <c r="I66" s="134"/>
      <c r="J66" s="135">
        <f>J224</f>
        <v>0</v>
      </c>
      <c r="K66" s="132"/>
      <c r="L66" s="136"/>
    </row>
    <row r="67" spans="1:31" s="9" customFormat="1" ht="24.95" customHeight="1">
      <c r="B67" s="131"/>
      <c r="C67" s="132"/>
      <c r="D67" s="133" t="s">
        <v>126</v>
      </c>
      <c r="E67" s="134"/>
      <c r="F67" s="134"/>
      <c r="G67" s="134"/>
      <c r="H67" s="134"/>
      <c r="I67" s="134"/>
      <c r="J67" s="135">
        <f>J235</f>
        <v>0</v>
      </c>
      <c r="K67" s="132"/>
      <c r="L67" s="136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3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127</v>
      </c>
      <c r="D74" s="37"/>
      <c r="E74" s="37"/>
      <c r="F74" s="37"/>
      <c r="G74" s="37"/>
      <c r="H74" s="37"/>
      <c r="I74" s="37"/>
      <c r="J74" s="37"/>
      <c r="K74" s="37"/>
      <c r="L74" s="10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281" t="str">
        <f>E7</f>
        <v>Útulek pro kočky, Kolín, parc.č.496/2, 494/1</v>
      </c>
      <c r="F77" s="307"/>
      <c r="G77" s="307"/>
      <c r="H77" s="307"/>
      <c r="I77" s="37"/>
      <c r="J77" s="37"/>
      <c r="K77" s="37"/>
      <c r="L77" s="10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F10</f>
        <v>Kolín</v>
      </c>
      <c r="G79" s="37"/>
      <c r="H79" s="37"/>
      <c r="I79" s="30" t="s">
        <v>23</v>
      </c>
      <c r="J79" s="60" t="str">
        <f>IF(J10="","",J10)</f>
        <v>27. 11. 2024</v>
      </c>
      <c r="K79" s="37"/>
      <c r="L79" s="10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30" t="s">
        <v>25</v>
      </c>
      <c r="D81" s="37"/>
      <c r="E81" s="37"/>
      <c r="F81" s="28" t="str">
        <f>E13</f>
        <v>Město Kolín, Karlovo náměstí 78, 280 02 Kolín I</v>
      </c>
      <c r="G81" s="37"/>
      <c r="H81" s="37"/>
      <c r="I81" s="30" t="s">
        <v>31</v>
      </c>
      <c r="J81" s="33" t="str">
        <f>E19</f>
        <v>Ing. Michal Pertlíček, Falt Jiří</v>
      </c>
      <c r="K81" s="37"/>
      <c r="L81" s="10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40.15" customHeight="1">
      <c r="A82" s="35"/>
      <c r="B82" s="36"/>
      <c r="C82" s="30" t="s">
        <v>29</v>
      </c>
      <c r="D82" s="37"/>
      <c r="E82" s="37"/>
      <c r="F82" s="28" t="str">
        <f>IF(E16="","",E16)</f>
        <v>Vyplň údaj</v>
      </c>
      <c r="G82" s="37"/>
      <c r="H82" s="37"/>
      <c r="I82" s="30" t="s">
        <v>34</v>
      </c>
      <c r="J82" s="33" t="str">
        <f>E22</f>
        <v>Tomáš Vašek, Křivá 1776, 463 11 Liberec XXX</v>
      </c>
      <c r="K82" s="37"/>
      <c r="L82" s="10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3"/>
      <c r="B84" s="144"/>
      <c r="C84" s="145" t="s">
        <v>128</v>
      </c>
      <c r="D84" s="146" t="s">
        <v>57</v>
      </c>
      <c r="E84" s="146" t="s">
        <v>53</v>
      </c>
      <c r="F84" s="146" t="s">
        <v>54</v>
      </c>
      <c r="G84" s="146" t="s">
        <v>129</v>
      </c>
      <c r="H84" s="146" t="s">
        <v>130</v>
      </c>
      <c r="I84" s="146" t="s">
        <v>131</v>
      </c>
      <c r="J84" s="146" t="s">
        <v>113</v>
      </c>
      <c r="K84" s="147" t="s">
        <v>132</v>
      </c>
      <c r="L84" s="148"/>
      <c r="M84" s="69" t="s">
        <v>19</v>
      </c>
      <c r="N84" s="70" t="s">
        <v>42</v>
      </c>
      <c r="O84" s="70" t="s">
        <v>133</v>
      </c>
      <c r="P84" s="70" t="s">
        <v>134</v>
      </c>
      <c r="Q84" s="70" t="s">
        <v>135</v>
      </c>
      <c r="R84" s="70" t="s">
        <v>136</v>
      </c>
      <c r="S84" s="70" t="s">
        <v>137</v>
      </c>
      <c r="T84" s="71" t="s">
        <v>138</v>
      </c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pans="1:65" s="2" customFormat="1" ht="22.9" customHeight="1">
      <c r="A85" s="35"/>
      <c r="B85" s="36"/>
      <c r="C85" s="76" t="s">
        <v>139</v>
      </c>
      <c r="D85" s="37"/>
      <c r="E85" s="37"/>
      <c r="F85" s="37"/>
      <c r="G85" s="37"/>
      <c r="H85" s="37"/>
      <c r="I85" s="37"/>
      <c r="J85" s="149">
        <f>BK85</f>
        <v>0</v>
      </c>
      <c r="K85" s="37"/>
      <c r="L85" s="40"/>
      <c r="M85" s="72"/>
      <c r="N85" s="150"/>
      <c r="O85" s="73"/>
      <c r="P85" s="151">
        <f>P86+P212+P224+P235</f>
        <v>0</v>
      </c>
      <c r="Q85" s="73"/>
      <c r="R85" s="151">
        <f>R86+R212+R224+R235</f>
        <v>41.593869250000004</v>
      </c>
      <c r="S85" s="73"/>
      <c r="T85" s="152">
        <f>T86+T212+T224+T235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114</v>
      </c>
      <c r="BK85" s="153">
        <f>BK86+BK212+BK224+BK235</f>
        <v>0</v>
      </c>
    </row>
    <row r="86" spans="1:65" s="12" customFormat="1" ht="25.9" customHeight="1">
      <c r="B86" s="154"/>
      <c r="C86" s="155"/>
      <c r="D86" s="156" t="s">
        <v>71</v>
      </c>
      <c r="E86" s="157" t="s">
        <v>140</v>
      </c>
      <c r="F86" s="157" t="s">
        <v>141</v>
      </c>
      <c r="G86" s="155"/>
      <c r="H86" s="155"/>
      <c r="I86" s="158"/>
      <c r="J86" s="159">
        <f>BK86</f>
        <v>0</v>
      </c>
      <c r="K86" s="155"/>
      <c r="L86" s="160"/>
      <c r="M86" s="161"/>
      <c r="N86" s="162"/>
      <c r="O86" s="162"/>
      <c r="P86" s="163">
        <f>P87+P147+P160+P167+P181+P193+P209</f>
        <v>0</v>
      </c>
      <c r="Q86" s="162"/>
      <c r="R86" s="163">
        <f>R87+R147+R160+R167+R181+R193+R209</f>
        <v>38.363347250000004</v>
      </c>
      <c r="S86" s="162"/>
      <c r="T86" s="164">
        <f>T87+T147+T160+T167+T181+T193+T209</f>
        <v>0</v>
      </c>
      <c r="AR86" s="165" t="s">
        <v>77</v>
      </c>
      <c r="AT86" s="166" t="s">
        <v>71</v>
      </c>
      <c r="AU86" s="166" t="s">
        <v>72</v>
      </c>
      <c r="AY86" s="165" t="s">
        <v>142</v>
      </c>
      <c r="BK86" s="167">
        <f>BK87+BK147+BK160+BK167+BK181+BK193+BK209</f>
        <v>0</v>
      </c>
    </row>
    <row r="87" spans="1:65" s="12" customFormat="1" ht="22.9" customHeight="1">
      <c r="B87" s="154"/>
      <c r="C87" s="155"/>
      <c r="D87" s="156" t="s">
        <v>71</v>
      </c>
      <c r="E87" s="168" t="s">
        <v>77</v>
      </c>
      <c r="F87" s="168" t="s">
        <v>143</v>
      </c>
      <c r="G87" s="155"/>
      <c r="H87" s="155"/>
      <c r="I87" s="158"/>
      <c r="J87" s="169">
        <f>BK87</f>
        <v>0</v>
      </c>
      <c r="K87" s="155"/>
      <c r="L87" s="160"/>
      <c r="M87" s="161"/>
      <c r="N87" s="162"/>
      <c r="O87" s="162"/>
      <c r="P87" s="163">
        <f>SUM(P88:P146)</f>
        <v>0</v>
      </c>
      <c r="Q87" s="162"/>
      <c r="R87" s="163">
        <f>SUM(R88:R146)</f>
        <v>28.936</v>
      </c>
      <c r="S87" s="162"/>
      <c r="T87" s="164">
        <f>SUM(T88:T146)</f>
        <v>0</v>
      </c>
      <c r="AR87" s="165" t="s">
        <v>77</v>
      </c>
      <c r="AT87" s="166" t="s">
        <v>71</v>
      </c>
      <c r="AU87" s="166" t="s">
        <v>77</v>
      </c>
      <c r="AY87" s="165" t="s">
        <v>142</v>
      </c>
      <c r="BK87" s="167">
        <f>SUM(BK88:BK146)</f>
        <v>0</v>
      </c>
    </row>
    <row r="88" spans="1:65" s="2" customFormat="1" ht="44.25" customHeight="1">
      <c r="A88" s="35"/>
      <c r="B88" s="36"/>
      <c r="C88" s="170" t="s">
        <v>77</v>
      </c>
      <c r="D88" s="170" t="s">
        <v>144</v>
      </c>
      <c r="E88" s="171" t="s">
        <v>145</v>
      </c>
      <c r="F88" s="172" t="s">
        <v>146</v>
      </c>
      <c r="G88" s="173" t="s">
        <v>81</v>
      </c>
      <c r="H88" s="174">
        <v>23.605</v>
      </c>
      <c r="I88" s="175"/>
      <c r="J88" s="176">
        <f>ROUND(I88*H88,2)</f>
        <v>0</v>
      </c>
      <c r="K88" s="172" t="s">
        <v>147</v>
      </c>
      <c r="L88" s="40"/>
      <c r="M88" s="177" t="s">
        <v>19</v>
      </c>
      <c r="N88" s="178" t="s">
        <v>43</v>
      </c>
      <c r="O88" s="65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1" t="s">
        <v>148</v>
      </c>
      <c r="AT88" s="181" t="s">
        <v>144</v>
      </c>
      <c r="AU88" s="181" t="s">
        <v>83</v>
      </c>
      <c r="AY88" s="18" t="s">
        <v>142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8" t="s">
        <v>77</v>
      </c>
      <c r="BK88" s="182">
        <f>ROUND(I88*H88,2)</f>
        <v>0</v>
      </c>
      <c r="BL88" s="18" t="s">
        <v>148</v>
      </c>
      <c r="BM88" s="181" t="s">
        <v>149</v>
      </c>
    </row>
    <row r="89" spans="1:65" s="2" customFormat="1" ht="11.25">
      <c r="A89" s="35"/>
      <c r="B89" s="36"/>
      <c r="C89" s="37"/>
      <c r="D89" s="183" t="s">
        <v>150</v>
      </c>
      <c r="E89" s="37"/>
      <c r="F89" s="184" t="s">
        <v>151</v>
      </c>
      <c r="G89" s="37"/>
      <c r="H89" s="37"/>
      <c r="I89" s="185"/>
      <c r="J89" s="37"/>
      <c r="K89" s="37"/>
      <c r="L89" s="40"/>
      <c r="M89" s="186"/>
      <c r="N89" s="187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150</v>
      </c>
      <c r="AU89" s="18" t="s">
        <v>83</v>
      </c>
    </row>
    <row r="90" spans="1:65" s="13" customFormat="1" ht="11.25">
      <c r="B90" s="188"/>
      <c r="C90" s="189"/>
      <c r="D90" s="190" t="s">
        <v>152</v>
      </c>
      <c r="E90" s="191" t="s">
        <v>19</v>
      </c>
      <c r="F90" s="192" t="s">
        <v>153</v>
      </c>
      <c r="G90" s="189"/>
      <c r="H90" s="191" t="s">
        <v>19</v>
      </c>
      <c r="I90" s="193"/>
      <c r="J90" s="189"/>
      <c r="K90" s="189"/>
      <c r="L90" s="194"/>
      <c r="M90" s="195"/>
      <c r="N90" s="196"/>
      <c r="O90" s="196"/>
      <c r="P90" s="196"/>
      <c r="Q90" s="196"/>
      <c r="R90" s="196"/>
      <c r="S90" s="196"/>
      <c r="T90" s="197"/>
      <c r="AT90" s="198" t="s">
        <v>152</v>
      </c>
      <c r="AU90" s="198" t="s">
        <v>83</v>
      </c>
      <c r="AV90" s="13" t="s">
        <v>77</v>
      </c>
      <c r="AW90" s="13" t="s">
        <v>33</v>
      </c>
      <c r="AX90" s="13" t="s">
        <v>72</v>
      </c>
      <c r="AY90" s="198" t="s">
        <v>142</v>
      </c>
    </row>
    <row r="91" spans="1:65" s="14" customFormat="1" ht="11.25">
      <c r="B91" s="199"/>
      <c r="C91" s="200"/>
      <c r="D91" s="190" t="s">
        <v>152</v>
      </c>
      <c r="E91" s="201" t="s">
        <v>19</v>
      </c>
      <c r="F91" s="202" t="s">
        <v>154</v>
      </c>
      <c r="G91" s="200"/>
      <c r="H91" s="203">
        <v>8.5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152</v>
      </c>
      <c r="AU91" s="209" t="s">
        <v>83</v>
      </c>
      <c r="AV91" s="14" t="s">
        <v>83</v>
      </c>
      <c r="AW91" s="14" t="s">
        <v>33</v>
      </c>
      <c r="AX91" s="14" t="s">
        <v>72</v>
      </c>
      <c r="AY91" s="209" t="s">
        <v>142</v>
      </c>
    </row>
    <row r="92" spans="1:65" s="13" customFormat="1" ht="11.25">
      <c r="B92" s="188"/>
      <c r="C92" s="189"/>
      <c r="D92" s="190" t="s">
        <v>152</v>
      </c>
      <c r="E92" s="191" t="s">
        <v>19</v>
      </c>
      <c r="F92" s="192" t="s">
        <v>155</v>
      </c>
      <c r="G92" s="189"/>
      <c r="H92" s="191" t="s">
        <v>19</v>
      </c>
      <c r="I92" s="193"/>
      <c r="J92" s="189"/>
      <c r="K92" s="189"/>
      <c r="L92" s="194"/>
      <c r="M92" s="195"/>
      <c r="N92" s="196"/>
      <c r="O92" s="196"/>
      <c r="P92" s="196"/>
      <c r="Q92" s="196"/>
      <c r="R92" s="196"/>
      <c r="S92" s="196"/>
      <c r="T92" s="197"/>
      <c r="AT92" s="198" t="s">
        <v>152</v>
      </c>
      <c r="AU92" s="198" t="s">
        <v>83</v>
      </c>
      <c r="AV92" s="13" t="s">
        <v>77</v>
      </c>
      <c r="AW92" s="13" t="s">
        <v>33</v>
      </c>
      <c r="AX92" s="13" t="s">
        <v>72</v>
      </c>
      <c r="AY92" s="198" t="s">
        <v>142</v>
      </c>
    </row>
    <row r="93" spans="1:65" s="14" customFormat="1" ht="11.25">
      <c r="B93" s="199"/>
      <c r="C93" s="200"/>
      <c r="D93" s="190" t="s">
        <v>152</v>
      </c>
      <c r="E93" s="201" t="s">
        <v>19</v>
      </c>
      <c r="F93" s="202" t="s">
        <v>156</v>
      </c>
      <c r="G93" s="200"/>
      <c r="H93" s="203">
        <v>3.585</v>
      </c>
      <c r="I93" s="204"/>
      <c r="J93" s="200"/>
      <c r="K93" s="200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152</v>
      </c>
      <c r="AU93" s="209" t="s">
        <v>83</v>
      </c>
      <c r="AV93" s="14" t="s">
        <v>83</v>
      </c>
      <c r="AW93" s="14" t="s">
        <v>33</v>
      </c>
      <c r="AX93" s="14" t="s">
        <v>72</v>
      </c>
      <c r="AY93" s="209" t="s">
        <v>142</v>
      </c>
    </row>
    <row r="94" spans="1:65" s="13" customFormat="1" ht="11.25">
      <c r="B94" s="188"/>
      <c r="C94" s="189"/>
      <c r="D94" s="190" t="s">
        <v>152</v>
      </c>
      <c r="E94" s="191" t="s">
        <v>19</v>
      </c>
      <c r="F94" s="192" t="s">
        <v>157</v>
      </c>
      <c r="G94" s="189"/>
      <c r="H94" s="191" t="s">
        <v>19</v>
      </c>
      <c r="I94" s="193"/>
      <c r="J94" s="189"/>
      <c r="K94" s="189"/>
      <c r="L94" s="194"/>
      <c r="M94" s="195"/>
      <c r="N94" s="196"/>
      <c r="O94" s="196"/>
      <c r="P94" s="196"/>
      <c r="Q94" s="196"/>
      <c r="R94" s="196"/>
      <c r="S94" s="196"/>
      <c r="T94" s="197"/>
      <c r="AT94" s="198" t="s">
        <v>152</v>
      </c>
      <c r="AU94" s="198" t="s">
        <v>83</v>
      </c>
      <c r="AV94" s="13" t="s">
        <v>77</v>
      </c>
      <c r="AW94" s="13" t="s">
        <v>33</v>
      </c>
      <c r="AX94" s="13" t="s">
        <v>72</v>
      </c>
      <c r="AY94" s="198" t="s">
        <v>142</v>
      </c>
    </row>
    <row r="95" spans="1:65" s="14" customFormat="1" ht="11.25">
      <c r="B95" s="199"/>
      <c r="C95" s="200"/>
      <c r="D95" s="190" t="s">
        <v>152</v>
      </c>
      <c r="E95" s="201" t="s">
        <v>19</v>
      </c>
      <c r="F95" s="202" t="s">
        <v>158</v>
      </c>
      <c r="G95" s="200"/>
      <c r="H95" s="203">
        <v>11.52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152</v>
      </c>
      <c r="AU95" s="209" t="s">
        <v>83</v>
      </c>
      <c r="AV95" s="14" t="s">
        <v>83</v>
      </c>
      <c r="AW95" s="14" t="s">
        <v>33</v>
      </c>
      <c r="AX95" s="14" t="s">
        <v>72</v>
      </c>
      <c r="AY95" s="209" t="s">
        <v>142</v>
      </c>
    </row>
    <row r="96" spans="1:65" s="15" customFormat="1" ht="11.25">
      <c r="B96" s="210"/>
      <c r="C96" s="211"/>
      <c r="D96" s="190" t="s">
        <v>152</v>
      </c>
      <c r="E96" s="212" t="s">
        <v>92</v>
      </c>
      <c r="F96" s="213" t="s">
        <v>159</v>
      </c>
      <c r="G96" s="211"/>
      <c r="H96" s="214">
        <v>23.605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152</v>
      </c>
      <c r="AU96" s="220" t="s">
        <v>83</v>
      </c>
      <c r="AV96" s="15" t="s">
        <v>160</v>
      </c>
      <c r="AW96" s="15" t="s">
        <v>33</v>
      </c>
      <c r="AX96" s="15" t="s">
        <v>72</v>
      </c>
      <c r="AY96" s="220" t="s">
        <v>142</v>
      </c>
    </row>
    <row r="97" spans="1:65" s="16" customFormat="1" ht="11.25">
      <c r="B97" s="221"/>
      <c r="C97" s="222"/>
      <c r="D97" s="190" t="s">
        <v>152</v>
      </c>
      <c r="E97" s="223" t="s">
        <v>19</v>
      </c>
      <c r="F97" s="224" t="s">
        <v>161</v>
      </c>
      <c r="G97" s="222"/>
      <c r="H97" s="225">
        <v>23.605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152</v>
      </c>
      <c r="AU97" s="231" t="s">
        <v>83</v>
      </c>
      <c r="AV97" s="16" t="s">
        <v>148</v>
      </c>
      <c r="AW97" s="16" t="s">
        <v>33</v>
      </c>
      <c r="AX97" s="16" t="s">
        <v>77</v>
      </c>
      <c r="AY97" s="231" t="s">
        <v>142</v>
      </c>
    </row>
    <row r="98" spans="1:65" s="2" customFormat="1" ht="44.25" customHeight="1">
      <c r="A98" s="35"/>
      <c r="B98" s="36"/>
      <c r="C98" s="170" t="s">
        <v>83</v>
      </c>
      <c r="D98" s="170" t="s">
        <v>144</v>
      </c>
      <c r="E98" s="171" t="s">
        <v>162</v>
      </c>
      <c r="F98" s="172" t="s">
        <v>163</v>
      </c>
      <c r="G98" s="173" t="s">
        <v>81</v>
      </c>
      <c r="H98" s="174">
        <v>76.876999999999995</v>
      </c>
      <c r="I98" s="175"/>
      <c r="J98" s="176">
        <f>ROUND(I98*H98,2)</f>
        <v>0</v>
      </c>
      <c r="K98" s="172" t="s">
        <v>147</v>
      </c>
      <c r="L98" s="40"/>
      <c r="M98" s="177" t="s">
        <v>19</v>
      </c>
      <c r="N98" s="178" t="s">
        <v>43</v>
      </c>
      <c r="O98" s="65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1" t="s">
        <v>148</v>
      </c>
      <c r="AT98" s="181" t="s">
        <v>144</v>
      </c>
      <c r="AU98" s="181" t="s">
        <v>83</v>
      </c>
      <c r="AY98" s="18" t="s">
        <v>142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18" t="s">
        <v>77</v>
      </c>
      <c r="BK98" s="182">
        <f>ROUND(I98*H98,2)</f>
        <v>0</v>
      </c>
      <c r="BL98" s="18" t="s">
        <v>148</v>
      </c>
      <c r="BM98" s="181" t="s">
        <v>164</v>
      </c>
    </row>
    <row r="99" spans="1:65" s="2" customFormat="1" ht="11.25">
      <c r="A99" s="35"/>
      <c r="B99" s="36"/>
      <c r="C99" s="37"/>
      <c r="D99" s="183" t="s">
        <v>150</v>
      </c>
      <c r="E99" s="37"/>
      <c r="F99" s="184" t="s">
        <v>165</v>
      </c>
      <c r="G99" s="37"/>
      <c r="H99" s="37"/>
      <c r="I99" s="185"/>
      <c r="J99" s="37"/>
      <c r="K99" s="37"/>
      <c r="L99" s="40"/>
      <c r="M99" s="186"/>
      <c r="N99" s="18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150</v>
      </c>
      <c r="AU99" s="18" t="s">
        <v>83</v>
      </c>
    </row>
    <row r="100" spans="1:65" s="13" customFormat="1" ht="22.5">
      <c r="B100" s="188"/>
      <c r="C100" s="189"/>
      <c r="D100" s="190" t="s">
        <v>152</v>
      </c>
      <c r="E100" s="191" t="s">
        <v>19</v>
      </c>
      <c r="F100" s="192" t="s">
        <v>166</v>
      </c>
      <c r="G100" s="189"/>
      <c r="H100" s="191" t="s">
        <v>19</v>
      </c>
      <c r="I100" s="193"/>
      <c r="J100" s="189"/>
      <c r="K100" s="189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152</v>
      </c>
      <c r="AU100" s="198" t="s">
        <v>83</v>
      </c>
      <c r="AV100" s="13" t="s">
        <v>77</v>
      </c>
      <c r="AW100" s="13" t="s">
        <v>33</v>
      </c>
      <c r="AX100" s="13" t="s">
        <v>72</v>
      </c>
      <c r="AY100" s="198" t="s">
        <v>142</v>
      </c>
    </row>
    <row r="101" spans="1:65" s="14" customFormat="1" ht="11.25">
      <c r="B101" s="199"/>
      <c r="C101" s="200"/>
      <c r="D101" s="190" t="s">
        <v>152</v>
      </c>
      <c r="E101" s="201" t="s">
        <v>19</v>
      </c>
      <c r="F101" s="202" t="s">
        <v>167</v>
      </c>
      <c r="G101" s="200"/>
      <c r="H101" s="203">
        <v>42.24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152</v>
      </c>
      <c r="AU101" s="209" t="s">
        <v>83</v>
      </c>
      <c r="AV101" s="14" t="s">
        <v>83</v>
      </c>
      <c r="AW101" s="14" t="s">
        <v>33</v>
      </c>
      <c r="AX101" s="14" t="s">
        <v>72</v>
      </c>
      <c r="AY101" s="209" t="s">
        <v>142</v>
      </c>
    </row>
    <row r="102" spans="1:65" s="13" customFormat="1" ht="11.25">
      <c r="B102" s="188"/>
      <c r="C102" s="189"/>
      <c r="D102" s="190" t="s">
        <v>152</v>
      </c>
      <c r="E102" s="191" t="s">
        <v>19</v>
      </c>
      <c r="F102" s="192" t="s">
        <v>168</v>
      </c>
      <c r="G102" s="189"/>
      <c r="H102" s="191" t="s">
        <v>19</v>
      </c>
      <c r="I102" s="193"/>
      <c r="J102" s="189"/>
      <c r="K102" s="189"/>
      <c r="L102" s="194"/>
      <c r="M102" s="195"/>
      <c r="N102" s="196"/>
      <c r="O102" s="196"/>
      <c r="P102" s="196"/>
      <c r="Q102" s="196"/>
      <c r="R102" s="196"/>
      <c r="S102" s="196"/>
      <c r="T102" s="197"/>
      <c r="AT102" s="198" t="s">
        <v>152</v>
      </c>
      <c r="AU102" s="198" t="s">
        <v>83</v>
      </c>
      <c r="AV102" s="13" t="s">
        <v>77</v>
      </c>
      <c r="AW102" s="13" t="s">
        <v>33</v>
      </c>
      <c r="AX102" s="13" t="s">
        <v>72</v>
      </c>
      <c r="AY102" s="198" t="s">
        <v>142</v>
      </c>
    </row>
    <row r="103" spans="1:65" s="14" customFormat="1" ht="11.25">
      <c r="B103" s="199"/>
      <c r="C103" s="200"/>
      <c r="D103" s="190" t="s">
        <v>152</v>
      </c>
      <c r="E103" s="201" t="s">
        <v>19</v>
      </c>
      <c r="F103" s="202" t="s">
        <v>169</v>
      </c>
      <c r="G103" s="200"/>
      <c r="H103" s="203">
        <v>15.12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152</v>
      </c>
      <c r="AU103" s="209" t="s">
        <v>83</v>
      </c>
      <c r="AV103" s="14" t="s">
        <v>83</v>
      </c>
      <c r="AW103" s="14" t="s">
        <v>33</v>
      </c>
      <c r="AX103" s="14" t="s">
        <v>72</v>
      </c>
      <c r="AY103" s="209" t="s">
        <v>142</v>
      </c>
    </row>
    <row r="104" spans="1:65" s="13" customFormat="1" ht="11.25">
      <c r="B104" s="188"/>
      <c r="C104" s="189"/>
      <c r="D104" s="190" t="s">
        <v>152</v>
      </c>
      <c r="E104" s="191" t="s">
        <v>19</v>
      </c>
      <c r="F104" s="192" t="s">
        <v>170</v>
      </c>
      <c r="G104" s="189"/>
      <c r="H104" s="191" t="s">
        <v>19</v>
      </c>
      <c r="I104" s="193"/>
      <c r="J104" s="189"/>
      <c r="K104" s="189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152</v>
      </c>
      <c r="AU104" s="198" t="s">
        <v>83</v>
      </c>
      <c r="AV104" s="13" t="s">
        <v>77</v>
      </c>
      <c r="AW104" s="13" t="s">
        <v>33</v>
      </c>
      <c r="AX104" s="13" t="s">
        <v>72</v>
      </c>
      <c r="AY104" s="198" t="s">
        <v>142</v>
      </c>
    </row>
    <row r="105" spans="1:65" s="14" customFormat="1" ht="11.25">
      <c r="B105" s="199"/>
      <c r="C105" s="200"/>
      <c r="D105" s="190" t="s">
        <v>152</v>
      </c>
      <c r="E105" s="201" t="s">
        <v>19</v>
      </c>
      <c r="F105" s="202" t="s">
        <v>171</v>
      </c>
      <c r="G105" s="200"/>
      <c r="H105" s="203">
        <v>7.98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152</v>
      </c>
      <c r="AU105" s="209" t="s">
        <v>83</v>
      </c>
      <c r="AV105" s="14" t="s">
        <v>83</v>
      </c>
      <c r="AW105" s="14" t="s">
        <v>33</v>
      </c>
      <c r="AX105" s="14" t="s">
        <v>72</v>
      </c>
      <c r="AY105" s="209" t="s">
        <v>142</v>
      </c>
    </row>
    <row r="106" spans="1:65" s="13" customFormat="1" ht="11.25">
      <c r="B106" s="188"/>
      <c r="C106" s="189"/>
      <c r="D106" s="190" t="s">
        <v>152</v>
      </c>
      <c r="E106" s="191" t="s">
        <v>19</v>
      </c>
      <c r="F106" s="192" t="s">
        <v>172</v>
      </c>
      <c r="G106" s="189"/>
      <c r="H106" s="191" t="s">
        <v>19</v>
      </c>
      <c r="I106" s="193"/>
      <c r="J106" s="189"/>
      <c r="K106" s="189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152</v>
      </c>
      <c r="AU106" s="198" t="s">
        <v>83</v>
      </c>
      <c r="AV106" s="13" t="s">
        <v>77</v>
      </c>
      <c r="AW106" s="13" t="s">
        <v>33</v>
      </c>
      <c r="AX106" s="13" t="s">
        <v>72</v>
      </c>
      <c r="AY106" s="198" t="s">
        <v>142</v>
      </c>
    </row>
    <row r="107" spans="1:65" s="14" customFormat="1" ht="11.25">
      <c r="B107" s="199"/>
      <c r="C107" s="200"/>
      <c r="D107" s="190" t="s">
        <v>152</v>
      </c>
      <c r="E107" s="201" t="s">
        <v>19</v>
      </c>
      <c r="F107" s="202" t="s">
        <v>173</v>
      </c>
      <c r="G107" s="200"/>
      <c r="H107" s="203">
        <v>7.28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152</v>
      </c>
      <c r="AU107" s="209" t="s">
        <v>83</v>
      </c>
      <c r="AV107" s="14" t="s">
        <v>83</v>
      </c>
      <c r="AW107" s="14" t="s">
        <v>33</v>
      </c>
      <c r="AX107" s="14" t="s">
        <v>72</v>
      </c>
      <c r="AY107" s="209" t="s">
        <v>142</v>
      </c>
    </row>
    <row r="108" spans="1:65" s="13" customFormat="1" ht="11.25">
      <c r="B108" s="188"/>
      <c r="C108" s="189"/>
      <c r="D108" s="190" t="s">
        <v>152</v>
      </c>
      <c r="E108" s="191" t="s">
        <v>19</v>
      </c>
      <c r="F108" s="192" t="s">
        <v>174</v>
      </c>
      <c r="G108" s="189"/>
      <c r="H108" s="191" t="s">
        <v>19</v>
      </c>
      <c r="I108" s="193"/>
      <c r="J108" s="189"/>
      <c r="K108" s="189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152</v>
      </c>
      <c r="AU108" s="198" t="s">
        <v>83</v>
      </c>
      <c r="AV108" s="13" t="s">
        <v>77</v>
      </c>
      <c r="AW108" s="13" t="s">
        <v>33</v>
      </c>
      <c r="AX108" s="13" t="s">
        <v>72</v>
      </c>
      <c r="AY108" s="198" t="s">
        <v>142</v>
      </c>
    </row>
    <row r="109" spans="1:65" s="14" customFormat="1" ht="11.25">
      <c r="B109" s="199"/>
      <c r="C109" s="200"/>
      <c r="D109" s="190" t="s">
        <v>152</v>
      </c>
      <c r="E109" s="201" t="s">
        <v>19</v>
      </c>
      <c r="F109" s="202" t="s">
        <v>175</v>
      </c>
      <c r="G109" s="200"/>
      <c r="H109" s="203">
        <v>4.2569999999999997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152</v>
      </c>
      <c r="AU109" s="209" t="s">
        <v>83</v>
      </c>
      <c r="AV109" s="14" t="s">
        <v>83</v>
      </c>
      <c r="AW109" s="14" t="s">
        <v>33</v>
      </c>
      <c r="AX109" s="14" t="s">
        <v>72</v>
      </c>
      <c r="AY109" s="209" t="s">
        <v>142</v>
      </c>
    </row>
    <row r="110" spans="1:65" s="15" customFormat="1" ht="11.25">
      <c r="B110" s="210"/>
      <c r="C110" s="211"/>
      <c r="D110" s="190" t="s">
        <v>152</v>
      </c>
      <c r="E110" s="212" t="s">
        <v>108</v>
      </c>
      <c r="F110" s="213" t="s">
        <v>159</v>
      </c>
      <c r="G110" s="211"/>
      <c r="H110" s="214">
        <v>76.876999999999995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152</v>
      </c>
      <c r="AU110" s="220" t="s">
        <v>83</v>
      </c>
      <c r="AV110" s="15" t="s">
        <v>160</v>
      </c>
      <c r="AW110" s="15" t="s">
        <v>33</v>
      </c>
      <c r="AX110" s="15" t="s">
        <v>72</v>
      </c>
      <c r="AY110" s="220" t="s">
        <v>142</v>
      </c>
    </row>
    <row r="111" spans="1:65" s="16" customFormat="1" ht="11.25">
      <c r="B111" s="221"/>
      <c r="C111" s="222"/>
      <c r="D111" s="190" t="s">
        <v>152</v>
      </c>
      <c r="E111" s="223" t="s">
        <v>19</v>
      </c>
      <c r="F111" s="224" t="s">
        <v>161</v>
      </c>
      <c r="G111" s="222"/>
      <c r="H111" s="225">
        <v>76.876999999999995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152</v>
      </c>
      <c r="AU111" s="231" t="s">
        <v>83</v>
      </c>
      <c r="AV111" s="16" t="s">
        <v>148</v>
      </c>
      <c r="AW111" s="16" t="s">
        <v>33</v>
      </c>
      <c r="AX111" s="16" t="s">
        <v>77</v>
      </c>
      <c r="AY111" s="231" t="s">
        <v>142</v>
      </c>
    </row>
    <row r="112" spans="1:65" s="2" customFormat="1" ht="37.9" customHeight="1">
      <c r="A112" s="35"/>
      <c r="B112" s="36"/>
      <c r="C112" s="170" t="s">
        <v>160</v>
      </c>
      <c r="D112" s="170" t="s">
        <v>144</v>
      </c>
      <c r="E112" s="171" t="s">
        <v>176</v>
      </c>
      <c r="F112" s="172" t="s">
        <v>177</v>
      </c>
      <c r="G112" s="173" t="s">
        <v>81</v>
      </c>
      <c r="H112" s="174">
        <v>1.08</v>
      </c>
      <c r="I112" s="175"/>
      <c r="J112" s="176">
        <f>ROUND(I112*H112,2)</f>
        <v>0</v>
      </c>
      <c r="K112" s="172" t="s">
        <v>147</v>
      </c>
      <c r="L112" s="40"/>
      <c r="M112" s="177" t="s">
        <v>19</v>
      </c>
      <c r="N112" s="178" t="s">
        <v>43</v>
      </c>
      <c r="O112" s="65"/>
      <c r="P112" s="179">
        <f>O112*H112</f>
        <v>0</v>
      </c>
      <c r="Q112" s="179">
        <v>0</v>
      </c>
      <c r="R112" s="179">
        <f>Q112*H112</f>
        <v>0</v>
      </c>
      <c r="S112" s="179">
        <v>0</v>
      </c>
      <c r="T112" s="18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1" t="s">
        <v>148</v>
      </c>
      <c r="AT112" s="181" t="s">
        <v>144</v>
      </c>
      <c r="AU112" s="181" t="s">
        <v>83</v>
      </c>
      <c r="AY112" s="18" t="s">
        <v>142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8" t="s">
        <v>77</v>
      </c>
      <c r="BK112" s="182">
        <f>ROUND(I112*H112,2)</f>
        <v>0</v>
      </c>
      <c r="BL112" s="18" t="s">
        <v>148</v>
      </c>
      <c r="BM112" s="181" t="s">
        <v>178</v>
      </c>
    </row>
    <row r="113" spans="1:65" s="2" customFormat="1" ht="11.25">
      <c r="A113" s="35"/>
      <c r="B113" s="36"/>
      <c r="C113" s="37"/>
      <c r="D113" s="183" t="s">
        <v>150</v>
      </c>
      <c r="E113" s="37"/>
      <c r="F113" s="184" t="s">
        <v>179</v>
      </c>
      <c r="G113" s="37"/>
      <c r="H113" s="37"/>
      <c r="I113" s="185"/>
      <c r="J113" s="37"/>
      <c r="K113" s="37"/>
      <c r="L113" s="40"/>
      <c r="M113" s="186"/>
      <c r="N113" s="187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150</v>
      </c>
      <c r="AU113" s="18" t="s">
        <v>83</v>
      </c>
    </row>
    <row r="114" spans="1:65" s="13" customFormat="1" ht="11.25">
      <c r="B114" s="188"/>
      <c r="C114" s="189"/>
      <c r="D114" s="190" t="s">
        <v>152</v>
      </c>
      <c r="E114" s="191" t="s">
        <v>19</v>
      </c>
      <c r="F114" s="192" t="s">
        <v>180</v>
      </c>
      <c r="G114" s="189"/>
      <c r="H114" s="191" t="s">
        <v>19</v>
      </c>
      <c r="I114" s="193"/>
      <c r="J114" s="189"/>
      <c r="K114" s="189"/>
      <c r="L114" s="194"/>
      <c r="M114" s="195"/>
      <c r="N114" s="196"/>
      <c r="O114" s="196"/>
      <c r="P114" s="196"/>
      <c r="Q114" s="196"/>
      <c r="R114" s="196"/>
      <c r="S114" s="196"/>
      <c r="T114" s="197"/>
      <c r="AT114" s="198" t="s">
        <v>152</v>
      </c>
      <c r="AU114" s="198" t="s">
        <v>83</v>
      </c>
      <c r="AV114" s="13" t="s">
        <v>77</v>
      </c>
      <c r="AW114" s="13" t="s">
        <v>33</v>
      </c>
      <c r="AX114" s="13" t="s">
        <v>72</v>
      </c>
      <c r="AY114" s="198" t="s">
        <v>142</v>
      </c>
    </row>
    <row r="115" spans="1:65" s="14" customFormat="1" ht="11.25">
      <c r="B115" s="199"/>
      <c r="C115" s="200"/>
      <c r="D115" s="190" t="s">
        <v>152</v>
      </c>
      <c r="E115" s="201" t="s">
        <v>19</v>
      </c>
      <c r="F115" s="202" t="s">
        <v>181</v>
      </c>
      <c r="G115" s="200"/>
      <c r="H115" s="203">
        <v>1.08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152</v>
      </c>
      <c r="AU115" s="209" t="s">
        <v>83</v>
      </c>
      <c r="AV115" s="14" t="s">
        <v>83</v>
      </c>
      <c r="AW115" s="14" t="s">
        <v>33</v>
      </c>
      <c r="AX115" s="14" t="s">
        <v>72</v>
      </c>
      <c r="AY115" s="209" t="s">
        <v>142</v>
      </c>
    </row>
    <row r="116" spans="1:65" s="15" customFormat="1" ht="11.25">
      <c r="B116" s="210"/>
      <c r="C116" s="211"/>
      <c r="D116" s="190" t="s">
        <v>152</v>
      </c>
      <c r="E116" s="212" t="s">
        <v>79</v>
      </c>
      <c r="F116" s="213" t="s">
        <v>159</v>
      </c>
      <c r="G116" s="211"/>
      <c r="H116" s="214">
        <v>1.08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152</v>
      </c>
      <c r="AU116" s="220" t="s">
        <v>83</v>
      </c>
      <c r="AV116" s="15" t="s">
        <v>160</v>
      </c>
      <c r="AW116" s="15" t="s">
        <v>33</v>
      </c>
      <c r="AX116" s="15" t="s">
        <v>72</v>
      </c>
      <c r="AY116" s="220" t="s">
        <v>142</v>
      </c>
    </row>
    <row r="117" spans="1:65" s="16" customFormat="1" ht="11.25">
      <c r="B117" s="221"/>
      <c r="C117" s="222"/>
      <c r="D117" s="190" t="s">
        <v>152</v>
      </c>
      <c r="E117" s="223" t="s">
        <v>19</v>
      </c>
      <c r="F117" s="224" t="s">
        <v>161</v>
      </c>
      <c r="G117" s="222"/>
      <c r="H117" s="225">
        <v>1.08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AT117" s="231" t="s">
        <v>152</v>
      </c>
      <c r="AU117" s="231" t="s">
        <v>83</v>
      </c>
      <c r="AV117" s="16" t="s">
        <v>148</v>
      </c>
      <c r="AW117" s="16" t="s">
        <v>33</v>
      </c>
      <c r="AX117" s="16" t="s">
        <v>77</v>
      </c>
      <c r="AY117" s="231" t="s">
        <v>142</v>
      </c>
    </row>
    <row r="118" spans="1:65" s="2" customFormat="1" ht="62.65" customHeight="1">
      <c r="A118" s="35"/>
      <c r="B118" s="36"/>
      <c r="C118" s="170" t="s">
        <v>148</v>
      </c>
      <c r="D118" s="170" t="s">
        <v>144</v>
      </c>
      <c r="E118" s="171" t="s">
        <v>182</v>
      </c>
      <c r="F118" s="172" t="s">
        <v>183</v>
      </c>
      <c r="G118" s="173" t="s">
        <v>81</v>
      </c>
      <c r="H118" s="174">
        <v>72.048000000000002</v>
      </c>
      <c r="I118" s="175"/>
      <c r="J118" s="176">
        <f>ROUND(I118*H118,2)</f>
        <v>0</v>
      </c>
      <c r="K118" s="172" t="s">
        <v>147</v>
      </c>
      <c r="L118" s="40"/>
      <c r="M118" s="177" t="s">
        <v>19</v>
      </c>
      <c r="N118" s="178" t="s">
        <v>43</v>
      </c>
      <c r="O118" s="65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1" t="s">
        <v>148</v>
      </c>
      <c r="AT118" s="181" t="s">
        <v>144</v>
      </c>
      <c r="AU118" s="181" t="s">
        <v>83</v>
      </c>
      <c r="AY118" s="18" t="s">
        <v>142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18" t="s">
        <v>77</v>
      </c>
      <c r="BK118" s="182">
        <f>ROUND(I118*H118,2)</f>
        <v>0</v>
      </c>
      <c r="BL118" s="18" t="s">
        <v>148</v>
      </c>
      <c r="BM118" s="181" t="s">
        <v>184</v>
      </c>
    </row>
    <row r="119" spans="1:65" s="2" customFormat="1" ht="11.25">
      <c r="A119" s="35"/>
      <c r="B119" s="36"/>
      <c r="C119" s="37"/>
      <c r="D119" s="183" t="s">
        <v>150</v>
      </c>
      <c r="E119" s="37"/>
      <c r="F119" s="184" t="s">
        <v>185</v>
      </c>
      <c r="G119" s="37"/>
      <c r="H119" s="37"/>
      <c r="I119" s="185"/>
      <c r="J119" s="37"/>
      <c r="K119" s="37"/>
      <c r="L119" s="40"/>
      <c r="M119" s="186"/>
      <c r="N119" s="18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150</v>
      </c>
      <c r="AU119" s="18" t="s">
        <v>83</v>
      </c>
    </row>
    <row r="120" spans="1:65" s="14" customFormat="1" ht="11.25">
      <c r="B120" s="199"/>
      <c r="C120" s="200"/>
      <c r="D120" s="190" t="s">
        <v>152</v>
      </c>
      <c r="E120" s="201" t="s">
        <v>19</v>
      </c>
      <c r="F120" s="202" t="s">
        <v>186</v>
      </c>
      <c r="G120" s="200"/>
      <c r="H120" s="203">
        <v>72.048000000000002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152</v>
      </c>
      <c r="AU120" s="209" t="s">
        <v>83</v>
      </c>
      <c r="AV120" s="14" t="s">
        <v>83</v>
      </c>
      <c r="AW120" s="14" t="s">
        <v>33</v>
      </c>
      <c r="AX120" s="14" t="s">
        <v>77</v>
      </c>
      <c r="AY120" s="209" t="s">
        <v>142</v>
      </c>
    </row>
    <row r="121" spans="1:65" s="2" customFormat="1" ht="44.25" customHeight="1">
      <c r="A121" s="35"/>
      <c r="B121" s="36"/>
      <c r="C121" s="170" t="s">
        <v>187</v>
      </c>
      <c r="D121" s="170" t="s">
        <v>144</v>
      </c>
      <c r="E121" s="171" t="s">
        <v>188</v>
      </c>
      <c r="F121" s="172" t="s">
        <v>189</v>
      </c>
      <c r="G121" s="173" t="s">
        <v>190</v>
      </c>
      <c r="H121" s="174">
        <v>126.804</v>
      </c>
      <c r="I121" s="175"/>
      <c r="J121" s="176">
        <f>ROUND(I121*H121,2)</f>
        <v>0</v>
      </c>
      <c r="K121" s="172" t="s">
        <v>147</v>
      </c>
      <c r="L121" s="40"/>
      <c r="M121" s="177" t="s">
        <v>19</v>
      </c>
      <c r="N121" s="178" t="s">
        <v>43</v>
      </c>
      <c r="O121" s="65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1" t="s">
        <v>148</v>
      </c>
      <c r="AT121" s="181" t="s">
        <v>144</v>
      </c>
      <c r="AU121" s="181" t="s">
        <v>83</v>
      </c>
      <c r="AY121" s="18" t="s">
        <v>142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8" t="s">
        <v>77</v>
      </c>
      <c r="BK121" s="182">
        <f>ROUND(I121*H121,2)</f>
        <v>0</v>
      </c>
      <c r="BL121" s="18" t="s">
        <v>148</v>
      </c>
      <c r="BM121" s="181" t="s">
        <v>191</v>
      </c>
    </row>
    <row r="122" spans="1:65" s="2" customFormat="1" ht="11.25">
      <c r="A122" s="35"/>
      <c r="B122" s="36"/>
      <c r="C122" s="37"/>
      <c r="D122" s="183" t="s">
        <v>150</v>
      </c>
      <c r="E122" s="37"/>
      <c r="F122" s="184" t="s">
        <v>192</v>
      </c>
      <c r="G122" s="37"/>
      <c r="H122" s="37"/>
      <c r="I122" s="185"/>
      <c r="J122" s="37"/>
      <c r="K122" s="37"/>
      <c r="L122" s="40"/>
      <c r="M122" s="186"/>
      <c r="N122" s="18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150</v>
      </c>
      <c r="AU122" s="18" t="s">
        <v>83</v>
      </c>
    </row>
    <row r="123" spans="1:65" s="14" customFormat="1" ht="11.25">
      <c r="B123" s="199"/>
      <c r="C123" s="200"/>
      <c r="D123" s="190" t="s">
        <v>152</v>
      </c>
      <c r="E123" s="201" t="s">
        <v>19</v>
      </c>
      <c r="F123" s="202" t="s">
        <v>186</v>
      </c>
      <c r="G123" s="200"/>
      <c r="H123" s="203">
        <v>72.048000000000002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152</v>
      </c>
      <c r="AU123" s="209" t="s">
        <v>83</v>
      </c>
      <c r="AV123" s="14" t="s">
        <v>83</v>
      </c>
      <c r="AW123" s="14" t="s">
        <v>33</v>
      </c>
      <c r="AX123" s="14" t="s">
        <v>77</v>
      </c>
      <c r="AY123" s="209" t="s">
        <v>142</v>
      </c>
    </row>
    <row r="124" spans="1:65" s="14" customFormat="1" ht="11.25">
      <c r="B124" s="199"/>
      <c r="C124" s="200"/>
      <c r="D124" s="190" t="s">
        <v>152</v>
      </c>
      <c r="E124" s="200"/>
      <c r="F124" s="202" t="s">
        <v>193</v>
      </c>
      <c r="G124" s="200"/>
      <c r="H124" s="203">
        <v>126.804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152</v>
      </c>
      <c r="AU124" s="209" t="s">
        <v>83</v>
      </c>
      <c r="AV124" s="14" t="s">
        <v>83</v>
      </c>
      <c r="AW124" s="14" t="s">
        <v>4</v>
      </c>
      <c r="AX124" s="14" t="s">
        <v>77</v>
      </c>
      <c r="AY124" s="209" t="s">
        <v>142</v>
      </c>
    </row>
    <row r="125" spans="1:65" s="2" customFormat="1" ht="44.25" customHeight="1">
      <c r="A125" s="35"/>
      <c r="B125" s="36"/>
      <c r="C125" s="170" t="s">
        <v>194</v>
      </c>
      <c r="D125" s="170" t="s">
        <v>144</v>
      </c>
      <c r="E125" s="171" t="s">
        <v>195</v>
      </c>
      <c r="F125" s="172" t="s">
        <v>196</v>
      </c>
      <c r="G125" s="173" t="s">
        <v>81</v>
      </c>
      <c r="H125" s="174">
        <v>55.883000000000003</v>
      </c>
      <c r="I125" s="175"/>
      <c r="J125" s="176">
        <f>ROUND(I125*H125,2)</f>
        <v>0</v>
      </c>
      <c r="K125" s="172" t="s">
        <v>147</v>
      </c>
      <c r="L125" s="40"/>
      <c r="M125" s="177" t="s">
        <v>19</v>
      </c>
      <c r="N125" s="178" t="s">
        <v>43</v>
      </c>
      <c r="O125" s="65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1" t="s">
        <v>148</v>
      </c>
      <c r="AT125" s="181" t="s">
        <v>144</v>
      </c>
      <c r="AU125" s="181" t="s">
        <v>83</v>
      </c>
      <c r="AY125" s="18" t="s">
        <v>142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8" t="s">
        <v>77</v>
      </c>
      <c r="BK125" s="182">
        <f>ROUND(I125*H125,2)</f>
        <v>0</v>
      </c>
      <c r="BL125" s="18" t="s">
        <v>148</v>
      </c>
      <c r="BM125" s="181" t="s">
        <v>197</v>
      </c>
    </row>
    <row r="126" spans="1:65" s="2" customFormat="1" ht="11.25">
      <c r="A126" s="35"/>
      <c r="B126" s="36"/>
      <c r="C126" s="37"/>
      <c r="D126" s="183" t="s">
        <v>150</v>
      </c>
      <c r="E126" s="37"/>
      <c r="F126" s="184" t="s">
        <v>198</v>
      </c>
      <c r="G126" s="37"/>
      <c r="H126" s="37"/>
      <c r="I126" s="185"/>
      <c r="J126" s="37"/>
      <c r="K126" s="37"/>
      <c r="L126" s="40"/>
      <c r="M126" s="186"/>
      <c r="N126" s="18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150</v>
      </c>
      <c r="AU126" s="18" t="s">
        <v>83</v>
      </c>
    </row>
    <row r="127" spans="1:65" s="13" customFormat="1" ht="11.25">
      <c r="B127" s="188"/>
      <c r="C127" s="189"/>
      <c r="D127" s="190" t="s">
        <v>152</v>
      </c>
      <c r="E127" s="191" t="s">
        <v>19</v>
      </c>
      <c r="F127" s="192" t="s">
        <v>199</v>
      </c>
      <c r="G127" s="189"/>
      <c r="H127" s="191" t="s">
        <v>19</v>
      </c>
      <c r="I127" s="193"/>
      <c r="J127" s="189"/>
      <c r="K127" s="189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152</v>
      </c>
      <c r="AU127" s="198" t="s">
        <v>83</v>
      </c>
      <c r="AV127" s="13" t="s">
        <v>77</v>
      </c>
      <c r="AW127" s="13" t="s">
        <v>33</v>
      </c>
      <c r="AX127" s="13" t="s">
        <v>72</v>
      </c>
      <c r="AY127" s="198" t="s">
        <v>142</v>
      </c>
    </row>
    <row r="128" spans="1:65" s="14" customFormat="1" ht="11.25">
      <c r="B128" s="199"/>
      <c r="C128" s="200"/>
      <c r="D128" s="190" t="s">
        <v>152</v>
      </c>
      <c r="E128" s="201" t="s">
        <v>19</v>
      </c>
      <c r="F128" s="202" t="s">
        <v>200</v>
      </c>
      <c r="G128" s="200"/>
      <c r="H128" s="203">
        <v>8.52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152</v>
      </c>
      <c r="AU128" s="209" t="s">
        <v>83</v>
      </c>
      <c r="AV128" s="14" t="s">
        <v>83</v>
      </c>
      <c r="AW128" s="14" t="s">
        <v>33</v>
      </c>
      <c r="AX128" s="14" t="s">
        <v>72</v>
      </c>
      <c r="AY128" s="209" t="s">
        <v>142</v>
      </c>
    </row>
    <row r="129" spans="1:65" s="15" customFormat="1" ht="11.25">
      <c r="B129" s="210"/>
      <c r="C129" s="211"/>
      <c r="D129" s="190" t="s">
        <v>152</v>
      </c>
      <c r="E129" s="212" t="s">
        <v>89</v>
      </c>
      <c r="F129" s="213" t="s">
        <v>159</v>
      </c>
      <c r="G129" s="211"/>
      <c r="H129" s="214">
        <v>8.52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152</v>
      </c>
      <c r="AU129" s="220" t="s">
        <v>83</v>
      </c>
      <c r="AV129" s="15" t="s">
        <v>160</v>
      </c>
      <c r="AW129" s="15" t="s">
        <v>33</v>
      </c>
      <c r="AX129" s="15" t="s">
        <v>72</v>
      </c>
      <c r="AY129" s="220" t="s">
        <v>142</v>
      </c>
    </row>
    <row r="130" spans="1:65" s="13" customFormat="1" ht="11.25">
      <c r="B130" s="188"/>
      <c r="C130" s="189"/>
      <c r="D130" s="190" t="s">
        <v>152</v>
      </c>
      <c r="E130" s="191" t="s">
        <v>19</v>
      </c>
      <c r="F130" s="192" t="s">
        <v>201</v>
      </c>
      <c r="G130" s="189"/>
      <c r="H130" s="191" t="s">
        <v>19</v>
      </c>
      <c r="I130" s="193"/>
      <c r="J130" s="189"/>
      <c r="K130" s="189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152</v>
      </c>
      <c r="AU130" s="198" t="s">
        <v>83</v>
      </c>
      <c r="AV130" s="13" t="s">
        <v>77</v>
      </c>
      <c r="AW130" s="13" t="s">
        <v>33</v>
      </c>
      <c r="AX130" s="13" t="s">
        <v>72</v>
      </c>
      <c r="AY130" s="198" t="s">
        <v>142</v>
      </c>
    </row>
    <row r="131" spans="1:65" s="14" customFormat="1" ht="11.25">
      <c r="B131" s="199"/>
      <c r="C131" s="200"/>
      <c r="D131" s="190" t="s">
        <v>152</v>
      </c>
      <c r="E131" s="201" t="s">
        <v>19</v>
      </c>
      <c r="F131" s="202" t="s">
        <v>202</v>
      </c>
      <c r="G131" s="200"/>
      <c r="H131" s="203">
        <v>47.363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152</v>
      </c>
      <c r="AU131" s="209" t="s">
        <v>83</v>
      </c>
      <c r="AV131" s="14" t="s">
        <v>83</v>
      </c>
      <c r="AW131" s="14" t="s">
        <v>33</v>
      </c>
      <c r="AX131" s="14" t="s">
        <v>72</v>
      </c>
      <c r="AY131" s="209" t="s">
        <v>142</v>
      </c>
    </row>
    <row r="132" spans="1:65" s="15" customFormat="1" ht="11.25">
      <c r="B132" s="210"/>
      <c r="C132" s="211"/>
      <c r="D132" s="190" t="s">
        <v>152</v>
      </c>
      <c r="E132" s="212" t="s">
        <v>19</v>
      </c>
      <c r="F132" s="213" t="s">
        <v>159</v>
      </c>
      <c r="G132" s="211"/>
      <c r="H132" s="214">
        <v>47.363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152</v>
      </c>
      <c r="AU132" s="220" t="s">
        <v>83</v>
      </c>
      <c r="AV132" s="15" t="s">
        <v>160</v>
      </c>
      <c r="AW132" s="15" t="s">
        <v>33</v>
      </c>
      <c r="AX132" s="15" t="s">
        <v>72</v>
      </c>
      <c r="AY132" s="220" t="s">
        <v>142</v>
      </c>
    </row>
    <row r="133" spans="1:65" s="16" customFormat="1" ht="11.25">
      <c r="B133" s="221"/>
      <c r="C133" s="222"/>
      <c r="D133" s="190" t="s">
        <v>152</v>
      </c>
      <c r="E133" s="223" t="s">
        <v>19</v>
      </c>
      <c r="F133" s="224" t="s">
        <v>161</v>
      </c>
      <c r="G133" s="222"/>
      <c r="H133" s="225">
        <v>55.883000000000003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152</v>
      </c>
      <c r="AU133" s="231" t="s">
        <v>83</v>
      </c>
      <c r="AV133" s="16" t="s">
        <v>148</v>
      </c>
      <c r="AW133" s="16" t="s">
        <v>33</v>
      </c>
      <c r="AX133" s="16" t="s">
        <v>77</v>
      </c>
      <c r="AY133" s="231" t="s">
        <v>142</v>
      </c>
    </row>
    <row r="134" spans="1:65" s="2" customFormat="1" ht="16.5" customHeight="1">
      <c r="A134" s="35"/>
      <c r="B134" s="36"/>
      <c r="C134" s="232" t="s">
        <v>203</v>
      </c>
      <c r="D134" s="232" t="s">
        <v>204</v>
      </c>
      <c r="E134" s="233" t="s">
        <v>205</v>
      </c>
      <c r="F134" s="234" t="s">
        <v>206</v>
      </c>
      <c r="G134" s="235" t="s">
        <v>190</v>
      </c>
      <c r="H134" s="236">
        <v>15.336</v>
      </c>
      <c r="I134" s="237"/>
      <c r="J134" s="238">
        <f>ROUND(I134*H134,2)</f>
        <v>0</v>
      </c>
      <c r="K134" s="234" t="s">
        <v>147</v>
      </c>
      <c r="L134" s="239"/>
      <c r="M134" s="240" t="s">
        <v>19</v>
      </c>
      <c r="N134" s="241" t="s">
        <v>43</v>
      </c>
      <c r="O134" s="65"/>
      <c r="P134" s="179">
        <f>O134*H134</f>
        <v>0</v>
      </c>
      <c r="Q134" s="179">
        <v>1</v>
      </c>
      <c r="R134" s="179">
        <f>Q134*H134</f>
        <v>15.336</v>
      </c>
      <c r="S134" s="179">
        <v>0</v>
      </c>
      <c r="T134" s="18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1" t="s">
        <v>207</v>
      </c>
      <c r="AT134" s="181" t="s">
        <v>204</v>
      </c>
      <c r="AU134" s="181" t="s">
        <v>83</v>
      </c>
      <c r="AY134" s="18" t="s">
        <v>142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8" t="s">
        <v>77</v>
      </c>
      <c r="BK134" s="182">
        <f>ROUND(I134*H134,2)</f>
        <v>0</v>
      </c>
      <c r="BL134" s="18" t="s">
        <v>148</v>
      </c>
      <c r="BM134" s="181" t="s">
        <v>208</v>
      </c>
    </row>
    <row r="135" spans="1:65" s="13" customFormat="1" ht="11.25">
      <c r="B135" s="188"/>
      <c r="C135" s="189"/>
      <c r="D135" s="190" t="s">
        <v>152</v>
      </c>
      <c r="E135" s="191" t="s">
        <v>19</v>
      </c>
      <c r="F135" s="192" t="s">
        <v>209</v>
      </c>
      <c r="G135" s="189"/>
      <c r="H135" s="191" t="s">
        <v>19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152</v>
      </c>
      <c r="AU135" s="198" t="s">
        <v>83</v>
      </c>
      <c r="AV135" s="13" t="s">
        <v>77</v>
      </c>
      <c r="AW135" s="13" t="s">
        <v>33</v>
      </c>
      <c r="AX135" s="13" t="s">
        <v>72</v>
      </c>
      <c r="AY135" s="198" t="s">
        <v>142</v>
      </c>
    </row>
    <row r="136" spans="1:65" s="14" customFormat="1" ht="11.25">
      <c r="B136" s="199"/>
      <c r="C136" s="200"/>
      <c r="D136" s="190" t="s">
        <v>152</v>
      </c>
      <c r="E136" s="201" t="s">
        <v>19</v>
      </c>
      <c r="F136" s="202" t="s">
        <v>89</v>
      </c>
      <c r="G136" s="200"/>
      <c r="H136" s="203">
        <v>8.52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152</v>
      </c>
      <c r="AU136" s="209" t="s">
        <v>83</v>
      </c>
      <c r="AV136" s="14" t="s">
        <v>83</v>
      </c>
      <c r="AW136" s="14" t="s">
        <v>33</v>
      </c>
      <c r="AX136" s="14" t="s">
        <v>77</v>
      </c>
      <c r="AY136" s="209" t="s">
        <v>142</v>
      </c>
    </row>
    <row r="137" spans="1:65" s="14" customFormat="1" ht="11.25">
      <c r="B137" s="199"/>
      <c r="C137" s="200"/>
      <c r="D137" s="190" t="s">
        <v>152</v>
      </c>
      <c r="E137" s="200"/>
      <c r="F137" s="202" t="s">
        <v>210</v>
      </c>
      <c r="G137" s="200"/>
      <c r="H137" s="203">
        <v>15.336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152</v>
      </c>
      <c r="AU137" s="209" t="s">
        <v>83</v>
      </c>
      <c r="AV137" s="14" t="s">
        <v>83</v>
      </c>
      <c r="AW137" s="14" t="s">
        <v>4</v>
      </c>
      <c r="AX137" s="14" t="s">
        <v>77</v>
      </c>
      <c r="AY137" s="209" t="s">
        <v>142</v>
      </c>
    </row>
    <row r="138" spans="1:65" s="2" customFormat="1" ht="44.25" customHeight="1">
      <c r="A138" s="35"/>
      <c r="B138" s="36"/>
      <c r="C138" s="170" t="s">
        <v>207</v>
      </c>
      <c r="D138" s="170" t="s">
        <v>144</v>
      </c>
      <c r="E138" s="171" t="s">
        <v>211</v>
      </c>
      <c r="F138" s="172" t="s">
        <v>212</v>
      </c>
      <c r="G138" s="173" t="s">
        <v>81</v>
      </c>
      <c r="H138" s="174">
        <v>8.5</v>
      </c>
      <c r="I138" s="175"/>
      <c r="J138" s="176">
        <f>ROUND(I138*H138,2)</f>
        <v>0</v>
      </c>
      <c r="K138" s="172" t="s">
        <v>147</v>
      </c>
      <c r="L138" s="40"/>
      <c r="M138" s="177" t="s">
        <v>19</v>
      </c>
      <c r="N138" s="178" t="s">
        <v>43</v>
      </c>
      <c r="O138" s="65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1" t="s">
        <v>148</v>
      </c>
      <c r="AT138" s="181" t="s">
        <v>144</v>
      </c>
      <c r="AU138" s="181" t="s">
        <v>83</v>
      </c>
      <c r="AY138" s="18" t="s">
        <v>142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77</v>
      </c>
      <c r="BK138" s="182">
        <f>ROUND(I138*H138,2)</f>
        <v>0</v>
      </c>
      <c r="BL138" s="18" t="s">
        <v>148</v>
      </c>
      <c r="BM138" s="181" t="s">
        <v>213</v>
      </c>
    </row>
    <row r="139" spans="1:65" s="2" customFormat="1" ht="11.25">
      <c r="A139" s="35"/>
      <c r="B139" s="36"/>
      <c r="C139" s="37"/>
      <c r="D139" s="183" t="s">
        <v>150</v>
      </c>
      <c r="E139" s="37"/>
      <c r="F139" s="184" t="s">
        <v>214</v>
      </c>
      <c r="G139" s="37"/>
      <c r="H139" s="37"/>
      <c r="I139" s="185"/>
      <c r="J139" s="37"/>
      <c r="K139" s="37"/>
      <c r="L139" s="40"/>
      <c r="M139" s="186"/>
      <c r="N139" s="18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150</v>
      </c>
      <c r="AU139" s="18" t="s">
        <v>83</v>
      </c>
    </row>
    <row r="140" spans="1:65" s="13" customFormat="1" ht="11.25">
      <c r="B140" s="188"/>
      <c r="C140" s="189"/>
      <c r="D140" s="190" t="s">
        <v>152</v>
      </c>
      <c r="E140" s="191" t="s">
        <v>19</v>
      </c>
      <c r="F140" s="192" t="s">
        <v>153</v>
      </c>
      <c r="G140" s="189"/>
      <c r="H140" s="191" t="s">
        <v>19</v>
      </c>
      <c r="I140" s="193"/>
      <c r="J140" s="189"/>
      <c r="K140" s="189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152</v>
      </c>
      <c r="AU140" s="198" t="s">
        <v>83</v>
      </c>
      <c r="AV140" s="13" t="s">
        <v>77</v>
      </c>
      <c r="AW140" s="13" t="s">
        <v>33</v>
      </c>
      <c r="AX140" s="13" t="s">
        <v>72</v>
      </c>
      <c r="AY140" s="198" t="s">
        <v>142</v>
      </c>
    </row>
    <row r="141" spans="1:65" s="14" customFormat="1" ht="11.25">
      <c r="B141" s="199"/>
      <c r="C141" s="200"/>
      <c r="D141" s="190" t="s">
        <v>152</v>
      </c>
      <c r="E141" s="201" t="s">
        <v>19</v>
      </c>
      <c r="F141" s="202" t="s">
        <v>154</v>
      </c>
      <c r="G141" s="200"/>
      <c r="H141" s="203">
        <v>8.5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152</v>
      </c>
      <c r="AU141" s="209" t="s">
        <v>83</v>
      </c>
      <c r="AV141" s="14" t="s">
        <v>83</v>
      </c>
      <c r="AW141" s="14" t="s">
        <v>33</v>
      </c>
      <c r="AX141" s="14" t="s">
        <v>72</v>
      </c>
      <c r="AY141" s="209" t="s">
        <v>142</v>
      </c>
    </row>
    <row r="142" spans="1:65" s="15" customFormat="1" ht="11.25">
      <c r="B142" s="210"/>
      <c r="C142" s="211"/>
      <c r="D142" s="190" t="s">
        <v>152</v>
      </c>
      <c r="E142" s="212" t="s">
        <v>102</v>
      </c>
      <c r="F142" s="213" t="s">
        <v>159</v>
      </c>
      <c r="G142" s="211"/>
      <c r="H142" s="214">
        <v>8.5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152</v>
      </c>
      <c r="AU142" s="220" t="s">
        <v>83</v>
      </c>
      <c r="AV142" s="15" t="s">
        <v>160</v>
      </c>
      <c r="AW142" s="15" t="s">
        <v>33</v>
      </c>
      <c r="AX142" s="15" t="s">
        <v>72</v>
      </c>
      <c r="AY142" s="220" t="s">
        <v>142</v>
      </c>
    </row>
    <row r="143" spans="1:65" s="16" customFormat="1" ht="11.25">
      <c r="B143" s="221"/>
      <c r="C143" s="222"/>
      <c r="D143" s="190" t="s">
        <v>152</v>
      </c>
      <c r="E143" s="223" t="s">
        <v>19</v>
      </c>
      <c r="F143" s="224" t="s">
        <v>161</v>
      </c>
      <c r="G143" s="222"/>
      <c r="H143" s="225">
        <v>8.5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152</v>
      </c>
      <c r="AU143" s="231" t="s">
        <v>83</v>
      </c>
      <c r="AV143" s="16" t="s">
        <v>148</v>
      </c>
      <c r="AW143" s="16" t="s">
        <v>33</v>
      </c>
      <c r="AX143" s="16" t="s">
        <v>77</v>
      </c>
      <c r="AY143" s="231" t="s">
        <v>142</v>
      </c>
    </row>
    <row r="144" spans="1:65" s="2" customFormat="1" ht="16.5" customHeight="1">
      <c r="A144" s="35"/>
      <c r="B144" s="36"/>
      <c r="C144" s="232" t="s">
        <v>215</v>
      </c>
      <c r="D144" s="232" t="s">
        <v>204</v>
      </c>
      <c r="E144" s="233" t="s">
        <v>216</v>
      </c>
      <c r="F144" s="234" t="s">
        <v>217</v>
      </c>
      <c r="G144" s="235" t="s">
        <v>190</v>
      </c>
      <c r="H144" s="236">
        <v>13.6</v>
      </c>
      <c r="I144" s="237"/>
      <c r="J144" s="238">
        <f>ROUND(I144*H144,2)</f>
        <v>0</v>
      </c>
      <c r="K144" s="234" t="s">
        <v>19</v>
      </c>
      <c r="L144" s="239"/>
      <c r="M144" s="240" t="s">
        <v>19</v>
      </c>
      <c r="N144" s="241" t="s">
        <v>43</v>
      </c>
      <c r="O144" s="65"/>
      <c r="P144" s="179">
        <f>O144*H144</f>
        <v>0</v>
      </c>
      <c r="Q144" s="179">
        <v>1</v>
      </c>
      <c r="R144" s="179">
        <f>Q144*H144</f>
        <v>13.6</v>
      </c>
      <c r="S144" s="179">
        <v>0</v>
      </c>
      <c r="T144" s="18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1" t="s">
        <v>207</v>
      </c>
      <c r="AT144" s="181" t="s">
        <v>204</v>
      </c>
      <c r="AU144" s="181" t="s">
        <v>83</v>
      </c>
      <c r="AY144" s="18" t="s">
        <v>142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8" t="s">
        <v>77</v>
      </c>
      <c r="BK144" s="182">
        <f>ROUND(I144*H144,2)</f>
        <v>0</v>
      </c>
      <c r="BL144" s="18" t="s">
        <v>148</v>
      </c>
      <c r="BM144" s="181" t="s">
        <v>218</v>
      </c>
    </row>
    <row r="145" spans="1:65" s="14" customFormat="1" ht="11.25">
      <c r="B145" s="199"/>
      <c r="C145" s="200"/>
      <c r="D145" s="190" t="s">
        <v>152</v>
      </c>
      <c r="E145" s="201" t="s">
        <v>19</v>
      </c>
      <c r="F145" s="202" t="s">
        <v>102</v>
      </c>
      <c r="G145" s="200"/>
      <c r="H145" s="203">
        <v>8.5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152</v>
      </c>
      <c r="AU145" s="209" t="s">
        <v>83</v>
      </c>
      <c r="AV145" s="14" t="s">
        <v>83</v>
      </c>
      <c r="AW145" s="14" t="s">
        <v>33</v>
      </c>
      <c r="AX145" s="14" t="s">
        <v>77</v>
      </c>
      <c r="AY145" s="209" t="s">
        <v>142</v>
      </c>
    </row>
    <row r="146" spans="1:65" s="14" customFormat="1" ht="11.25">
      <c r="B146" s="199"/>
      <c r="C146" s="200"/>
      <c r="D146" s="190" t="s">
        <v>152</v>
      </c>
      <c r="E146" s="200"/>
      <c r="F146" s="202" t="s">
        <v>219</v>
      </c>
      <c r="G146" s="200"/>
      <c r="H146" s="203">
        <v>13.6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152</v>
      </c>
      <c r="AU146" s="209" t="s">
        <v>83</v>
      </c>
      <c r="AV146" s="14" t="s">
        <v>83</v>
      </c>
      <c r="AW146" s="14" t="s">
        <v>4</v>
      </c>
      <c r="AX146" s="14" t="s">
        <v>77</v>
      </c>
      <c r="AY146" s="209" t="s">
        <v>142</v>
      </c>
    </row>
    <row r="147" spans="1:65" s="12" customFormat="1" ht="22.9" customHeight="1">
      <c r="B147" s="154"/>
      <c r="C147" s="155"/>
      <c r="D147" s="156" t="s">
        <v>71</v>
      </c>
      <c r="E147" s="168" t="s">
        <v>83</v>
      </c>
      <c r="F147" s="168" t="s">
        <v>220</v>
      </c>
      <c r="G147" s="155"/>
      <c r="H147" s="155"/>
      <c r="I147" s="158"/>
      <c r="J147" s="169">
        <f>BK147</f>
        <v>0</v>
      </c>
      <c r="K147" s="155"/>
      <c r="L147" s="160"/>
      <c r="M147" s="161"/>
      <c r="N147" s="162"/>
      <c r="O147" s="162"/>
      <c r="P147" s="163">
        <f>SUM(P148:P159)</f>
        <v>0</v>
      </c>
      <c r="Q147" s="162"/>
      <c r="R147" s="163">
        <f>SUM(R148:R159)</f>
        <v>3.4673092499999996</v>
      </c>
      <c r="S147" s="162"/>
      <c r="T147" s="164">
        <f>SUM(T148:T159)</f>
        <v>0</v>
      </c>
      <c r="AR147" s="165" t="s">
        <v>77</v>
      </c>
      <c r="AT147" s="166" t="s">
        <v>71</v>
      </c>
      <c r="AU147" s="166" t="s">
        <v>77</v>
      </c>
      <c r="AY147" s="165" t="s">
        <v>142</v>
      </c>
      <c r="BK147" s="167">
        <f>SUM(BK148:BK159)</f>
        <v>0</v>
      </c>
    </row>
    <row r="148" spans="1:65" s="2" customFormat="1" ht="24.2" customHeight="1">
      <c r="A148" s="35"/>
      <c r="B148" s="36"/>
      <c r="C148" s="170" t="s">
        <v>221</v>
      </c>
      <c r="D148" s="170" t="s">
        <v>144</v>
      </c>
      <c r="E148" s="171" t="s">
        <v>222</v>
      </c>
      <c r="F148" s="172" t="s">
        <v>223</v>
      </c>
      <c r="G148" s="173" t="s">
        <v>81</v>
      </c>
      <c r="H148" s="174">
        <v>1.383</v>
      </c>
      <c r="I148" s="175"/>
      <c r="J148" s="176">
        <f>ROUND(I148*H148,2)</f>
        <v>0</v>
      </c>
      <c r="K148" s="172" t="s">
        <v>147</v>
      </c>
      <c r="L148" s="40"/>
      <c r="M148" s="177" t="s">
        <v>19</v>
      </c>
      <c r="N148" s="178" t="s">
        <v>43</v>
      </c>
      <c r="O148" s="65"/>
      <c r="P148" s="179">
        <f>O148*H148</f>
        <v>0</v>
      </c>
      <c r="Q148" s="179">
        <v>2.5018699999999998</v>
      </c>
      <c r="R148" s="179">
        <f>Q148*H148</f>
        <v>3.4600862099999996</v>
      </c>
      <c r="S148" s="179">
        <v>0</v>
      </c>
      <c r="T148" s="18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1" t="s">
        <v>148</v>
      </c>
      <c r="AT148" s="181" t="s">
        <v>144</v>
      </c>
      <c r="AU148" s="181" t="s">
        <v>83</v>
      </c>
      <c r="AY148" s="18" t="s">
        <v>142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8" t="s">
        <v>77</v>
      </c>
      <c r="BK148" s="182">
        <f>ROUND(I148*H148,2)</f>
        <v>0</v>
      </c>
      <c r="BL148" s="18" t="s">
        <v>148</v>
      </c>
      <c r="BM148" s="181" t="s">
        <v>224</v>
      </c>
    </row>
    <row r="149" spans="1:65" s="2" customFormat="1" ht="11.25">
      <c r="A149" s="35"/>
      <c r="B149" s="36"/>
      <c r="C149" s="37"/>
      <c r="D149" s="183" t="s">
        <v>150</v>
      </c>
      <c r="E149" s="37"/>
      <c r="F149" s="184" t="s">
        <v>225</v>
      </c>
      <c r="G149" s="37"/>
      <c r="H149" s="37"/>
      <c r="I149" s="185"/>
      <c r="J149" s="37"/>
      <c r="K149" s="37"/>
      <c r="L149" s="40"/>
      <c r="M149" s="186"/>
      <c r="N149" s="187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150</v>
      </c>
      <c r="AU149" s="18" t="s">
        <v>83</v>
      </c>
    </row>
    <row r="150" spans="1:65" s="13" customFormat="1" ht="11.25">
      <c r="B150" s="188"/>
      <c r="C150" s="189"/>
      <c r="D150" s="190" t="s">
        <v>152</v>
      </c>
      <c r="E150" s="191" t="s">
        <v>19</v>
      </c>
      <c r="F150" s="192" t="s">
        <v>226</v>
      </c>
      <c r="G150" s="189"/>
      <c r="H150" s="191" t="s">
        <v>19</v>
      </c>
      <c r="I150" s="193"/>
      <c r="J150" s="189"/>
      <c r="K150" s="189"/>
      <c r="L150" s="194"/>
      <c r="M150" s="195"/>
      <c r="N150" s="196"/>
      <c r="O150" s="196"/>
      <c r="P150" s="196"/>
      <c r="Q150" s="196"/>
      <c r="R150" s="196"/>
      <c r="S150" s="196"/>
      <c r="T150" s="197"/>
      <c r="AT150" s="198" t="s">
        <v>152</v>
      </c>
      <c r="AU150" s="198" t="s">
        <v>83</v>
      </c>
      <c r="AV150" s="13" t="s">
        <v>77</v>
      </c>
      <c r="AW150" s="13" t="s">
        <v>33</v>
      </c>
      <c r="AX150" s="13" t="s">
        <v>72</v>
      </c>
      <c r="AY150" s="198" t="s">
        <v>142</v>
      </c>
    </row>
    <row r="151" spans="1:65" s="14" customFormat="1" ht="11.25">
      <c r="B151" s="199"/>
      <c r="C151" s="200"/>
      <c r="D151" s="190" t="s">
        <v>152</v>
      </c>
      <c r="E151" s="201" t="s">
        <v>19</v>
      </c>
      <c r="F151" s="202" t="s">
        <v>227</v>
      </c>
      <c r="G151" s="200"/>
      <c r="H151" s="203">
        <v>1.383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152</v>
      </c>
      <c r="AU151" s="209" t="s">
        <v>83</v>
      </c>
      <c r="AV151" s="14" t="s">
        <v>83</v>
      </c>
      <c r="AW151" s="14" t="s">
        <v>33</v>
      </c>
      <c r="AX151" s="14" t="s">
        <v>77</v>
      </c>
      <c r="AY151" s="209" t="s">
        <v>142</v>
      </c>
    </row>
    <row r="152" spans="1:65" s="2" customFormat="1" ht="16.5" customHeight="1">
      <c r="A152" s="35"/>
      <c r="B152" s="36"/>
      <c r="C152" s="170" t="s">
        <v>228</v>
      </c>
      <c r="D152" s="170" t="s">
        <v>144</v>
      </c>
      <c r="E152" s="171" t="s">
        <v>229</v>
      </c>
      <c r="F152" s="172" t="s">
        <v>230</v>
      </c>
      <c r="G152" s="173" t="s">
        <v>86</v>
      </c>
      <c r="H152" s="174">
        <v>2.7360000000000002</v>
      </c>
      <c r="I152" s="175"/>
      <c r="J152" s="176">
        <f>ROUND(I152*H152,2)</f>
        <v>0</v>
      </c>
      <c r="K152" s="172" t="s">
        <v>147</v>
      </c>
      <c r="L152" s="40"/>
      <c r="M152" s="177" t="s">
        <v>19</v>
      </c>
      <c r="N152" s="178" t="s">
        <v>43</v>
      </c>
      <c r="O152" s="65"/>
      <c r="P152" s="179">
        <f>O152*H152</f>
        <v>0</v>
      </c>
      <c r="Q152" s="179">
        <v>2.64E-3</v>
      </c>
      <c r="R152" s="179">
        <f>Q152*H152</f>
        <v>7.2230400000000009E-3</v>
      </c>
      <c r="S152" s="179">
        <v>0</v>
      </c>
      <c r="T152" s="18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1" t="s">
        <v>148</v>
      </c>
      <c r="AT152" s="181" t="s">
        <v>144</v>
      </c>
      <c r="AU152" s="181" t="s">
        <v>83</v>
      </c>
      <c r="AY152" s="18" t="s">
        <v>142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8" t="s">
        <v>77</v>
      </c>
      <c r="BK152" s="182">
        <f>ROUND(I152*H152,2)</f>
        <v>0</v>
      </c>
      <c r="BL152" s="18" t="s">
        <v>148</v>
      </c>
      <c r="BM152" s="181" t="s">
        <v>231</v>
      </c>
    </row>
    <row r="153" spans="1:65" s="2" customFormat="1" ht="11.25">
      <c r="A153" s="35"/>
      <c r="B153" s="36"/>
      <c r="C153" s="37"/>
      <c r="D153" s="183" t="s">
        <v>150</v>
      </c>
      <c r="E153" s="37"/>
      <c r="F153" s="184" t="s">
        <v>232</v>
      </c>
      <c r="G153" s="37"/>
      <c r="H153" s="37"/>
      <c r="I153" s="185"/>
      <c r="J153" s="37"/>
      <c r="K153" s="37"/>
      <c r="L153" s="40"/>
      <c r="M153" s="186"/>
      <c r="N153" s="187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150</v>
      </c>
      <c r="AU153" s="18" t="s">
        <v>83</v>
      </c>
    </row>
    <row r="154" spans="1:65" s="13" customFormat="1" ht="11.25">
      <c r="B154" s="188"/>
      <c r="C154" s="189"/>
      <c r="D154" s="190" t="s">
        <v>152</v>
      </c>
      <c r="E154" s="191" t="s">
        <v>19</v>
      </c>
      <c r="F154" s="192" t="s">
        <v>233</v>
      </c>
      <c r="G154" s="189"/>
      <c r="H154" s="191" t="s">
        <v>19</v>
      </c>
      <c r="I154" s="193"/>
      <c r="J154" s="189"/>
      <c r="K154" s="189"/>
      <c r="L154" s="194"/>
      <c r="M154" s="195"/>
      <c r="N154" s="196"/>
      <c r="O154" s="196"/>
      <c r="P154" s="196"/>
      <c r="Q154" s="196"/>
      <c r="R154" s="196"/>
      <c r="S154" s="196"/>
      <c r="T154" s="197"/>
      <c r="AT154" s="198" t="s">
        <v>152</v>
      </c>
      <c r="AU154" s="198" t="s">
        <v>83</v>
      </c>
      <c r="AV154" s="13" t="s">
        <v>77</v>
      </c>
      <c r="AW154" s="13" t="s">
        <v>33</v>
      </c>
      <c r="AX154" s="13" t="s">
        <v>72</v>
      </c>
      <c r="AY154" s="198" t="s">
        <v>142</v>
      </c>
    </row>
    <row r="155" spans="1:65" s="14" customFormat="1" ht="11.25">
      <c r="B155" s="199"/>
      <c r="C155" s="200"/>
      <c r="D155" s="190" t="s">
        <v>152</v>
      </c>
      <c r="E155" s="201" t="s">
        <v>19</v>
      </c>
      <c r="F155" s="202" t="s">
        <v>234</v>
      </c>
      <c r="G155" s="200"/>
      <c r="H155" s="203">
        <v>2.7360000000000002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152</v>
      </c>
      <c r="AU155" s="209" t="s">
        <v>83</v>
      </c>
      <c r="AV155" s="14" t="s">
        <v>83</v>
      </c>
      <c r="AW155" s="14" t="s">
        <v>33</v>
      </c>
      <c r="AX155" s="14" t="s">
        <v>72</v>
      </c>
      <c r="AY155" s="209" t="s">
        <v>142</v>
      </c>
    </row>
    <row r="156" spans="1:65" s="16" customFormat="1" ht="11.25">
      <c r="B156" s="221"/>
      <c r="C156" s="222"/>
      <c r="D156" s="190" t="s">
        <v>152</v>
      </c>
      <c r="E156" s="223" t="s">
        <v>84</v>
      </c>
      <c r="F156" s="224" t="s">
        <v>161</v>
      </c>
      <c r="G156" s="222"/>
      <c r="H156" s="225">
        <v>2.7360000000000002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152</v>
      </c>
      <c r="AU156" s="231" t="s">
        <v>83</v>
      </c>
      <c r="AV156" s="16" t="s">
        <v>148</v>
      </c>
      <c r="AW156" s="16" t="s">
        <v>33</v>
      </c>
      <c r="AX156" s="16" t="s">
        <v>77</v>
      </c>
      <c r="AY156" s="231" t="s">
        <v>142</v>
      </c>
    </row>
    <row r="157" spans="1:65" s="2" customFormat="1" ht="16.5" customHeight="1">
      <c r="A157" s="35"/>
      <c r="B157" s="36"/>
      <c r="C157" s="170" t="s">
        <v>8</v>
      </c>
      <c r="D157" s="170" t="s">
        <v>144</v>
      </c>
      <c r="E157" s="171" t="s">
        <v>235</v>
      </c>
      <c r="F157" s="172" t="s">
        <v>236</v>
      </c>
      <c r="G157" s="173" t="s">
        <v>86</v>
      </c>
      <c r="H157" s="174">
        <v>2.7360000000000002</v>
      </c>
      <c r="I157" s="175"/>
      <c r="J157" s="176">
        <f>ROUND(I157*H157,2)</f>
        <v>0</v>
      </c>
      <c r="K157" s="172" t="s">
        <v>147</v>
      </c>
      <c r="L157" s="40"/>
      <c r="M157" s="177" t="s">
        <v>19</v>
      </c>
      <c r="N157" s="178" t="s">
        <v>43</v>
      </c>
      <c r="O157" s="65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1" t="s">
        <v>148</v>
      </c>
      <c r="AT157" s="181" t="s">
        <v>144</v>
      </c>
      <c r="AU157" s="181" t="s">
        <v>83</v>
      </c>
      <c r="AY157" s="18" t="s">
        <v>142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8" t="s">
        <v>77</v>
      </c>
      <c r="BK157" s="182">
        <f>ROUND(I157*H157,2)</f>
        <v>0</v>
      </c>
      <c r="BL157" s="18" t="s">
        <v>148</v>
      </c>
      <c r="BM157" s="181" t="s">
        <v>237</v>
      </c>
    </row>
    <row r="158" spans="1:65" s="2" customFormat="1" ht="11.25">
      <c r="A158" s="35"/>
      <c r="B158" s="36"/>
      <c r="C158" s="37"/>
      <c r="D158" s="183" t="s">
        <v>150</v>
      </c>
      <c r="E158" s="37"/>
      <c r="F158" s="184" t="s">
        <v>238</v>
      </c>
      <c r="G158" s="37"/>
      <c r="H158" s="37"/>
      <c r="I158" s="185"/>
      <c r="J158" s="37"/>
      <c r="K158" s="37"/>
      <c r="L158" s="40"/>
      <c r="M158" s="186"/>
      <c r="N158" s="187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150</v>
      </c>
      <c r="AU158" s="18" t="s">
        <v>83</v>
      </c>
    </row>
    <row r="159" spans="1:65" s="14" customFormat="1" ht="11.25">
      <c r="B159" s="199"/>
      <c r="C159" s="200"/>
      <c r="D159" s="190" t="s">
        <v>152</v>
      </c>
      <c r="E159" s="201" t="s">
        <v>19</v>
      </c>
      <c r="F159" s="202" t="s">
        <v>84</v>
      </c>
      <c r="G159" s="200"/>
      <c r="H159" s="203">
        <v>2.7360000000000002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152</v>
      </c>
      <c r="AU159" s="209" t="s">
        <v>83</v>
      </c>
      <c r="AV159" s="14" t="s">
        <v>83</v>
      </c>
      <c r="AW159" s="14" t="s">
        <v>33</v>
      </c>
      <c r="AX159" s="14" t="s">
        <v>77</v>
      </c>
      <c r="AY159" s="209" t="s">
        <v>142</v>
      </c>
    </row>
    <row r="160" spans="1:65" s="12" customFormat="1" ht="22.9" customHeight="1">
      <c r="B160" s="154"/>
      <c r="C160" s="155"/>
      <c r="D160" s="156" t="s">
        <v>71</v>
      </c>
      <c r="E160" s="168" t="s">
        <v>160</v>
      </c>
      <c r="F160" s="168" t="s">
        <v>239</v>
      </c>
      <c r="G160" s="155"/>
      <c r="H160" s="155"/>
      <c r="I160" s="158"/>
      <c r="J160" s="169">
        <f>BK160</f>
        <v>0</v>
      </c>
      <c r="K160" s="155"/>
      <c r="L160" s="160"/>
      <c r="M160" s="161"/>
      <c r="N160" s="162"/>
      <c r="O160" s="162"/>
      <c r="P160" s="163">
        <f>SUM(P161:P166)</f>
        <v>0</v>
      </c>
      <c r="Q160" s="162"/>
      <c r="R160" s="163">
        <f>SUM(R161:R166)</f>
        <v>1.30152</v>
      </c>
      <c r="S160" s="162"/>
      <c r="T160" s="164">
        <f>SUM(T161:T166)</f>
        <v>0</v>
      </c>
      <c r="AR160" s="165" t="s">
        <v>77</v>
      </c>
      <c r="AT160" s="166" t="s">
        <v>71</v>
      </c>
      <c r="AU160" s="166" t="s">
        <v>77</v>
      </c>
      <c r="AY160" s="165" t="s">
        <v>142</v>
      </c>
      <c r="BK160" s="167">
        <f>SUM(BK161:BK166)</f>
        <v>0</v>
      </c>
    </row>
    <row r="161" spans="1:65" s="2" customFormat="1" ht="24.2" customHeight="1">
      <c r="A161" s="35"/>
      <c r="B161" s="36"/>
      <c r="C161" s="170" t="s">
        <v>240</v>
      </c>
      <c r="D161" s="170" t="s">
        <v>144</v>
      </c>
      <c r="E161" s="171" t="s">
        <v>241</v>
      </c>
      <c r="F161" s="172" t="s">
        <v>242</v>
      </c>
      <c r="G161" s="173" t="s">
        <v>243</v>
      </c>
      <c r="H161" s="174">
        <v>2</v>
      </c>
      <c r="I161" s="175"/>
      <c r="J161" s="176">
        <f>ROUND(I161*H161,2)</f>
        <v>0</v>
      </c>
      <c r="K161" s="172" t="s">
        <v>147</v>
      </c>
      <c r="L161" s="40"/>
      <c r="M161" s="177" t="s">
        <v>19</v>
      </c>
      <c r="N161" s="178" t="s">
        <v>43</v>
      </c>
      <c r="O161" s="65"/>
      <c r="P161" s="179">
        <f>O161*H161</f>
        <v>0</v>
      </c>
      <c r="Q161" s="179">
        <v>7.6000000000000004E-4</v>
      </c>
      <c r="R161" s="179">
        <f>Q161*H161</f>
        <v>1.5200000000000001E-3</v>
      </c>
      <c r="S161" s="179">
        <v>0</v>
      </c>
      <c r="T161" s="18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1" t="s">
        <v>148</v>
      </c>
      <c r="AT161" s="181" t="s">
        <v>144</v>
      </c>
      <c r="AU161" s="181" t="s">
        <v>83</v>
      </c>
      <c r="AY161" s="18" t="s">
        <v>142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8" t="s">
        <v>77</v>
      </c>
      <c r="BK161" s="182">
        <f>ROUND(I161*H161,2)</f>
        <v>0</v>
      </c>
      <c r="BL161" s="18" t="s">
        <v>148</v>
      </c>
      <c r="BM161" s="181" t="s">
        <v>244</v>
      </c>
    </row>
    <row r="162" spans="1:65" s="2" customFormat="1" ht="11.25">
      <c r="A162" s="35"/>
      <c r="B162" s="36"/>
      <c r="C162" s="37"/>
      <c r="D162" s="183" t="s">
        <v>150</v>
      </c>
      <c r="E162" s="37"/>
      <c r="F162" s="184" t="s">
        <v>245</v>
      </c>
      <c r="G162" s="37"/>
      <c r="H162" s="37"/>
      <c r="I162" s="185"/>
      <c r="J162" s="37"/>
      <c r="K162" s="37"/>
      <c r="L162" s="40"/>
      <c r="M162" s="186"/>
      <c r="N162" s="187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150</v>
      </c>
      <c r="AU162" s="18" t="s">
        <v>83</v>
      </c>
    </row>
    <row r="163" spans="1:65" s="2" customFormat="1" ht="24.2" customHeight="1">
      <c r="A163" s="35"/>
      <c r="B163" s="36"/>
      <c r="C163" s="232" t="s">
        <v>246</v>
      </c>
      <c r="D163" s="232" t="s">
        <v>204</v>
      </c>
      <c r="E163" s="233" t="s">
        <v>247</v>
      </c>
      <c r="F163" s="234" t="s">
        <v>248</v>
      </c>
      <c r="G163" s="235" t="s">
        <v>249</v>
      </c>
      <c r="H163" s="236">
        <v>1</v>
      </c>
      <c r="I163" s="237"/>
      <c r="J163" s="238">
        <f>ROUND(I163*H163,2)</f>
        <v>0</v>
      </c>
      <c r="K163" s="234" t="s">
        <v>19</v>
      </c>
      <c r="L163" s="239"/>
      <c r="M163" s="240" t="s">
        <v>19</v>
      </c>
      <c r="N163" s="241" t="s">
        <v>43</v>
      </c>
      <c r="O163" s="65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1" t="s">
        <v>207</v>
      </c>
      <c r="AT163" s="181" t="s">
        <v>204</v>
      </c>
      <c r="AU163" s="181" t="s">
        <v>83</v>
      </c>
      <c r="AY163" s="18" t="s">
        <v>142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8" t="s">
        <v>77</v>
      </c>
      <c r="BK163" s="182">
        <f>ROUND(I163*H163,2)</f>
        <v>0</v>
      </c>
      <c r="BL163" s="18" t="s">
        <v>148</v>
      </c>
      <c r="BM163" s="181" t="s">
        <v>250</v>
      </c>
    </row>
    <row r="164" spans="1:65" s="2" customFormat="1" ht="19.5">
      <c r="A164" s="35"/>
      <c r="B164" s="36"/>
      <c r="C164" s="37"/>
      <c r="D164" s="190" t="s">
        <v>251</v>
      </c>
      <c r="E164" s="37"/>
      <c r="F164" s="242" t="s">
        <v>252</v>
      </c>
      <c r="G164" s="37"/>
      <c r="H164" s="37"/>
      <c r="I164" s="185"/>
      <c r="J164" s="37"/>
      <c r="K164" s="37"/>
      <c r="L164" s="40"/>
      <c r="M164" s="186"/>
      <c r="N164" s="18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251</v>
      </c>
      <c r="AU164" s="18" t="s">
        <v>83</v>
      </c>
    </row>
    <row r="165" spans="1:65" s="2" customFormat="1" ht="16.5" customHeight="1">
      <c r="A165" s="35"/>
      <c r="B165" s="36"/>
      <c r="C165" s="170" t="s">
        <v>253</v>
      </c>
      <c r="D165" s="170" t="s">
        <v>144</v>
      </c>
      <c r="E165" s="171" t="s">
        <v>254</v>
      </c>
      <c r="F165" s="172" t="s">
        <v>255</v>
      </c>
      <c r="G165" s="173" t="s">
        <v>243</v>
      </c>
      <c r="H165" s="174">
        <v>1</v>
      </c>
      <c r="I165" s="175"/>
      <c r="J165" s="176">
        <f>ROUND(I165*H165,2)</f>
        <v>0</v>
      </c>
      <c r="K165" s="172" t="s">
        <v>19</v>
      </c>
      <c r="L165" s="40"/>
      <c r="M165" s="177" t="s">
        <v>19</v>
      </c>
      <c r="N165" s="178" t="s">
        <v>43</v>
      </c>
      <c r="O165" s="65"/>
      <c r="P165" s="179">
        <f>O165*H165</f>
        <v>0</v>
      </c>
      <c r="Q165" s="179">
        <v>1.3</v>
      </c>
      <c r="R165" s="179">
        <f>Q165*H165</f>
        <v>1.3</v>
      </c>
      <c r="S165" s="179">
        <v>0</v>
      </c>
      <c r="T165" s="18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1" t="s">
        <v>148</v>
      </c>
      <c r="AT165" s="181" t="s">
        <v>144</v>
      </c>
      <c r="AU165" s="181" t="s">
        <v>83</v>
      </c>
      <c r="AY165" s="18" t="s">
        <v>142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8" t="s">
        <v>77</v>
      </c>
      <c r="BK165" s="182">
        <f>ROUND(I165*H165,2)</f>
        <v>0</v>
      </c>
      <c r="BL165" s="18" t="s">
        <v>148</v>
      </c>
      <c r="BM165" s="181" t="s">
        <v>256</v>
      </c>
    </row>
    <row r="166" spans="1:65" s="2" customFormat="1" ht="39">
      <c r="A166" s="35"/>
      <c r="B166" s="36"/>
      <c r="C166" s="37"/>
      <c r="D166" s="190" t="s">
        <v>251</v>
      </c>
      <c r="E166" s="37"/>
      <c r="F166" s="242" t="s">
        <v>257</v>
      </c>
      <c r="G166" s="37"/>
      <c r="H166" s="37"/>
      <c r="I166" s="185"/>
      <c r="J166" s="37"/>
      <c r="K166" s="37"/>
      <c r="L166" s="40"/>
      <c r="M166" s="186"/>
      <c r="N166" s="187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251</v>
      </c>
      <c r="AU166" s="18" t="s">
        <v>83</v>
      </c>
    </row>
    <row r="167" spans="1:65" s="12" customFormat="1" ht="22.9" customHeight="1">
      <c r="B167" s="154"/>
      <c r="C167" s="155"/>
      <c r="D167" s="156" t="s">
        <v>71</v>
      </c>
      <c r="E167" s="168" t="s">
        <v>148</v>
      </c>
      <c r="F167" s="168" t="s">
        <v>258</v>
      </c>
      <c r="G167" s="155"/>
      <c r="H167" s="155"/>
      <c r="I167" s="158"/>
      <c r="J167" s="169">
        <f>BK167</f>
        <v>0</v>
      </c>
      <c r="K167" s="155"/>
      <c r="L167" s="160"/>
      <c r="M167" s="161"/>
      <c r="N167" s="162"/>
      <c r="O167" s="162"/>
      <c r="P167" s="163">
        <f>SUM(P168:P180)</f>
        <v>0</v>
      </c>
      <c r="Q167" s="162"/>
      <c r="R167" s="163">
        <f>SUM(R168:R180)</f>
        <v>0</v>
      </c>
      <c r="S167" s="162"/>
      <c r="T167" s="164">
        <f>SUM(T168:T180)</f>
        <v>0</v>
      </c>
      <c r="AR167" s="165" t="s">
        <v>77</v>
      </c>
      <c r="AT167" s="166" t="s">
        <v>71</v>
      </c>
      <c r="AU167" s="166" t="s">
        <v>77</v>
      </c>
      <c r="AY167" s="165" t="s">
        <v>142</v>
      </c>
      <c r="BK167" s="167">
        <f>SUM(BK168:BK180)</f>
        <v>0</v>
      </c>
    </row>
    <row r="168" spans="1:65" s="2" customFormat="1" ht="21.75" customHeight="1">
      <c r="A168" s="35"/>
      <c r="B168" s="36"/>
      <c r="C168" s="170" t="s">
        <v>259</v>
      </c>
      <c r="D168" s="170" t="s">
        <v>144</v>
      </c>
      <c r="E168" s="171" t="s">
        <v>260</v>
      </c>
      <c r="F168" s="172" t="s">
        <v>261</v>
      </c>
      <c r="G168" s="173" t="s">
        <v>81</v>
      </c>
      <c r="H168" s="174">
        <v>29.513999999999999</v>
      </c>
      <c r="I168" s="175"/>
      <c r="J168" s="176">
        <f>ROUND(I168*H168,2)</f>
        <v>0</v>
      </c>
      <c r="K168" s="172" t="s">
        <v>19</v>
      </c>
      <c r="L168" s="40"/>
      <c r="M168" s="177" t="s">
        <v>19</v>
      </c>
      <c r="N168" s="178" t="s">
        <v>43</v>
      </c>
      <c r="O168" s="65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1" t="s">
        <v>148</v>
      </c>
      <c r="AT168" s="181" t="s">
        <v>144</v>
      </c>
      <c r="AU168" s="181" t="s">
        <v>83</v>
      </c>
      <c r="AY168" s="18" t="s">
        <v>142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77</v>
      </c>
      <c r="BK168" s="182">
        <f>ROUND(I168*H168,2)</f>
        <v>0</v>
      </c>
      <c r="BL168" s="18" t="s">
        <v>148</v>
      </c>
      <c r="BM168" s="181" t="s">
        <v>262</v>
      </c>
    </row>
    <row r="169" spans="1:65" s="13" customFormat="1" ht="22.5">
      <c r="B169" s="188"/>
      <c r="C169" s="189"/>
      <c r="D169" s="190" t="s">
        <v>152</v>
      </c>
      <c r="E169" s="191" t="s">
        <v>19</v>
      </c>
      <c r="F169" s="192" t="s">
        <v>166</v>
      </c>
      <c r="G169" s="189"/>
      <c r="H169" s="191" t="s">
        <v>19</v>
      </c>
      <c r="I169" s="193"/>
      <c r="J169" s="189"/>
      <c r="K169" s="189"/>
      <c r="L169" s="194"/>
      <c r="M169" s="195"/>
      <c r="N169" s="196"/>
      <c r="O169" s="196"/>
      <c r="P169" s="196"/>
      <c r="Q169" s="196"/>
      <c r="R169" s="196"/>
      <c r="S169" s="196"/>
      <c r="T169" s="197"/>
      <c r="AT169" s="198" t="s">
        <v>152</v>
      </c>
      <c r="AU169" s="198" t="s">
        <v>83</v>
      </c>
      <c r="AV169" s="13" t="s">
        <v>77</v>
      </c>
      <c r="AW169" s="13" t="s">
        <v>33</v>
      </c>
      <c r="AX169" s="13" t="s">
        <v>72</v>
      </c>
      <c r="AY169" s="198" t="s">
        <v>142</v>
      </c>
    </row>
    <row r="170" spans="1:65" s="14" customFormat="1" ht="11.25">
      <c r="B170" s="199"/>
      <c r="C170" s="200"/>
      <c r="D170" s="190" t="s">
        <v>152</v>
      </c>
      <c r="E170" s="201" t="s">
        <v>19</v>
      </c>
      <c r="F170" s="202" t="s">
        <v>263</v>
      </c>
      <c r="G170" s="200"/>
      <c r="H170" s="203">
        <v>17.952000000000002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152</v>
      </c>
      <c r="AU170" s="209" t="s">
        <v>83</v>
      </c>
      <c r="AV170" s="14" t="s">
        <v>83</v>
      </c>
      <c r="AW170" s="14" t="s">
        <v>33</v>
      </c>
      <c r="AX170" s="14" t="s">
        <v>72</v>
      </c>
      <c r="AY170" s="209" t="s">
        <v>142</v>
      </c>
    </row>
    <row r="171" spans="1:65" s="13" customFormat="1" ht="11.25">
      <c r="B171" s="188"/>
      <c r="C171" s="189"/>
      <c r="D171" s="190" t="s">
        <v>152</v>
      </c>
      <c r="E171" s="191" t="s">
        <v>19</v>
      </c>
      <c r="F171" s="192" t="s">
        <v>168</v>
      </c>
      <c r="G171" s="189"/>
      <c r="H171" s="191" t="s">
        <v>19</v>
      </c>
      <c r="I171" s="193"/>
      <c r="J171" s="189"/>
      <c r="K171" s="189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152</v>
      </c>
      <c r="AU171" s="198" t="s">
        <v>83</v>
      </c>
      <c r="AV171" s="13" t="s">
        <v>77</v>
      </c>
      <c r="AW171" s="13" t="s">
        <v>33</v>
      </c>
      <c r="AX171" s="13" t="s">
        <v>72</v>
      </c>
      <c r="AY171" s="198" t="s">
        <v>142</v>
      </c>
    </row>
    <row r="172" spans="1:65" s="14" customFormat="1" ht="11.25">
      <c r="B172" s="199"/>
      <c r="C172" s="200"/>
      <c r="D172" s="190" t="s">
        <v>152</v>
      </c>
      <c r="E172" s="201" t="s">
        <v>19</v>
      </c>
      <c r="F172" s="202" t="s">
        <v>264</v>
      </c>
      <c r="G172" s="200"/>
      <c r="H172" s="203">
        <v>5.508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152</v>
      </c>
      <c r="AU172" s="209" t="s">
        <v>83</v>
      </c>
      <c r="AV172" s="14" t="s">
        <v>83</v>
      </c>
      <c r="AW172" s="14" t="s">
        <v>33</v>
      </c>
      <c r="AX172" s="14" t="s">
        <v>72</v>
      </c>
      <c r="AY172" s="209" t="s">
        <v>142</v>
      </c>
    </row>
    <row r="173" spans="1:65" s="13" customFormat="1" ht="11.25">
      <c r="B173" s="188"/>
      <c r="C173" s="189"/>
      <c r="D173" s="190" t="s">
        <v>152</v>
      </c>
      <c r="E173" s="191" t="s">
        <v>19</v>
      </c>
      <c r="F173" s="192" t="s">
        <v>170</v>
      </c>
      <c r="G173" s="189"/>
      <c r="H173" s="191" t="s">
        <v>19</v>
      </c>
      <c r="I173" s="193"/>
      <c r="J173" s="189"/>
      <c r="K173" s="189"/>
      <c r="L173" s="194"/>
      <c r="M173" s="195"/>
      <c r="N173" s="196"/>
      <c r="O173" s="196"/>
      <c r="P173" s="196"/>
      <c r="Q173" s="196"/>
      <c r="R173" s="196"/>
      <c r="S173" s="196"/>
      <c r="T173" s="197"/>
      <c r="AT173" s="198" t="s">
        <v>152</v>
      </c>
      <c r="AU173" s="198" t="s">
        <v>83</v>
      </c>
      <c r="AV173" s="13" t="s">
        <v>77</v>
      </c>
      <c r="AW173" s="13" t="s">
        <v>33</v>
      </c>
      <c r="AX173" s="13" t="s">
        <v>72</v>
      </c>
      <c r="AY173" s="198" t="s">
        <v>142</v>
      </c>
    </row>
    <row r="174" spans="1:65" s="14" customFormat="1" ht="11.25">
      <c r="B174" s="199"/>
      <c r="C174" s="200"/>
      <c r="D174" s="190" t="s">
        <v>152</v>
      </c>
      <c r="E174" s="201" t="s">
        <v>19</v>
      </c>
      <c r="F174" s="202" t="s">
        <v>265</v>
      </c>
      <c r="G174" s="200"/>
      <c r="H174" s="203">
        <v>2.4620000000000002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152</v>
      </c>
      <c r="AU174" s="209" t="s">
        <v>83</v>
      </c>
      <c r="AV174" s="14" t="s">
        <v>83</v>
      </c>
      <c r="AW174" s="14" t="s">
        <v>33</v>
      </c>
      <c r="AX174" s="14" t="s">
        <v>72</v>
      </c>
      <c r="AY174" s="209" t="s">
        <v>142</v>
      </c>
    </row>
    <row r="175" spans="1:65" s="13" customFormat="1" ht="11.25">
      <c r="B175" s="188"/>
      <c r="C175" s="189"/>
      <c r="D175" s="190" t="s">
        <v>152</v>
      </c>
      <c r="E175" s="191" t="s">
        <v>19</v>
      </c>
      <c r="F175" s="192" t="s">
        <v>172</v>
      </c>
      <c r="G175" s="189"/>
      <c r="H175" s="191" t="s">
        <v>19</v>
      </c>
      <c r="I175" s="193"/>
      <c r="J175" s="189"/>
      <c r="K175" s="189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152</v>
      </c>
      <c r="AU175" s="198" t="s">
        <v>83</v>
      </c>
      <c r="AV175" s="13" t="s">
        <v>77</v>
      </c>
      <c r="AW175" s="13" t="s">
        <v>33</v>
      </c>
      <c r="AX175" s="13" t="s">
        <v>72</v>
      </c>
      <c r="AY175" s="198" t="s">
        <v>142</v>
      </c>
    </row>
    <row r="176" spans="1:65" s="14" customFormat="1" ht="11.25">
      <c r="B176" s="199"/>
      <c r="C176" s="200"/>
      <c r="D176" s="190" t="s">
        <v>152</v>
      </c>
      <c r="E176" s="201" t="s">
        <v>19</v>
      </c>
      <c r="F176" s="202" t="s">
        <v>266</v>
      </c>
      <c r="G176" s="200"/>
      <c r="H176" s="203">
        <v>1.56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152</v>
      </c>
      <c r="AU176" s="209" t="s">
        <v>83</v>
      </c>
      <c r="AV176" s="14" t="s">
        <v>83</v>
      </c>
      <c r="AW176" s="14" t="s">
        <v>33</v>
      </c>
      <c r="AX176" s="14" t="s">
        <v>72</v>
      </c>
      <c r="AY176" s="209" t="s">
        <v>142</v>
      </c>
    </row>
    <row r="177" spans="1:65" s="13" customFormat="1" ht="11.25">
      <c r="B177" s="188"/>
      <c r="C177" s="189"/>
      <c r="D177" s="190" t="s">
        <v>152</v>
      </c>
      <c r="E177" s="191" t="s">
        <v>19</v>
      </c>
      <c r="F177" s="192" t="s">
        <v>174</v>
      </c>
      <c r="G177" s="189"/>
      <c r="H177" s="191" t="s">
        <v>19</v>
      </c>
      <c r="I177" s="193"/>
      <c r="J177" s="189"/>
      <c r="K177" s="189"/>
      <c r="L177" s="194"/>
      <c r="M177" s="195"/>
      <c r="N177" s="196"/>
      <c r="O177" s="196"/>
      <c r="P177" s="196"/>
      <c r="Q177" s="196"/>
      <c r="R177" s="196"/>
      <c r="S177" s="196"/>
      <c r="T177" s="197"/>
      <c r="AT177" s="198" t="s">
        <v>152</v>
      </c>
      <c r="AU177" s="198" t="s">
        <v>83</v>
      </c>
      <c r="AV177" s="13" t="s">
        <v>77</v>
      </c>
      <c r="AW177" s="13" t="s">
        <v>33</v>
      </c>
      <c r="AX177" s="13" t="s">
        <v>72</v>
      </c>
      <c r="AY177" s="198" t="s">
        <v>142</v>
      </c>
    </row>
    <row r="178" spans="1:65" s="14" customFormat="1" ht="11.25">
      <c r="B178" s="199"/>
      <c r="C178" s="200"/>
      <c r="D178" s="190" t="s">
        <v>152</v>
      </c>
      <c r="E178" s="201" t="s">
        <v>19</v>
      </c>
      <c r="F178" s="202" t="s">
        <v>267</v>
      </c>
      <c r="G178" s="200"/>
      <c r="H178" s="203">
        <v>2.032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152</v>
      </c>
      <c r="AU178" s="209" t="s">
        <v>83</v>
      </c>
      <c r="AV178" s="14" t="s">
        <v>83</v>
      </c>
      <c r="AW178" s="14" t="s">
        <v>33</v>
      </c>
      <c r="AX178" s="14" t="s">
        <v>72</v>
      </c>
      <c r="AY178" s="209" t="s">
        <v>142</v>
      </c>
    </row>
    <row r="179" spans="1:65" s="15" customFormat="1" ht="11.25">
      <c r="B179" s="210"/>
      <c r="C179" s="211"/>
      <c r="D179" s="190" t="s">
        <v>152</v>
      </c>
      <c r="E179" s="212" t="s">
        <v>105</v>
      </c>
      <c r="F179" s="213" t="s">
        <v>159</v>
      </c>
      <c r="G179" s="211"/>
      <c r="H179" s="214">
        <v>29.513999999999999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152</v>
      </c>
      <c r="AU179" s="220" t="s">
        <v>83</v>
      </c>
      <c r="AV179" s="15" t="s">
        <v>160</v>
      </c>
      <c r="AW179" s="15" t="s">
        <v>33</v>
      </c>
      <c r="AX179" s="15" t="s">
        <v>72</v>
      </c>
      <c r="AY179" s="220" t="s">
        <v>142</v>
      </c>
    </row>
    <row r="180" spans="1:65" s="16" customFormat="1" ht="11.25">
      <c r="B180" s="221"/>
      <c r="C180" s="222"/>
      <c r="D180" s="190" t="s">
        <v>152</v>
      </c>
      <c r="E180" s="223" t="s">
        <v>19</v>
      </c>
      <c r="F180" s="224" t="s">
        <v>161</v>
      </c>
      <c r="G180" s="222"/>
      <c r="H180" s="225">
        <v>29.513999999999999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152</v>
      </c>
      <c r="AU180" s="231" t="s">
        <v>83</v>
      </c>
      <c r="AV180" s="16" t="s">
        <v>148</v>
      </c>
      <c r="AW180" s="16" t="s">
        <v>33</v>
      </c>
      <c r="AX180" s="16" t="s">
        <v>77</v>
      </c>
      <c r="AY180" s="231" t="s">
        <v>142</v>
      </c>
    </row>
    <row r="181" spans="1:65" s="12" customFormat="1" ht="22.9" customHeight="1">
      <c r="B181" s="154"/>
      <c r="C181" s="155"/>
      <c r="D181" s="156" t="s">
        <v>71</v>
      </c>
      <c r="E181" s="168" t="s">
        <v>187</v>
      </c>
      <c r="F181" s="168" t="s">
        <v>268</v>
      </c>
      <c r="G181" s="155"/>
      <c r="H181" s="155"/>
      <c r="I181" s="158"/>
      <c r="J181" s="169">
        <f>BK181</f>
        <v>0</v>
      </c>
      <c r="K181" s="155"/>
      <c r="L181" s="160"/>
      <c r="M181" s="161"/>
      <c r="N181" s="162"/>
      <c r="O181" s="162"/>
      <c r="P181" s="163">
        <f>SUM(P182:P192)</f>
        <v>0</v>
      </c>
      <c r="Q181" s="162"/>
      <c r="R181" s="163">
        <f>SUM(R182:R192)</f>
        <v>2.4570959999999999</v>
      </c>
      <c r="S181" s="162"/>
      <c r="T181" s="164">
        <f>SUM(T182:T192)</f>
        <v>0</v>
      </c>
      <c r="AR181" s="165" t="s">
        <v>77</v>
      </c>
      <c r="AT181" s="166" t="s">
        <v>71</v>
      </c>
      <c r="AU181" s="166" t="s">
        <v>77</v>
      </c>
      <c r="AY181" s="165" t="s">
        <v>142</v>
      </c>
      <c r="BK181" s="167">
        <f>SUM(BK182:BK192)</f>
        <v>0</v>
      </c>
    </row>
    <row r="182" spans="1:65" s="2" customFormat="1" ht="37.9" customHeight="1">
      <c r="A182" s="35"/>
      <c r="B182" s="36"/>
      <c r="C182" s="170" t="s">
        <v>269</v>
      </c>
      <c r="D182" s="170" t="s">
        <v>144</v>
      </c>
      <c r="E182" s="171" t="s">
        <v>270</v>
      </c>
      <c r="F182" s="172" t="s">
        <v>271</v>
      </c>
      <c r="G182" s="173" t="s">
        <v>86</v>
      </c>
      <c r="H182" s="174">
        <v>11.95</v>
      </c>
      <c r="I182" s="175"/>
      <c r="J182" s="176">
        <f>ROUND(I182*H182,2)</f>
        <v>0</v>
      </c>
      <c r="K182" s="172" t="s">
        <v>147</v>
      </c>
      <c r="L182" s="40"/>
      <c r="M182" s="177" t="s">
        <v>19</v>
      </c>
      <c r="N182" s="178" t="s">
        <v>43</v>
      </c>
      <c r="O182" s="65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1" t="s">
        <v>148</v>
      </c>
      <c r="AT182" s="181" t="s">
        <v>144</v>
      </c>
      <c r="AU182" s="181" t="s">
        <v>83</v>
      </c>
      <c r="AY182" s="18" t="s">
        <v>142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8" t="s">
        <v>77</v>
      </c>
      <c r="BK182" s="182">
        <f>ROUND(I182*H182,2)</f>
        <v>0</v>
      </c>
      <c r="BL182" s="18" t="s">
        <v>148</v>
      </c>
      <c r="BM182" s="181" t="s">
        <v>272</v>
      </c>
    </row>
    <row r="183" spans="1:65" s="2" customFormat="1" ht="11.25">
      <c r="A183" s="35"/>
      <c r="B183" s="36"/>
      <c r="C183" s="37"/>
      <c r="D183" s="183" t="s">
        <v>150</v>
      </c>
      <c r="E183" s="37"/>
      <c r="F183" s="184" t="s">
        <v>273</v>
      </c>
      <c r="G183" s="37"/>
      <c r="H183" s="37"/>
      <c r="I183" s="185"/>
      <c r="J183" s="37"/>
      <c r="K183" s="37"/>
      <c r="L183" s="40"/>
      <c r="M183" s="186"/>
      <c r="N183" s="187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150</v>
      </c>
      <c r="AU183" s="18" t="s">
        <v>83</v>
      </c>
    </row>
    <row r="184" spans="1:65" s="14" customFormat="1" ht="11.25">
      <c r="B184" s="199"/>
      <c r="C184" s="200"/>
      <c r="D184" s="190" t="s">
        <v>152</v>
      </c>
      <c r="E184" s="201" t="s">
        <v>19</v>
      </c>
      <c r="F184" s="202" t="s">
        <v>95</v>
      </c>
      <c r="G184" s="200"/>
      <c r="H184" s="203">
        <v>11.95</v>
      </c>
      <c r="I184" s="204"/>
      <c r="J184" s="200"/>
      <c r="K184" s="200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152</v>
      </c>
      <c r="AU184" s="209" t="s">
        <v>83</v>
      </c>
      <c r="AV184" s="14" t="s">
        <v>83</v>
      </c>
      <c r="AW184" s="14" t="s">
        <v>33</v>
      </c>
      <c r="AX184" s="14" t="s">
        <v>77</v>
      </c>
      <c r="AY184" s="209" t="s">
        <v>142</v>
      </c>
    </row>
    <row r="185" spans="1:65" s="2" customFormat="1" ht="78" customHeight="1">
      <c r="A185" s="35"/>
      <c r="B185" s="36"/>
      <c r="C185" s="170" t="s">
        <v>274</v>
      </c>
      <c r="D185" s="170" t="s">
        <v>144</v>
      </c>
      <c r="E185" s="171" t="s">
        <v>275</v>
      </c>
      <c r="F185" s="172" t="s">
        <v>276</v>
      </c>
      <c r="G185" s="173" t="s">
        <v>86</v>
      </c>
      <c r="H185" s="174">
        <v>11.95</v>
      </c>
      <c r="I185" s="175"/>
      <c r="J185" s="176">
        <f>ROUND(I185*H185,2)</f>
        <v>0</v>
      </c>
      <c r="K185" s="172" t="s">
        <v>147</v>
      </c>
      <c r="L185" s="40"/>
      <c r="M185" s="177" t="s">
        <v>19</v>
      </c>
      <c r="N185" s="178" t="s">
        <v>43</v>
      </c>
      <c r="O185" s="65"/>
      <c r="P185" s="179">
        <f>O185*H185</f>
        <v>0</v>
      </c>
      <c r="Q185" s="179">
        <v>8.9219999999999994E-2</v>
      </c>
      <c r="R185" s="179">
        <f>Q185*H185</f>
        <v>1.0661789999999998</v>
      </c>
      <c r="S185" s="179">
        <v>0</v>
      </c>
      <c r="T185" s="18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1" t="s">
        <v>148</v>
      </c>
      <c r="AT185" s="181" t="s">
        <v>144</v>
      </c>
      <c r="AU185" s="181" t="s">
        <v>83</v>
      </c>
      <c r="AY185" s="18" t="s">
        <v>142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8" t="s">
        <v>77</v>
      </c>
      <c r="BK185" s="182">
        <f>ROUND(I185*H185,2)</f>
        <v>0</v>
      </c>
      <c r="BL185" s="18" t="s">
        <v>148</v>
      </c>
      <c r="BM185" s="181" t="s">
        <v>277</v>
      </c>
    </row>
    <row r="186" spans="1:65" s="2" customFormat="1" ht="11.25">
      <c r="A186" s="35"/>
      <c r="B186" s="36"/>
      <c r="C186" s="37"/>
      <c r="D186" s="183" t="s">
        <v>150</v>
      </c>
      <c r="E186" s="37"/>
      <c r="F186" s="184" t="s">
        <v>278</v>
      </c>
      <c r="G186" s="37"/>
      <c r="H186" s="37"/>
      <c r="I186" s="185"/>
      <c r="J186" s="37"/>
      <c r="K186" s="37"/>
      <c r="L186" s="40"/>
      <c r="M186" s="186"/>
      <c r="N186" s="187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150</v>
      </c>
      <c r="AU186" s="18" t="s">
        <v>83</v>
      </c>
    </row>
    <row r="187" spans="1:65" s="14" customFormat="1" ht="11.25">
      <c r="B187" s="199"/>
      <c r="C187" s="200"/>
      <c r="D187" s="190" t="s">
        <v>152</v>
      </c>
      <c r="E187" s="201" t="s">
        <v>19</v>
      </c>
      <c r="F187" s="202" t="s">
        <v>97</v>
      </c>
      <c r="G187" s="200"/>
      <c r="H187" s="203">
        <v>11.95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152</v>
      </c>
      <c r="AU187" s="209" t="s">
        <v>83</v>
      </c>
      <c r="AV187" s="14" t="s">
        <v>83</v>
      </c>
      <c r="AW187" s="14" t="s">
        <v>33</v>
      </c>
      <c r="AX187" s="14" t="s">
        <v>72</v>
      </c>
      <c r="AY187" s="209" t="s">
        <v>142</v>
      </c>
    </row>
    <row r="188" spans="1:65" s="15" customFormat="1" ht="11.25">
      <c r="B188" s="210"/>
      <c r="C188" s="211"/>
      <c r="D188" s="190" t="s">
        <v>152</v>
      </c>
      <c r="E188" s="212" t="s">
        <v>95</v>
      </c>
      <c r="F188" s="213" t="s">
        <v>159</v>
      </c>
      <c r="G188" s="211"/>
      <c r="H188" s="214">
        <v>11.95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152</v>
      </c>
      <c r="AU188" s="220" t="s">
        <v>83</v>
      </c>
      <c r="AV188" s="15" t="s">
        <v>160</v>
      </c>
      <c r="AW188" s="15" t="s">
        <v>33</v>
      </c>
      <c r="AX188" s="15" t="s">
        <v>72</v>
      </c>
      <c r="AY188" s="220" t="s">
        <v>142</v>
      </c>
    </row>
    <row r="189" spans="1:65" s="16" customFormat="1" ht="11.25">
      <c r="B189" s="221"/>
      <c r="C189" s="222"/>
      <c r="D189" s="190" t="s">
        <v>152</v>
      </c>
      <c r="E189" s="223" t="s">
        <v>19</v>
      </c>
      <c r="F189" s="224" t="s">
        <v>161</v>
      </c>
      <c r="G189" s="222"/>
      <c r="H189" s="225">
        <v>11.95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152</v>
      </c>
      <c r="AU189" s="231" t="s">
        <v>83</v>
      </c>
      <c r="AV189" s="16" t="s">
        <v>148</v>
      </c>
      <c r="AW189" s="16" t="s">
        <v>33</v>
      </c>
      <c r="AX189" s="16" t="s">
        <v>77</v>
      </c>
      <c r="AY189" s="231" t="s">
        <v>142</v>
      </c>
    </row>
    <row r="190" spans="1:65" s="2" customFormat="1" ht="24.2" customHeight="1">
      <c r="A190" s="35"/>
      <c r="B190" s="36"/>
      <c r="C190" s="232" t="s">
        <v>279</v>
      </c>
      <c r="D190" s="232" t="s">
        <v>204</v>
      </c>
      <c r="E190" s="233" t="s">
        <v>280</v>
      </c>
      <c r="F190" s="234" t="s">
        <v>281</v>
      </c>
      <c r="G190" s="235" t="s">
        <v>86</v>
      </c>
      <c r="H190" s="236">
        <v>12.308999999999999</v>
      </c>
      <c r="I190" s="237"/>
      <c r="J190" s="238">
        <f>ROUND(I190*H190,2)</f>
        <v>0</v>
      </c>
      <c r="K190" s="234" t="s">
        <v>147</v>
      </c>
      <c r="L190" s="239"/>
      <c r="M190" s="240" t="s">
        <v>19</v>
      </c>
      <c r="N190" s="241" t="s">
        <v>43</v>
      </c>
      <c r="O190" s="65"/>
      <c r="P190" s="179">
        <f>O190*H190</f>
        <v>0</v>
      </c>
      <c r="Q190" s="179">
        <v>0.113</v>
      </c>
      <c r="R190" s="179">
        <f>Q190*H190</f>
        <v>1.390917</v>
      </c>
      <c r="S190" s="179">
        <v>0</v>
      </c>
      <c r="T190" s="18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1" t="s">
        <v>207</v>
      </c>
      <c r="AT190" s="181" t="s">
        <v>204</v>
      </c>
      <c r="AU190" s="181" t="s">
        <v>83</v>
      </c>
      <c r="AY190" s="18" t="s">
        <v>142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8" t="s">
        <v>77</v>
      </c>
      <c r="BK190" s="182">
        <f>ROUND(I190*H190,2)</f>
        <v>0</v>
      </c>
      <c r="BL190" s="18" t="s">
        <v>148</v>
      </c>
      <c r="BM190" s="181" t="s">
        <v>282</v>
      </c>
    </row>
    <row r="191" spans="1:65" s="14" customFormat="1" ht="11.25">
      <c r="B191" s="199"/>
      <c r="C191" s="200"/>
      <c r="D191" s="190" t="s">
        <v>152</v>
      </c>
      <c r="E191" s="201" t="s">
        <v>19</v>
      </c>
      <c r="F191" s="202" t="s">
        <v>95</v>
      </c>
      <c r="G191" s="200"/>
      <c r="H191" s="203">
        <v>11.95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152</v>
      </c>
      <c r="AU191" s="209" t="s">
        <v>83</v>
      </c>
      <c r="AV191" s="14" t="s">
        <v>83</v>
      </c>
      <c r="AW191" s="14" t="s">
        <v>33</v>
      </c>
      <c r="AX191" s="14" t="s">
        <v>77</v>
      </c>
      <c r="AY191" s="209" t="s">
        <v>142</v>
      </c>
    </row>
    <row r="192" spans="1:65" s="14" customFormat="1" ht="11.25">
      <c r="B192" s="199"/>
      <c r="C192" s="200"/>
      <c r="D192" s="190" t="s">
        <v>152</v>
      </c>
      <c r="E192" s="200"/>
      <c r="F192" s="202" t="s">
        <v>283</v>
      </c>
      <c r="G192" s="200"/>
      <c r="H192" s="203">
        <v>12.308999999999999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152</v>
      </c>
      <c r="AU192" s="209" t="s">
        <v>83</v>
      </c>
      <c r="AV192" s="14" t="s">
        <v>83</v>
      </c>
      <c r="AW192" s="14" t="s">
        <v>4</v>
      </c>
      <c r="AX192" s="14" t="s">
        <v>77</v>
      </c>
      <c r="AY192" s="209" t="s">
        <v>142</v>
      </c>
    </row>
    <row r="193" spans="1:65" s="12" customFormat="1" ht="22.9" customHeight="1">
      <c r="B193" s="154"/>
      <c r="C193" s="155"/>
      <c r="D193" s="156" t="s">
        <v>71</v>
      </c>
      <c r="E193" s="168" t="s">
        <v>215</v>
      </c>
      <c r="F193" s="168" t="s">
        <v>284</v>
      </c>
      <c r="G193" s="155"/>
      <c r="H193" s="155"/>
      <c r="I193" s="158"/>
      <c r="J193" s="169">
        <f>BK193</f>
        <v>0</v>
      </c>
      <c r="K193" s="155"/>
      <c r="L193" s="160"/>
      <c r="M193" s="161"/>
      <c r="N193" s="162"/>
      <c r="O193" s="162"/>
      <c r="P193" s="163">
        <f>SUM(P194:P208)</f>
        <v>0</v>
      </c>
      <c r="Q193" s="162"/>
      <c r="R193" s="163">
        <f>SUM(R194:R208)</f>
        <v>2.201422</v>
      </c>
      <c r="S193" s="162"/>
      <c r="T193" s="164">
        <f>SUM(T194:T208)</f>
        <v>0</v>
      </c>
      <c r="AR193" s="165" t="s">
        <v>77</v>
      </c>
      <c r="AT193" s="166" t="s">
        <v>71</v>
      </c>
      <c r="AU193" s="166" t="s">
        <v>77</v>
      </c>
      <c r="AY193" s="165" t="s">
        <v>142</v>
      </c>
      <c r="BK193" s="167">
        <f>SUM(BK194:BK208)</f>
        <v>0</v>
      </c>
    </row>
    <row r="194" spans="1:65" s="2" customFormat="1" ht="49.15" customHeight="1">
      <c r="A194" s="35"/>
      <c r="B194" s="36"/>
      <c r="C194" s="170" t="s">
        <v>285</v>
      </c>
      <c r="D194" s="170" t="s">
        <v>144</v>
      </c>
      <c r="E194" s="171" t="s">
        <v>286</v>
      </c>
      <c r="F194" s="172" t="s">
        <v>287</v>
      </c>
      <c r="G194" s="173" t="s">
        <v>100</v>
      </c>
      <c r="H194" s="174">
        <v>13.244</v>
      </c>
      <c r="I194" s="175"/>
      <c r="J194" s="176">
        <f>ROUND(I194*H194,2)</f>
        <v>0</v>
      </c>
      <c r="K194" s="172" t="s">
        <v>147</v>
      </c>
      <c r="L194" s="40"/>
      <c r="M194" s="177" t="s">
        <v>19</v>
      </c>
      <c r="N194" s="178" t="s">
        <v>43</v>
      </c>
      <c r="O194" s="65"/>
      <c r="P194" s="179">
        <f>O194*H194</f>
        <v>0</v>
      </c>
      <c r="Q194" s="179">
        <v>0.1295</v>
      </c>
      <c r="R194" s="179">
        <f>Q194*H194</f>
        <v>1.715098</v>
      </c>
      <c r="S194" s="179">
        <v>0</v>
      </c>
      <c r="T194" s="18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1" t="s">
        <v>148</v>
      </c>
      <c r="AT194" s="181" t="s">
        <v>144</v>
      </c>
      <c r="AU194" s="181" t="s">
        <v>83</v>
      </c>
      <c r="AY194" s="18" t="s">
        <v>142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77</v>
      </c>
      <c r="BK194" s="182">
        <f>ROUND(I194*H194,2)</f>
        <v>0</v>
      </c>
      <c r="BL194" s="18" t="s">
        <v>148</v>
      </c>
      <c r="BM194" s="181" t="s">
        <v>288</v>
      </c>
    </row>
    <row r="195" spans="1:65" s="2" customFormat="1" ht="11.25">
      <c r="A195" s="35"/>
      <c r="B195" s="36"/>
      <c r="C195" s="37"/>
      <c r="D195" s="183" t="s">
        <v>150</v>
      </c>
      <c r="E195" s="37"/>
      <c r="F195" s="184" t="s">
        <v>289</v>
      </c>
      <c r="G195" s="37"/>
      <c r="H195" s="37"/>
      <c r="I195" s="185"/>
      <c r="J195" s="37"/>
      <c r="K195" s="37"/>
      <c r="L195" s="40"/>
      <c r="M195" s="186"/>
      <c r="N195" s="187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150</v>
      </c>
      <c r="AU195" s="18" t="s">
        <v>83</v>
      </c>
    </row>
    <row r="196" spans="1:65" s="14" customFormat="1" ht="11.25">
      <c r="B196" s="199"/>
      <c r="C196" s="200"/>
      <c r="D196" s="190" t="s">
        <v>152</v>
      </c>
      <c r="E196" s="201" t="s">
        <v>19</v>
      </c>
      <c r="F196" s="202" t="s">
        <v>290</v>
      </c>
      <c r="G196" s="200"/>
      <c r="H196" s="203">
        <v>13.244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152</v>
      </c>
      <c r="AU196" s="209" t="s">
        <v>83</v>
      </c>
      <c r="AV196" s="14" t="s">
        <v>83</v>
      </c>
      <c r="AW196" s="14" t="s">
        <v>33</v>
      </c>
      <c r="AX196" s="14" t="s">
        <v>72</v>
      </c>
      <c r="AY196" s="209" t="s">
        <v>142</v>
      </c>
    </row>
    <row r="197" spans="1:65" s="15" customFormat="1" ht="11.25">
      <c r="B197" s="210"/>
      <c r="C197" s="211"/>
      <c r="D197" s="190" t="s">
        <v>152</v>
      </c>
      <c r="E197" s="212" t="s">
        <v>98</v>
      </c>
      <c r="F197" s="213" t="s">
        <v>159</v>
      </c>
      <c r="G197" s="211"/>
      <c r="H197" s="214">
        <v>13.244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152</v>
      </c>
      <c r="AU197" s="220" t="s">
        <v>83</v>
      </c>
      <c r="AV197" s="15" t="s">
        <v>160</v>
      </c>
      <c r="AW197" s="15" t="s">
        <v>33</v>
      </c>
      <c r="AX197" s="15" t="s">
        <v>72</v>
      </c>
      <c r="AY197" s="220" t="s">
        <v>142</v>
      </c>
    </row>
    <row r="198" spans="1:65" s="16" customFormat="1" ht="11.25">
      <c r="B198" s="221"/>
      <c r="C198" s="222"/>
      <c r="D198" s="190" t="s">
        <v>152</v>
      </c>
      <c r="E198" s="223" t="s">
        <v>19</v>
      </c>
      <c r="F198" s="224" t="s">
        <v>161</v>
      </c>
      <c r="G198" s="222"/>
      <c r="H198" s="225">
        <v>13.244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152</v>
      </c>
      <c r="AU198" s="231" t="s">
        <v>83</v>
      </c>
      <c r="AV198" s="16" t="s">
        <v>148</v>
      </c>
      <c r="AW198" s="16" t="s">
        <v>33</v>
      </c>
      <c r="AX198" s="16" t="s">
        <v>77</v>
      </c>
      <c r="AY198" s="231" t="s">
        <v>142</v>
      </c>
    </row>
    <row r="199" spans="1:65" s="2" customFormat="1" ht="16.5" customHeight="1">
      <c r="A199" s="35"/>
      <c r="B199" s="36"/>
      <c r="C199" s="232" t="s">
        <v>7</v>
      </c>
      <c r="D199" s="232" t="s">
        <v>204</v>
      </c>
      <c r="E199" s="233" t="s">
        <v>291</v>
      </c>
      <c r="F199" s="234" t="s">
        <v>292</v>
      </c>
      <c r="G199" s="235" t="s">
        <v>100</v>
      </c>
      <c r="H199" s="236">
        <v>13.509</v>
      </c>
      <c r="I199" s="237"/>
      <c r="J199" s="238">
        <f>ROUND(I199*H199,2)</f>
        <v>0</v>
      </c>
      <c r="K199" s="234" t="s">
        <v>147</v>
      </c>
      <c r="L199" s="239"/>
      <c r="M199" s="240" t="s">
        <v>19</v>
      </c>
      <c r="N199" s="241" t="s">
        <v>43</v>
      </c>
      <c r="O199" s="65"/>
      <c r="P199" s="179">
        <f>O199*H199</f>
        <v>0</v>
      </c>
      <c r="Q199" s="179">
        <v>3.5999999999999997E-2</v>
      </c>
      <c r="R199" s="179">
        <f>Q199*H199</f>
        <v>0.48632399999999998</v>
      </c>
      <c r="S199" s="179">
        <v>0</v>
      </c>
      <c r="T199" s="18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1" t="s">
        <v>207</v>
      </c>
      <c r="AT199" s="181" t="s">
        <v>204</v>
      </c>
      <c r="AU199" s="181" t="s">
        <v>83</v>
      </c>
      <c r="AY199" s="18" t="s">
        <v>142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18" t="s">
        <v>77</v>
      </c>
      <c r="BK199" s="182">
        <f>ROUND(I199*H199,2)</f>
        <v>0</v>
      </c>
      <c r="BL199" s="18" t="s">
        <v>148</v>
      </c>
      <c r="BM199" s="181" t="s">
        <v>293</v>
      </c>
    </row>
    <row r="200" spans="1:65" s="14" customFormat="1" ht="11.25">
      <c r="B200" s="199"/>
      <c r="C200" s="200"/>
      <c r="D200" s="190" t="s">
        <v>152</v>
      </c>
      <c r="E200" s="201" t="s">
        <v>19</v>
      </c>
      <c r="F200" s="202" t="s">
        <v>98</v>
      </c>
      <c r="G200" s="200"/>
      <c r="H200" s="203">
        <v>13.244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152</v>
      </c>
      <c r="AU200" s="209" t="s">
        <v>83</v>
      </c>
      <c r="AV200" s="14" t="s">
        <v>83</v>
      </c>
      <c r="AW200" s="14" t="s">
        <v>33</v>
      </c>
      <c r="AX200" s="14" t="s">
        <v>77</v>
      </c>
      <c r="AY200" s="209" t="s">
        <v>142</v>
      </c>
    </row>
    <row r="201" spans="1:65" s="14" customFormat="1" ht="11.25">
      <c r="B201" s="199"/>
      <c r="C201" s="200"/>
      <c r="D201" s="190" t="s">
        <v>152</v>
      </c>
      <c r="E201" s="200"/>
      <c r="F201" s="202" t="s">
        <v>294</v>
      </c>
      <c r="G201" s="200"/>
      <c r="H201" s="203">
        <v>13.509</v>
      </c>
      <c r="I201" s="204"/>
      <c r="J201" s="200"/>
      <c r="K201" s="200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152</v>
      </c>
      <c r="AU201" s="209" t="s">
        <v>83</v>
      </c>
      <c r="AV201" s="14" t="s">
        <v>83</v>
      </c>
      <c r="AW201" s="14" t="s">
        <v>4</v>
      </c>
      <c r="AX201" s="14" t="s">
        <v>77</v>
      </c>
      <c r="AY201" s="209" t="s">
        <v>142</v>
      </c>
    </row>
    <row r="202" spans="1:65" s="2" customFormat="1" ht="24.2" customHeight="1">
      <c r="A202" s="35"/>
      <c r="B202" s="36"/>
      <c r="C202" s="170" t="s">
        <v>295</v>
      </c>
      <c r="D202" s="170" t="s">
        <v>144</v>
      </c>
      <c r="E202" s="171" t="s">
        <v>296</v>
      </c>
      <c r="F202" s="172" t="s">
        <v>297</v>
      </c>
      <c r="G202" s="173" t="s">
        <v>298</v>
      </c>
      <c r="H202" s="174">
        <v>2</v>
      </c>
      <c r="I202" s="175"/>
      <c r="J202" s="176">
        <f>ROUND(I202*H202,2)</f>
        <v>0</v>
      </c>
      <c r="K202" s="172" t="s">
        <v>147</v>
      </c>
      <c r="L202" s="40"/>
      <c r="M202" s="177" t="s">
        <v>19</v>
      </c>
      <c r="N202" s="178" t="s">
        <v>43</v>
      </c>
      <c r="O202" s="65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1" t="s">
        <v>148</v>
      </c>
      <c r="AT202" s="181" t="s">
        <v>144</v>
      </c>
      <c r="AU202" s="181" t="s">
        <v>83</v>
      </c>
      <c r="AY202" s="18" t="s">
        <v>142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8" t="s">
        <v>77</v>
      </c>
      <c r="BK202" s="182">
        <f>ROUND(I202*H202,2)</f>
        <v>0</v>
      </c>
      <c r="BL202" s="18" t="s">
        <v>148</v>
      </c>
      <c r="BM202" s="181" t="s">
        <v>299</v>
      </c>
    </row>
    <row r="203" spans="1:65" s="2" customFormat="1" ht="11.25">
      <c r="A203" s="35"/>
      <c r="B203" s="36"/>
      <c r="C203" s="37"/>
      <c r="D203" s="183" t="s">
        <v>150</v>
      </c>
      <c r="E203" s="37"/>
      <c r="F203" s="184" t="s">
        <v>300</v>
      </c>
      <c r="G203" s="37"/>
      <c r="H203" s="37"/>
      <c r="I203" s="185"/>
      <c r="J203" s="37"/>
      <c r="K203" s="37"/>
      <c r="L203" s="40"/>
      <c r="M203" s="186"/>
      <c r="N203" s="187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150</v>
      </c>
      <c r="AU203" s="18" t="s">
        <v>83</v>
      </c>
    </row>
    <row r="204" spans="1:65" s="2" customFormat="1" ht="33" customHeight="1">
      <c r="A204" s="35"/>
      <c r="B204" s="36"/>
      <c r="C204" s="170" t="s">
        <v>301</v>
      </c>
      <c r="D204" s="170" t="s">
        <v>144</v>
      </c>
      <c r="E204" s="171" t="s">
        <v>302</v>
      </c>
      <c r="F204" s="172" t="s">
        <v>303</v>
      </c>
      <c r="G204" s="173" t="s">
        <v>298</v>
      </c>
      <c r="H204" s="174">
        <v>28</v>
      </c>
      <c r="I204" s="175"/>
      <c r="J204" s="176">
        <f>ROUND(I204*H204,2)</f>
        <v>0</v>
      </c>
      <c r="K204" s="172" t="s">
        <v>147</v>
      </c>
      <c r="L204" s="40"/>
      <c r="M204" s="177" t="s">
        <v>19</v>
      </c>
      <c r="N204" s="178" t="s">
        <v>43</v>
      </c>
      <c r="O204" s="65"/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1" t="s">
        <v>148</v>
      </c>
      <c r="AT204" s="181" t="s">
        <v>144</v>
      </c>
      <c r="AU204" s="181" t="s">
        <v>83</v>
      </c>
      <c r="AY204" s="18" t="s">
        <v>142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18" t="s">
        <v>77</v>
      </c>
      <c r="BK204" s="182">
        <f>ROUND(I204*H204,2)</f>
        <v>0</v>
      </c>
      <c r="BL204" s="18" t="s">
        <v>148</v>
      </c>
      <c r="BM204" s="181" t="s">
        <v>304</v>
      </c>
    </row>
    <row r="205" spans="1:65" s="2" customFormat="1" ht="11.25">
      <c r="A205" s="35"/>
      <c r="B205" s="36"/>
      <c r="C205" s="37"/>
      <c r="D205" s="183" t="s">
        <v>150</v>
      </c>
      <c r="E205" s="37"/>
      <c r="F205" s="184" t="s">
        <v>305</v>
      </c>
      <c r="G205" s="37"/>
      <c r="H205" s="37"/>
      <c r="I205" s="185"/>
      <c r="J205" s="37"/>
      <c r="K205" s="37"/>
      <c r="L205" s="40"/>
      <c r="M205" s="186"/>
      <c r="N205" s="187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150</v>
      </c>
      <c r="AU205" s="18" t="s">
        <v>83</v>
      </c>
    </row>
    <row r="206" spans="1:65" s="14" customFormat="1" ht="11.25">
      <c r="B206" s="199"/>
      <c r="C206" s="200"/>
      <c r="D206" s="190" t="s">
        <v>152</v>
      </c>
      <c r="E206" s="200"/>
      <c r="F206" s="202" t="s">
        <v>306</v>
      </c>
      <c r="G206" s="200"/>
      <c r="H206" s="203">
        <v>28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152</v>
      </c>
      <c r="AU206" s="209" t="s">
        <v>83</v>
      </c>
      <c r="AV206" s="14" t="s">
        <v>83</v>
      </c>
      <c r="AW206" s="14" t="s">
        <v>4</v>
      </c>
      <c r="AX206" s="14" t="s">
        <v>77</v>
      </c>
      <c r="AY206" s="209" t="s">
        <v>142</v>
      </c>
    </row>
    <row r="207" spans="1:65" s="2" customFormat="1" ht="24.2" customHeight="1">
      <c r="A207" s="35"/>
      <c r="B207" s="36"/>
      <c r="C207" s="170" t="s">
        <v>307</v>
      </c>
      <c r="D207" s="170" t="s">
        <v>144</v>
      </c>
      <c r="E207" s="171" t="s">
        <v>308</v>
      </c>
      <c r="F207" s="172" t="s">
        <v>309</v>
      </c>
      <c r="G207" s="173" t="s">
        <v>298</v>
      </c>
      <c r="H207" s="174">
        <v>2</v>
      </c>
      <c r="I207" s="175"/>
      <c r="J207" s="176">
        <f>ROUND(I207*H207,2)</f>
        <v>0</v>
      </c>
      <c r="K207" s="172" t="s">
        <v>147</v>
      </c>
      <c r="L207" s="40"/>
      <c r="M207" s="177" t="s">
        <v>19</v>
      </c>
      <c r="N207" s="178" t="s">
        <v>43</v>
      </c>
      <c r="O207" s="65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1" t="s">
        <v>148</v>
      </c>
      <c r="AT207" s="181" t="s">
        <v>144</v>
      </c>
      <c r="AU207" s="181" t="s">
        <v>83</v>
      </c>
      <c r="AY207" s="18" t="s">
        <v>142</v>
      </c>
      <c r="BE207" s="182">
        <f>IF(N207="základní",J207,0)</f>
        <v>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8" t="s">
        <v>77</v>
      </c>
      <c r="BK207" s="182">
        <f>ROUND(I207*H207,2)</f>
        <v>0</v>
      </c>
      <c r="BL207" s="18" t="s">
        <v>148</v>
      </c>
      <c r="BM207" s="181" t="s">
        <v>310</v>
      </c>
    </row>
    <row r="208" spans="1:65" s="2" customFormat="1" ht="11.25">
      <c r="A208" s="35"/>
      <c r="B208" s="36"/>
      <c r="C208" s="37"/>
      <c r="D208" s="183" t="s">
        <v>150</v>
      </c>
      <c r="E208" s="37"/>
      <c r="F208" s="184" t="s">
        <v>311</v>
      </c>
      <c r="G208" s="37"/>
      <c r="H208" s="37"/>
      <c r="I208" s="185"/>
      <c r="J208" s="37"/>
      <c r="K208" s="37"/>
      <c r="L208" s="40"/>
      <c r="M208" s="186"/>
      <c r="N208" s="187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150</v>
      </c>
      <c r="AU208" s="18" t="s">
        <v>83</v>
      </c>
    </row>
    <row r="209" spans="1:65" s="12" customFormat="1" ht="22.9" customHeight="1">
      <c r="B209" s="154"/>
      <c r="C209" s="155"/>
      <c r="D209" s="156" t="s">
        <v>71</v>
      </c>
      <c r="E209" s="168" t="s">
        <v>312</v>
      </c>
      <c r="F209" s="168" t="s">
        <v>313</v>
      </c>
      <c r="G209" s="155"/>
      <c r="H209" s="155"/>
      <c r="I209" s="158"/>
      <c r="J209" s="169">
        <f>BK209</f>
        <v>0</v>
      </c>
      <c r="K209" s="155"/>
      <c r="L209" s="160"/>
      <c r="M209" s="161"/>
      <c r="N209" s="162"/>
      <c r="O209" s="162"/>
      <c r="P209" s="163">
        <f>SUM(P210:P211)</f>
        <v>0</v>
      </c>
      <c r="Q209" s="162"/>
      <c r="R209" s="163">
        <f>SUM(R210:R211)</f>
        <v>0</v>
      </c>
      <c r="S209" s="162"/>
      <c r="T209" s="164">
        <f>SUM(T210:T211)</f>
        <v>0</v>
      </c>
      <c r="AR209" s="165" t="s">
        <v>77</v>
      </c>
      <c r="AT209" s="166" t="s">
        <v>71</v>
      </c>
      <c r="AU209" s="166" t="s">
        <v>77</v>
      </c>
      <c r="AY209" s="165" t="s">
        <v>142</v>
      </c>
      <c r="BK209" s="167">
        <f>SUM(BK210:BK211)</f>
        <v>0</v>
      </c>
    </row>
    <row r="210" spans="1:65" s="2" customFormat="1" ht="37.9" customHeight="1">
      <c r="A210" s="35"/>
      <c r="B210" s="36"/>
      <c r="C210" s="170" t="s">
        <v>314</v>
      </c>
      <c r="D210" s="170" t="s">
        <v>144</v>
      </c>
      <c r="E210" s="171" t="s">
        <v>315</v>
      </c>
      <c r="F210" s="172" t="s">
        <v>316</v>
      </c>
      <c r="G210" s="173" t="s">
        <v>190</v>
      </c>
      <c r="H210" s="174">
        <v>40.963999999999999</v>
      </c>
      <c r="I210" s="175"/>
      <c r="J210" s="176">
        <f>ROUND(I210*H210,2)</f>
        <v>0</v>
      </c>
      <c r="K210" s="172" t="s">
        <v>147</v>
      </c>
      <c r="L210" s="40"/>
      <c r="M210" s="177" t="s">
        <v>19</v>
      </c>
      <c r="N210" s="178" t="s">
        <v>43</v>
      </c>
      <c r="O210" s="65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1" t="s">
        <v>148</v>
      </c>
      <c r="AT210" s="181" t="s">
        <v>144</v>
      </c>
      <c r="AU210" s="181" t="s">
        <v>83</v>
      </c>
      <c r="AY210" s="18" t="s">
        <v>142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8" t="s">
        <v>77</v>
      </c>
      <c r="BK210" s="182">
        <f>ROUND(I210*H210,2)</f>
        <v>0</v>
      </c>
      <c r="BL210" s="18" t="s">
        <v>148</v>
      </c>
      <c r="BM210" s="181" t="s">
        <v>317</v>
      </c>
    </row>
    <row r="211" spans="1:65" s="2" customFormat="1" ht="11.25">
      <c r="A211" s="35"/>
      <c r="B211" s="36"/>
      <c r="C211" s="37"/>
      <c r="D211" s="183" t="s">
        <v>150</v>
      </c>
      <c r="E211" s="37"/>
      <c r="F211" s="184" t="s">
        <v>318</v>
      </c>
      <c r="G211" s="37"/>
      <c r="H211" s="37"/>
      <c r="I211" s="185"/>
      <c r="J211" s="37"/>
      <c r="K211" s="37"/>
      <c r="L211" s="40"/>
      <c r="M211" s="186"/>
      <c r="N211" s="187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150</v>
      </c>
      <c r="AU211" s="18" t="s">
        <v>83</v>
      </c>
    </row>
    <row r="212" spans="1:65" s="12" customFormat="1" ht="25.9" customHeight="1">
      <c r="B212" s="154"/>
      <c r="C212" s="155"/>
      <c r="D212" s="156" t="s">
        <v>71</v>
      </c>
      <c r="E212" s="157" t="s">
        <v>319</v>
      </c>
      <c r="F212" s="157" t="s">
        <v>320</v>
      </c>
      <c r="G212" s="155"/>
      <c r="H212" s="155"/>
      <c r="I212" s="158"/>
      <c r="J212" s="159">
        <f>BK212</f>
        <v>0</v>
      </c>
      <c r="K212" s="155"/>
      <c r="L212" s="160"/>
      <c r="M212" s="161"/>
      <c r="N212" s="162"/>
      <c r="O212" s="162"/>
      <c r="P212" s="163">
        <f>P213</f>
        <v>0</v>
      </c>
      <c r="Q212" s="162"/>
      <c r="R212" s="163">
        <f>R213</f>
        <v>0.6300619999999999</v>
      </c>
      <c r="S212" s="162"/>
      <c r="T212" s="164">
        <f>T213</f>
        <v>0</v>
      </c>
      <c r="AR212" s="165" t="s">
        <v>83</v>
      </c>
      <c r="AT212" s="166" t="s">
        <v>71</v>
      </c>
      <c r="AU212" s="166" t="s">
        <v>72</v>
      </c>
      <c r="AY212" s="165" t="s">
        <v>142</v>
      </c>
      <c r="BK212" s="167">
        <f>BK213</f>
        <v>0</v>
      </c>
    </row>
    <row r="213" spans="1:65" s="12" customFormat="1" ht="22.9" customHeight="1">
      <c r="B213" s="154"/>
      <c r="C213" s="155"/>
      <c r="D213" s="156" t="s">
        <v>71</v>
      </c>
      <c r="E213" s="168" t="s">
        <v>321</v>
      </c>
      <c r="F213" s="168" t="s">
        <v>322</v>
      </c>
      <c r="G213" s="155"/>
      <c r="H213" s="155"/>
      <c r="I213" s="158"/>
      <c r="J213" s="169">
        <f>BK213</f>
        <v>0</v>
      </c>
      <c r="K213" s="155"/>
      <c r="L213" s="160"/>
      <c r="M213" s="161"/>
      <c r="N213" s="162"/>
      <c r="O213" s="162"/>
      <c r="P213" s="163">
        <f>SUM(P214:P223)</f>
        <v>0</v>
      </c>
      <c r="Q213" s="162"/>
      <c r="R213" s="163">
        <f>SUM(R214:R223)</f>
        <v>0.6300619999999999</v>
      </c>
      <c r="S213" s="162"/>
      <c r="T213" s="164">
        <f>SUM(T214:T223)</f>
        <v>0</v>
      </c>
      <c r="AR213" s="165" t="s">
        <v>83</v>
      </c>
      <c r="AT213" s="166" t="s">
        <v>71</v>
      </c>
      <c r="AU213" s="166" t="s">
        <v>77</v>
      </c>
      <c r="AY213" s="165" t="s">
        <v>142</v>
      </c>
      <c r="BK213" s="167">
        <f>SUM(BK214:BK223)</f>
        <v>0</v>
      </c>
    </row>
    <row r="214" spans="1:65" s="2" customFormat="1" ht="24.2" customHeight="1">
      <c r="A214" s="35"/>
      <c r="B214" s="36"/>
      <c r="C214" s="170" t="s">
        <v>323</v>
      </c>
      <c r="D214" s="170" t="s">
        <v>144</v>
      </c>
      <c r="E214" s="171" t="s">
        <v>324</v>
      </c>
      <c r="F214" s="172" t="s">
        <v>325</v>
      </c>
      <c r="G214" s="173" t="s">
        <v>86</v>
      </c>
      <c r="H214" s="174">
        <v>54.787999999999997</v>
      </c>
      <c r="I214" s="175"/>
      <c r="J214" s="176">
        <f>ROUND(I214*H214,2)</f>
        <v>0</v>
      </c>
      <c r="K214" s="172" t="s">
        <v>19</v>
      </c>
      <c r="L214" s="40"/>
      <c r="M214" s="177" t="s">
        <v>19</v>
      </c>
      <c r="N214" s="178" t="s">
        <v>43</v>
      </c>
      <c r="O214" s="65"/>
      <c r="P214" s="179">
        <f>O214*H214</f>
        <v>0</v>
      </c>
      <c r="Q214" s="179">
        <v>1.15E-2</v>
      </c>
      <c r="R214" s="179">
        <f>Q214*H214</f>
        <v>0.6300619999999999</v>
      </c>
      <c r="S214" s="179">
        <v>0</v>
      </c>
      <c r="T214" s="18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1" t="s">
        <v>259</v>
      </c>
      <c r="AT214" s="181" t="s">
        <v>144</v>
      </c>
      <c r="AU214" s="181" t="s">
        <v>83</v>
      </c>
      <c r="AY214" s="18" t="s">
        <v>142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18" t="s">
        <v>77</v>
      </c>
      <c r="BK214" s="182">
        <f>ROUND(I214*H214,2)</f>
        <v>0</v>
      </c>
      <c r="BL214" s="18" t="s">
        <v>259</v>
      </c>
      <c r="BM214" s="181" t="s">
        <v>326</v>
      </c>
    </row>
    <row r="215" spans="1:65" s="2" customFormat="1" ht="29.25">
      <c r="A215" s="35"/>
      <c r="B215" s="36"/>
      <c r="C215" s="37"/>
      <c r="D215" s="190" t="s">
        <v>251</v>
      </c>
      <c r="E215" s="37"/>
      <c r="F215" s="242" t="s">
        <v>327</v>
      </c>
      <c r="G215" s="37"/>
      <c r="H215" s="37"/>
      <c r="I215" s="185"/>
      <c r="J215" s="37"/>
      <c r="K215" s="37"/>
      <c r="L215" s="40"/>
      <c r="M215" s="186"/>
      <c r="N215" s="187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251</v>
      </c>
      <c r="AU215" s="18" t="s">
        <v>83</v>
      </c>
    </row>
    <row r="216" spans="1:65" s="14" customFormat="1" ht="11.25">
      <c r="B216" s="199"/>
      <c r="C216" s="200"/>
      <c r="D216" s="190" t="s">
        <v>152</v>
      </c>
      <c r="E216" s="201" t="s">
        <v>19</v>
      </c>
      <c r="F216" s="202" t="s">
        <v>328</v>
      </c>
      <c r="G216" s="200"/>
      <c r="H216" s="203">
        <v>61.912999999999997</v>
      </c>
      <c r="I216" s="204"/>
      <c r="J216" s="200"/>
      <c r="K216" s="200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152</v>
      </c>
      <c r="AU216" s="209" t="s">
        <v>83</v>
      </c>
      <c r="AV216" s="14" t="s">
        <v>83</v>
      </c>
      <c r="AW216" s="14" t="s">
        <v>33</v>
      </c>
      <c r="AX216" s="14" t="s">
        <v>72</v>
      </c>
      <c r="AY216" s="209" t="s">
        <v>142</v>
      </c>
    </row>
    <row r="217" spans="1:65" s="14" customFormat="1" ht="11.25">
      <c r="B217" s="199"/>
      <c r="C217" s="200"/>
      <c r="D217" s="190" t="s">
        <v>152</v>
      </c>
      <c r="E217" s="201" t="s">
        <v>19</v>
      </c>
      <c r="F217" s="202" t="s">
        <v>329</v>
      </c>
      <c r="G217" s="200"/>
      <c r="H217" s="203">
        <v>-1.6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152</v>
      </c>
      <c r="AU217" s="209" t="s">
        <v>83</v>
      </c>
      <c r="AV217" s="14" t="s">
        <v>83</v>
      </c>
      <c r="AW217" s="14" t="s">
        <v>33</v>
      </c>
      <c r="AX217" s="14" t="s">
        <v>72</v>
      </c>
      <c r="AY217" s="209" t="s">
        <v>142</v>
      </c>
    </row>
    <row r="218" spans="1:65" s="14" customFormat="1" ht="11.25">
      <c r="B218" s="199"/>
      <c r="C218" s="200"/>
      <c r="D218" s="190" t="s">
        <v>152</v>
      </c>
      <c r="E218" s="201" t="s">
        <v>19</v>
      </c>
      <c r="F218" s="202" t="s">
        <v>330</v>
      </c>
      <c r="G218" s="200"/>
      <c r="H218" s="203">
        <v>-0.6</v>
      </c>
      <c r="I218" s="204"/>
      <c r="J218" s="200"/>
      <c r="K218" s="200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152</v>
      </c>
      <c r="AU218" s="209" t="s">
        <v>83</v>
      </c>
      <c r="AV218" s="14" t="s">
        <v>83</v>
      </c>
      <c r="AW218" s="14" t="s">
        <v>33</v>
      </c>
      <c r="AX218" s="14" t="s">
        <v>72</v>
      </c>
      <c r="AY218" s="209" t="s">
        <v>142</v>
      </c>
    </row>
    <row r="219" spans="1:65" s="14" customFormat="1" ht="11.25">
      <c r="B219" s="199"/>
      <c r="C219" s="200"/>
      <c r="D219" s="190" t="s">
        <v>152</v>
      </c>
      <c r="E219" s="201" t="s">
        <v>19</v>
      </c>
      <c r="F219" s="202" t="s">
        <v>331</v>
      </c>
      <c r="G219" s="200"/>
      <c r="H219" s="203">
        <v>-3.1520000000000001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152</v>
      </c>
      <c r="AU219" s="209" t="s">
        <v>83</v>
      </c>
      <c r="AV219" s="14" t="s">
        <v>83</v>
      </c>
      <c r="AW219" s="14" t="s">
        <v>33</v>
      </c>
      <c r="AX219" s="14" t="s">
        <v>72</v>
      </c>
      <c r="AY219" s="209" t="s">
        <v>142</v>
      </c>
    </row>
    <row r="220" spans="1:65" s="14" customFormat="1" ht="11.25">
      <c r="B220" s="199"/>
      <c r="C220" s="200"/>
      <c r="D220" s="190" t="s">
        <v>152</v>
      </c>
      <c r="E220" s="201" t="s">
        <v>19</v>
      </c>
      <c r="F220" s="202" t="s">
        <v>332</v>
      </c>
      <c r="G220" s="200"/>
      <c r="H220" s="203">
        <v>-1.7729999999999999</v>
      </c>
      <c r="I220" s="204"/>
      <c r="J220" s="200"/>
      <c r="K220" s="200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152</v>
      </c>
      <c r="AU220" s="209" t="s">
        <v>83</v>
      </c>
      <c r="AV220" s="14" t="s">
        <v>83</v>
      </c>
      <c r="AW220" s="14" t="s">
        <v>33</v>
      </c>
      <c r="AX220" s="14" t="s">
        <v>72</v>
      </c>
      <c r="AY220" s="209" t="s">
        <v>142</v>
      </c>
    </row>
    <row r="221" spans="1:65" s="16" customFormat="1" ht="11.25">
      <c r="B221" s="221"/>
      <c r="C221" s="222"/>
      <c r="D221" s="190" t="s">
        <v>152</v>
      </c>
      <c r="E221" s="223" t="s">
        <v>19</v>
      </c>
      <c r="F221" s="224" t="s">
        <v>161</v>
      </c>
      <c r="G221" s="222"/>
      <c r="H221" s="225">
        <v>54.787999999999997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152</v>
      </c>
      <c r="AU221" s="231" t="s">
        <v>83</v>
      </c>
      <c r="AV221" s="16" t="s">
        <v>148</v>
      </c>
      <c r="AW221" s="16" t="s">
        <v>33</v>
      </c>
      <c r="AX221" s="16" t="s">
        <v>77</v>
      </c>
      <c r="AY221" s="231" t="s">
        <v>142</v>
      </c>
    </row>
    <row r="222" spans="1:65" s="2" customFormat="1" ht="49.15" customHeight="1">
      <c r="A222" s="35"/>
      <c r="B222" s="36"/>
      <c r="C222" s="170" t="s">
        <v>333</v>
      </c>
      <c r="D222" s="170" t="s">
        <v>144</v>
      </c>
      <c r="E222" s="171" t="s">
        <v>334</v>
      </c>
      <c r="F222" s="172" t="s">
        <v>335</v>
      </c>
      <c r="G222" s="173" t="s">
        <v>190</v>
      </c>
      <c r="H222" s="174">
        <v>0.63</v>
      </c>
      <c r="I222" s="175"/>
      <c r="J222" s="176">
        <f>ROUND(I222*H222,2)</f>
        <v>0</v>
      </c>
      <c r="K222" s="172" t="s">
        <v>147</v>
      </c>
      <c r="L222" s="40"/>
      <c r="M222" s="177" t="s">
        <v>19</v>
      </c>
      <c r="N222" s="178" t="s">
        <v>43</v>
      </c>
      <c r="O222" s="65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1" t="s">
        <v>259</v>
      </c>
      <c r="AT222" s="181" t="s">
        <v>144</v>
      </c>
      <c r="AU222" s="181" t="s">
        <v>83</v>
      </c>
      <c r="AY222" s="18" t="s">
        <v>142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8" t="s">
        <v>77</v>
      </c>
      <c r="BK222" s="182">
        <f>ROUND(I222*H222,2)</f>
        <v>0</v>
      </c>
      <c r="BL222" s="18" t="s">
        <v>259</v>
      </c>
      <c r="BM222" s="181" t="s">
        <v>336</v>
      </c>
    </row>
    <row r="223" spans="1:65" s="2" customFormat="1" ht="11.25">
      <c r="A223" s="35"/>
      <c r="B223" s="36"/>
      <c r="C223" s="37"/>
      <c r="D223" s="183" t="s">
        <v>150</v>
      </c>
      <c r="E223" s="37"/>
      <c r="F223" s="184" t="s">
        <v>337</v>
      </c>
      <c r="G223" s="37"/>
      <c r="H223" s="37"/>
      <c r="I223" s="185"/>
      <c r="J223" s="37"/>
      <c r="K223" s="37"/>
      <c r="L223" s="40"/>
      <c r="M223" s="186"/>
      <c r="N223" s="187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150</v>
      </c>
      <c r="AU223" s="18" t="s">
        <v>83</v>
      </c>
    </row>
    <row r="224" spans="1:65" s="12" customFormat="1" ht="25.9" customHeight="1">
      <c r="B224" s="154"/>
      <c r="C224" s="155"/>
      <c r="D224" s="156" t="s">
        <v>71</v>
      </c>
      <c r="E224" s="157" t="s">
        <v>204</v>
      </c>
      <c r="F224" s="157" t="s">
        <v>338</v>
      </c>
      <c r="G224" s="155"/>
      <c r="H224" s="155"/>
      <c r="I224" s="158"/>
      <c r="J224" s="159">
        <f>BK224</f>
        <v>0</v>
      </c>
      <c r="K224" s="155"/>
      <c r="L224" s="160"/>
      <c r="M224" s="161"/>
      <c r="N224" s="162"/>
      <c r="O224" s="162"/>
      <c r="P224" s="163">
        <f>SUM(P225:P234)</f>
        <v>0</v>
      </c>
      <c r="Q224" s="162"/>
      <c r="R224" s="163">
        <f>SUM(R225:R234)</f>
        <v>2.60046</v>
      </c>
      <c r="S224" s="162"/>
      <c r="T224" s="164">
        <f>SUM(T225:T234)</f>
        <v>0</v>
      </c>
      <c r="AR224" s="165" t="s">
        <v>160</v>
      </c>
      <c r="AT224" s="166" t="s">
        <v>71</v>
      </c>
      <c r="AU224" s="166" t="s">
        <v>72</v>
      </c>
      <c r="AY224" s="165" t="s">
        <v>142</v>
      </c>
      <c r="BK224" s="167">
        <f>SUM(BK225:BK234)</f>
        <v>0</v>
      </c>
    </row>
    <row r="225" spans="1:65" s="2" customFormat="1" ht="21.75" customHeight="1">
      <c r="A225" s="35"/>
      <c r="B225" s="36"/>
      <c r="C225" s="170" t="s">
        <v>339</v>
      </c>
      <c r="D225" s="170" t="s">
        <v>144</v>
      </c>
      <c r="E225" s="171" t="s">
        <v>340</v>
      </c>
      <c r="F225" s="172" t="s">
        <v>341</v>
      </c>
      <c r="G225" s="173" t="s">
        <v>100</v>
      </c>
      <c r="H225" s="174">
        <v>66.5</v>
      </c>
      <c r="I225" s="175"/>
      <c r="J225" s="176">
        <f>ROUND(I225*H225,2)</f>
        <v>0</v>
      </c>
      <c r="K225" s="172" t="s">
        <v>19</v>
      </c>
      <c r="L225" s="40"/>
      <c r="M225" s="177" t="s">
        <v>19</v>
      </c>
      <c r="N225" s="178" t="s">
        <v>43</v>
      </c>
      <c r="O225" s="65"/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1" t="s">
        <v>342</v>
      </c>
      <c r="AT225" s="181" t="s">
        <v>144</v>
      </c>
      <c r="AU225" s="181" t="s">
        <v>77</v>
      </c>
      <c r="AY225" s="18" t="s">
        <v>142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8" t="s">
        <v>77</v>
      </c>
      <c r="BK225" s="182">
        <f>ROUND(I225*H225,2)</f>
        <v>0</v>
      </c>
      <c r="BL225" s="18" t="s">
        <v>342</v>
      </c>
      <c r="BM225" s="181" t="s">
        <v>343</v>
      </c>
    </row>
    <row r="226" spans="1:65" s="2" customFormat="1" ht="19.5">
      <c r="A226" s="35"/>
      <c r="B226" s="36"/>
      <c r="C226" s="37"/>
      <c r="D226" s="190" t="s">
        <v>251</v>
      </c>
      <c r="E226" s="37"/>
      <c r="F226" s="242" t="s">
        <v>344</v>
      </c>
      <c r="G226" s="37"/>
      <c r="H226" s="37"/>
      <c r="I226" s="185"/>
      <c r="J226" s="37"/>
      <c r="K226" s="37"/>
      <c r="L226" s="40"/>
      <c r="M226" s="186"/>
      <c r="N226" s="187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251</v>
      </c>
      <c r="AU226" s="18" t="s">
        <v>77</v>
      </c>
    </row>
    <row r="227" spans="1:65" s="2" customFormat="1" ht="21.75" customHeight="1">
      <c r="A227" s="35"/>
      <c r="B227" s="36"/>
      <c r="C227" s="170" t="s">
        <v>345</v>
      </c>
      <c r="D227" s="170" t="s">
        <v>144</v>
      </c>
      <c r="E227" s="171" t="s">
        <v>346</v>
      </c>
      <c r="F227" s="172" t="s">
        <v>347</v>
      </c>
      <c r="G227" s="173" t="s">
        <v>100</v>
      </c>
      <c r="H227" s="174">
        <v>12.25</v>
      </c>
      <c r="I227" s="175"/>
      <c r="J227" s="176">
        <f>ROUND(I227*H227,2)</f>
        <v>0</v>
      </c>
      <c r="K227" s="172" t="s">
        <v>19</v>
      </c>
      <c r="L227" s="40"/>
      <c r="M227" s="177" t="s">
        <v>19</v>
      </c>
      <c r="N227" s="178" t="s">
        <v>43</v>
      </c>
      <c r="O227" s="65"/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1" t="s">
        <v>342</v>
      </c>
      <c r="AT227" s="181" t="s">
        <v>144</v>
      </c>
      <c r="AU227" s="181" t="s">
        <v>77</v>
      </c>
      <c r="AY227" s="18" t="s">
        <v>142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8" t="s">
        <v>77</v>
      </c>
      <c r="BK227" s="182">
        <f>ROUND(I227*H227,2)</f>
        <v>0</v>
      </c>
      <c r="BL227" s="18" t="s">
        <v>342</v>
      </c>
      <c r="BM227" s="181" t="s">
        <v>348</v>
      </c>
    </row>
    <row r="228" spans="1:65" s="2" customFormat="1" ht="19.5">
      <c r="A228" s="35"/>
      <c r="B228" s="36"/>
      <c r="C228" s="37"/>
      <c r="D228" s="190" t="s">
        <v>251</v>
      </c>
      <c r="E228" s="37"/>
      <c r="F228" s="242" t="s">
        <v>349</v>
      </c>
      <c r="G228" s="37"/>
      <c r="H228" s="37"/>
      <c r="I228" s="185"/>
      <c r="J228" s="37"/>
      <c r="K228" s="37"/>
      <c r="L228" s="40"/>
      <c r="M228" s="186"/>
      <c r="N228" s="187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251</v>
      </c>
      <c r="AU228" s="18" t="s">
        <v>77</v>
      </c>
    </row>
    <row r="229" spans="1:65" s="14" customFormat="1" ht="11.25">
      <c r="B229" s="199"/>
      <c r="C229" s="200"/>
      <c r="D229" s="190" t="s">
        <v>152</v>
      </c>
      <c r="E229" s="201" t="s">
        <v>19</v>
      </c>
      <c r="F229" s="202" t="s">
        <v>350</v>
      </c>
      <c r="G229" s="200"/>
      <c r="H229" s="203">
        <v>12.25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152</v>
      </c>
      <c r="AU229" s="209" t="s">
        <v>77</v>
      </c>
      <c r="AV229" s="14" t="s">
        <v>83</v>
      </c>
      <c r="AW229" s="14" t="s">
        <v>33</v>
      </c>
      <c r="AX229" s="14" t="s">
        <v>77</v>
      </c>
      <c r="AY229" s="209" t="s">
        <v>142</v>
      </c>
    </row>
    <row r="230" spans="1:65" s="2" customFormat="1" ht="37.9" customHeight="1">
      <c r="A230" s="35"/>
      <c r="B230" s="36"/>
      <c r="C230" s="170" t="s">
        <v>351</v>
      </c>
      <c r="D230" s="170" t="s">
        <v>144</v>
      </c>
      <c r="E230" s="171" t="s">
        <v>352</v>
      </c>
      <c r="F230" s="172" t="s">
        <v>353</v>
      </c>
      <c r="G230" s="173" t="s">
        <v>243</v>
      </c>
      <c r="H230" s="174">
        <v>1</v>
      </c>
      <c r="I230" s="175"/>
      <c r="J230" s="176">
        <f>ROUND(I230*H230,2)</f>
        <v>0</v>
      </c>
      <c r="K230" s="172" t="s">
        <v>19</v>
      </c>
      <c r="L230" s="40"/>
      <c r="M230" s="177" t="s">
        <v>19</v>
      </c>
      <c r="N230" s="178" t="s">
        <v>43</v>
      </c>
      <c r="O230" s="65"/>
      <c r="P230" s="179">
        <f>O230*H230</f>
        <v>0</v>
      </c>
      <c r="Q230" s="179">
        <v>2.60046</v>
      </c>
      <c r="R230" s="179">
        <f>Q230*H230</f>
        <v>2.60046</v>
      </c>
      <c r="S230" s="179">
        <v>0</v>
      </c>
      <c r="T230" s="18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1" t="s">
        <v>148</v>
      </c>
      <c r="AT230" s="181" t="s">
        <v>144</v>
      </c>
      <c r="AU230" s="181" t="s">
        <v>77</v>
      </c>
      <c r="AY230" s="18" t="s">
        <v>142</v>
      </c>
      <c r="BE230" s="182">
        <f>IF(N230="základní",J230,0)</f>
        <v>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8" t="s">
        <v>77</v>
      </c>
      <c r="BK230" s="182">
        <f>ROUND(I230*H230,2)</f>
        <v>0</v>
      </c>
      <c r="BL230" s="18" t="s">
        <v>148</v>
      </c>
      <c r="BM230" s="181" t="s">
        <v>354</v>
      </c>
    </row>
    <row r="231" spans="1:65" s="2" customFormat="1" ht="68.25">
      <c r="A231" s="35"/>
      <c r="B231" s="36"/>
      <c r="C231" s="37"/>
      <c r="D231" s="190" t="s">
        <v>251</v>
      </c>
      <c r="E231" s="37"/>
      <c r="F231" s="242" t="s">
        <v>355</v>
      </c>
      <c r="G231" s="37"/>
      <c r="H231" s="37"/>
      <c r="I231" s="185"/>
      <c r="J231" s="37"/>
      <c r="K231" s="37"/>
      <c r="L231" s="40"/>
      <c r="M231" s="186"/>
      <c r="N231" s="187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251</v>
      </c>
      <c r="AU231" s="18" t="s">
        <v>77</v>
      </c>
    </row>
    <row r="232" spans="1:65" s="2" customFormat="1" ht="16.5" customHeight="1">
      <c r="A232" s="35"/>
      <c r="B232" s="36"/>
      <c r="C232" s="170" t="s">
        <v>356</v>
      </c>
      <c r="D232" s="170" t="s">
        <v>144</v>
      </c>
      <c r="E232" s="171" t="s">
        <v>357</v>
      </c>
      <c r="F232" s="172" t="s">
        <v>358</v>
      </c>
      <c r="G232" s="173" t="s">
        <v>100</v>
      </c>
      <c r="H232" s="174">
        <v>62</v>
      </c>
      <c r="I232" s="175"/>
      <c r="J232" s="176">
        <f>ROUND(I232*H232,2)</f>
        <v>0</v>
      </c>
      <c r="K232" s="172" t="s">
        <v>19</v>
      </c>
      <c r="L232" s="40"/>
      <c r="M232" s="177" t="s">
        <v>19</v>
      </c>
      <c r="N232" s="178" t="s">
        <v>43</v>
      </c>
      <c r="O232" s="65"/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1" t="s">
        <v>342</v>
      </c>
      <c r="AT232" s="181" t="s">
        <v>144</v>
      </c>
      <c r="AU232" s="181" t="s">
        <v>77</v>
      </c>
      <c r="AY232" s="18" t="s">
        <v>142</v>
      </c>
      <c r="BE232" s="182">
        <f>IF(N232="základní",J232,0)</f>
        <v>0</v>
      </c>
      <c r="BF232" s="182">
        <f>IF(N232="snížená",J232,0)</f>
        <v>0</v>
      </c>
      <c r="BG232" s="182">
        <f>IF(N232="zákl. přenesená",J232,0)</f>
        <v>0</v>
      </c>
      <c r="BH232" s="182">
        <f>IF(N232="sníž. přenesená",J232,0)</f>
        <v>0</v>
      </c>
      <c r="BI232" s="182">
        <f>IF(N232="nulová",J232,0)</f>
        <v>0</v>
      </c>
      <c r="BJ232" s="18" t="s">
        <v>77</v>
      </c>
      <c r="BK232" s="182">
        <f>ROUND(I232*H232,2)</f>
        <v>0</v>
      </c>
      <c r="BL232" s="18" t="s">
        <v>342</v>
      </c>
      <c r="BM232" s="181" t="s">
        <v>359</v>
      </c>
    </row>
    <row r="233" spans="1:65" s="2" customFormat="1" ht="16.5" customHeight="1">
      <c r="A233" s="35"/>
      <c r="B233" s="36"/>
      <c r="C233" s="170" t="s">
        <v>360</v>
      </c>
      <c r="D233" s="170" t="s">
        <v>144</v>
      </c>
      <c r="E233" s="171" t="s">
        <v>361</v>
      </c>
      <c r="F233" s="172" t="s">
        <v>362</v>
      </c>
      <c r="G233" s="173" t="s">
        <v>100</v>
      </c>
      <c r="H233" s="174">
        <v>52</v>
      </c>
      <c r="I233" s="175"/>
      <c r="J233" s="176">
        <f>ROUND(I233*H233,2)</f>
        <v>0</v>
      </c>
      <c r="K233" s="172" t="s">
        <v>19</v>
      </c>
      <c r="L233" s="40"/>
      <c r="M233" s="177" t="s">
        <v>19</v>
      </c>
      <c r="N233" s="178" t="s">
        <v>43</v>
      </c>
      <c r="O233" s="65"/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1" t="s">
        <v>342</v>
      </c>
      <c r="AT233" s="181" t="s">
        <v>144</v>
      </c>
      <c r="AU233" s="181" t="s">
        <v>77</v>
      </c>
      <c r="AY233" s="18" t="s">
        <v>142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18" t="s">
        <v>77</v>
      </c>
      <c r="BK233" s="182">
        <f>ROUND(I233*H233,2)</f>
        <v>0</v>
      </c>
      <c r="BL233" s="18" t="s">
        <v>342</v>
      </c>
      <c r="BM233" s="181" t="s">
        <v>363</v>
      </c>
    </row>
    <row r="234" spans="1:65" s="2" customFormat="1" ht="19.5">
      <c r="A234" s="35"/>
      <c r="B234" s="36"/>
      <c r="C234" s="37"/>
      <c r="D234" s="190" t="s">
        <v>251</v>
      </c>
      <c r="E234" s="37"/>
      <c r="F234" s="242" t="s">
        <v>364</v>
      </c>
      <c r="G234" s="37"/>
      <c r="H234" s="37"/>
      <c r="I234" s="185"/>
      <c r="J234" s="37"/>
      <c r="K234" s="37"/>
      <c r="L234" s="40"/>
      <c r="M234" s="186"/>
      <c r="N234" s="187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251</v>
      </c>
      <c r="AU234" s="18" t="s">
        <v>77</v>
      </c>
    </row>
    <row r="235" spans="1:65" s="12" customFormat="1" ht="25.9" customHeight="1">
      <c r="B235" s="154"/>
      <c r="C235" s="155"/>
      <c r="D235" s="156" t="s">
        <v>71</v>
      </c>
      <c r="E235" s="157" t="s">
        <v>365</v>
      </c>
      <c r="F235" s="157" t="s">
        <v>366</v>
      </c>
      <c r="G235" s="155"/>
      <c r="H235" s="155"/>
      <c r="I235" s="158"/>
      <c r="J235" s="159">
        <f>BK235</f>
        <v>0</v>
      </c>
      <c r="K235" s="155"/>
      <c r="L235" s="160"/>
      <c r="M235" s="161"/>
      <c r="N235" s="162"/>
      <c r="O235" s="162"/>
      <c r="P235" s="163">
        <f>P236</f>
        <v>0</v>
      </c>
      <c r="Q235" s="162"/>
      <c r="R235" s="163">
        <f>R236</f>
        <v>0</v>
      </c>
      <c r="S235" s="162"/>
      <c r="T235" s="164">
        <f>T236</f>
        <v>0</v>
      </c>
      <c r="AR235" s="165" t="s">
        <v>187</v>
      </c>
      <c r="AT235" s="166" t="s">
        <v>71</v>
      </c>
      <c r="AU235" s="166" t="s">
        <v>72</v>
      </c>
      <c r="AY235" s="165" t="s">
        <v>142</v>
      </c>
      <c r="BK235" s="167">
        <f>BK236</f>
        <v>0</v>
      </c>
    </row>
    <row r="236" spans="1:65" s="2" customFormat="1" ht="37.9" customHeight="1">
      <c r="A236" s="35"/>
      <c r="B236" s="36"/>
      <c r="C236" s="170" t="s">
        <v>367</v>
      </c>
      <c r="D236" s="170" t="s">
        <v>144</v>
      </c>
      <c r="E236" s="171" t="s">
        <v>368</v>
      </c>
      <c r="F236" s="172" t="s">
        <v>369</v>
      </c>
      <c r="G236" s="173" t="s">
        <v>249</v>
      </c>
      <c r="H236" s="174">
        <v>1</v>
      </c>
      <c r="I236" s="175"/>
      <c r="J236" s="176">
        <f>ROUND(I236*H236,2)</f>
        <v>0</v>
      </c>
      <c r="K236" s="172" t="s">
        <v>19</v>
      </c>
      <c r="L236" s="40"/>
      <c r="M236" s="243" t="s">
        <v>19</v>
      </c>
      <c r="N236" s="244" t="s">
        <v>43</v>
      </c>
      <c r="O236" s="245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1" t="s">
        <v>148</v>
      </c>
      <c r="AT236" s="181" t="s">
        <v>144</v>
      </c>
      <c r="AU236" s="181" t="s">
        <v>77</v>
      </c>
      <c r="AY236" s="18" t="s">
        <v>142</v>
      </c>
      <c r="BE236" s="182">
        <f>IF(N236="základní",J236,0)</f>
        <v>0</v>
      </c>
      <c r="BF236" s="182">
        <f>IF(N236="snížená",J236,0)</f>
        <v>0</v>
      </c>
      <c r="BG236" s="182">
        <f>IF(N236="zákl. přenesená",J236,0)</f>
        <v>0</v>
      </c>
      <c r="BH236" s="182">
        <f>IF(N236="sníž. přenesená",J236,0)</f>
        <v>0</v>
      </c>
      <c r="BI236" s="182">
        <f>IF(N236="nulová",J236,0)</f>
        <v>0</v>
      </c>
      <c r="BJ236" s="18" t="s">
        <v>77</v>
      </c>
      <c r="BK236" s="182">
        <f>ROUND(I236*H236,2)</f>
        <v>0</v>
      </c>
      <c r="BL236" s="18" t="s">
        <v>148</v>
      </c>
      <c r="BM236" s="181" t="s">
        <v>370</v>
      </c>
    </row>
    <row r="237" spans="1:65" s="2" customFormat="1" ht="6.95" customHeight="1">
      <c r="A237" s="35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40"/>
      <c r="M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</row>
  </sheetData>
  <sheetProtection algorithmName="SHA-512" hashValue="0t1o35wnpJuTtpBvv8cbKW0ETdMUhLo94CRva5kQnVYBk7Z8LT/r5pX+bFxhWa+zibbstof9d+JZRxKmICEngQ==" saltValue="GCFGj3ois8Hdw/op5LZsZ0VsmhS8r9gBJ+/JSfpm+WguwyLnGXmG3HMpjROYnvj1NIjY7lTXBq/tJqg5G0S89A==" spinCount="100000" sheet="1" objects="1" scenarios="1" formatColumns="0" formatRows="0" autoFilter="0"/>
  <autoFilter ref="C84:K236"/>
  <mergeCells count="6">
    <mergeCell ref="L2:V2"/>
    <mergeCell ref="E7:H7"/>
    <mergeCell ref="E16:H16"/>
    <mergeCell ref="E25:H25"/>
    <mergeCell ref="E46:H46"/>
    <mergeCell ref="E77:H77"/>
  </mergeCells>
  <hyperlinks>
    <hyperlink ref="F89" r:id="rId1"/>
    <hyperlink ref="F99" r:id="rId2"/>
    <hyperlink ref="F113" r:id="rId3"/>
    <hyperlink ref="F119" r:id="rId4"/>
    <hyperlink ref="F122" r:id="rId5"/>
    <hyperlink ref="F126" r:id="rId6"/>
    <hyperlink ref="F139" r:id="rId7"/>
    <hyperlink ref="F149" r:id="rId8"/>
    <hyperlink ref="F153" r:id="rId9"/>
    <hyperlink ref="F158" r:id="rId10"/>
    <hyperlink ref="F162" r:id="rId11"/>
    <hyperlink ref="F183" r:id="rId12"/>
    <hyperlink ref="F186" r:id="rId13"/>
    <hyperlink ref="F195" r:id="rId14"/>
    <hyperlink ref="F203" r:id="rId15"/>
    <hyperlink ref="F205" r:id="rId16"/>
    <hyperlink ref="F208" r:id="rId17"/>
    <hyperlink ref="F211" r:id="rId18"/>
    <hyperlink ref="F223" r:id="rId1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98"/>
      <c r="C3" s="99"/>
      <c r="D3" s="99"/>
      <c r="E3" s="99"/>
      <c r="F3" s="99"/>
      <c r="G3" s="99"/>
      <c r="H3" s="21"/>
    </row>
    <row r="4" spans="1:8" s="1" customFormat="1" ht="24.95" customHeight="1">
      <c r="B4" s="21"/>
      <c r="C4" s="100" t="s">
        <v>371</v>
      </c>
      <c r="H4" s="21"/>
    </row>
    <row r="5" spans="1:8" s="1" customFormat="1" ht="12" customHeight="1">
      <c r="B5" s="21"/>
      <c r="C5" s="248" t="s">
        <v>13</v>
      </c>
      <c r="D5" s="306" t="s">
        <v>14</v>
      </c>
      <c r="E5" s="301"/>
      <c r="F5" s="301"/>
      <c r="H5" s="21"/>
    </row>
    <row r="6" spans="1:8" s="1" customFormat="1" ht="36.950000000000003" customHeight="1">
      <c r="B6" s="21"/>
      <c r="C6" s="249" t="s">
        <v>16</v>
      </c>
      <c r="D6" s="308" t="s">
        <v>17</v>
      </c>
      <c r="E6" s="301"/>
      <c r="F6" s="301"/>
      <c r="H6" s="21"/>
    </row>
    <row r="7" spans="1:8" s="1" customFormat="1" ht="16.5" customHeight="1">
      <c r="B7" s="21"/>
      <c r="C7" s="102" t="s">
        <v>23</v>
      </c>
      <c r="D7" s="105" t="str">
        <f>'Rekapitulace stavby'!AN8</f>
        <v>27. 11. 2024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43"/>
      <c r="B9" s="250"/>
      <c r="C9" s="251" t="s">
        <v>53</v>
      </c>
      <c r="D9" s="252" t="s">
        <v>54</v>
      </c>
      <c r="E9" s="252" t="s">
        <v>129</v>
      </c>
      <c r="F9" s="253" t="s">
        <v>372</v>
      </c>
      <c r="G9" s="143"/>
      <c r="H9" s="250"/>
    </row>
    <row r="10" spans="1:8" s="2" customFormat="1" ht="26.45" customHeight="1">
      <c r="A10" s="35"/>
      <c r="B10" s="40"/>
      <c r="C10" s="254" t="s">
        <v>14</v>
      </c>
      <c r="D10" s="254" t="s">
        <v>17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55" t="s">
        <v>84</v>
      </c>
      <c r="D11" s="256" t="s">
        <v>85</v>
      </c>
      <c r="E11" s="257" t="s">
        <v>86</v>
      </c>
      <c r="F11" s="258">
        <v>2.7360000000000002</v>
      </c>
      <c r="G11" s="35"/>
      <c r="H11" s="40"/>
    </row>
    <row r="12" spans="1:8" s="2" customFormat="1" ht="16.899999999999999" customHeight="1">
      <c r="A12" s="35"/>
      <c r="B12" s="40"/>
      <c r="C12" s="259" t="s">
        <v>19</v>
      </c>
      <c r="D12" s="259" t="s">
        <v>233</v>
      </c>
      <c r="E12" s="18" t="s">
        <v>19</v>
      </c>
      <c r="F12" s="260">
        <v>0</v>
      </c>
      <c r="G12" s="35"/>
      <c r="H12" s="40"/>
    </row>
    <row r="13" spans="1:8" s="2" customFormat="1" ht="16.899999999999999" customHeight="1">
      <c r="A13" s="35"/>
      <c r="B13" s="40"/>
      <c r="C13" s="259" t="s">
        <v>19</v>
      </c>
      <c r="D13" s="259" t="s">
        <v>234</v>
      </c>
      <c r="E13" s="18" t="s">
        <v>19</v>
      </c>
      <c r="F13" s="260">
        <v>2.7360000000000002</v>
      </c>
      <c r="G13" s="35"/>
      <c r="H13" s="40"/>
    </row>
    <row r="14" spans="1:8" s="2" customFormat="1" ht="16.899999999999999" customHeight="1">
      <c r="A14" s="35"/>
      <c r="B14" s="40"/>
      <c r="C14" s="259" t="s">
        <v>84</v>
      </c>
      <c r="D14" s="259" t="s">
        <v>161</v>
      </c>
      <c r="E14" s="18" t="s">
        <v>19</v>
      </c>
      <c r="F14" s="260">
        <v>2.7360000000000002</v>
      </c>
      <c r="G14" s="35"/>
      <c r="H14" s="40"/>
    </row>
    <row r="15" spans="1:8" s="2" customFormat="1" ht="16.899999999999999" customHeight="1">
      <c r="A15" s="35"/>
      <c r="B15" s="40"/>
      <c r="C15" s="261" t="s">
        <v>373</v>
      </c>
      <c r="D15" s="35"/>
      <c r="E15" s="35"/>
      <c r="F15" s="35"/>
      <c r="G15" s="35"/>
      <c r="H15" s="40"/>
    </row>
    <row r="16" spans="1:8" s="2" customFormat="1" ht="16.899999999999999" customHeight="1">
      <c r="A16" s="35"/>
      <c r="B16" s="40"/>
      <c r="C16" s="259" t="s">
        <v>229</v>
      </c>
      <c r="D16" s="259" t="s">
        <v>374</v>
      </c>
      <c r="E16" s="18" t="s">
        <v>86</v>
      </c>
      <c r="F16" s="260">
        <v>2.7360000000000002</v>
      </c>
      <c r="G16" s="35"/>
      <c r="H16" s="40"/>
    </row>
    <row r="17" spans="1:8" s="2" customFormat="1" ht="16.899999999999999" customHeight="1">
      <c r="A17" s="35"/>
      <c r="B17" s="40"/>
      <c r="C17" s="259" t="s">
        <v>235</v>
      </c>
      <c r="D17" s="259" t="s">
        <v>375</v>
      </c>
      <c r="E17" s="18" t="s">
        <v>86</v>
      </c>
      <c r="F17" s="260">
        <v>2.7360000000000002</v>
      </c>
      <c r="G17" s="35"/>
      <c r="H17" s="40"/>
    </row>
    <row r="18" spans="1:8" s="2" customFormat="1" ht="16.899999999999999" customHeight="1">
      <c r="A18" s="35"/>
      <c r="B18" s="40"/>
      <c r="C18" s="255" t="s">
        <v>92</v>
      </c>
      <c r="D18" s="256" t="s">
        <v>93</v>
      </c>
      <c r="E18" s="257" t="s">
        <v>81</v>
      </c>
      <c r="F18" s="258">
        <v>23.605</v>
      </c>
      <c r="G18" s="35"/>
      <c r="H18" s="40"/>
    </row>
    <row r="19" spans="1:8" s="2" customFormat="1" ht="16.899999999999999" customHeight="1">
      <c r="A19" s="35"/>
      <c r="B19" s="40"/>
      <c r="C19" s="259" t="s">
        <v>19</v>
      </c>
      <c r="D19" s="259" t="s">
        <v>153</v>
      </c>
      <c r="E19" s="18" t="s">
        <v>19</v>
      </c>
      <c r="F19" s="260">
        <v>0</v>
      </c>
      <c r="G19" s="35"/>
      <c r="H19" s="40"/>
    </row>
    <row r="20" spans="1:8" s="2" customFormat="1" ht="16.899999999999999" customHeight="1">
      <c r="A20" s="35"/>
      <c r="B20" s="40"/>
      <c r="C20" s="259" t="s">
        <v>19</v>
      </c>
      <c r="D20" s="259" t="s">
        <v>154</v>
      </c>
      <c r="E20" s="18" t="s">
        <v>19</v>
      </c>
      <c r="F20" s="260">
        <v>8.5</v>
      </c>
      <c r="G20" s="35"/>
      <c r="H20" s="40"/>
    </row>
    <row r="21" spans="1:8" s="2" customFormat="1" ht="16.899999999999999" customHeight="1">
      <c r="A21" s="35"/>
      <c r="B21" s="40"/>
      <c r="C21" s="259" t="s">
        <v>19</v>
      </c>
      <c r="D21" s="259" t="s">
        <v>155</v>
      </c>
      <c r="E21" s="18" t="s">
        <v>19</v>
      </c>
      <c r="F21" s="260">
        <v>0</v>
      </c>
      <c r="G21" s="35"/>
      <c r="H21" s="40"/>
    </row>
    <row r="22" spans="1:8" s="2" customFormat="1" ht="16.899999999999999" customHeight="1">
      <c r="A22" s="35"/>
      <c r="B22" s="40"/>
      <c r="C22" s="259" t="s">
        <v>19</v>
      </c>
      <c r="D22" s="259" t="s">
        <v>156</v>
      </c>
      <c r="E22" s="18" t="s">
        <v>19</v>
      </c>
      <c r="F22" s="260">
        <v>3.585</v>
      </c>
      <c r="G22" s="35"/>
      <c r="H22" s="40"/>
    </row>
    <row r="23" spans="1:8" s="2" customFormat="1" ht="16.899999999999999" customHeight="1">
      <c r="A23" s="35"/>
      <c r="B23" s="40"/>
      <c r="C23" s="259" t="s">
        <v>19</v>
      </c>
      <c r="D23" s="259" t="s">
        <v>157</v>
      </c>
      <c r="E23" s="18" t="s">
        <v>19</v>
      </c>
      <c r="F23" s="260">
        <v>0</v>
      </c>
      <c r="G23" s="35"/>
      <c r="H23" s="40"/>
    </row>
    <row r="24" spans="1:8" s="2" customFormat="1" ht="16.899999999999999" customHeight="1">
      <c r="A24" s="35"/>
      <c r="B24" s="40"/>
      <c r="C24" s="259" t="s">
        <v>19</v>
      </c>
      <c r="D24" s="259" t="s">
        <v>158</v>
      </c>
      <c r="E24" s="18" t="s">
        <v>19</v>
      </c>
      <c r="F24" s="260">
        <v>11.52</v>
      </c>
      <c r="G24" s="35"/>
      <c r="H24" s="40"/>
    </row>
    <row r="25" spans="1:8" s="2" customFormat="1" ht="16.899999999999999" customHeight="1">
      <c r="A25" s="35"/>
      <c r="B25" s="40"/>
      <c r="C25" s="259" t="s">
        <v>92</v>
      </c>
      <c r="D25" s="259" t="s">
        <v>159</v>
      </c>
      <c r="E25" s="18" t="s">
        <v>19</v>
      </c>
      <c r="F25" s="260">
        <v>23.605</v>
      </c>
      <c r="G25" s="35"/>
      <c r="H25" s="40"/>
    </row>
    <row r="26" spans="1:8" s="2" customFormat="1" ht="16.899999999999999" customHeight="1">
      <c r="A26" s="35"/>
      <c r="B26" s="40"/>
      <c r="C26" s="261" t="s">
        <v>373</v>
      </c>
      <c r="D26" s="35"/>
      <c r="E26" s="35"/>
      <c r="F26" s="35"/>
      <c r="G26" s="35"/>
      <c r="H26" s="40"/>
    </row>
    <row r="27" spans="1:8" s="2" customFormat="1" ht="16.899999999999999" customHeight="1">
      <c r="A27" s="35"/>
      <c r="B27" s="40"/>
      <c r="C27" s="259" t="s">
        <v>145</v>
      </c>
      <c r="D27" s="259" t="s">
        <v>376</v>
      </c>
      <c r="E27" s="18" t="s">
        <v>81</v>
      </c>
      <c r="F27" s="260">
        <v>23.605</v>
      </c>
      <c r="G27" s="35"/>
      <c r="H27" s="40"/>
    </row>
    <row r="28" spans="1:8" s="2" customFormat="1" ht="22.5">
      <c r="A28" s="35"/>
      <c r="B28" s="40"/>
      <c r="C28" s="259" t="s">
        <v>182</v>
      </c>
      <c r="D28" s="259" t="s">
        <v>377</v>
      </c>
      <c r="E28" s="18" t="s">
        <v>81</v>
      </c>
      <c r="F28" s="260">
        <v>72.048000000000002</v>
      </c>
      <c r="G28" s="35"/>
      <c r="H28" s="40"/>
    </row>
    <row r="29" spans="1:8" s="2" customFormat="1" ht="22.5">
      <c r="A29" s="35"/>
      <c r="B29" s="40"/>
      <c r="C29" s="259" t="s">
        <v>188</v>
      </c>
      <c r="D29" s="259" t="s">
        <v>378</v>
      </c>
      <c r="E29" s="18" t="s">
        <v>190</v>
      </c>
      <c r="F29" s="260">
        <v>126.804</v>
      </c>
      <c r="G29" s="35"/>
      <c r="H29" s="40"/>
    </row>
    <row r="30" spans="1:8" s="2" customFormat="1" ht="16.899999999999999" customHeight="1">
      <c r="A30" s="35"/>
      <c r="B30" s="40"/>
      <c r="C30" s="255" t="s">
        <v>98</v>
      </c>
      <c r="D30" s="256" t="s">
        <v>99</v>
      </c>
      <c r="E30" s="257" t="s">
        <v>100</v>
      </c>
      <c r="F30" s="258">
        <v>13.244</v>
      </c>
      <c r="G30" s="35"/>
      <c r="H30" s="40"/>
    </row>
    <row r="31" spans="1:8" s="2" customFormat="1" ht="16.899999999999999" customHeight="1">
      <c r="A31" s="35"/>
      <c r="B31" s="40"/>
      <c r="C31" s="259" t="s">
        <v>19</v>
      </c>
      <c r="D31" s="259" t="s">
        <v>290</v>
      </c>
      <c r="E31" s="18" t="s">
        <v>19</v>
      </c>
      <c r="F31" s="260">
        <v>13.244</v>
      </c>
      <c r="G31" s="35"/>
      <c r="H31" s="40"/>
    </row>
    <row r="32" spans="1:8" s="2" customFormat="1" ht="16.899999999999999" customHeight="1">
      <c r="A32" s="35"/>
      <c r="B32" s="40"/>
      <c r="C32" s="259" t="s">
        <v>98</v>
      </c>
      <c r="D32" s="259" t="s">
        <v>159</v>
      </c>
      <c r="E32" s="18" t="s">
        <v>19</v>
      </c>
      <c r="F32" s="260">
        <v>13.244</v>
      </c>
      <c r="G32" s="35"/>
      <c r="H32" s="40"/>
    </row>
    <row r="33" spans="1:8" s="2" customFormat="1" ht="16.899999999999999" customHeight="1">
      <c r="A33" s="35"/>
      <c r="B33" s="40"/>
      <c r="C33" s="261" t="s">
        <v>373</v>
      </c>
      <c r="D33" s="35"/>
      <c r="E33" s="35"/>
      <c r="F33" s="35"/>
      <c r="G33" s="35"/>
      <c r="H33" s="40"/>
    </row>
    <row r="34" spans="1:8" s="2" customFormat="1" ht="22.5">
      <c r="A34" s="35"/>
      <c r="B34" s="40"/>
      <c r="C34" s="259" t="s">
        <v>286</v>
      </c>
      <c r="D34" s="259" t="s">
        <v>379</v>
      </c>
      <c r="E34" s="18" t="s">
        <v>100</v>
      </c>
      <c r="F34" s="260">
        <v>13.244</v>
      </c>
      <c r="G34" s="35"/>
      <c r="H34" s="40"/>
    </row>
    <row r="35" spans="1:8" s="2" customFormat="1" ht="16.899999999999999" customHeight="1">
      <c r="A35" s="35"/>
      <c r="B35" s="40"/>
      <c r="C35" s="259" t="s">
        <v>291</v>
      </c>
      <c r="D35" s="259" t="s">
        <v>292</v>
      </c>
      <c r="E35" s="18" t="s">
        <v>100</v>
      </c>
      <c r="F35" s="260">
        <v>13.509</v>
      </c>
      <c r="G35" s="35"/>
      <c r="H35" s="40"/>
    </row>
    <row r="36" spans="1:8" s="2" customFormat="1" ht="16.899999999999999" customHeight="1">
      <c r="A36" s="35"/>
      <c r="B36" s="40"/>
      <c r="C36" s="255" t="s">
        <v>105</v>
      </c>
      <c r="D36" s="256" t="s">
        <v>106</v>
      </c>
      <c r="E36" s="257" t="s">
        <v>81</v>
      </c>
      <c r="F36" s="258">
        <v>29.513999999999999</v>
      </c>
      <c r="G36" s="35"/>
      <c r="H36" s="40"/>
    </row>
    <row r="37" spans="1:8" s="2" customFormat="1" ht="16.899999999999999" customHeight="1">
      <c r="A37" s="35"/>
      <c r="B37" s="40"/>
      <c r="C37" s="259" t="s">
        <v>19</v>
      </c>
      <c r="D37" s="259" t="s">
        <v>166</v>
      </c>
      <c r="E37" s="18" t="s">
        <v>19</v>
      </c>
      <c r="F37" s="260">
        <v>0</v>
      </c>
      <c r="G37" s="35"/>
      <c r="H37" s="40"/>
    </row>
    <row r="38" spans="1:8" s="2" customFormat="1" ht="16.899999999999999" customHeight="1">
      <c r="A38" s="35"/>
      <c r="B38" s="40"/>
      <c r="C38" s="259" t="s">
        <v>19</v>
      </c>
      <c r="D38" s="259" t="s">
        <v>263</v>
      </c>
      <c r="E38" s="18" t="s">
        <v>19</v>
      </c>
      <c r="F38" s="260">
        <v>17.952000000000002</v>
      </c>
      <c r="G38" s="35"/>
      <c r="H38" s="40"/>
    </row>
    <row r="39" spans="1:8" s="2" customFormat="1" ht="16.899999999999999" customHeight="1">
      <c r="A39" s="35"/>
      <c r="B39" s="40"/>
      <c r="C39" s="259" t="s">
        <v>19</v>
      </c>
      <c r="D39" s="259" t="s">
        <v>168</v>
      </c>
      <c r="E39" s="18" t="s">
        <v>19</v>
      </c>
      <c r="F39" s="260">
        <v>0</v>
      </c>
      <c r="G39" s="35"/>
      <c r="H39" s="40"/>
    </row>
    <row r="40" spans="1:8" s="2" customFormat="1" ht="16.899999999999999" customHeight="1">
      <c r="A40" s="35"/>
      <c r="B40" s="40"/>
      <c r="C40" s="259" t="s">
        <v>19</v>
      </c>
      <c r="D40" s="259" t="s">
        <v>264</v>
      </c>
      <c r="E40" s="18" t="s">
        <v>19</v>
      </c>
      <c r="F40" s="260">
        <v>5.508</v>
      </c>
      <c r="G40" s="35"/>
      <c r="H40" s="40"/>
    </row>
    <row r="41" spans="1:8" s="2" customFormat="1" ht="16.899999999999999" customHeight="1">
      <c r="A41" s="35"/>
      <c r="B41" s="40"/>
      <c r="C41" s="259" t="s">
        <v>19</v>
      </c>
      <c r="D41" s="259" t="s">
        <v>170</v>
      </c>
      <c r="E41" s="18" t="s">
        <v>19</v>
      </c>
      <c r="F41" s="260">
        <v>0</v>
      </c>
      <c r="G41" s="35"/>
      <c r="H41" s="40"/>
    </row>
    <row r="42" spans="1:8" s="2" customFormat="1" ht="16.899999999999999" customHeight="1">
      <c r="A42" s="35"/>
      <c r="B42" s="40"/>
      <c r="C42" s="259" t="s">
        <v>19</v>
      </c>
      <c r="D42" s="259" t="s">
        <v>265</v>
      </c>
      <c r="E42" s="18" t="s">
        <v>19</v>
      </c>
      <c r="F42" s="260">
        <v>2.4620000000000002</v>
      </c>
      <c r="G42" s="35"/>
      <c r="H42" s="40"/>
    </row>
    <row r="43" spans="1:8" s="2" customFormat="1" ht="16.899999999999999" customHeight="1">
      <c r="A43" s="35"/>
      <c r="B43" s="40"/>
      <c r="C43" s="259" t="s">
        <v>19</v>
      </c>
      <c r="D43" s="259" t="s">
        <v>172</v>
      </c>
      <c r="E43" s="18" t="s">
        <v>19</v>
      </c>
      <c r="F43" s="260">
        <v>0</v>
      </c>
      <c r="G43" s="35"/>
      <c r="H43" s="40"/>
    </row>
    <row r="44" spans="1:8" s="2" customFormat="1" ht="16.899999999999999" customHeight="1">
      <c r="A44" s="35"/>
      <c r="B44" s="40"/>
      <c r="C44" s="259" t="s">
        <v>19</v>
      </c>
      <c r="D44" s="259" t="s">
        <v>266</v>
      </c>
      <c r="E44" s="18" t="s">
        <v>19</v>
      </c>
      <c r="F44" s="260">
        <v>1.56</v>
      </c>
      <c r="G44" s="35"/>
      <c r="H44" s="40"/>
    </row>
    <row r="45" spans="1:8" s="2" customFormat="1" ht="16.899999999999999" customHeight="1">
      <c r="A45" s="35"/>
      <c r="B45" s="40"/>
      <c r="C45" s="259" t="s">
        <v>19</v>
      </c>
      <c r="D45" s="259" t="s">
        <v>174</v>
      </c>
      <c r="E45" s="18" t="s">
        <v>19</v>
      </c>
      <c r="F45" s="260">
        <v>0</v>
      </c>
      <c r="G45" s="35"/>
      <c r="H45" s="40"/>
    </row>
    <row r="46" spans="1:8" s="2" customFormat="1" ht="16.899999999999999" customHeight="1">
      <c r="A46" s="35"/>
      <c r="B46" s="40"/>
      <c r="C46" s="259" t="s">
        <v>19</v>
      </c>
      <c r="D46" s="259" t="s">
        <v>267</v>
      </c>
      <c r="E46" s="18" t="s">
        <v>19</v>
      </c>
      <c r="F46" s="260">
        <v>2.032</v>
      </c>
      <c r="G46" s="35"/>
      <c r="H46" s="40"/>
    </row>
    <row r="47" spans="1:8" s="2" customFormat="1" ht="16.899999999999999" customHeight="1">
      <c r="A47" s="35"/>
      <c r="B47" s="40"/>
      <c r="C47" s="259" t="s">
        <v>105</v>
      </c>
      <c r="D47" s="259" t="s">
        <v>159</v>
      </c>
      <c r="E47" s="18" t="s">
        <v>19</v>
      </c>
      <c r="F47" s="260">
        <v>29.513999999999999</v>
      </c>
      <c r="G47" s="35"/>
      <c r="H47" s="40"/>
    </row>
    <row r="48" spans="1:8" s="2" customFormat="1" ht="16.899999999999999" customHeight="1">
      <c r="A48" s="35"/>
      <c r="B48" s="40"/>
      <c r="C48" s="261" t="s">
        <v>373</v>
      </c>
      <c r="D48" s="35"/>
      <c r="E48" s="35"/>
      <c r="F48" s="35"/>
      <c r="G48" s="35"/>
      <c r="H48" s="40"/>
    </row>
    <row r="49" spans="1:8" s="2" customFormat="1" ht="16.899999999999999" customHeight="1">
      <c r="A49" s="35"/>
      <c r="B49" s="40"/>
      <c r="C49" s="259" t="s">
        <v>260</v>
      </c>
      <c r="D49" s="259" t="s">
        <v>261</v>
      </c>
      <c r="E49" s="18" t="s">
        <v>81</v>
      </c>
      <c r="F49" s="260">
        <v>29.513999999999999</v>
      </c>
      <c r="G49" s="35"/>
      <c r="H49" s="40"/>
    </row>
    <row r="50" spans="1:8" s="2" customFormat="1" ht="22.5">
      <c r="A50" s="35"/>
      <c r="B50" s="40"/>
      <c r="C50" s="259" t="s">
        <v>182</v>
      </c>
      <c r="D50" s="259" t="s">
        <v>377</v>
      </c>
      <c r="E50" s="18" t="s">
        <v>81</v>
      </c>
      <c r="F50" s="260">
        <v>72.048000000000002</v>
      </c>
      <c r="G50" s="35"/>
      <c r="H50" s="40"/>
    </row>
    <row r="51" spans="1:8" s="2" customFormat="1" ht="22.5">
      <c r="A51" s="35"/>
      <c r="B51" s="40"/>
      <c r="C51" s="259" t="s">
        <v>188</v>
      </c>
      <c r="D51" s="259" t="s">
        <v>378</v>
      </c>
      <c r="E51" s="18" t="s">
        <v>190</v>
      </c>
      <c r="F51" s="260">
        <v>126.804</v>
      </c>
      <c r="G51" s="35"/>
      <c r="H51" s="40"/>
    </row>
    <row r="52" spans="1:8" s="2" customFormat="1" ht="16.899999999999999" customHeight="1">
      <c r="A52" s="35"/>
      <c r="B52" s="40"/>
      <c r="C52" s="259" t="s">
        <v>195</v>
      </c>
      <c r="D52" s="259" t="s">
        <v>380</v>
      </c>
      <c r="E52" s="18" t="s">
        <v>81</v>
      </c>
      <c r="F52" s="260">
        <v>55.883000000000003</v>
      </c>
      <c r="G52" s="35"/>
      <c r="H52" s="40"/>
    </row>
    <row r="53" spans="1:8" s="2" customFormat="1" ht="16.899999999999999" customHeight="1">
      <c r="A53" s="35"/>
      <c r="B53" s="40"/>
      <c r="C53" s="255" t="s">
        <v>108</v>
      </c>
      <c r="D53" s="256" t="s">
        <v>109</v>
      </c>
      <c r="E53" s="257" t="s">
        <v>86</v>
      </c>
      <c r="F53" s="258">
        <v>76.876999999999995</v>
      </c>
      <c r="G53" s="35"/>
      <c r="H53" s="40"/>
    </row>
    <row r="54" spans="1:8" s="2" customFormat="1" ht="16.899999999999999" customHeight="1">
      <c r="A54" s="35"/>
      <c r="B54" s="40"/>
      <c r="C54" s="259" t="s">
        <v>19</v>
      </c>
      <c r="D54" s="259" t="s">
        <v>166</v>
      </c>
      <c r="E54" s="18" t="s">
        <v>19</v>
      </c>
      <c r="F54" s="260">
        <v>0</v>
      </c>
      <c r="G54" s="35"/>
      <c r="H54" s="40"/>
    </row>
    <row r="55" spans="1:8" s="2" customFormat="1" ht="16.899999999999999" customHeight="1">
      <c r="A55" s="35"/>
      <c r="B55" s="40"/>
      <c r="C55" s="259" t="s">
        <v>19</v>
      </c>
      <c r="D55" s="259" t="s">
        <v>167</v>
      </c>
      <c r="E55" s="18" t="s">
        <v>19</v>
      </c>
      <c r="F55" s="260">
        <v>42.24</v>
      </c>
      <c r="G55" s="35"/>
      <c r="H55" s="40"/>
    </row>
    <row r="56" spans="1:8" s="2" customFormat="1" ht="16.899999999999999" customHeight="1">
      <c r="A56" s="35"/>
      <c r="B56" s="40"/>
      <c r="C56" s="259" t="s">
        <v>19</v>
      </c>
      <c r="D56" s="259" t="s">
        <v>168</v>
      </c>
      <c r="E56" s="18" t="s">
        <v>19</v>
      </c>
      <c r="F56" s="260">
        <v>0</v>
      </c>
      <c r="G56" s="35"/>
      <c r="H56" s="40"/>
    </row>
    <row r="57" spans="1:8" s="2" customFormat="1" ht="16.899999999999999" customHeight="1">
      <c r="A57" s="35"/>
      <c r="B57" s="40"/>
      <c r="C57" s="259" t="s">
        <v>19</v>
      </c>
      <c r="D57" s="259" t="s">
        <v>169</v>
      </c>
      <c r="E57" s="18" t="s">
        <v>19</v>
      </c>
      <c r="F57" s="260">
        <v>15.12</v>
      </c>
      <c r="G57" s="35"/>
      <c r="H57" s="40"/>
    </row>
    <row r="58" spans="1:8" s="2" customFormat="1" ht="16.899999999999999" customHeight="1">
      <c r="A58" s="35"/>
      <c r="B58" s="40"/>
      <c r="C58" s="259" t="s">
        <v>19</v>
      </c>
      <c r="D58" s="259" t="s">
        <v>170</v>
      </c>
      <c r="E58" s="18" t="s">
        <v>19</v>
      </c>
      <c r="F58" s="260">
        <v>0</v>
      </c>
      <c r="G58" s="35"/>
      <c r="H58" s="40"/>
    </row>
    <row r="59" spans="1:8" s="2" customFormat="1" ht="16.899999999999999" customHeight="1">
      <c r="A59" s="35"/>
      <c r="B59" s="40"/>
      <c r="C59" s="259" t="s">
        <v>19</v>
      </c>
      <c r="D59" s="259" t="s">
        <v>171</v>
      </c>
      <c r="E59" s="18" t="s">
        <v>19</v>
      </c>
      <c r="F59" s="260">
        <v>7.98</v>
      </c>
      <c r="G59" s="35"/>
      <c r="H59" s="40"/>
    </row>
    <row r="60" spans="1:8" s="2" customFormat="1" ht="16.899999999999999" customHeight="1">
      <c r="A60" s="35"/>
      <c r="B60" s="40"/>
      <c r="C60" s="259" t="s">
        <v>19</v>
      </c>
      <c r="D60" s="259" t="s">
        <v>172</v>
      </c>
      <c r="E60" s="18" t="s">
        <v>19</v>
      </c>
      <c r="F60" s="260">
        <v>0</v>
      </c>
      <c r="G60" s="35"/>
      <c r="H60" s="40"/>
    </row>
    <row r="61" spans="1:8" s="2" customFormat="1" ht="16.899999999999999" customHeight="1">
      <c r="A61" s="35"/>
      <c r="B61" s="40"/>
      <c r="C61" s="259" t="s">
        <v>19</v>
      </c>
      <c r="D61" s="259" t="s">
        <v>173</v>
      </c>
      <c r="E61" s="18" t="s">
        <v>19</v>
      </c>
      <c r="F61" s="260">
        <v>7.28</v>
      </c>
      <c r="G61" s="35"/>
      <c r="H61" s="40"/>
    </row>
    <row r="62" spans="1:8" s="2" customFormat="1" ht="16.899999999999999" customHeight="1">
      <c r="A62" s="35"/>
      <c r="B62" s="40"/>
      <c r="C62" s="259" t="s">
        <v>19</v>
      </c>
      <c r="D62" s="259" t="s">
        <v>174</v>
      </c>
      <c r="E62" s="18" t="s">
        <v>19</v>
      </c>
      <c r="F62" s="260">
        <v>0</v>
      </c>
      <c r="G62" s="35"/>
      <c r="H62" s="40"/>
    </row>
    <row r="63" spans="1:8" s="2" customFormat="1" ht="16.899999999999999" customHeight="1">
      <c r="A63" s="35"/>
      <c r="B63" s="40"/>
      <c r="C63" s="259" t="s">
        <v>19</v>
      </c>
      <c r="D63" s="259" t="s">
        <v>175</v>
      </c>
      <c r="E63" s="18" t="s">
        <v>19</v>
      </c>
      <c r="F63" s="260">
        <v>4.2569999999999997</v>
      </c>
      <c r="G63" s="35"/>
      <c r="H63" s="40"/>
    </row>
    <row r="64" spans="1:8" s="2" customFormat="1" ht="16.899999999999999" customHeight="1">
      <c r="A64" s="35"/>
      <c r="B64" s="40"/>
      <c r="C64" s="259" t="s">
        <v>108</v>
      </c>
      <c r="D64" s="259" t="s">
        <v>159</v>
      </c>
      <c r="E64" s="18" t="s">
        <v>19</v>
      </c>
      <c r="F64" s="260">
        <v>76.876999999999995</v>
      </c>
      <c r="G64" s="35"/>
      <c r="H64" s="40"/>
    </row>
    <row r="65" spans="1:8" s="2" customFormat="1" ht="16.899999999999999" customHeight="1">
      <c r="A65" s="35"/>
      <c r="B65" s="40"/>
      <c r="C65" s="261" t="s">
        <v>373</v>
      </c>
      <c r="D65" s="35"/>
      <c r="E65" s="35"/>
      <c r="F65" s="35"/>
      <c r="G65" s="35"/>
      <c r="H65" s="40"/>
    </row>
    <row r="66" spans="1:8" s="2" customFormat="1" ht="22.5">
      <c r="A66" s="35"/>
      <c r="B66" s="40"/>
      <c r="C66" s="259" t="s">
        <v>162</v>
      </c>
      <c r="D66" s="259" t="s">
        <v>381</v>
      </c>
      <c r="E66" s="18" t="s">
        <v>81</v>
      </c>
      <c r="F66" s="260">
        <v>76.876999999999995</v>
      </c>
      <c r="G66" s="35"/>
      <c r="H66" s="40"/>
    </row>
    <row r="67" spans="1:8" s="2" customFormat="1" ht="22.5">
      <c r="A67" s="35"/>
      <c r="B67" s="40"/>
      <c r="C67" s="259" t="s">
        <v>182</v>
      </c>
      <c r="D67" s="259" t="s">
        <v>377</v>
      </c>
      <c r="E67" s="18" t="s">
        <v>81</v>
      </c>
      <c r="F67" s="260">
        <v>72.048000000000002</v>
      </c>
      <c r="G67" s="35"/>
      <c r="H67" s="40"/>
    </row>
    <row r="68" spans="1:8" s="2" customFormat="1" ht="22.5">
      <c r="A68" s="35"/>
      <c r="B68" s="40"/>
      <c r="C68" s="259" t="s">
        <v>188</v>
      </c>
      <c r="D68" s="259" t="s">
        <v>378</v>
      </c>
      <c r="E68" s="18" t="s">
        <v>190</v>
      </c>
      <c r="F68" s="260">
        <v>126.804</v>
      </c>
      <c r="G68" s="35"/>
      <c r="H68" s="40"/>
    </row>
    <row r="69" spans="1:8" s="2" customFormat="1" ht="16.899999999999999" customHeight="1">
      <c r="A69" s="35"/>
      <c r="B69" s="40"/>
      <c r="C69" s="259" t="s">
        <v>195</v>
      </c>
      <c r="D69" s="259" t="s">
        <v>380</v>
      </c>
      <c r="E69" s="18" t="s">
        <v>81</v>
      </c>
      <c r="F69" s="260">
        <v>55.883000000000003</v>
      </c>
      <c r="G69" s="35"/>
      <c r="H69" s="40"/>
    </row>
    <row r="70" spans="1:8" s="2" customFormat="1" ht="16.899999999999999" customHeight="1">
      <c r="A70" s="35"/>
      <c r="B70" s="40"/>
      <c r="C70" s="255" t="s">
        <v>79</v>
      </c>
      <c r="D70" s="256" t="s">
        <v>80</v>
      </c>
      <c r="E70" s="257" t="s">
        <v>81</v>
      </c>
      <c r="F70" s="258">
        <v>1.08</v>
      </c>
      <c r="G70" s="35"/>
      <c r="H70" s="40"/>
    </row>
    <row r="71" spans="1:8" s="2" customFormat="1" ht="16.899999999999999" customHeight="1">
      <c r="A71" s="35"/>
      <c r="B71" s="40"/>
      <c r="C71" s="259" t="s">
        <v>19</v>
      </c>
      <c r="D71" s="259" t="s">
        <v>180</v>
      </c>
      <c r="E71" s="18" t="s">
        <v>19</v>
      </c>
      <c r="F71" s="260">
        <v>0</v>
      </c>
      <c r="G71" s="35"/>
      <c r="H71" s="40"/>
    </row>
    <row r="72" spans="1:8" s="2" customFormat="1" ht="16.899999999999999" customHeight="1">
      <c r="A72" s="35"/>
      <c r="B72" s="40"/>
      <c r="C72" s="259" t="s">
        <v>19</v>
      </c>
      <c r="D72" s="259" t="s">
        <v>181</v>
      </c>
      <c r="E72" s="18" t="s">
        <v>19</v>
      </c>
      <c r="F72" s="260">
        <v>1.08</v>
      </c>
      <c r="G72" s="35"/>
      <c r="H72" s="40"/>
    </row>
    <row r="73" spans="1:8" s="2" customFormat="1" ht="16.899999999999999" customHeight="1">
      <c r="A73" s="35"/>
      <c r="B73" s="40"/>
      <c r="C73" s="259" t="s">
        <v>79</v>
      </c>
      <c r="D73" s="259" t="s">
        <v>159</v>
      </c>
      <c r="E73" s="18" t="s">
        <v>19</v>
      </c>
      <c r="F73" s="260">
        <v>1.08</v>
      </c>
      <c r="G73" s="35"/>
      <c r="H73" s="40"/>
    </row>
    <row r="74" spans="1:8" s="2" customFormat="1" ht="16.899999999999999" customHeight="1">
      <c r="A74" s="35"/>
      <c r="B74" s="40"/>
      <c r="C74" s="261" t="s">
        <v>373</v>
      </c>
      <c r="D74" s="35"/>
      <c r="E74" s="35"/>
      <c r="F74" s="35"/>
      <c r="G74" s="35"/>
      <c r="H74" s="40"/>
    </row>
    <row r="75" spans="1:8" s="2" customFormat="1" ht="22.5">
      <c r="A75" s="35"/>
      <c r="B75" s="40"/>
      <c r="C75" s="259" t="s">
        <v>176</v>
      </c>
      <c r="D75" s="259" t="s">
        <v>382</v>
      </c>
      <c r="E75" s="18" t="s">
        <v>81</v>
      </c>
      <c r="F75" s="260">
        <v>1.08</v>
      </c>
      <c r="G75" s="35"/>
      <c r="H75" s="40"/>
    </row>
    <row r="76" spans="1:8" s="2" customFormat="1" ht="22.5">
      <c r="A76" s="35"/>
      <c r="B76" s="40"/>
      <c r="C76" s="259" t="s">
        <v>182</v>
      </c>
      <c r="D76" s="259" t="s">
        <v>377</v>
      </c>
      <c r="E76" s="18" t="s">
        <v>81</v>
      </c>
      <c r="F76" s="260">
        <v>72.048000000000002</v>
      </c>
      <c r="G76" s="35"/>
      <c r="H76" s="40"/>
    </row>
    <row r="77" spans="1:8" s="2" customFormat="1" ht="22.5">
      <c r="A77" s="35"/>
      <c r="B77" s="40"/>
      <c r="C77" s="259" t="s">
        <v>188</v>
      </c>
      <c r="D77" s="259" t="s">
        <v>378</v>
      </c>
      <c r="E77" s="18" t="s">
        <v>190</v>
      </c>
      <c r="F77" s="260">
        <v>126.804</v>
      </c>
      <c r="G77" s="35"/>
      <c r="H77" s="40"/>
    </row>
    <row r="78" spans="1:8" s="2" customFormat="1" ht="16.899999999999999" customHeight="1">
      <c r="A78" s="35"/>
      <c r="B78" s="40"/>
      <c r="C78" s="255" t="s">
        <v>102</v>
      </c>
      <c r="D78" s="256" t="s">
        <v>103</v>
      </c>
      <c r="E78" s="257" t="s">
        <v>81</v>
      </c>
      <c r="F78" s="258">
        <v>8.5</v>
      </c>
      <c r="G78" s="35"/>
      <c r="H78" s="40"/>
    </row>
    <row r="79" spans="1:8" s="2" customFormat="1" ht="16.899999999999999" customHeight="1">
      <c r="A79" s="35"/>
      <c r="B79" s="40"/>
      <c r="C79" s="259" t="s">
        <v>19</v>
      </c>
      <c r="D79" s="259" t="s">
        <v>153</v>
      </c>
      <c r="E79" s="18" t="s">
        <v>19</v>
      </c>
      <c r="F79" s="260">
        <v>0</v>
      </c>
      <c r="G79" s="35"/>
      <c r="H79" s="40"/>
    </row>
    <row r="80" spans="1:8" s="2" customFormat="1" ht="16.899999999999999" customHeight="1">
      <c r="A80" s="35"/>
      <c r="B80" s="40"/>
      <c r="C80" s="259" t="s">
        <v>19</v>
      </c>
      <c r="D80" s="259" t="s">
        <v>154</v>
      </c>
      <c r="E80" s="18" t="s">
        <v>19</v>
      </c>
      <c r="F80" s="260">
        <v>8.5</v>
      </c>
      <c r="G80" s="35"/>
      <c r="H80" s="40"/>
    </row>
    <row r="81" spans="1:8" s="2" customFormat="1" ht="16.899999999999999" customHeight="1">
      <c r="A81" s="35"/>
      <c r="B81" s="40"/>
      <c r="C81" s="259" t="s">
        <v>102</v>
      </c>
      <c r="D81" s="259" t="s">
        <v>159</v>
      </c>
      <c r="E81" s="18" t="s">
        <v>19</v>
      </c>
      <c r="F81" s="260">
        <v>8.5</v>
      </c>
      <c r="G81" s="35"/>
      <c r="H81" s="40"/>
    </row>
    <row r="82" spans="1:8" s="2" customFormat="1" ht="16.899999999999999" customHeight="1">
      <c r="A82" s="35"/>
      <c r="B82" s="40"/>
      <c r="C82" s="261" t="s">
        <v>373</v>
      </c>
      <c r="D82" s="35"/>
      <c r="E82" s="35"/>
      <c r="F82" s="35"/>
      <c r="G82" s="35"/>
      <c r="H82" s="40"/>
    </row>
    <row r="83" spans="1:8" s="2" customFormat="1" ht="16.899999999999999" customHeight="1">
      <c r="A83" s="35"/>
      <c r="B83" s="40"/>
      <c r="C83" s="259" t="s">
        <v>211</v>
      </c>
      <c r="D83" s="259" t="s">
        <v>383</v>
      </c>
      <c r="E83" s="18" t="s">
        <v>81</v>
      </c>
      <c r="F83" s="260">
        <v>8.5</v>
      </c>
      <c r="G83" s="35"/>
      <c r="H83" s="40"/>
    </row>
    <row r="84" spans="1:8" s="2" customFormat="1" ht="16.899999999999999" customHeight="1">
      <c r="A84" s="35"/>
      <c r="B84" s="40"/>
      <c r="C84" s="259" t="s">
        <v>216</v>
      </c>
      <c r="D84" s="259" t="s">
        <v>384</v>
      </c>
      <c r="E84" s="18" t="s">
        <v>190</v>
      </c>
      <c r="F84" s="260">
        <v>13.6</v>
      </c>
      <c r="G84" s="35"/>
      <c r="H84" s="40"/>
    </row>
    <row r="85" spans="1:8" s="2" customFormat="1" ht="16.899999999999999" customHeight="1">
      <c r="A85" s="35"/>
      <c r="B85" s="40"/>
      <c r="C85" s="255" t="s">
        <v>89</v>
      </c>
      <c r="D85" s="256" t="s">
        <v>90</v>
      </c>
      <c r="E85" s="257" t="s">
        <v>81</v>
      </c>
      <c r="F85" s="258">
        <v>8.52</v>
      </c>
      <c r="G85" s="35"/>
      <c r="H85" s="40"/>
    </row>
    <row r="86" spans="1:8" s="2" customFormat="1" ht="16.899999999999999" customHeight="1">
      <c r="A86" s="35"/>
      <c r="B86" s="40"/>
      <c r="C86" s="259" t="s">
        <v>19</v>
      </c>
      <c r="D86" s="259" t="s">
        <v>199</v>
      </c>
      <c r="E86" s="18" t="s">
        <v>19</v>
      </c>
      <c r="F86" s="260">
        <v>0</v>
      </c>
      <c r="G86" s="35"/>
      <c r="H86" s="40"/>
    </row>
    <row r="87" spans="1:8" s="2" customFormat="1" ht="16.899999999999999" customHeight="1">
      <c r="A87" s="35"/>
      <c r="B87" s="40"/>
      <c r="C87" s="259" t="s">
        <v>19</v>
      </c>
      <c r="D87" s="259" t="s">
        <v>200</v>
      </c>
      <c r="E87" s="18" t="s">
        <v>19</v>
      </c>
      <c r="F87" s="260">
        <v>8.52</v>
      </c>
      <c r="G87" s="35"/>
      <c r="H87" s="40"/>
    </row>
    <row r="88" spans="1:8" s="2" customFormat="1" ht="16.899999999999999" customHeight="1">
      <c r="A88" s="35"/>
      <c r="B88" s="40"/>
      <c r="C88" s="259" t="s">
        <v>89</v>
      </c>
      <c r="D88" s="259" t="s">
        <v>159</v>
      </c>
      <c r="E88" s="18" t="s">
        <v>19</v>
      </c>
      <c r="F88" s="260">
        <v>8.52</v>
      </c>
      <c r="G88" s="35"/>
      <c r="H88" s="40"/>
    </row>
    <row r="89" spans="1:8" s="2" customFormat="1" ht="16.899999999999999" customHeight="1">
      <c r="A89" s="35"/>
      <c r="B89" s="40"/>
      <c r="C89" s="261" t="s">
        <v>373</v>
      </c>
      <c r="D89" s="35"/>
      <c r="E89" s="35"/>
      <c r="F89" s="35"/>
      <c r="G89" s="35"/>
      <c r="H89" s="40"/>
    </row>
    <row r="90" spans="1:8" s="2" customFormat="1" ht="16.899999999999999" customHeight="1">
      <c r="A90" s="35"/>
      <c r="B90" s="40"/>
      <c r="C90" s="259" t="s">
        <v>195</v>
      </c>
      <c r="D90" s="259" t="s">
        <v>380</v>
      </c>
      <c r="E90" s="18" t="s">
        <v>81</v>
      </c>
      <c r="F90" s="260">
        <v>55.883000000000003</v>
      </c>
      <c r="G90" s="35"/>
      <c r="H90" s="40"/>
    </row>
    <row r="91" spans="1:8" s="2" customFormat="1" ht="16.899999999999999" customHeight="1">
      <c r="A91" s="35"/>
      <c r="B91" s="40"/>
      <c r="C91" s="259" t="s">
        <v>205</v>
      </c>
      <c r="D91" s="259" t="s">
        <v>206</v>
      </c>
      <c r="E91" s="18" t="s">
        <v>190</v>
      </c>
      <c r="F91" s="260">
        <v>15.336</v>
      </c>
      <c r="G91" s="35"/>
      <c r="H91" s="40"/>
    </row>
    <row r="92" spans="1:8" s="2" customFormat="1" ht="16.899999999999999" customHeight="1">
      <c r="A92" s="35"/>
      <c r="B92" s="40"/>
      <c r="C92" s="255" t="s">
        <v>95</v>
      </c>
      <c r="D92" s="256" t="s">
        <v>96</v>
      </c>
      <c r="E92" s="257" t="s">
        <v>86</v>
      </c>
      <c r="F92" s="258">
        <v>11.95</v>
      </c>
      <c r="G92" s="35"/>
      <c r="H92" s="40"/>
    </row>
    <row r="93" spans="1:8" s="2" customFormat="1" ht="16.899999999999999" customHeight="1">
      <c r="A93" s="35"/>
      <c r="B93" s="40"/>
      <c r="C93" s="259" t="s">
        <v>19</v>
      </c>
      <c r="D93" s="259" t="s">
        <v>97</v>
      </c>
      <c r="E93" s="18" t="s">
        <v>19</v>
      </c>
      <c r="F93" s="260">
        <v>11.95</v>
      </c>
      <c r="G93" s="35"/>
      <c r="H93" s="40"/>
    </row>
    <row r="94" spans="1:8" s="2" customFormat="1" ht="16.899999999999999" customHeight="1">
      <c r="A94" s="35"/>
      <c r="B94" s="40"/>
      <c r="C94" s="259" t="s">
        <v>95</v>
      </c>
      <c r="D94" s="259" t="s">
        <v>159</v>
      </c>
      <c r="E94" s="18" t="s">
        <v>19</v>
      </c>
      <c r="F94" s="260">
        <v>11.95</v>
      </c>
      <c r="G94" s="35"/>
      <c r="H94" s="40"/>
    </row>
    <row r="95" spans="1:8" s="2" customFormat="1" ht="16.899999999999999" customHeight="1">
      <c r="A95" s="35"/>
      <c r="B95" s="40"/>
      <c r="C95" s="261" t="s">
        <v>373</v>
      </c>
      <c r="D95" s="35"/>
      <c r="E95" s="35"/>
      <c r="F95" s="35"/>
      <c r="G95" s="35"/>
      <c r="H95" s="40"/>
    </row>
    <row r="96" spans="1:8" s="2" customFormat="1" ht="16.899999999999999" customHeight="1">
      <c r="A96" s="35"/>
      <c r="B96" s="40"/>
      <c r="C96" s="259" t="s">
        <v>275</v>
      </c>
      <c r="D96" s="259" t="s">
        <v>385</v>
      </c>
      <c r="E96" s="18" t="s">
        <v>86</v>
      </c>
      <c r="F96" s="260">
        <v>11.95</v>
      </c>
      <c r="G96" s="35"/>
      <c r="H96" s="40"/>
    </row>
    <row r="97" spans="1:8" s="2" customFormat="1" ht="16.899999999999999" customHeight="1">
      <c r="A97" s="35"/>
      <c r="B97" s="40"/>
      <c r="C97" s="259" t="s">
        <v>145</v>
      </c>
      <c r="D97" s="259" t="s">
        <v>376</v>
      </c>
      <c r="E97" s="18" t="s">
        <v>81</v>
      </c>
      <c r="F97" s="260">
        <v>23.605</v>
      </c>
      <c r="G97" s="35"/>
      <c r="H97" s="40"/>
    </row>
    <row r="98" spans="1:8" s="2" customFormat="1" ht="16.899999999999999" customHeight="1">
      <c r="A98" s="35"/>
      <c r="B98" s="40"/>
      <c r="C98" s="259" t="s">
        <v>270</v>
      </c>
      <c r="D98" s="259" t="s">
        <v>386</v>
      </c>
      <c r="E98" s="18" t="s">
        <v>86</v>
      </c>
      <c r="F98" s="260">
        <v>11.95</v>
      </c>
      <c r="G98" s="35"/>
      <c r="H98" s="40"/>
    </row>
    <row r="99" spans="1:8" s="2" customFormat="1" ht="16.899999999999999" customHeight="1">
      <c r="A99" s="35"/>
      <c r="B99" s="40"/>
      <c r="C99" s="259" t="s">
        <v>280</v>
      </c>
      <c r="D99" s="259" t="s">
        <v>281</v>
      </c>
      <c r="E99" s="18" t="s">
        <v>86</v>
      </c>
      <c r="F99" s="260">
        <v>12.308999999999999</v>
      </c>
      <c r="G99" s="35"/>
      <c r="H99" s="40"/>
    </row>
    <row r="100" spans="1:8" s="2" customFormat="1" ht="7.35" customHeight="1">
      <c r="A100" s="35"/>
      <c r="B100" s="123"/>
      <c r="C100" s="124"/>
      <c r="D100" s="124"/>
      <c r="E100" s="124"/>
      <c r="F100" s="124"/>
      <c r="G100" s="124"/>
      <c r="H100" s="40"/>
    </row>
    <row r="101" spans="1:8" s="2" customFormat="1" ht="11.25">
      <c r="A101" s="35"/>
      <c r="B101" s="35"/>
      <c r="C101" s="35"/>
      <c r="D101" s="35"/>
      <c r="E101" s="35"/>
      <c r="F101" s="35"/>
      <c r="G101" s="35"/>
      <c r="H101" s="35"/>
    </row>
  </sheetData>
  <sheetProtection algorithmName="SHA-512" hashValue="eDBy0sm6kmWTgW+440MURf0CaIlntkuuX4bBhPLS3wc77qYWwTkFJQ+P5GbJIuslIqwpm/1HbuEOdjQBkK/GEQ==" saltValue="UdZLFx2rOF3ICMbLB89vNgXbV19ZKrD1k/0kPlChXQpXSj3w0CStO9xNoEUQsO4OThInHVLzvLWz4l+UBkR7E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24-11_Kolin_kocky - Útule...</vt:lpstr>
      <vt:lpstr>Seznam figur</vt:lpstr>
      <vt:lpstr>'24-11_Kolin_kocky - Útule...'!Názvy_tisku</vt:lpstr>
      <vt:lpstr>'Rekapitulace stavby'!Názvy_tisku</vt:lpstr>
      <vt:lpstr>'Seznam figur'!Názvy_tisku</vt:lpstr>
      <vt:lpstr>'24-11_Kolin_kocky - Útule...'!Oblast_tisku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Vašek</dc:creator>
  <cp:lastModifiedBy>Luťhová Iveta</cp:lastModifiedBy>
  <dcterms:created xsi:type="dcterms:W3CDTF">2025-01-21T12:51:04Z</dcterms:created>
  <dcterms:modified xsi:type="dcterms:W3CDTF">2025-01-22T06:18:20Z</dcterms:modified>
</cp:coreProperties>
</file>