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4505"/>
  </bookViews>
  <sheets>
    <sheet name="Rekapitulace stavby" sheetId="1" r:id="rId1"/>
    <sheet name="D1_2 - Přípojka kanalizace" sheetId="2" r:id="rId2"/>
  </sheets>
  <definedNames>
    <definedName name="_xlnm._FilterDatabase" localSheetId="1" hidden="1">'D1_2 - Přípojka kanalizace'!$C$132:$K$475</definedName>
    <definedName name="_xlnm.Print_Titles" localSheetId="1">'D1_2 - Přípojka kanalizace'!$132:$132</definedName>
    <definedName name="_xlnm.Print_Titles" localSheetId="0">'Rekapitulace stavby'!$92:$92</definedName>
    <definedName name="_xlnm.Print_Area" localSheetId="1">'D1_2 - Přípojka kanalizace'!$C$4:$J$76,'D1_2 - Přípojka kanalizace'!$C$82:$J$114,'D1_2 - Přípojka kanalizace'!$C$120:$K$475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7" i="2"/>
  <c r="BH427" i="2"/>
  <c r="BG427" i="2"/>
  <c r="BF427" i="2"/>
  <c r="T427" i="2"/>
  <c r="R427" i="2"/>
  <c r="P427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3" i="2"/>
  <c r="BH283" i="2"/>
  <c r="BG283" i="2"/>
  <c r="BF283" i="2"/>
  <c r="T283" i="2"/>
  <c r="R283" i="2"/>
  <c r="R274" i="2"/>
  <c r="P283" i="2"/>
  <c r="BI279" i="2"/>
  <c r="BH279" i="2"/>
  <c r="BG279" i="2"/>
  <c r="BF279" i="2"/>
  <c r="T279" i="2"/>
  <c r="R279" i="2"/>
  <c r="P279" i="2"/>
  <c r="BI275" i="2"/>
  <c r="BH275" i="2"/>
  <c r="BG275" i="2"/>
  <c r="BF275" i="2"/>
  <c r="T275" i="2"/>
  <c r="T274" i="2" s="1"/>
  <c r="R275" i="2"/>
  <c r="P275" i="2"/>
  <c r="P274" i="2" s="1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F127" i="2"/>
  <c r="E125" i="2"/>
  <c r="F89" i="2"/>
  <c r="E87" i="2"/>
  <c r="J24" i="2"/>
  <c r="E24" i="2"/>
  <c r="J92" i="2"/>
  <c r="J23" i="2"/>
  <c r="J21" i="2"/>
  <c r="E21" i="2"/>
  <c r="J129" i="2" s="1"/>
  <c r="J20" i="2"/>
  <c r="J18" i="2"/>
  <c r="E18" i="2"/>
  <c r="F130" i="2"/>
  <c r="J17" i="2"/>
  <c r="J15" i="2"/>
  <c r="E15" i="2"/>
  <c r="F129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451" i="2"/>
  <c r="J423" i="2"/>
  <c r="J410" i="2"/>
  <c r="J385" i="2"/>
  <c r="BK360" i="2"/>
  <c r="J341" i="2"/>
  <c r="BK319" i="2"/>
  <c r="BK297" i="2"/>
  <c r="J255" i="2"/>
  <c r="BK232" i="2"/>
  <c r="J182" i="2"/>
  <c r="J136" i="2"/>
  <c r="BK473" i="2"/>
  <c r="J466" i="2"/>
  <c r="J455" i="2"/>
  <c r="J442" i="2"/>
  <c r="J429" i="2"/>
  <c r="J414" i="2"/>
  <c r="BK385" i="2"/>
  <c r="J355" i="2"/>
  <c r="J333" i="2"/>
  <c r="J319" i="2"/>
  <c r="BK300" i="2"/>
  <c r="BK283" i="2"/>
  <c r="J250" i="2"/>
  <c r="BK226" i="2"/>
  <c r="BK189" i="2"/>
  <c r="J474" i="2"/>
  <c r="J472" i="2"/>
  <c r="J457" i="2"/>
  <c r="J416" i="2"/>
  <c r="BK405" i="2"/>
  <c r="J367" i="2"/>
  <c r="BK345" i="2"/>
  <c r="BK331" i="2"/>
  <c r="BK310" i="2"/>
  <c r="BK255" i="2"/>
  <c r="J232" i="2"/>
  <c r="J189" i="2"/>
  <c r="J148" i="2"/>
  <c r="BK429" i="2"/>
  <c r="J396" i="2"/>
  <c r="BK375" i="2"/>
  <c r="J353" i="2"/>
  <c r="J329" i="2"/>
  <c r="BK308" i="2"/>
  <c r="J291" i="2"/>
  <c r="J268" i="2"/>
  <c r="BK250" i="2"/>
  <c r="J209" i="2"/>
  <c r="BK182" i="2"/>
  <c r="BK148" i="2"/>
  <c r="BK455" i="2"/>
  <c r="BK438" i="2"/>
  <c r="J412" i="2"/>
  <c r="BK381" i="2"/>
  <c r="BK369" i="2"/>
  <c r="BK347" i="2"/>
  <c r="BK336" i="2"/>
  <c r="J283" i="2"/>
  <c r="J242" i="2"/>
  <c r="J192" i="2"/>
  <c r="J156" i="2"/>
  <c r="BK471" i="2"/>
  <c r="BK457" i="2"/>
  <c r="J438" i="2"/>
  <c r="BK416" i="2"/>
  <c r="BK396" i="2"/>
  <c r="J375" i="2"/>
  <c r="J363" i="2"/>
  <c r="BK338" i="2"/>
  <c r="J321" i="2"/>
  <c r="BK303" i="2"/>
  <c r="BK291" i="2"/>
  <c r="J253" i="2"/>
  <c r="BK245" i="2"/>
  <c r="BK211" i="2"/>
  <c r="J176" i="2"/>
  <c r="J473" i="2"/>
  <c r="J464" i="2"/>
  <c r="BK442" i="2"/>
  <c r="BK412" i="2"/>
  <c r="BK389" i="2"/>
  <c r="BK365" i="2"/>
  <c r="J347" i="2"/>
  <c r="J336" i="2"/>
  <c r="J317" i="2"/>
  <c r="BK271" i="2"/>
  <c r="BK247" i="2"/>
  <c r="J237" i="2"/>
  <c r="BK200" i="2"/>
  <c r="BK176" i="2"/>
  <c r="BK460" i="2"/>
  <c r="J433" i="2"/>
  <c r="BK419" i="2"/>
  <c r="J381" i="2"/>
  <c r="J360" i="2"/>
  <c r="BK341" i="2"/>
  <c r="BK326" i="2"/>
  <c r="J310" i="2"/>
  <c r="J303" i="2"/>
  <c r="J271" i="2"/>
  <c r="BK253" i="2"/>
  <c r="J200" i="2"/>
  <c r="BK172" i="2"/>
  <c r="BK156" i="2"/>
  <c r="J446" i="2"/>
  <c r="J419" i="2"/>
  <c r="J405" i="2"/>
  <c r="BK371" i="2"/>
  <c r="J358" i="2"/>
  <c r="BK343" i="2"/>
  <c r="BK321" i="2"/>
  <c r="J300" i="2"/>
  <c r="BK258" i="2"/>
  <c r="J226" i="2"/>
  <c r="J178" i="2"/>
  <c r="BK474" i="2"/>
  <c r="J470" i="2"/>
  <c r="J460" i="2"/>
  <c r="BK451" i="2"/>
  <c r="BK435" i="2"/>
  <c r="BK423" i="2"/>
  <c r="BK400" i="2"/>
  <c r="J389" i="2"/>
  <c r="BK367" i="2"/>
  <c r="BK353" i="2"/>
  <c r="J326" i="2"/>
  <c r="J312" i="2"/>
  <c r="J297" i="2"/>
  <c r="J265" i="2"/>
  <c r="BK242" i="2"/>
  <c r="BK192" i="2"/>
  <c r="J170" i="2"/>
  <c r="J471" i="2"/>
  <c r="BK446" i="2"/>
  <c r="BK407" i="2"/>
  <c r="J369" i="2"/>
  <c r="J350" i="2"/>
  <c r="J338" i="2"/>
  <c r="BK294" i="2"/>
  <c r="BK268" i="2"/>
  <c r="J245" i="2"/>
  <c r="J221" i="2"/>
  <c r="BK178" i="2"/>
  <c r="AS94" i="1"/>
  <c r="J427" i="2"/>
  <c r="J400" i="2"/>
  <c r="J377" i="2"/>
  <c r="BK358" i="2"/>
  <c r="BK333" i="2"/>
  <c r="BK317" i="2"/>
  <c r="BK305" i="2"/>
  <c r="BK279" i="2"/>
  <c r="BK265" i="2"/>
  <c r="J247" i="2"/>
  <c r="BK203" i="2"/>
  <c r="J164" i="2"/>
  <c r="BK136" i="2"/>
  <c r="BK466" i="2"/>
  <c r="BK414" i="2"/>
  <c r="J407" i="2"/>
  <c r="BK377" i="2"/>
  <c r="J365" i="2"/>
  <c r="J345" i="2"/>
  <c r="BK312" i="2"/>
  <c r="BK261" i="2"/>
  <c r="BK237" i="2"/>
  <c r="J203" i="2"/>
  <c r="BK164" i="2"/>
  <c r="BK472" i="2"/>
  <c r="BK464" i="2"/>
  <c r="BK448" i="2"/>
  <c r="BK427" i="2"/>
  <c r="BK402" i="2"/>
  <c r="J393" i="2"/>
  <c r="J371" i="2"/>
  <c r="BK350" i="2"/>
  <c r="BK324" i="2"/>
  <c r="J305" i="2"/>
  <c r="J294" i="2"/>
  <c r="J279" i="2"/>
  <c r="J240" i="2"/>
  <c r="BK221" i="2"/>
  <c r="J172" i="2"/>
  <c r="BK470" i="2"/>
  <c r="J448" i="2"/>
  <c r="BK433" i="2"/>
  <c r="BK410" i="2"/>
  <c r="BK373" i="2"/>
  <c r="BK363" i="2"/>
  <c r="J343" i="2"/>
  <c r="BK329" i="2"/>
  <c r="BK275" i="2"/>
  <c r="J258" i="2"/>
  <c r="BK240" i="2"/>
  <c r="BK209" i="2"/>
  <c r="BK185" i="2"/>
  <c r="J142" i="2"/>
  <c r="J435" i="2"/>
  <c r="J402" i="2"/>
  <c r="BK393" i="2"/>
  <c r="J373" i="2"/>
  <c r="BK355" i="2"/>
  <c r="J331" i="2"/>
  <c r="J324" i="2"/>
  <c r="J308" i="2"/>
  <c r="J275" i="2"/>
  <c r="J261" i="2"/>
  <c r="J211" i="2"/>
  <c r="J185" i="2"/>
  <c r="BK170" i="2"/>
  <c r="BK142" i="2"/>
  <c r="T135" i="2" l="1"/>
  <c r="P225" i="2"/>
  <c r="T225" i="2"/>
  <c r="T236" i="2"/>
  <c r="P290" i="2"/>
  <c r="P289" i="2"/>
  <c r="T290" i="2"/>
  <c r="T289" i="2"/>
  <c r="R296" i="2"/>
  <c r="BK380" i="2"/>
  <c r="J380" i="2" s="1"/>
  <c r="J106" i="2" s="1"/>
  <c r="T380" i="2"/>
  <c r="R399" i="2"/>
  <c r="T422" i="2"/>
  <c r="R135" i="2"/>
  <c r="BK225" i="2"/>
  <c r="J225" i="2"/>
  <c r="J99" i="2" s="1"/>
  <c r="R225" i="2"/>
  <c r="R236" i="2"/>
  <c r="BK296" i="2"/>
  <c r="J296" i="2"/>
  <c r="J104" i="2"/>
  <c r="T296" i="2"/>
  <c r="R380" i="2"/>
  <c r="R379" i="2" s="1"/>
  <c r="P399" i="2"/>
  <c r="BK422" i="2"/>
  <c r="J422" i="2"/>
  <c r="J109" i="2"/>
  <c r="R422" i="2"/>
  <c r="P450" i="2"/>
  <c r="T450" i="2"/>
  <c r="P459" i="2"/>
  <c r="T459" i="2"/>
  <c r="P469" i="2"/>
  <c r="P468" i="2"/>
  <c r="P135" i="2"/>
  <c r="BK236" i="2"/>
  <c r="J236" i="2" s="1"/>
  <c r="J100" i="2" s="1"/>
  <c r="P236" i="2"/>
  <c r="BK290" i="2"/>
  <c r="J290" i="2"/>
  <c r="J103" i="2"/>
  <c r="R290" i="2"/>
  <c r="R289" i="2"/>
  <c r="P296" i="2"/>
  <c r="P380" i="2"/>
  <c r="P379" i="2"/>
  <c r="BK399" i="2"/>
  <c r="J399" i="2"/>
  <c r="J107" i="2"/>
  <c r="T399" i="2"/>
  <c r="P422" i="2"/>
  <c r="P421" i="2" s="1"/>
  <c r="BK450" i="2"/>
  <c r="J450" i="2"/>
  <c r="J110" i="2" s="1"/>
  <c r="R450" i="2"/>
  <c r="BK459" i="2"/>
  <c r="J459" i="2"/>
  <c r="J111" i="2"/>
  <c r="R459" i="2"/>
  <c r="BK469" i="2"/>
  <c r="J469" i="2"/>
  <c r="J113" i="2" s="1"/>
  <c r="R469" i="2"/>
  <c r="R468" i="2"/>
  <c r="BK135" i="2"/>
  <c r="J135" i="2"/>
  <c r="J98" i="2" s="1"/>
  <c r="T469" i="2"/>
  <c r="T468" i="2"/>
  <c r="BK274" i="2"/>
  <c r="J274" i="2"/>
  <c r="J101" i="2"/>
  <c r="F92" i="2"/>
  <c r="BE176" i="2"/>
  <c r="BE185" i="2"/>
  <c r="BE189" i="2"/>
  <c r="BE221" i="2"/>
  <c r="BE226" i="2"/>
  <c r="BE242" i="2"/>
  <c r="BE291" i="2"/>
  <c r="BE317" i="2"/>
  <c r="BE336" i="2"/>
  <c r="BE347" i="2"/>
  <c r="BE367" i="2"/>
  <c r="BE369" i="2"/>
  <c r="BE402" i="2"/>
  <c r="BE405" i="2"/>
  <c r="BE412" i="2"/>
  <c r="BE416" i="2"/>
  <c r="BE423" i="2"/>
  <c r="BE438" i="2"/>
  <c r="BE446" i="2"/>
  <c r="BE448" i="2"/>
  <c r="BE455" i="2"/>
  <c r="J91" i="2"/>
  <c r="J127" i="2"/>
  <c r="J130" i="2"/>
  <c r="BE156" i="2"/>
  <c r="BE164" i="2"/>
  <c r="BE178" i="2"/>
  <c r="BE192" i="2"/>
  <c r="BE209" i="2"/>
  <c r="BE250" i="2"/>
  <c r="BE279" i="2"/>
  <c r="BE297" i="2"/>
  <c r="BE305" i="2"/>
  <c r="BE319" i="2"/>
  <c r="BE321" i="2"/>
  <c r="BE333" i="2"/>
  <c r="BE341" i="2"/>
  <c r="BE355" i="2"/>
  <c r="BE358" i="2"/>
  <c r="BE375" i="2"/>
  <c r="BE381" i="2"/>
  <c r="BE385" i="2"/>
  <c r="BE389" i="2"/>
  <c r="BE400" i="2"/>
  <c r="BE419" i="2"/>
  <c r="BE435" i="2"/>
  <c r="BE451" i="2"/>
  <c r="BE464" i="2"/>
  <c r="BE471" i="2"/>
  <c r="BE472" i="2"/>
  <c r="E123" i="2"/>
  <c r="BE136" i="2"/>
  <c r="BE148" i="2"/>
  <c r="BE182" i="2"/>
  <c r="BE200" i="2"/>
  <c r="BE203" i="2"/>
  <c r="BE232" i="2"/>
  <c r="BE237" i="2"/>
  <c r="BE253" i="2"/>
  <c r="BE255" i="2"/>
  <c r="BE258" i="2"/>
  <c r="BE268" i="2"/>
  <c r="BE310" i="2"/>
  <c r="BE312" i="2"/>
  <c r="BE329" i="2"/>
  <c r="BE338" i="2"/>
  <c r="BE343" i="2"/>
  <c r="BE345" i="2"/>
  <c r="BE371" i="2"/>
  <c r="BE377" i="2"/>
  <c r="BE407" i="2"/>
  <c r="BE410" i="2"/>
  <c r="BE414" i="2"/>
  <c r="BE429" i="2"/>
  <c r="BE433" i="2"/>
  <c r="BE466" i="2"/>
  <c r="BE470" i="2"/>
  <c r="BE473" i="2"/>
  <c r="BE474" i="2"/>
  <c r="F91" i="2"/>
  <c r="BE142" i="2"/>
  <c r="BE170" i="2"/>
  <c r="BE172" i="2"/>
  <c r="BE211" i="2"/>
  <c r="BE240" i="2"/>
  <c r="BE245" i="2"/>
  <c r="BE247" i="2"/>
  <c r="BE261" i="2"/>
  <c r="BE265" i="2"/>
  <c r="BE271" i="2"/>
  <c r="BE275" i="2"/>
  <c r="BE283" i="2"/>
  <c r="BE294" i="2"/>
  <c r="BE300" i="2"/>
  <c r="BE303" i="2"/>
  <c r="BE308" i="2"/>
  <c r="BE324" i="2"/>
  <c r="BE326" i="2"/>
  <c r="BE331" i="2"/>
  <c r="BE350" i="2"/>
  <c r="BE353" i="2"/>
  <c r="BE360" i="2"/>
  <c r="BE363" i="2"/>
  <c r="BE365" i="2"/>
  <c r="BE373" i="2"/>
  <c r="BE393" i="2"/>
  <c r="BE396" i="2"/>
  <c r="BE427" i="2"/>
  <c r="BE442" i="2"/>
  <c r="BE457" i="2"/>
  <c r="BE460" i="2"/>
  <c r="F36" i="2"/>
  <c r="BC95" i="1"/>
  <c r="BC94" i="1" s="1"/>
  <c r="W32" i="1" s="1"/>
  <c r="F37" i="2"/>
  <c r="BD95" i="1" s="1"/>
  <c r="BD94" i="1" s="1"/>
  <c r="W33" i="1" s="1"/>
  <c r="F35" i="2"/>
  <c r="BB95" i="1"/>
  <c r="BB94" i="1" s="1"/>
  <c r="AX94" i="1" s="1"/>
  <c r="J34" i="2"/>
  <c r="AW95" i="1" s="1"/>
  <c r="F34" i="2"/>
  <c r="BA95" i="1"/>
  <c r="BA94" i="1"/>
  <c r="W30" i="1"/>
  <c r="R421" i="2" l="1"/>
  <c r="R134" i="2"/>
  <c r="R133" i="2"/>
  <c r="P134" i="2"/>
  <c r="P133" i="2"/>
  <c r="AU95" i="1"/>
  <c r="AU94" i="1" s="1"/>
  <c r="T421" i="2"/>
  <c r="T379" i="2"/>
  <c r="T134" i="2" s="1"/>
  <c r="T133" i="2" s="1"/>
  <c r="BK379" i="2"/>
  <c r="BK134" i="2" s="1"/>
  <c r="J134" i="2" s="1"/>
  <c r="J97" i="2" s="1"/>
  <c r="J379" i="2"/>
  <c r="J105" i="2"/>
  <c r="BK289" i="2"/>
  <c r="J289" i="2"/>
  <c r="J102" i="2"/>
  <c r="BK421" i="2"/>
  <c r="J421" i="2"/>
  <c r="J108" i="2"/>
  <c r="BK468" i="2"/>
  <c r="J468" i="2"/>
  <c r="J112" i="2" s="1"/>
  <c r="AY94" i="1"/>
  <c r="F33" i="2"/>
  <c r="AZ95" i="1" s="1"/>
  <c r="AZ94" i="1" s="1"/>
  <c r="AV94" i="1" s="1"/>
  <c r="AK29" i="1" s="1"/>
  <c r="J33" i="2"/>
  <c r="AV95" i="1"/>
  <c r="AT95" i="1"/>
  <c r="W31" i="1"/>
  <c r="AW94" i="1"/>
  <c r="AK30" i="1"/>
  <c r="BK133" i="2" l="1"/>
  <c r="J133" i="2"/>
  <c r="J96" i="2"/>
  <c r="AT94" i="1"/>
  <c r="W29" i="1"/>
  <c r="J30" i="2" l="1"/>
  <c r="AG95" i="1"/>
  <c r="AG94" i="1"/>
  <c r="AK26" i="1"/>
  <c r="AK35" i="1"/>
  <c r="AN94" i="1" l="1"/>
  <c r="J39" i="2"/>
  <c r="AN95" i="1"/>
</calcChain>
</file>

<file path=xl/sharedStrings.xml><?xml version="1.0" encoding="utf-8"?>
<sst xmlns="http://schemas.openxmlformats.org/spreadsheetml/2006/main" count="3624" uniqueCount="716">
  <si>
    <t>Export Komplet</t>
  </si>
  <si>
    <t/>
  </si>
  <si>
    <t>2.0</t>
  </si>
  <si>
    <t>ZAMOK</t>
  </si>
  <si>
    <t>False</t>
  </si>
  <si>
    <t>{476a1eb7-8313-4013-972c-b11257e6ad4b}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</si>
  <si>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</si>
  <si>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</si>
  <si>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</si>
  <si>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</si>
  <si>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</si>
  <si>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</si>
  <si>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</si>
  <si>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</si>
  <si>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</si>
  <si>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</si>
  <si>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</si>
  <si>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Bezručova-přípojka kanalizace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</si>
  <si>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</si>
  <si>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</si>
  <si>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</si>
  <si>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</si>
  <si>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</si>
  <si>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</si>
  <si>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</si>
  <si>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</si>
  <si>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</si>
  <si>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</si>
  <si>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</si>
  <si>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</si>
  <si>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</si>
  <si>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</si>
  <si>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</si>
  <si>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</si>
  <si>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</si>
  <si>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</si>
  <si>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</si>
  <si>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</si>
  <si>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</si>
  <si>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</si>
  <si>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</si>
  <si>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</si>
  <si>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</si>
  <si>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</si>
  <si>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</si>
  <si>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</si>
  <si>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</si>
  <si>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</si>
  <si>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</si>
  <si>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</si>
  <si>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</si>
  <si>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</si>
  <si>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</si>
  <si>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</si>
  <si>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</si>
  <si>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</si>
  <si>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</si>
  <si>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</si>
  <si>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</si>
  <si>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</si>
  <si>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</si>
  <si>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</si>
  <si>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</si>
  <si>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</si>
  <si>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</si>
  <si>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</si>
  <si>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</si>
  <si>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</si>
  <si>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</si>
  <si>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</si>
  <si>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</si>
  <si>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</si>
  <si>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</si>
  <si>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</si>
  <si>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</si>
  <si>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</si>
  <si>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</si>
  <si>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D1_2</t>
  </si>
  <si>
    <t>Přípojka kanalizace</t>
  </si>
  <si>
    <t>STA</t>
  </si>
  <si>
    <t>1</t>
  </si>
  <si>
    <t>{2c623a04-c089-43dc-9b0e-b20db78bcb91}</t>
  </si>
  <si>
    <t>KRYCÍ LIST SOUPISU PRACÍ</t>
  </si>
  <si>
    <t>Objekt:</t>
  </si>
  <si>
    <t>D1_2 - Přípojka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</si>
  <si>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</si>
  <si>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</si>
  <si>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</si>
  <si>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</si>
  <si>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</si>
  <si>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</si>
  <si>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</si>
  <si>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</si>
  <si>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29 - Zakládání - pomocné konstrukce pro zakládání</t>
  </si>
  <si>
    <t xml:space="preserve">    5 - Komunikace</t>
  </si>
  <si>
    <t xml:space="preserve">    6 - Úpravy povrchů, podlahy a osazování výplní</t>
  </si>
  <si>
    <t xml:space="preserve">      63 - Podlahy a podlahové konstrukce</t>
  </si>
  <si>
    <t xml:space="preserve">    8 - Trubní vedení</t>
  </si>
  <si>
    <t xml:space="preserve">    9 - Ostatní konstrukce a práce, bourání</t>
  </si>
  <si>
    <t xml:space="preserve">      96 - Bourání konstrukcí</t>
  </si>
  <si>
    <t xml:space="preserve">  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</si>
  <si>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</si>
  <si>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</si>
  <si>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</si>
  <si>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</si>
  <si>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</si>
  <si>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</si>
  <si>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</si>
  <si>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</si>
  <si>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</si>
  <si>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</si>
  <si>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</si>
  <si>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</si>
  <si>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</si>
  <si>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</si>
  <si>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</si>
  <si>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</si>
  <si>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</si>
  <si>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</si>
  <si>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</si>
  <si>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</si>
  <si>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</si>
  <si>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</si>
  <si>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</si>
  <si>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</si>
  <si>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131313711</t>
  </si>
  <si>
    <t>Hloubení zapažených jam v soudržných horninách třídy těžitelnosti II skupiny 4 ručně</t>
  </si>
  <si>
    <t>m3</t>
  </si>
  <si>
    <t>CS ÚRS 2022 01</t>
  </si>
  <si>
    <t>4</t>
  </si>
  <si>
    <t>832692374</t>
  </si>
  <si>
    <t>Online PSC</t>
  </si>
  <si>
    <t>https://podminky.urs.cz/item/CS_URS_2022_01/131313711</t>
  </si>
  <si>
    <t>VV</t>
  </si>
  <si>
    <t>20%</t>
  </si>
  <si>
    <t>.</t>
  </si>
  <si>
    <t>šachta</t>
  </si>
  <si>
    <t>2,0*2,0*5,0*0,2</t>
  </si>
  <si>
    <t>131351202</t>
  </si>
  <si>
    <t>Hloubení jam zapažených v hornině třídy těžitelnosti II skupiny 4 objem do 50 m3 strojně</t>
  </si>
  <si>
    <t>294351920</t>
  </si>
  <si>
    <t>https://podminky.urs.cz/item/CS_URS_2022_01/131351202</t>
  </si>
  <si>
    <t>80%</t>
  </si>
  <si>
    <t>2,0*2,0*5,0*0,8</t>
  </si>
  <si>
    <t>3</t>
  </si>
  <si>
    <t>132312221</t>
  </si>
  <si>
    <t>Hloubení zapažených rýh šířky do 2000 mm v soudržných horninách třídy těžitelnosti II skupiny 4 ručně</t>
  </si>
  <si>
    <t>697856964</t>
  </si>
  <si>
    <t>https://podminky.urs.cz/item/CS_URS_2022_01/132312221</t>
  </si>
  <si>
    <t>kanalizace</t>
  </si>
  <si>
    <t>8,2*2,0*(2,47+1,65)/2*0,2</t>
  </si>
  <si>
    <t>1,3*2,0*1,85*0,2</t>
  </si>
  <si>
    <t>1,0*2,0*4,5*2*0,2</t>
  </si>
  <si>
    <t>132354202</t>
  </si>
  <si>
    <t>Hloubení zapažených rýh š do 2000 mm v hornině třídy těžitelnosti II skupiny 4 objem do 50 m3</t>
  </si>
  <si>
    <t>1782060031</t>
  </si>
  <si>
    <t>https://podminky.urs.cz/item/CS_URS_2022_01/132354202</t>
  </si>
  <si>
    <t>8,2*2,0*(2,47+1,65)/2*0,8</t>
  </si>
  <si>
    <t>1,3*2,0*1,85*0,8</t>
  </si>
  <si>
    <t>1,0*2,0*4,5*2*0,8</t>
  </si>
  <si>
    <t>5</t>
  </si>
  <si>
    <t>151101102</t>
  </si>
  <si>
    <t>Zřízení příložného pažení a rozepření stěn rýh hl přes 2 do 4 m</t>
  </si>
  <si>
    <t>m2</t>
  </si>
  <si>
    <t>50043623</t>
  </si>
  <si>
    <t>https://podminky.urs.cz/item/CS_URS_2022_01/151101102</t>
  </si>
  <si>
    <t>8,2*2*(2,47+1,65)/2</t>
  </si>
  <si>
    <t>1,3*2*1,85</t>
  </si>
  <si>
    <t>1,0*4,5*2</t>
  </si>
  <si>
    <t>6</t>
  </si>
  <si>
    <t>151101112</t>
  </si>
  <si>
    <t>Odstranění příložného pažení a rozepření stěn rýh hl přes 2 do 4 m</t>
  </si>
  <si>
    <t>785458618</t>
  </si>
  <si>
    <t>https://podminky.urs.cz/item/CS_URS_2022_01/151101112</t>
  </si>
  <si>
    <t>7</t>
  </si>
  <si>
    <t>151101202</t>
  </si>
  <si>
    <t>Zřízení příložného pažení stěn výkopu hl přes 4 do 8 m</t>
  </si>
  <si>
    <t>1143665291</t>
  </si>
  <si>
    <t>https://podminky.urs.cz/item/CS_URS_2022_01/151101202</t>
  </si>
  <si>
    <t>2,0*3*5,0</t>
  </si>
  <si>
    <t>8</t>
  </si>
  <si>
    <t>151101212</t>
  </si>
  <si>
    <t>Odstranění příložného pažení stěn hl přes 4 do 8 m</t>
  </si>
  <si>
    <t>-2019852187</t>
  </si>
  <si>
    <t>https://podminky.urs.cz/item/CS_URS_2022_01/151101212</t>
  </si>
  <si>
    <t>9</t>
  </si>
  <si>
    <t>162751137</t>
  </si>
  <si>
    <t>Vodorovné přemístění přes 9 000 do 10000 m výkopku/sypaniny z horniny třídy těžitelnosti II skupiny 4 a 5</t>
  </si>
  <si>
    <t>-653482884</t>
  </si>
  <si>
    <t>https://podminky.urs.cz/item/CS_URS_2022_01/162751137</t>
  </si>
  <si>
    <t>4,0+16,0+11,319+45,275-56,568</t>
  </si>
  <si>
    <t>"oprava drenáže:" 6,5*0,5</t>
  </si>
  <si>
    <t>10</t>
  </si>
  <si>
    <t>162751139</t>
  </si>
  <si>
    <t>Příplatek k vodorovnému přemístění výkopku/sypaniny z horniny třídy těžitelnosti II skupiny 4 a 5 ZKD 1000 m přes 10000 m</t>
  </si>
  <si>
    <t>1001233137</t>
  </si>
  <si>
    <t>https://podminky.urs.cz/item/CS_URS_2022_01/162751139</t>
  </si>
  <si>
    <t>23,276*2 'Přepočtené koeficientem množství</t>
  </si>
  <si>
    <t>11</t>
  </si>
  <si>
    <t>167151102</t>
  </si>
  <si>
    <t>Nakládání výkopku z hornin třídy těžitelnosti II skupiny 4 a 5 do 100 m3</t>
  </si>
  <si>
    <t>1034377396</t>
  </si>
  <si>
    <t>https://podminky.urs.cz/item/CS_URS_2022_01/167151102</t>
  </si>
  <si>
    <t>Přebytečná zemina na skládku</t>
  </si>
  <si>
    <t>23,276</t>
  </si>
  <si>
    <t>12</t>
  </si>
  <si>
    <t>171201231</t>
  </si>
  <si>
    <t>Poplatek za uložení zeminy a kamení na recyklační skládce (skládkovné) kód odpadu 17 05 04</t>
  </si>
  <si>
    <t>t</t>
  </si>
  <si>
    <t>-673718741</t>
  </si>
  <si>
    <t>https://podminky.urs.cz/item/CS_URS_2022_01/171201231</t>
  </si>
  <si>
    <t>23,276*2,1</t>
  </si>
  <si>
    <t>13</t>
  </si>
  <si>
    <t>174101101</t>
  </si>
  <si>
    <t>Zásyp jam, šachet rýh nebo kolem objektů sypaninou se zhutněním</t>
  </si>
  <si>
    <t>-915748985</t>
  </si>
  <si>
    <t>https://podminky.urs.cz/item/CS_URS_2022_01/174101101</t>
  </si>
  <si>
    <t>2,0*2,0*5,0-3,14*0,6*0,6*4,8-2,0*2,0*0,2</t>
  </si>
  <si>
    <t>8,2*2,0*(2,47+1,65)/2-8,2*2,0*0,6</t>
  </si>
  <si>
    <t>1,3*2,0*1,85-1,3*2,0*0,6</t>
  </si>
  <si>
    <t>1,0*2,0*4,5*2-1,0*2,0*0,6*2</t>
  </si>
  <si>
    <t>14</t>
  </si>
  <si>
    <t>M</t>
  </si>
  <si>
    <t>58343872</t>
  </si>
  <si>
    <t>kamenivo drcené hrubé frakce 8/16</t>
  </si>
  <si>
    <t>-72657800</t>
  </si>
  <si>
    <t>Oprava drenáže D2</t>
  </si>
  <si>
    <t>6,5*0,5*2,1</t>
  </si>
  <si>
    <t>175151101</t>
  </si>
  <si>
    <t>Obsypání potrubí strojně sypaninou bez prohození, uloženou do 3 m</t>
  </si>
  <si>
    <t>-1571432310</t>
  </si>
  <si>
    <t>https://podminky.urs.cz/item/CS_URS_2022_01/175151101</t>
  </si>
  <si>
    <t>8,2*2,0*0,45</t>
  </si>
  <si>
    <t>1,3*2,0*0,45</t>
  </si>
  <si>
    <t>1,0*2,0*0,45*2</t>
  </si>
  <si>
    <t>16</t>
  </si>
  <si>
    <t>58337303</t>
  </si>
  <si>
    <t>štěrkopísek frakce 0/8</t>
  </si>
  <si>
    <t>-491097736</t>
  </si>
  <si>
    <t>10,35*2,1 'Přepočtené koeficientem množství</t>
  </si>
  <si>
    <t>17</t>
  </si>
  <si>
    <t>451573111</t>
  </si>
  <si>
    <t>Lože pod potrubí otevřený výkop ze štěrkopísku</t>
  </si>
  <si>
    <t>-1972516731</t>
  </si>
  <si>
    <t>https://podminky.urs.cz/item/CS_URS_2022_01/451573111</t>
  </si>
  <si>
    <t>Štěrkopísek frakce 0-8 mm</t>
  </si>
  <si>
    <t>2,0*2,0*0,1</t>
  </si>
  <si>
    <t>8,2*2,0*0,15</t>
  </si>
  <si>
    <t>1,3*2,0*0,15</t>
  </si>
  <si>
    <t>1,0*2,0*0,15*2</t>
  </si>
  <si>
    <t>18</t>
  </si>
  <si>
    <t>181951114</t>
  </si>
  <si>
    <t>Úprava pláně v hornině třídy těžitelnosti II skupiny 4 a 5 se zhutněním strojně</t>
  </si>
  <si>
    <t>1125054130</t>
  </si>
  <si>
    <t>https://podminky.urs.cz/item/CS_URS_2022_01/181951114</t>
  </si>
  <si>
    <t>Označení D1</t>
  </si>
  <si>
    <t>23,0</t>
  </si>
  <si>
    <t>Zemní práce - přípravné a přidružené práce</t>
  </si>
  <si>
    <t>19</t>
  </si>
  <si>
    <t>113106021</t>
  </si>
  <si>
    <t>Rozebrání dlažeb při překopech komunikací pro pěší z betonových dlaždic ručně</t>
  </si>
  <si>
    <t>1831027918</t>
  </si>
  <si>
    <t>https://podminky.urs.cz/item/CS_URS_2022_01/113106021</t>
  </si>
  <si>
    <t>Zámkovou dlažbu zachovat pro zpětné použití</t>
  </si>
  <si>
    <t>20</t>
  </si>
  <si>
    <t>113107324</t>
  </si>
  <si>
    <t>Odstranění podkladu z kameniva drceného tl přes 300 do 400 mm strojně pl do 50 m2</t>
  </si>
  <si>
    <t>-1686346979</t>
  </si>
  <si>
    <t>https://podminky.urs.cz/item/CS_URS_2022_01/113107324</t>
  </si>
  <si>
    <t>29</t>
  </si>
  <si>
    <t>Zakládání - pomocné konstrukce pro zakládání</t>
  </si>
  <si>
    <t>151711111</t>
  </si>
  <si>
    <t>Osazení zápor ocelových dl do 8 m</t>
  </si>
  <si>
    <t>m</t>
  </si>
  <si>
    <t>-138850958</t>
  </si>
  <si>
    <t>https://podminky.urs.cz/item/CS_URS_2022_01/151711111</t>
  </si>
  <si>
    <t>7,0*4</t>
  </si>
  <si>
    <t>22</t>
  </si>
  <si>
    <t>13010974</t>
  </si>
  <si>
    <t>ocel profilová jakost S235JR (11 375) průřez HEB 140</t>
  </si>
  <si>
    <t>1635801301</t>
  </si>
  <si>
    <t>7,0*4*0,0337*1,15</t>
  </si>
  <si>
    <t>23</t>
  </si>
  <si>
    <t>151712111</t>
  </si>
  <si>
    <t>Převázka ocelová zdvojená pro kotvení záporového pažení</t>
  </si>
  <si>
    <t>775051350</t>
  </si>
  <si>
    <t>https://podminky.urs.cz/item/CS_URS_2022_01/151712111</t>
  </si>
  <si>
    <t>4,45*2</t>
  </si>
  <si>
    <t>24</t>
  </si>
  <si>
    <t>151712121</t>
  </si>
  <si>
    <t>Odstranění ocelové převázky zdvojené pro kotvení záporového pažení</t>
  </si>
  <si>
    <t>971804854</t>
  </si>
  <si>
    <t>https://podminky.urs.cz/item/CS_URS_2022_01/151712121</t>
  </si>
  <si>
    <t>25</t>
  </si>
  <si>
    <t>151711131</t>
  </si>
  <si>
    <t>Vytažení zápor ocelových dl do 8 m</t>
  </si>
  <si>
    <t>-2143894695</t>
  </si>
  <si>
    <t>https://podminky.urs.cz/item/CS_URS_2022_01/151711131</t>
  </si>
  <si>
    <t>5,0*4</t>
  </si>
  <si>
    <t>26</t>
  </si>
  <si>
    <t>151721112</t>
  </si>
  <si>
    <t>Zřízení pažení do ocelových zápor hl výkopu do 10 m s jeho následným odstraněním</t>
  </si>
  <si>
    <t>-517040404</t>
  </si>
  <si>
    <t>https://podminky.urs.cz/item/CS_URS_2022_01/151721112</t>
  </si>
  <si>
    <t>4,45*5,0</t>
  </si>
  <si>
    <t>27</t>
  </si>
  <si>
    <t>153111_R1</t>
  </si>
  <si>
    <t>Příčné řezání ocelových profilů</t>
  </si>
  <si>
    <t>kus</t>
  </si>
  <si>
    <t>-946966637</t>
  </si>
  <si>
    <t>28</t>
  </si>
  <si>
    <t>1187404002</t>
  </si>
  <si>
    <t>3,14*0,2*0,2*2,0*4</t>
  </si>
  <si>
    <t>770361071</t>
  </si>
  <si>
    <t>1,005*2 'Přepočtené koeficientem množství</t>
  </si>
  <si>
    <t>30</t>
  </si>
  <si>
    <t>1918301523</t>
  </si>
  <si>
    <t>Zemina z vrtů pro odvoz</t>
  </si>
  <si>
    <t>1,005</t>
  </si>
  <si>
    <t>31</t>
  </si>
  <si>
    <t>334896308</t>
  </si>
  <si>
    <t>1,005*2,1</t>
  </si>
  <si>
    <t>32</t>
  </si>
  <si>
    <t>226111214</t>
  </si>
  <si>
    <t>Vrty velkoprofilové svislé nezapažené D přes 400 do 450 mm hl přes 5 m hornina IV</t>
  </si>
  <si>
    <t>-1467092229</t>
  </si>
  <si>
    <t>https://podminky.urs.cz/item/CS_URS_2022_01/226111214</t>
  </si>
  <si>
    <t>33</t>
  </si>
  <si>
    <t>278311024</t>
  </si>
  <si>
    <t>Zálivka kotevních otvorů z betonu tř. C 8/10 obj přes 0,50 do 1,00 m3</t>
  </si>
  <si>
    <t>406346837</t>
  </si>
  <si>
    <t>https://podminky.urs.cz/item/CS_URS_2022_01/278311024</t>
  </si>
  <si>
    <t>Komunikace</t>
  </si>
  <si>
    <t>34</t>
  </si>
  <si>
    <t>564861011</t>
  </si>
  <si>
    <t>Podklad ze štěrkodrtě ŠD plochy do 100 m2 tl 200 mm</t>
  </si>
  <si>
    <t>-1839245852</t>
  </si>
  <si>
    <t>https://podminky.urs.cz/item/CS_URS_2022_01/564861011</t>
  </si>
  <si>
    <t>35</t>
  </si>
  <si>
    <t>564962111</t>
  </si>
  <si>
    <t>Podklad z mechanicky zpevněného kameniva MZK tl 200 mm</t>
  </si>
  <si>
    <t>1037004864</t>
  </si>
  <si>
    <t>https://podminky.urs.cz/item/CS_URS_2022_01/564962111</t>
  </si>
  <si>
    <t>36</t>
  </si>
  <si>
    <t>596811120</t>
  </si>
  <si>
    <t>Kladení betonové dlažby komunikací pro pěší do lože z kameniva velikosti do 0,09 m2 pl do 50 m2</t>
  </si>
  <si>
    <t>-866311997</t>
  </si>
  <si>
    <t>https://podminky.urs.cz/item/CS_URS_2022_01/596811120</t>
  </si>
  <si>
    <t>Použitá stávající dlažba</t>
  </si>
  <si>
    <t>Úpravy povrchů, podlahy a osazování výplní</t>
  </si>
  <si>
    <t>63</t>
  </si>
  <si>
    <t>Podlahy a podlahové konstrukce</t>
  </si>
  <si>
    <t>37</t>
  </si>
  <si>
    <t>631311123</t>
  </si>
  <si>
    <t>Mazanina tl přes 80 do 120 mm z betonu prostého bez zvýšených nároků na prostředí tř. C 12/15</t>
  </si>
  <si>
    <t>-1189908643</t>
  </si>
  <si>
    <t>https://podminky.urs.cz/item/CS_URS_2022_01/631311123</t>
  </si>
  <si>
    <t>2,0*2,0*0,1*1,035</t>
  </si>
  <si>
    <t>38</t>
  </si>
  <si>
    <t>631319022</t>
  </si>
  <si>
    <t>Příplatek k mazanině tl přes 80 do 120 mm za přehlazení s poprášením cementem</t>
  </si>
  <si>
    <t>736740604</t>
  </si>
  <si>
    <t>https://podminky.urs.cz/item/CS_URS_2022_01/631319022</t>
  </si>
  <si>
    <t>Trubní vedení</t>
  </si>
  <si>
    <t>39</t>
  </si>
  <si>
    <t>830311811</t>
  </si>
  <si>
    <t>Bourání stávajícího kameninového potrubí DN do 150</t>
  </si>
  <si>
    <t>-202553176</t>
  </si>
  <si>
    <t>https://podminky.urs.cz/item/CS_URS_2022_01/830311811</t>
  </si>
  <si>
    <t>2+15+1</t>
  </si>
  <si>
    <t>40</t>
  </si>
  <si>
    <t>871270310</t>
  </si>
  <si>
    <t>Montáž kanalizačního potrubí hladkého plnostěnného SN 10 z polypropylenu DN 125</t>
  </si>
  <si>
    <t>-556897766</t>
  </si>
  <si>
    <t>https://podminky.urs.cz/item/CS_URS_2022_01/871270310</t>
  </si>
  <si>
    <t>41</t>
  </si>
  <si>
    <t>28617002</t>
  </si>
  <si>
    <t>trubka kanalizační PP plnostěnná třívrstvá DN 125x1000mm SN10</t>
  </si>
  <si>
    <t>40645011</t>
  </si>
  <si>
    <t>42</t>
  </si>
  <si>
    <t>871310310</t>
  </si>
  <si>
    <t>Montáž kanalizačního potrubí hladkého plnostěnného SN 10 z polypropylenu DN 150</t>
  </si>
  <si>
    <t>-1611103900</t>
  </si>
  <si>
    <t>https://podminky.urs.cz/item/CS_URS_2022_01/871310310</t>
  </si>
  <si>
    <t>9+6</t>
  </si>
  <si>
    <t>43</t>
  </si>
  <si>
    <t>28617003</t>
  </si>
  <si>
    <t>trubka kanalizační PP plnostěnná třívrstvá DN 150x1000mm SN10</t>
  </si>
  <si>
    <t>-697943291</t>
  </si>
  <si>
    <t>2+2+2+1+2</t>
  </si>
  <si>
    <t>44</t>
  </si>
  <si>
    <t>28617011</t>
  </si>
  <si>
    <t>trubka kanalizační PP plnostěnná třívrstvá DN 150x3000mm SN10</t>
  </si>
  <si>
    <t>-1942444480</t>
  </si>
  <si>
    <t>45</t>
  </si>
  <si>
    <t>871355211</t>
  </si>
  <si>
    <t>Kanalizační potrubí z tvrdého PVC jednovrstvé tuhost třídy SN4 DN 200</t>
  </si>
  <si>
    <t>1488952262</t>
  </si>
  <si>
    <t>https://podminky.urs.cz/item/CS_URS_2022_01/871355211</t>
  </si>
  <si>
    <t>PSC</t>
  </si>
  <si>
    <t xml:space="preserve">Poznámka k souboru cen:_x000D_
1. V cenách jsou započteny i náklady na dodání trub včetně gumového těsnění. 2. Použití trub dle tuhostí: a) třída SN 4: kanalizační sítě, přípojky, odvodňování pozemků s výškou krytí až 4 m b) třída SN 8: kanalizační sítě v nestandartních podmínkách uložení, vysoké teplotní a mechanické zatížení s výškou krytí do 8 m c) SN 10: kanalizační sítě, přípojky, odvodňování pozemků s výškou krytí &amp;gt; 8 m d) třída SN 12: kanalizační sítě s vysokým statickým zatížením a dynamickými rázy, při rychlosti média až 15 m/s a výškou krytí 0,7-10 m e) třída SN 16: kanalizační sítě s vysokým statickým zatížením a dynamickými rázy avýškou krytí 0,5-12 m. </t>
  </si>
  <si>
    <t>Prostupka</t>
  </si>
  <si>
    <t>0,6</t>
  </si>
  <si>
    <t>46</t>
  </si>
  <si>
    <t>877265272R</t>
  </si>
  <si>
    <t>Montáž lapače střešních splavenin z tvrdého PVC-systém KG DN 125</t>
  </si>
  <si>
    <t>-1255083179</t>
  </si>
  <si>
    <t>47</t>
  </si>
  <si>
    <t>56231163</t>
  </si>
  <si>
    <t>lapač střešních splavenin se zápachovou klapkou a lapacím košem DN 125/110</t>
  </si>
  <si>
    <t>-852471477</t>
  </si>
  <si>
    <t>48</t>
  </si>
  <si>
    <t>877270330</t>
  </si>
  <si>
    <t>Montáž spojek na kanalizačním potrubí z PP trub hladkých plnostěnných DN 125</t>
  </si>
  <si>
    <t>155015302</t>
  </si>
  <si>
    <t>https://podminky.urs.cz/item/CS_URS_2022_01/877270330</t>
  </si>
  <si>
    <t>49</t>
  </si>
  <si>
    <t>28617244</t>
  </si>
  <si>
    <t>redukce kanalizační PP DN 150/125</t>
  </si>
  <si>
    <t>-109409842</t>
  </si>
  <si>
    <t>1+1+1</t>
  </si>
  <si>
    <t>50</t>
  </si>
  <si>
    <t>877310310</t>
  </si>
  <si>
    <t>Montáž kolen na kanalizačním potrubí z PP trub hladkých plnostěnných DN 150</t>
  </si>
  <si>
    <t>-1951712014</t>
  </si>
  <si>
    <t>https://podminky.urs.cz/item/CS_URS_2022_01/877310310</t>
  </si>
  <si>
    <t>3+1</t>
  </si>
  <si>
    <t>51</t>
  </si>
  <si>
    <t>28611894</t>
  </si>
  <si>
    <t>koleno kanalizační s hrdlem PP 160x45° SN10</t>
  </si>
  <si>
    <t>-1295083059</t>
  </si>
  <si>
    <t>2+1</t>
  </si>
  <si>
    <t>52</t>
  </si>
  <si>
    <t>28611892</t>
  </si>
  <si>
    <t>koleno kanalizační s hrdlem PP 160x30° SN10</t>
  </si>
  <si>
    <t>1836278229</t>
  </si>
  <si>
    <t>53</t>
  </si>
  <si>
    <t>877310320</t>
  </si>
  <si>
    <t>Montáž odboček na kanalizačním potrubí z PP trub hladkých plnostěnných DN 150</t>
  </si>
  <si>
    <t>871752160</t>
  </si>
  <si>
    <t>https://podminky.urs.cz/item/CS_URS_2022_01/877310320</t>
  </si>
  <si>
    <t>54</t>
  </si>
  <si>
    <t>28617205</t>
  </si>
  <si>
    <t>odbočka kanalizační PP SN16 45° DN 150/150</t>
  </si>
  <si>
    <t>-1368452830</t>
  </si>
  <si>
    <t>55</t>
  </si>
  <si>
    <t>877310330</t>
  </si>
  <si>
    <t>Montáž spojek na kanalizačním potrubí z PP trub hladkých plnostěnných DN 150</t>
  </si>
  <si>
    <t>-464963488</t>
  </si>
  <si>
    <t>https://podminky.urs.cz/item/CS_URS_2022_01/877310330</t>
  </si>
  <si>
    <t>56</t>
  </si>
  <si>
    <t>28612016</t>
  </si>
  <si>
    <t>přechod kanalizační PP KG na kameninové hrdlo DN 160</t>
  </si>
  <si>
    <t>-141820354</t>
  </si>
  <si>
    <t>57</t>
  </si>
  <si>
    <t>877355281R</t>
  </si>
  <si>
    <t>Jádrový vývrt DN200mm, včetně dotěsnění</t>
  </si>
  <si>
    <t>1788812556</t>
  </si>
  <si>
    <t>58</t>
  </si>
  <si>
    <t>877355293R</t>
  </si>
  <si>
    <t>Těsnicí manžeta pro prostup potrubí DN150 s asfaltovou manžetou, vč. montáže</t>
  </si>
  <si>
    <t>-893228408</t>
  </si>
  <si>
    <t>59</t>
  </si>
  <si>
    <t>892312121R</t>
  </si>
  <si>
    <t>Tlaková zkouška vzduchem potrubí DN 150 těsnícím vakem ucpávkovým</t>
  </si>
  <si>
    <t>úsek</t>
  </si>
  <si>
    <t>-846418175</t>
  </si>
  <si>
    <t>https://podminky.urs.cz/item/CS_URS_2022_01/892312121R</t>
  </si>
  <si>
    <t>15+2</t>
  </si>
  <si>
    <t>60</t>
  </si>
  <si>
    <t>894410102</t>
  </si>
  <si>
    <t>Osazení betonových dílců pro kanalizační šachty DN 1000 šachtové dno výšky 800 mm</t>
  </si>
  <si>
    <t>-1409583197</t>
  </si>
  <si>
    <t>https://podminky.urs.cz/item/CS_URS_2022_01/894410102</t>
  </si>
  <si>
    <t>61</t>
  </si>
  <si>
    <t>59224337</t>
  </si>
  <si>
    <t>dno betonové šachty kanalizační přímé 100x60x40cm</t>
  </si>
  <si>
    <t>364128816</t>
  </si>
  <si>
    <t>62</t>
  </si>
  <si>
    <t>894410213</t>
  </si>
  <si>
    <t>Osazení betonových dílců pro kanalizační šachty DN 1000 skruž rovná výšky 1000 mm</t>
  </si>
  <si>
    <t>-594276131</t>
  </si>
  <si>
    <t>https://podminky.urs.cz/item/CS_URS_2022_01/894410213</t>
  </si>
  <si>
    <t>59224420</t>
  </si>
  <si>
    <t>skruž betonové šachty DN 1000 kanalizační 100x100x10cm, stupadla poplastovaná</t>
  </si>
  <si>
    <t>1627692540</t>
  </si>
  <si>
    <t>64</t>
  </si>
  <si>
    <t>894410232</t>
  </si>
  <si>
    <t>Osazení betonových dílců pro kanalizační šachty DN 1000 skruž přechodová (konus)</t>
  </si>
  <si>
    <t>-1830485384</t>
  </si>
  <si>
    <t>https://podminky.urs.cz/item/CS_URS_2022_01/894410232</t>
  </si>
  <si>
    <t>65</t>
  </si>
  <si>
    <t>59224312</t>
  </si>
  <si>
    <t>kónus šachetní betonový kapsové plastové stupadlo 100x62,5x58cm</t>
  </si>
  <si>
    <t>-114401981</t>
  </si>
  <si>
    <t>66</t>
  </si>
  <si>
    <t>894410241R</t>
  </si>
  <si>
    <t xml:space="preserve">Osazení šachtových vyrovnávacích prstenců </t>
  </si>
  <si>
    <t>1569988451</t>
  </si>
  <si>
    <t>67</t>
  </si>
  <si>
    <t>59224012</t>
  </si>
  <si>
    <t>prstenec šachtový vyrovnávací betonový 625x100x80mm</t>
  </si>
  <si>
    <t>-1806490720</t>
  </si>
  <si>
    <t>68</t>
  </si>
  <si>
    <t>59224013</t>
  </si>
  <si>
    <t>prstenec šachtový vyrovnávací betonový 625x100x100mm</t>
  </si>
  <si>
    <t>1234968628</t>
  </si>
  <si>
    <t>69</t>
  </si>
  <si>
    <t>894410251R</t>
  </si>
  <si>
    <t>Osazení šachtového poklopu</t>
  </si>
  <si>
    <t>-1820756143</t>
  </si>
  <si>
    <t>70</t>
  </si>
  <si>
    <t>55241017</t>
  </si>
  <si>
    <t>poklop šachtový litinový kruhový DN 600 bez ventilace tř D400 pro běžný provoz</t>
  </si>
  <si>
    <t>653682336</t>
  </si>
  <si>
    <t>71</t>
  </si>
  <si>
    <t>HZS4222R1</t>
  </si>
  <si>
    <t>Geodetické zaměření inženýrských sítí</t>
  </si>
  <si>
    <t>soubor</t>
  </si>
  <si>
    <t>-388793894</t>
  </si>
  <si>
    <t>72</t>
  </si>
  <si>
    <t>HZS4222R10</t>
  </si>
  <si>
    <t>Dokumentace skutečného provedení stavby</t>
  </si>
  <si>
    <t>1716658474</t>
  </si>
  <si>
    <t>Ostatní konstrukce a práce, bourání</t>
  </si>
  <si>
    <t>96</t>
  </si>
  <si>
    <t>Bourání konstrukcí</t>
  </si>
  <si>
    <t>73</t>
  </si>
  <si>
    <t>113311171</t>
  </si>
  <si>
    <t>Odstranění geotextilií ze základové spáry</t>
  </si>
  <si>
    <t>757043949</t>
  </si>
  <si>
    <t>https://podminky.urs.cz/item/CS_URS_2022_01/113311171</t>
  </si>
  <si>
    <t>Označení D2</t>
  </si>
  <si>
    <t>6,5</t>
  </si>
  <si>
    <t>74</t>
  </si>
  <si>
    <t>711131821</t>
  </si>
  <si>
    <t>Odstranění izolace proti zemní vlhkosti svislé</t>
  </si>
  <si>
    <t>-1845601762</t>
  </si>
  <si>
    <t>https://podminky.urs.cz/item/CS_URS_2022_01/711131821</t>
  </si>
  <si>
    <t>75</t>
  </si>
  <si>
    <t>713130851</t>
  </si>
  <si>
    <t>Odstranění tepelné izolace stěn lepené z polystyrenu tl do 100 mm</t>
  </si>
  <si>
    <t>-1005918118</t>
  </si>
  <si>
    <t>https://podminky.urs.cz/item/CS_URS_2022_01/713130851</t>
  </si>
  <si>
    <t>76</t>
  </si>
  <si>
    <t>764004863</t>
  </si>
  <si>
    <t>Demontáž svodu k dalšímu použití</t>
  </si>
  <si>
    <t>-1526509498</t>
  </si>
  <si>
    <t>https://podminky.urs.cz/item/CS_URS_2022_01/764004863</t>
  </si>
  <si>
    <t>77</t>
  </si>
  <si>
    <t>977151128</t>
  </si>
  <si>
    <t>Jádrové vrty diamantovými korunkami do stavebních materiálů D přes 250 do 300 mm</t>
  </si>
  <si>
    <t>-211285016</t>
  </si>
  <si>
    <t>https://podminky.urs.cz/item/CS_URS_2022_01/977151128</t>
  </si>
  <si>
    <t>998</t>
  </si>
  <si>
    <t>Přesun hmot</t>
  </si>
  <si>
    <t>78</t>
  </si>
  <si>
    <t>997013511</t>
  </si>
  <si>
    <t>Odvoz suti a vybouraných hmot z meziskládky na skládku do 1 km s naložením a se složením</t>
  </si>
  <si>
    <t>286285892</t>
  </si>
  <si>
    <t>https://podminky.urs.cz/item/CS_URS_2022_01/997013511</t>
  </si>
  <si>
    <t>79</t>
  </si>
  <si>
    <t>997013509</t>
  </si>
  <si>
    <t>Příplatek k odvozu suti a vybouraných hmot na skládku ZKD 1 km přes 1 km</t>
  </si>
  <si>
    <t>79401271</t>
  </si>
  <si>
    <t>https://podminky.urs.cz/item/CS_URS_2022_01/997013509</t>
  </si>
  <si>
    <t>0,181*11 'Přepočtené koeficientem množství</t>
  </si>
  <si>
    <t>80</t>
  </si>
  <si>
    <t>997221551</t>
  </si>
  <si>
    <t>Vodorovná doprava suti ze sypkých materiálů do 1 km</t>
  </si>
  <si>
    <t>-43868032</t>
  </si>
  <si>
    <t>https://podminky.urs.cz/item/CS_URS_2022_01/997221551</t>
  </si>
  <si>
    <t>81</t>
  </si>
  <si>
    <t>997221559</t>
  </si>
  <si>
    <t>Příplatek ZKD 1 km u vodorovné dopravy suti ze sypkých materiálů</t>
  </si>
  <si>
    <t>75551427</t>
  </si>
  <si>
    <t>https://podminky.urs.cz/item/CS_URS_2022_01/997221559</t>
  </si>
  <si>
    <t>15,4*11 'Přepočtené koeficientem množství</t>
  </si>
  <si>
    <t>82</t>
  </si>
  <si>
    <t>469973116</t>
  </si>
  <si>
    <t>Poplatek za uložení na skládce (skládkovné) stavebního odpadu směsného kód odpadu 17 09 04</t>
  </si>
  <si>
    <t>-134262347</t>
  </si>
  <si>
    <t>https://podminky.urs.cz/item/CS_URS_2022_01/469973116</t>
  </si>
  <si>
    <t>83</t>
  </si>
  <si>
    <t>997221873</t>
  </si>
  <si>
    <t>Poplatek za uložení stavebního odpadu na recyklační skládce (skládkovné) zeminy a kamení zatříděného do Katalogu odpadů pod kódem 17 05 04</t>
  </si>
  <si>
    <t>1669442713</t>
  </si>
  <si>
    <t>https://podminky.urs.cz/item/CS_URS_2022_01/997221873</t>
  </si>
  <si>
    <t>84</t>
  </si>
  <si>
    <t>998271401R</t>
  </si>
  <si>
    <t>Přesun hmot pro prafabrikované betonové šachty, otevřený výkop</t>
  </si>
  <si>
    <t>1952309032</t>
  </si>
  <si>
    <t>0,415+1,6+0,3+2,58+0,012+0,585+0,024+0,041+0,053+0,012+0,056</t>
  </si>
  <si>
    <t>85</t>
  </si>
  <si>
    <t>998276101</t>
  </si>
  <si>
    <t>Přesun hmot pro trubní vedení z trub z plastických hmot otevřený výkop</t>
  </si>
  <si>
    <t>428541740</t>
  </si>
  <si>
    <t>https://podminky.urs.cz/item/CS_URS_2022_01/998276101</t>
  </si>
  <si>
    <t>0,1</t>
  </si>
  <si>
    <t>86</t>
  </si>
  <si>
    <t>998223011</t>
  </si>
  <si>
    <t>Přesun hmot pro pozemní komunikace s krytem dlážděným</t>
  </si>
  <si>
    <t>-276282873</t>
  </si>
  <si>
    <t>https://podminky.urs.cz/item/CS_URS_2022_01/998223011</t>
  </si>
  <si>
    <t>PSV</t>
  </si>
  <si>
    <t>Práce a dodávky PSV</t>
  </si>
  <si>
    <t>711</t>
  </si>
  <si>
    <t>Izolace proti vodě, vlhkosti a plynům</t>
  </si>
  <si>
    <t>87</t>
  </si>
  <si>
    <t>711112001</t>
  </si>
  <si>
    <t>Provedení izolace proti zemní vlhkosti svislé za studena nátěrem penetračním</t>
  </si>
  <si>
    <t>-1699986513</t>
  </si>
  <si>
    <t>https://podminky.urs.cz/item/CS_URS_2022_01/711112001</t>
  </si>
  <si>
    <t>U prostupky</t>
  </si>
  <si>
    <t>1,0</t>
  </si>
  <si>
    <t>88</t>
  </si>
  <si>
    <t>11163153</t>
  </si>
  <si>
    <t>emulze asfaltová penetrační</t>
  </si>
  <si>
    <t>litr</t>
  </si>
  <si>
    <t>148287816</t>
  </si>
  <si>
    <t>1*0,2 'Přepočtené koeficientem množství</t>
  </si>
  <si>
    <t>89</t>
  </si>
  <si>
    <t>711142559</t>
  </si>
  <si>
    <t>Provedení izolace proti zemní vlhkosti pásy přitavením svislé NAIP</t>
  </si>
  <si>
    <t>1001399608</t>
  </si>
  <si>
    <t>https://podminky.urs.cz/item/CS_URS_2022_01/711142559</t>
  </si>
  <si>
    <t>90</t>
  </si>
  <si>
    <t>62832134</t>
  </si>
  <si>
    <t>pás asfaltový natavitelný oxidovaný tl 4,0mm typu V60 S40 s vložkou ze skleněné rohože, s jemnozrnným minerálním posypem</t>
  </si>
  <si>
    <t>-337002327</t>
  </si>
  <si>
    <t>1*1,221 'Přepočtené koeficientem množství</t>
  </si>
  <si>
    <t>91</t>
  </si>
  <si>
    <t>919726_R1</t>
  </si>
  <si>
    <t>Dotěsnění prostoru mezi potrubím a prostupkou</t>
  </si>
  <si>
    <t>2024634029</t>
  </si>
  <si>
    <t>92</t>
  </si>
  <si>
    <t>919726122</t>
  </si>
  <si>
    <t>Geotextilie pro ochranu, separaci a filtraci netkaná měrná hm přes 200 do 300 g/m2</t>
  </si>
  <si>
    <t>-531632124</t>
  </si>
  <si>
    <t>https://podminky.urs.cz/item/CS_URS_2022_01/919726122</t>
  </si>
  <si>
    <t>93</t>
  </si>
  <si>
    <t>711161273</t>
  </si>
  <si>
    <t>Provedení izolace proti zemní vlhkosti svislé z nopové fólie</t>
  </si>
  <si>
    <t>1225950349</t>
  </si>
  <si>
    <t>https://podminky.urs.cz/item/CS_URS_2022_01/711161273</t>
  </si>
  <si>
    <t>94</t>
  </si>
  <si>
    <t>28323005</t>
  </si>
  <si>
    <t>fólie profilovaná (nopová) drenážní HDPE s výškou nopů 8mm</t>
  </si>
  <si>
    <t>402794709</t>
  </si>
  <si>
    <t>6,5*1,1 'Přepočtené koeficientem množství</t>
  </si>
  <si>
    <t>95</t>
  </si>
  <si>
    <t>998711201</t>
  </si>
  <si>
    <t>Přesun hmot procentní pro izolace proti vodě, vlhkosti a plynům v objektech v do 6 m</t>
  </si>
  <si>
    <t>%</t>
  </si>
  <si>
    <t>1430070316</t>
  </si>
  <si>
    <t>https://podminky.urs.cz/item/CS_URS_2022_01/998711201</t>
  </si>
  <si>
    <t>713</t>
  </si>
  <si>
    <t>Izolace tepelné</t>
  </si>
  <si>
    <t>713131141</t>
  </si>
  <si>
    <t>Montáž izolace tepelné stěn a základů lepením celoplošně rohoží, pásů, dílců, desek</t>
  </si>
  <si>
    <t>-122629909</t>
  </si>
  <si>
    <t>https://podminky.urs.cz/item/CS_URS_2022_01/713131141</t>
  </si>
  <si>
    <t>97</t>
  </si>
  <si>
    <t>28376414</t>
  </si>
  <si>
    <t>deska z polystyrénu XPS, hrana polodrážková a hladký povrch 300kPA tl 20mm</t>
  </si>
  <si>
    <t>-1511305328</t>
  </si>
  <si>
    <t>6,5*1,02 'Přepočtené koeficientem množství</t>
  </si>
  <si>
    <t>98</t>
  </si>
  <si>
    <t>998713201</t>
  </si>
  <si>
    <t>Přesun hmot procentní pro izolace tepelné v objektech v do 6 m</t>
  </si>
  <si>
    <t>-1785801132</t>
  </si>
  <si>
    <t>https://podminky.urs.cz/item/CS_URS_2022_01/998713201</t>
  </si>
  <si>
    <t>764</t>
  </si>
  <si>
    <t>Konstrukce klempířské</t>
  </si>
  <si>
    <t>99</t>
  </si>
  <si>
    <t>764508131</t>
  </si>
  <si>
    <t>Montáž kruhového svodu</t>
  </si>
  <si>
    <t>498856643</t>
  </si>
  <si>
    <t>https://podminky.urs.cz/item/CS_URS_2022_01/764508131</t>
  </si>
  <si>
    <t>Použití stávajícího okapu</t>
  </si>
  <si>
    <t>3,0</t>
  </si>
  <si>
    <t>100</t>
  </si>
  <si>
    <t>764508_R1</t>
  </si>
  <si>
    <t>Úprava kruhového svodu u napojení</t>
  </si>
  <si>
    <t>-1439221929</t>
  </si>
  <si>
    <t>101</t>
  </si>
  <si>
    <t>998764201</t>
  </si>
  <si>
    <t>Přesun hmot procentní pro konstrukce klempířské v objektech v do 6 m</t>
  </si>
  <si>
    <t>-262883757</t>
  </si>
  <si>
    <t>https://podminky.urs.cz/item/CS_URS_2022_01/998764201</t>
  </si>
  <si>
    <t>VRN</t>
  </si>
  <si>
    <t>Vedlejší rozpočtové náklady</t>
  </si>
  <si>
    <t>VRN9</t>
  </si>
  <si>
    <t>Ostatní náklady</t>
  </si>
  <si>
    <t>102</t>
  </si>
  <si>
    <t>005</t>
  </si>
  <si>
    <t>Provozní vlivy</t>
  </si>
  <si>
    <t>1024</t>
  </si>
  <si>
    <t>915192051</t>
  </si>
  <si>
    <t>103</t>
  </si>
  <si>
    <t>006</t>
  </si>
  <si>
    <t>Vytyčení exitujících inž. sítí</t>
  </si>
  <si>
    <t>364160860</t>
  </si>
  <si>
    <t>104</t>
  </si>
  <si>
    <t>009</t>
  </si>
  <si>
    <t>Zařízení staveniště, včetně oplocení</t>
  </si>
  <si>
    <t>1300951514</t>
  </si>
  <si>
    <t>105</t>
  </si>
  <si>
    <t>010</t>
  </si>
  <si>
    <t>Dílenská dokumentace pro záporové pažení</t>
  </si>
  <si>
    <t>-95517780</t>
  </si>
  <si>
    <t>106</t>
  </si>
  <si>
    <t>359901211R</t>
  </si>
  <si>
    <t>Monitoring stoky jakékoli výšky</t>
  </si>
  <si>
    <t>hod</t>
  </si>
  <si>
    <t>922649762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</si>
</sst>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4101101" TargetMode="External"/><Relationship Id="rId18" Type="http://schemas.openxmlformats.org/officeDocument/2006/relationships/hyperlink" Target="https://podminky.urs.cz/item/CS_URS_2022_01/113107324" TargetMode="External"/><Relationship Id="rId26" Type="http://schemas.openxmlformats.org/officeDocument/2006/relationships/hyperlink" Target="https://podminky.urs.cz/item/CS_URS_2022_01/167151102" TargetMode="External"/><Relationship Id="rId39" Type="http://schemas.openxmlformats.org/officeDocument/2006/relationships/hyperlink" Target="https://podminky.urs.cz/item/CS_URS_2022_01/877270330" TargetMode="External"/><Relationship Id="rId21" Type="http://schemas.openxmlformats.org/officeDocument/2006/relationships/hyperlink" Target="https://podminky.urs.cz/item/CS_URS_2022_01/151712121" TargetMode="External"/><Relationship Id="rId34" Type="http://schemas.openxmlformats.org/officeDocument/2006/relationships/hyperlink" Target="https://podminky.urs.cz/item/CS_URS_2022_01/631319022" TargetMode="External"/><Relationship Id="rId42" Type="http://schemas.openxmlformats.org/officeDocument/2006/relationships/hyperlink" Target="https://podminky.urs.cz/item/CS_URS_2022_01/877310330" TargetMode="External"/><Relationship Id="rId47" Type="http://schemas.openxmlformats.org/officeDocument/2006/relationships/hyperlink" Target="https://podminky.urs.cz/item/CS_URS_2022_01/113311171" TargetMode="External"/><Relationship Id="rId50" Type="http://schemas.openxmlformats.org/officeDocument/2006/relationships/hyperlink" Target="https://podminky.urs.cz/item/CS_URS_2022_01/764004863" TargetMode="External"/><Relationship Id="rId55" Type="http://schemas.openxmlformats.org/officeDocument/2006/relationships/hyperlink" Target="https://podminky.urs.cz/item/CS_URS_2022_01/997221559" TargetMode="External"/><Relationship Id="rId63" Type="http://schemas.openxmlformats.org/officeDocument/2006/relationships/hyperlink" Target="https://podminky.urs.cz/item/CS_URS_2022_01/711161273" TargetMode="External"/><Relationship Id="rId68" Type="http://schemas.openxmlformats.org/officeDocument/2006/relationships/hyperlink" Target="https://podminky.urs.cz/item/CS_URS_2022_01/998764201" TargetMode="External"/><Relationship Id="rId7" Type="http://schemas.openxmlformats.org/officeDocument/2006/relationships/hyperlink" Target="https://podminky.urs.cz/item/CS_URS_2022_01/151101202" TargetMode="External"/><Relationship Id="rId2" Type="http://schemas.openxmlformats.org/officeDocument/2006/relationships/hyperlink" Target="https://podminky.urs.cz/item/CS_URS_2022_01/131351202" TargetMode="External"/><Relationship Id="rId16" Type="http://schemas.openxmlformats.org/officeDocument/2006/relationships/hyperlink" Target="https://podminky.urs.cz/item/CS_URS_2022_01/181951114" TargetMode="External"/><Relationship Id="rId29" Type="http://schemas.openxmlformats.org/officeDocument/2006/relationships/hyperlink" Target="https://podminky.urs.cz/item/CS_URS_2022_01/278311024" TargetMode="External"/><Relationship Id="rId1" Type="http://schemas.openxmlformats.org/officeDocument/2006/relationships/hyperlink" Target="https://podminky.urs.cz/item/CS_URS_2022_01/131313711" TargetMode="External"/><Relationship Id="rId6" Type="http://schemas.openxmlformats.org/officeDocument/2006/relationships/hyperlink" Target="https://podminky.urs.cz/item/CS_URS_2022_01/151101112" TargetMode="External"/><Relationship Id="rId11" Type="http://schemas.openxmlformats.org/officeDocument/2006/relationships/hyperlink" Target="https://podminky.urs.cz/item/CS_URS_2022_01/167151102" TargetMode="External"/><Relationship Id="rId24" Type="http://schemas.openxmlformats.org/officeDocument/2006/relationships/hyperlink" Target="https://podminky.urs.cz/item/CS_URS_2022_01/162751137" TargetMode="External"/><Relationship Id="rId32" Type="http://schemas.openxmlformats.org/officeDocument/2006/relationships/hyperlink" Target="https://podminky.urs.cz/item/CS_URS_2022_01/596811120" TargetMode="External"/><Relationship Id="rId37" Type="http://schemas.openxmlformats.org/officeDocument/2006/relationships/hyperlink" Target="https://podminky.urs.cz/item/CS_URS_2022_01/871310310" TargetMode="External"/><Relationship Id="rId40" Type="http://schemas.openxmlformats.org/officeDocument/2006/relationships/hyperlink" Target="https://podminky.urs.cz/item/CS_URS_2022_01/877310310" TargetMode="External"/><Relationship Id="rId45" Type="http://schemas.openxmlformats.org/officeDocument/2006/relationships/hyperlink" Target="https://podminky.urs.cz/item/CS_URS_2022_01/894410213" TargetMode="External"/><Relationship Id="rId53" Type="http://schemas.openxmlformats.org/officeDocument/2006/relationships/hyperlink" Target="https://podminky.urs.cz/item/CS_URS_2022_01/997013509" TargetMode="External"/><Relationship Id="rId58" Type="http://schemas.openxmlformats.org/officeDocument/2006/relationships/hyperlink" Target="https://podminky.urs.cz/item/CS_URS_2022_01/998276101" TargetMode="External"/><Relationship Id="rId66" Type="http://schemas.openxmlformats.org/officeDocument/2006/relationships/hyperlink" Target="https://podminky.urs.cz/item/CS_URS_2022_01/998713201" TargetMode="External"/><Relationship Id="rId5" Type="http://schemas.openxmlformats.org/officeDocument/2006/relationships/hyperlink" Target="https://podminky.urs.cz/item/CS_URS_2022_01/151101102" TargetMode="External"/><Relationship Id="rId15" Type="http://schemas.openxmlformats.org/officeDocument/2006/relationships/hyperlink" Target="https://podminky.urs.cz/item/CS_URS_2022_01/451573111" TargetMode="External"/><Relationship Id="rId23" Type="http://schemas.openxmlformats.org/officeDocument/2006/relationships/hyperlink" Target="https://podminky.urs.cz/item/CS_URS_2022_01/151721112" TargetMode="External"/><Relationship Id="rId28" Type="http://schemas.openxmlformats.org/officeDocument/2006/relationships/hyperlink" Target="https://podminky.urs.cz/item/CS_URS_2022_01/226111214" TargetMode="External"/><Relationship Id="rId36" Type="http://schemas.openxmlformats.org/officeDocument/2006/relationships/hyperlink" Target="https://podminky.urs.cz/item/CS_URS_2022_01/871270310" TargetMode="External"/><Relationship Id="rId49" Type="http://schemas.openxmlformats.org/officeDocument/2006/relationships/hyperlink" Target="https://podminky.urs.cz/item/CS_URS_2022_01/713130851" TargetMode="External"/><Relationship Id="rId57" Type="http://schemas.openxmlformats.org/officeDocument/2006/relationships/hyperlink" Target="https://podminky.urs.cz/item/CS_URS_2022_01/997221873" TargetMode="External"/><Relationship Id="rId61" Type="http://schemas.openxmlformats.org/officeDocument/2006/relationships/hyperlink" Target="https://podminky.urs.cz/item/CS_URS_2022_01/711142559" TargetMode="External"/><Relationship Id="rId10" Type="http://schemas.openxmlformats.org/officeDocument/2006/relationships/hyperlink" Target="https://podminky.urs.cz/item/CS_URS_2022_01/162751139" TargetMode="External"/><Relationship Id="rId19" Type="http://schemas.openxmlformats.org/officeDocument/2006/relationships/hyperlink" Target="https://podminky.urs.cz/item/CS_URS_2022_01/151711111" TargetMode="External"/><Relationship Id="rId31" Type="http://schemas.openxmlformats.org/officeDocument/2006/relationships/hyperlink" Target="https://podminky.urs.cz/item/CS_URS_2022_01/564962111" TargetMode="External"/><Relationship Id="rId44" Type="http://schemas.openxmlformats.org/officeDocument/2006/relationships/hyperlink" Target="https://podminky.urs.cz/item/CS_URS_2022_01/894410102" TargetMode="External"/><Relationship Id="rId52" Type="http://schemas.openxmlformats.org/officeDocument/2006/relationships/hyperlink" Target="https://podminky.urs.cz/item/CS_URS_2022_01/997013511" TargetMode="External"/><Relationship Id="rId60" Type="http://schemas.openxmlformats.org/officeDocument/2006/relationships/hyperlink" Target="https://podminky.urs.cz/item/CS_URS_2022_01/711112001" TargetMode="External"/><Relationship Id="rId65" Type="http://schemas.openxmlformats.org/officeDocument/2006/relationships/hyperlink" Target="https://podminky.urs.cz/item/CS_URS_2022_01/713131141" TargetMode="External"/><Relationship Id="rId4" Type="http://schemas.openxmlformats.org/officeDocument/2006/relationships/hyperlink" Target="https://podminky.urs.cz/item/CS_URS_2022_01/132354202" TargetMode="External"/><Relationship Id="rId9" Type="http://schemas.openxmlformats.org/officeDocument/2006/relationships/hyperlink" Target="https://podminky.urs.cz/item/CS_URS_2022_01/162751137" TargetMode="External"/><Relationship Id="rId14" Type="http://schemas.openxmlformats.org/officeDocument/2006/relationships/hyperlink" Target="https://podminky.urs.cz/item/CS_URS_2022_01/175151101" TargetMode="External"/><Relationship Id="rId22" Type="http://schemas.openxmlformats.org/officeDocument/2006/relationships/hyperlink" Target="https://podminky.urs.cz/item/CS_URS_2022_01/151711131" TargetMode="External"/><Relationship Id="rId27" Type="http://schemas.openxmlformats.org/officeDocument/2006/relationships/hyperlink" Target="https://podminky.urs.cz/item/CS_URS_2022_01/171201231" TargetMode="External"/><Relationship Id="rId30" Type="http://schemas.openxmlformats.org/officeDocument/2006/relationships/hyperlink" Target="https://podminky.urs.cz/item/CS_URS_2022_01/564861011" TargetMode="External"/><Relationship Id="rId35" Type="http://schemas.openxmlformats.org/officeDocument/2006/relationships/hyperlink" Target="https://podminky.urs.cz/item/CS_URS_2022_01/830311811" TargetMode="External"/><Relationship Id="rId43" Type="http://schemas.openxmlformats.org/officeDocument/2006/relationships/hyperlink" Target="https://podminky.urs.cz/item/CS_URS_2022_01/892312121R" TargetMode="External"/><Relationship Id="rId48" Type="http://schemas.openxmlformats.org/officeDocument/2006/relationships/hyperlink" Target="https://podminky.urs.cz/item/CS_URS_2022_01/711131821" TargetMode="External"/><Relationship Id="rId56" Type="http://schemas.openxmlformats.org/officeDocument/2006/relationships/hyperlink" Target="https://podminky.urs.cz/item/CS_URS_2022_01/469973116" TargetMode="External"/><Relationship Id="rId64" Type="http://schemas.openxmlformats.org/officeDocument/2006/relationships/hyperlink" Target="https://podminky.urs.cz/item/CS_URS_2022_01/998711201" TargetMode="External"/><Relationship Id="rId69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151101212" TargetMode="External"/><Relationship Id="rId51" Type="http://schemas.openxmlformats.org/officeDocument/2006/relationships/hyperlink" Target="https://podminky.urs.cz/item/CS_URS_2022_01/977151128" TargetMode="External"/><Relationship Id="rId3" Type="http://schemas.openxmlformats.org/officeDocument/2006/relationships/hyperlink" Target="https://podminky.urs.cz/item/CS_URS_2022_01/132312221" TargetMode="External"/><Relationship Id="rId12" Type="http://schemas.openxmlformats.org/officeDocument/2006/relationships/hyperlink" Target="https://podminky.urs.cz/item/CS_URS_2022_01/171201231" TargetMode="External"/><Relationship Id="rId17" Type="http://schemas.openxmlformats.org/officeDocument/2006/relationships/hyperlink" Target="https://podminky.urs.cz/item/CS_URS_2022_01/113106021" TargetMode="External"/><Relationship Id="rId25" Type="http://schemas.openxmlformats.org/officeDocument/2006/relationships/hyperlink" Target="https://podminky.urs.cz/item/CS_URS_2022_01/162751139" TargetMode="External"/><Relationship Id="rId33" Type="http://schemas.openxmlformats.org/officeDocument/2006/relationships/hyperlink" Target="https://podminky.urs.cz/item/CS_URS_2022_01/631311123" TargetMode="External"/><Relationship Id="rId38" Type="http://schemas.openxmlformats.org/officeDocument/2006/relationships/hyperlink" Target="https://podminky.urs.cz/item/CS_URS_2022_01/871355211" TargetMode="External"/><Relationship Id="rId46" Type="http://schemas.openxmlformats.org/officeDocument/2006/relationships/hyperlink" Target="https://podminky.urs.cz/item/CS_URS_2022_01/894410232" TargetMode="External"/><Relationship Id="rId59" Type="http://schemas.openxmlformats.org/officeDocument/2006/relationships/hyperlink" Target="https://podminky.urs.cz/item/CS_URS_2022_01/998223011" TargetMode="External"/><Relationship Id="rId67" Type="http://schemas.openxmlformats.org/officeDocument/2006/relationships/hyperlink" Target="https://podminky.urs.cz/item/CS_URS_2022_01/764508131" TargetMode="External"/><Relationship Id="rId20" Type="http://schemas.openxmlformats.org/officeDocument/2006/relationships/hyperlink" Target="https://podminky.urs.cz/item/CS_URS_2022_01/151712111" TargetMode="External"/><Relationship Id="rId41" Type="http://schemas.openxmlformats.org/officeDocument/2006/relationships/hyperlink" Target="https://podminky.urs.cz/item/CS_URS_2022_01/877310320" TargetMode="External"/><Relationship Id="rId54" Type="http://schemas.openxmlformats.org/officeDocument/2006/relationships/hyperlink" Target="https://podminky.urs.cz/item/CS_URS_2022_01/997221551" TargetMode="External"/><Relationship Id="rId62" Type="http://schemas.openxmlformats.org/officeDocument/2006/relationships/hyperlink" Target="https://podminky.urs.cz/item/CS_URS_2022_01/919726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9" t="s">
        <v>14</v>
      </c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1"/>
      <c r="AQ5" s="21"/>
      <c r="AR5" s="19"/>
      <c r="BE5" s="236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1" t="s">
        <v>17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1"/>
      <c r="AQ6" s="21"/>
      <c r="AR6" s="19"/>
      <c r="BE6" s="237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7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87">
        <v>44915</v>
      </c>
      <c r="AO8" s="21"/>
      <c r="AP8" s="21"/>
      <c r="AQ8" s="21"/>
      <c r="AR8" s="19"/>
      <c r="BE8" s="237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7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37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37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7"/>
      <c r="BS12" s="16" t="s">
        <v>6</v>
      </c>
    </row>
    <row r="13" spans="1:74" s="1" customFormat="1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27</v>
      </c>
      <c r="AO13" s="21"/>
      <c r="AP13" s="21"/>
      <c r="AQ13" s="21"/>
      <c r="AR13" s="19"/>
      <c r="BE13" s="237"/>
      <c r="BS13" s="16" t="s">
        <v>6</v>
      </c>
    </row>
    <row r="14" spans="1:74" ht="12.75">
      <c r="B14" s="20"/>
      <c r="C14" s="21"/>
      <c r="D14" s="21"/>
      <c r="E14" s="242" t="s">
        <v>27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37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7"/>
      <c r="BS15" s="16" t="s">
        <v>4</v>
      </c>
    </row>
    <row r="16" spans="1:74" s="1" customFormat="1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37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37"/>
      <c r="BS17" s="16" t="s">
        <v>29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7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37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37"/>
      <c r="BS20" s="16" t="s">
        <v>29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7"/>
    </row>
    <row r="22" spans="1:71" s="1" customFormat="1" ht="12" customHeight="1">
      <c r="B22" s="20"/>
      <c r="C22" s="21"/>
      <c r="D22" s="28" t="s">
        <v>31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7"/>
    </row>
    <row r="23" spans="1:71" s="1" customFormat="1" ht="16.5" customHeight="1">
      <c r="B23" s="20"/>
      <c r="C23" s="21"/>
      <c r="D23" s="21"/>
      <c r="E23" s="244" t="s">
        <v>1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1"/>
      <c r="AP23" s="21"/>
      <c r="AQ23" s="21"/>
      <c r="AR23" s="19"/>
      <c r="BE23" s="237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7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7"/>
    </row>
    <row r="26" spans="1:71" s="2" customFormat="1" ht="25.9" customHeight="1">
      <c r="A26" s="33"/>
      <c r="B26" s="34"/>
      <c r="C26" s="35"/>
      <c r="D26" s="36" t="s">
        <v>32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5">
        <f>ROUND(AG94,2)</f>
        <v>0</v>
      </c>
      <c r="AL26" s="246"/>
      <c r="AM26" s="246"/>
      <c r="AN26" s="246"/>
      <c r="AO26" s="246"/>
      <c r="AP26" s="35"/>
      <c r="AQ26" s="35"/>
      <c r="AR26" s="38"/>
      <c r="BE26" s="237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7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7" t="s">
        <v>33</v>
      </c>
      <c r="M28" s="247"/>
      <c r="N28" s="247"/>
      <c r="O28" s="247"/>
      <c r="P28" s="247"/>
      <c r="Q28" s="35"/>
      <c r="R28" s="35"/>
      <c r="S28" s="35"/>
      <c r="T28" s="35"/>
      <c r="U28" s="35"/>
      <c r="V28" s="35"/>
      <c r="W28" s="247" t="s">
        <v>34</v>
      </c>
      <c r="X28" s="247"/>
      <c r="Y28" s="247"/>
      <c r="Z28" s="247"/>
      <c r="AA28" s="247"/>
      <c r="AB28" s="247"/>
      <c r="AC28" s="247"/>
      <c r="AD28" s="247"/>
      <c r="AE28" s="247"/>
      <c r="AF28" s="35"/>
      <c r="AG28" s="35"/>
      <c r="AH28" s="35"/>
      <c r="AI28" s="35"/>
      <c r="AJ28" s="35"/>
      <c r="AK28" s="247" t="s">
        <v>35</v>
      </c>
      <c r="AL28" s="247"/>
      <c r="AM28" s="247"/>
      <c r="AN28" s="247"/>
      <c r="AO28" s="247"/>
      <c r="AP28" s="35"/>
      <c r="AQ28" s="35"/>
      <c r="AR28" s="38"/>
      <c r="BE28" s="237"/>
    </row>
    <row r="29" spans="1:71" s="3" customFormat="1" ht="14.45" customHeight="1">
      <c r="B29" s="39"/>
      <c r="C29" s="40"/>
      <c r="D29" s="28" t="s">
        <v>36</v>
      </c>
      <c r="E29" s="40"/>
      <c r="F29" s="28" t="s">
        <v>37</v>
      </c>
      <c r="G29" s="40"/>
      <c r="H29" s="40"/>
      <c r="I29" s="40"/>
      <c r="J29" s="40"/>
      <c r="K29" s="40"/>
      <c r="L29" s="250">
        <v>0.21</v>
      </c>
      <c r="M29" s="249"/>
      <c r="N29" s="249"/>
      <c r="O29" s="249"/>
      <c r="P29" s="249"/>
      <c r="Q29" s="40"/>
      <c r="R29" s="40"/>
      <c r="S29" s="40"/>
      <c r="T29" s="40"/>
      <c r="U29" s="40"/>
      <c r="V29" s="40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F29" s="40"/>
      <c r="AG29" s="40"/>
      <c r="AH29" s="40"/>
      <c r="AI29" s="40"/>
      <c r="AJ29" s="40"/>
      <c r="AK29" s="248">
        <f>ROUND(AV94, 2)</f>
        <v>0</v>
      </c>
      <c r="AL29" s="249"/>
      <c r="AM29" s="249"/>
      <c r="AN29" s="249"/>
      <c r="AO29" s="249"/>
      <c r="AP29" s="40"/>
      <c r="AQ29" s="40"/>
      <c r="AR29" s="41"/>
      <c r="BE29" s="238"/>
    </row>
    <row r="30" spans="1:71" s="3" customFormat="1" ht="14.45" customHeight="1">
      <c r="B30" s="39"/>
      <c r="C30" s="40"/>
      <c r="D30" s="40"/>
      <c r="E30" s="40"/>
      <c r="F30" s="28" t="s">
        <v>38</v>
      </c>
      <c r="G30" s="40"/>
      <c r="H30" s="40"/>
      <c r="I30" s="40"/>
      <c r="J30" s="40"/>
      <c r="K30" s="40"/>
      <c r="L30" s="250">
        <v>0.15</v>
      </c>
      <c r="M30" s="249"/>
      <c r="N30" s="249"/>
      <c r="O30" s="249"/>
      <c r="P30" s="249"/>
      <c r="Q30" s="40"/>
      <c r="R30" s="40"/>
      <c r="S30" s="40"/>
      <c r="T30" s="40"/>
      <c r="U30" s="40"/>
      <c r="V30" s="40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F30" s="40"/>
      <c r="AG30" s="40"/>
      <c r="AH30" s="40"/>
      <c r="AI30" s="40"/>
      <c r="AJ30" s="40"/>
      <c r="AK30" s="248">
        <f>ROUND(AW94, 2)</f>
        <v>0</v>
      </c>
      <c r="AL30" s="249"/>
      <c r="AM30" s="249"/>
      <c r="AN30" s="249"/>
      <c r="AO30" s="249"/>
      <c r="AP30" s="40"/>
      <c r="AQ30" s="40"/>
      <c r="AR30" s="41"/>
      <c r="BE30" s="238"/>
    </row>
    <row r="31" spans="1:71" s="3" customFormat="1" ht="14.45" hidden="1" customHeight="1">
      <c r="B31" s="39"/>
      <c r="C31" s="40"/>
      <c r="D31" s="40"/>
      <c r="E31" s="40"/>
      <c r="F31" s="28" t="s">
        <v>39</v>
      </c>
      <c r="G31" s="40"/>
      <c r="H31" s="40"/>
      <c r="I31" s="40"/>
      <c r="J31" s="40"/>
      <c r="K31" s="40"/>
      <c r="L31" s="250">
        <v>0.21</v>
      </c>
      <c r="M31" s="249"/>
      <c r="N31" s="249"/>
      <c r="O31" s="249"/>
      <c r="P31" s="249"/>
      <c r="Q31" s="40"/>
      <c r="R31" s="40"/>
      <c r="S31" s="40"/>
      <c r="T31" s="40"/>
      <c r="U31" s="40"/>
      <c r="V31" s="40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F31" s="40"/>
      <c r="AG31" s="40"/>
      <c r="AH31" s="40"/>
      <c r="AI31" s="40"/>
      <c r="AJ31" s="40"/>
      <c r="AK31" s="248">
        <v>0</v>
      </c>
      <c r="AL31" s="249"/>
      <c r="AM31" s="249"/>
      <c r="AN31" s="249"/>
      <c r="AO31" s="249"/>
      <c r="AP31" s="40"/>
      <c r="AQ31" s="40"/>
      <c r="AR31" s="41"/>
      <c r="BE31" s="238"/>
    </row>
    <row r="32" spans="1:71" s="3" customFormat="1" ht="14.45" hidden="1" customHeight="1">
      <c r="B32" s="39"/>
      <c r="C32" s="40"/>
      <c r="D32" s="40"/>
      <c r="E32" s="40"/>
      <c r="F32" s="28" t="s">
        <v>40</v>
      </c>
      <c r="G32" s="40"/>
      <c r="H32" s="40"/>
      <c r="I32" s="40"/>
      <c r="J32" s="40"/>
      <c r="K32" s="40"/>
      <c r="L32" s="250">
        <v>0.15</v>
      </c>
      <c r="M32" s="249"/>
      <c r="N32" s="249"/>
      <c r="O32" s="249"/>
      <c r="P32" s="249"/>
      <c r="Q32" s="40"/>
      <c r="R32" s="40"/>
      <c r="S32" s="40"/>
      <c r="T32" s="40"/>
      <c r="U32" s="40"/>
      <c r="V32" s="40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F32" s="40"/>
      <c r="AG32" s="40"/>
      <c r="AH32" s="40"/>
      <c r="AI32" s="40"/>
      <c r="AJ32" s="40"/>
      <c r="AK32" s="248">
        <v>0</v>
      </c>
      <c r="AL32" s="249"/>
      <c r="AM32" s="249"/>
      <c r="AN32" s="249"/>
      <c r="AO32" s="249"/>
      <c r="AP32" s="40"/>
      <c r="AQ32" s="40"/>
      <c r="AR32" s="41"/>
      <c r="BE32" s="238"/>
    </row>
    <row r="33" spans="1:57" s="3" customFormat="1" ht="14.45" hidden="1" customHeight="1">
      <c r="B33" s="39"/>
      <c r="C33" s="40"/>
      <c r="D33" s="40"/>
      <c r="E33" s="40"/>
      <c r="F33" s="28" t="s">
        <v>41</v>
      </c>
      <c r="G33" s="40"/>
      <c r="H33" s="40"/>
      <c r="I33" s="40"/>
      <c r="J33" s="40"/>
      <c r="K33" s="40"/>
      <c r="L33" s="250">
        <v>0</v>
      </c>
      <c r="M33" s="249"/>
      <c r="N33" s="249"/>
      <c r="O33" s="249"/>
      <c r="P33" s="249"/>
      <c r="Q33" s="40"/>
      <c r="R33" s="40"/>
      <c r="S33" s="40"/>
      <c r="T33" s="40"/>
      <c r="U33" s="40"/>
      <c r="V33" s="40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F33" s="40"/>
      <c r="AG33" s="40"/>
      <c r="AH33" s="40"/>
      <c r="AI33" s="40"/>
      <c r="AJ33" s="40"/>
      <c r="AK33" s="248">
        <v>0</v>
      </c>
      <c r="AL33" s="249"/>
      <c r="AM33" s="249"/>
      <c r="AN33" s="249"/>
      <c r="AO33" s="249"/>
      <c r="AP33" s="40"/>
      <c r="AQ33" s="40"/>
      <c r="AR33" s="41"/>
      <c r="BE33" s="238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7"/>
    </row>
    <row r="35" spans="1:57" s="2" customFormat="1" ht="25.9" customHeight="1">
      <c r="A35" s="33"/>
      <c r="B35" s="34"/>
      <c r="C35" s="42"/>
      <c r="D35" s="43" t="s">
        <v>42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43</v>
      </c>
      <c r="U35" s="44"/>
      <c r="V35" s="44"/>
      <c r="W35" s="44"/>
      <c r="X35" s="251" t="s">
        <v>44</v>
      </c>
      <c r="Y35" s="252"/>
      <c r="Z35" s="252"/>
      <c r="AA35" s="252"/>
      <c r="AB35" s="252"/>
      <c r="AC35" s="44"/>
      <c r="AD35" s="44"/>
      <c r="AE35" s="44"/>
      <c r="AF35" s="44"/>
      <c r="AG35" s="44"/>
      <c r="AH35" s="44"/>
      <c r="AI35" s="44"/>
      <c r="AJ35" s="44"/>
      <c r="AK35" s="253">
        <f>SUM(AK26:AK33)</f>
        <v>0</v>
      </c>
      <c r="AL35" s="252"/>
      <c r="AM35" s="252"/>
      <c r="AN35" s="252"/>
      <c r="AO35" s="254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45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46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47</v>
      </c>
      <c r="AI60" s="37"/>
      <c r="AJ60" s="37"/>
      <c r="AK60" s="37"/>
      <c r="AL60" s="37"/>
      <c r="AM60" s="51" t="s">
        <v>48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49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50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47</v>
      </c>
      <c r="AI75" s="37"/>
      <c r="AJ75" s="37"/>
      <c r="AK75" s="37"/>
      <c r="AL75" s="37"/>
      <c r="AM75" s="51" t="s">
        <v>48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51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5" t="str">
        <f>K6</f>
        <v>ZŠ Bezručova-přípojka kanalizace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7">
        <f>IF(AN8= "","",AN8)</f>
        <v>44915</v>
      </c>
      <c r="AN87" s="257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258" t="str">
        <f>IF(E17="","",E17)</f>
        <v xml:space="preserve"> </v>
      </c>
      <c r="AN89" s="259"/>
      <c r="AO89" s="259"/>
      <c r="AP89" s="259"/>
      <c r="AQ89" s="35"/>
      <c r="AR89" s="38"/>
      <c r="AS89" s="260" t="s">
        <v>52</v>
      </c>
      <c r="AT89" s="26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8" t="str">
        <f>IF(E20="","",E20)</f>
        <v xml:space="preserve"> </v>
      </c>
      <c r="AN90" s="259"/>
      <c r="AO90" s="259"/>
      <c r="AP90" s="259"/>
      <c r="AQ90" s="35"/>
      <c r="AR90" s="38"/>
      <c r="AS90" s="262"/>
      <c r="AT90" s="26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4"/>
      <c r="AT91" s="26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6" t="s">
        <v>53</v>
      </c>
      <c r="D92" s="267"/>
      <c r="E92" s="267"/>
      <c r="F92" s="267"/>
      <c r="G92" s="267"/>
      <c r="H92" s="72"/>
      <c r="I92" s="268" t="s">
        <v>54</v>
      </c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9" t="s">
        <v>55</v>
      </c>
      <c r="AH92" s="267"/>
      <c r="AI92" s="267"/>
      <c r="AJ92" s="267"/>
      <c r="AK92" s="267"/>
      <c r="AL92" s="267"/>
      <c r="AM92" s="267"/>
      <c r="AN92" s="268" t="s">
        <v>56</v>
      </c>
      <c r="AO92" s="267"/>
      <c r="AP92" s="270"/>
      <c r="AQ92" s="73" t="s">
        <v>57</v>
      </c>
      <c r="AR92" s="38"/>
      <c r="AS92" s="74" t="s">
        <v>58</v>
      </c>
      <c r="AT92" s="75" t="s">
        <v>59</v>
      </c>
      <c r="AU92" s="75" t="s">
        <v>60</v>
      </c>
      <c r="AV92" s="75" t="s">
        <v>61</v>
      </c>
      <c r="AW92" s="75" t="s">
        <v>62</v>
      </c>
      <c r="AX92" s="75" t="s">
        <v>63</v>
      </c>
      <c r="AY92" s="75" t="s">
        <v>64</v>
      </c>
      <c r="AZ92" s="75" t="s">
        <v>65</v>
      </c>
      <c r="BA92" s="75" t="s">
        <v>66</v>
      </c>
      <c r="BB92" s="75" t="s">
        <v>67</v>
      </c>
      <c r="BC92" s="75" t="s">
        <v>68</v>
      </c>
      <c r="BD92" s="76" t="s">
        <v>69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70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4">
        <f>ROUND(AG95,2)</f>
        <v>0</v>
      </c>
      <c r="AH94" s="274"/>
      <c r="AI94" s="274"/>
      <c r="AJ94" s="274"/>
      <c r="AK94" s="274"/>
      <c r="AL94" s="274"/>
      <c r="AM94" s="274"/>
      <c r="AN94" s="275">
        <f>SUM(AG94,AT94)</f>
        <v>0</v>
      </c>
      <c r="AO94" s="275"/>
      <c r="AP94" s="27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71</v>
      </c>
      <c r="BT94" s="90" t="s">
        <v>72</v>
      </c>
      <c r="BU94" s="91" t="s">
        <v>73</v>
      </c>
      <c r="BV94" s="90" t="s">
        <v>74</v>
      </c>
      <c r="BW94" s="90" t="s">
        <v>5</v>
      </c>
      <c r="BX94" s="90" t="s">
        <v>75</v>
      </c>
      <c r="CL94" s="90" t="s">
        <v>1</v>
      </c>
    </row>
    <row r="95" spans="1:91" s="7" customFormat="1" ht="16.5" customHeight="1">
      <c r="A95" s="92" t="s">
        <v>76</v>
      </c>
      <c r="B95" s="93"/>
      <c r="C95" s="94"/>
      <c r="D95" s="273" t="s">
        <v>77</v>
      </c>
      <c r="E95" s="273"/>
      <c r="F95" s="273"/>
      <c r="G95" s="273"/>
      <c r="H95" s="273"/>
      <c r="I95" s="95"/>
      <c r="J95" s="273" t="s">
        <v>78</v>
      </c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1">
        <f>'D1_2 - Přípojka kanalizace'!J30</f>
        <v>0</v>
      </c>
      <c r="AH95" s="272"/>
      <c r="AI95" s="272"/>
      <c r="AJ95" s="272"/>
      <c r="AK95" s="272"/>
      <c r="AL95" s="272"/>
      <c r="AM95" s="272"/>
      <c r="AN95" s="271">
        <f>SUM(AG95,AT95)</f>
        <v>0</v>
      </c>
      <c r="AO95" s="272"/>
      <c r="AP95" s="272"/>
      <c r="AQ95" s="96" t="s">
        <v>79</v>
      </c>
      <c r="AR95" s="97"/>
      <c r="AS95" s="98">
        <v>0</v>
      </c>
      <c r="AT95" s="99">
        <f>ROUND(SUM(AV95:AW95),2)</f>
        <v>0</v>
      </c>
      <c r="AU95" s="100">
        <f>'D1_2 - Přípojka kanalizace'!P133</f>
        <v>0</v>
      </c>
      <c r="AV95" s="99">
        <f>'D1_2 - Přípojka kanalizace'!J33</f>
        <v>0</v>
      </c>
      <c r="AW95" s="99">
        <f>'D1_2 - Přípojka kanalizace'!J34</f>
        <v>0</v>
      </c>
      <c r="AX95" s="99">
        <f>'D1_2 - Přípojka kanalizace'!J35</f>
        <v>0</v>
      </c>
      <c r="AY95" s="99">
        <f>'D1_2 - Přípojka kanalizace'!J36</f>
        <v>0</v>
      </c>
      <c r="AZ95" s="99">
        <f>'D1_2 - Přípojka kanalizace'!F33</f>
        <v>0</v>
      </c>
      <c r="BA95" s="99">
        <f>'D1_2 - Přípojka kanalizace'!F34</f>
        <v>0</v>
      </c>
      <c r="BB95" s="99">
        <f>'D1_2 - Přípojka kanalizace'!F35</f>
        <v>0</v>
      </c>
      <c r="BC95" s="99">
        <f>'D1_2 - Přípojka kanalizace'!F36</f>
        <v>0</v>
      </c>
      <c r="BD95" s="101">
        <f>'D1_2 - Přípojka kanalizace'!F37</f>
        <v>0</v>
      </c>
      <c r="BT95" s="102" t="s">
        <v>80</v>
      </c>
      <c r="BV95" s="102" t="s">
        <v>74</v>
      </c>
      <c r="BW95" s="102" t="s">
        <v>81</v>
      </c>
      <c r="BX95" s="102" t="s">
        <v>5</v>
      </c>
      <c r="CL95" s="102" t="s">
        <v>1</v>
      </c>
      <c r="CM95" s="102" t="s">
        <v>14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nnJccw+rWOABMYS3rH0Q2h6i68hy/Xqv11haJ8I1QnV7eorpvkaU/ZKRz4skVnJuo7z9T9i0QSIUeqyWq3kiQA==" saltValue="x/vEFFASFwRwcFX2RG34k4pdJJckTzgi88DHORnH3KS1tdrFe7kHe3pAUSwupGxAc/yEKGB0tbZ+e4Nz1nt3TA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D1_2 - Přípojka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16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14</v>
      </c>
    </row>
    <row r="4" spans="1:46" s="1" customFormat="1" ht="24.95" customHeight="1">
      <c r="B4" s="19"/>
      <c r="D4" s="105" t="s">
        <v>82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7" t="str">
        <f>'Rekapitulace stavby'!K6</f>
        <v>ZŠ Bezručova-přípojka kanalizace</v>
      </c>
      <c r="F7" s="278"/>
      <c r="G7" s="278"/>
      <c r="H7" s="278"/>
      <c r="L7" s="19"/>
    </row>
    <row r="8" spans="1:46" s="2" customFormat="1" ht="12" customHeight="1">
      <c r="A8" s="33"/>
      <c r="B8" s="38"/>
      <c r="C8" s="33"/>
      <c r="D8" s="107" t="s">
        <v>83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79" t="s">
        <v>84</v>
      </c>
      <c r="F9" s="280"/>
      <c r="G9" s="280"/>
      <c r="H9" s="280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>
        <f>'Rekapitulace stavby'!AN8</f>
        <v>44915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23</v>
      </c>
      <c r="E14" s="33"/>
      <c r="F14" s="33"/>
      <c r="G14" s="33"/>
      <c r="H14" s="33"/>
      <c r="I14" s="107" t="s">
        <v>24</v>
      </c>
      <c r="J14" s="108" t="str">
        <f>IF('Rekapitulace stavby'!AN10="","",'Rekapitulace stavby'!AN10)</f>
        <v/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tr">
        <f>IF('Rekapitulace stavby'!E11="","",'Rekapitulace stavby'!E11)</f>
        <v xml:space="preserve"> </v>
      </c>
      <c r="F15" s="33"/>
      <c r="G15" s="33"/>
      <c r="H15" s="33"/>
      <c r="I15" s="107" t="s">
        <v>25</v>
      </c>
      <c r="J15" s="108" t="str">
        <f>IF('Rekapitulace stavby'!AN11="","",'Rekapitulace stavby'!AN11)</f>
        <v/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26</v>
      </c>
      <c r="E17" s="33"/>
      <c r="F17" s="33"/>
      <c r="G17" s="33"/>
      <c r="H17" s="33"/>
      <c r="I17" s="107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1" t="str">
        <f>'Rekapitulace stavby'!E14</f>
        <v>Vyplň údaj</v>
      </c>
      <c r="F18" s="282"/>
      <c r="G18" s="282"/>
      <c r="H18" s="282"/>
      <c r="I18" s="107" t="s">
        <v>25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28</v>
      </c>
      <c r="E20" s="33"/>
      <c r="F20" s="33"/>
      <c r="G20" s="33"/>
      <c r="H20" s="33"/>
      <c r="I20" s="107" t="s">
        <v>24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25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30</v>
      </c>
      <c r="E23" s="33"/>
      <c r="F23" s="33"/>
      <c r="G23" s="33"/>
      <c r="H23" s="33"/>
      <c r="I23" s="107" t="s">
        <v>24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tr">
        <f>IF('Rekapitulace stavby'!E20="","",'Rekapitulace stavby'!E20)</f>
        <v xml:space="preserve"> </v>
      </c>
      <c r="F24" s="33"/>
      <c r="G24" s="33"/>
      <c r="H24" s="33"/>
      <c r="I24" s="107" t="s">
        <v>25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31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3" t="s">
        <v>1</v>
      </c>
      <c r="F27" s="283"/>
      <c r="G27" s="283"/>
      <c r="H27" s="283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32</v>
      </c>
      <c r="E30" s="33"/>
      <c r="F30" s="33"/>
      <c r="G30" s="33"/>
      <c r="H30" s="33"/>
      <c r="I30" s="33"/>
      <c r="J30" s="115">
        <f>ROUND(J133,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34</v>
      </c>
      <c r="G32" s="33"/>
      <c r="H32" s="33"/>
      <c r="I32" s="116" t="s">
        <v>33</v>
      </c>
      <c r="J32" s="116" t="s">
        <v>35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36</v>
      </c>
      <c r="E33" s="107" t="s">
        <v>37</v>
      </c>
      <c r="F33" s="118">
        <f>ROUND((SUM(BE133:BE475)),  2)</f>
        <v>0</v>
      </c>
      <c r="G33" s="33"/>
      <c r="H33" s="33"/>
      <c r="I33" s="119">
        <v>0.21</v>
      </c>
      <c r="J33" s="118">
        <f>ROUND(((SUM(BE133:BE475))*I33),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38</v>
      </c>
      <c r="F34" s="118">
        <f>ROUND((SUM(BF133:BF475)),  2)</f>
        <v>0</v>
      </c>
      <c r="G34" s="33"/>
      <c r="H34" s="33"/>
      <c r="I34" s="119">
        <v>0.15</v>
      </c>
      <c r="J34" s="118">
        <f>ROUND(((SUM(BF133:BF475))*I34),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39</v>
      </c>
      <c r="F35" s="118">
        <f>ROUND((SUM(BG133:BG475)),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40</v>
      </c>
      <c r="F36" s="118">
        <f>ROUND((SUM(BH133:BH475)),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41</v>
      </c>
      <c r="F37" s="118">
        <f>ROUND((SUM(BI133:BI475)),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42</v>
      </c>
      <c r="E39" s="122"/>
      <c r="F39" s="122"/>
      <c r="G39" s="123" t="s">
        <v>43</v>
      </c>
      <c r="H39" s="124" t="s">
        <v>44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45</v>
      </c>
      <c r="E50" s="128"/>
      <c r="F50" s="128"/>
      <c r="G50" s="127" t="s">
        <v>46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47</v>
      </c>
      <c r="E61" s="130"/>
      <c r="F61" s="131" t="s">
        <v>48</v>
      </c>
      <c r="G61" s="129" t="s">
        <v>47</v>
      </c>
      <c r="H61" s="130"/>
      <c r="I61" s="130"/>
      <c r="J61" s="132" t="s">
        <v>48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49</v>
      </c>
      <c r="E65" s="133"/>
      <c r="F65" s="133"/>
      <c r="G65" s="127" t="s">
        <v>50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47</v>
      </c>
      <c r="E76" s="130"/>
      <c r="F76" s="131" t="s">
        <v>48</v>
      </c>
      <c r="G76" s="129" t="s">
        <v>47</v>
      </c>
      <c r="H76" s="130"/>
      <c r="I76" s="130"/>
      <c r="J76" s="132" t="s">
        <v>48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4" t="str">
        <f>E7</f>
        <v>ZŠ Bezručova-přípojka kanalizace</v>
      </c>
      <c r="F85" s="285"/>
      <c r="G85" s="285"/>
      <c r="H85" s="285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83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55" t="str">
        <f>E9</f>
        <v>D1_2 - Přípojka kanalizace</v>
      </c>
      <c r="F87" s="286"/>
      <c r="G87" s="286"/>
      <c r="H87" s="286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44915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5"/>
      <c r="E91" s="35"/>
      <c r="F91" s="26" t="str">
        <f>E15</f>
        <v xml:space="preserve"> </v>
      </c>
      <c r="G91" s="35"/>
      <c r="H91" s="35"/>
      <c r="I91" s="28" t="s">
        <v>28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 t="str">
        <f>E24</f>
        <v xml:space="preserve"> 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86</v>
      </c>
      <c r="D94" s="139"/>
      <c r="E94" s="139"/>
      <c r="F94" s="139"/>
      <c r="G94" s="139"/>
      <c r="H94" s="139"/>
      <c r="I94" s="139"/>
      <c r="J94" s="140" t="s">
        <v>87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88</v>
      </c>
      <c r="D96" s="35"/>
      <c r="E96" s="35"/>
      <c r="F96" s="35"/>
      <c r="G96" s="35"/>
      <c r="H96" s="35"/>
      <c r="I96" s="35"/>
      <c r="J96" s="83">
        <f>J133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89</v>
      </c>
    </row>
    <row r="97" spans="2:12" s="9" customFormat="1" ht="24.95" customHeight="1">
      <c r="B97" s="142"/>
      <c r="C97" s="143"/>
      <c r="D97" s="144" t="s">
        <v>90</v>
      </c>
      <c r="E97" s="145"/>
      <c r="F97" s="145"/>
      <c r="G97" s="145"/>
      <c r="H97" s="145"/>
      <c r="I97" s="145"/>
      <c r="J97" s="146">
        <f>J134</f>
        <v>0</v>
      </c>
      <c r="K97" s="143"/>
      <c r="L97" s="147"/>
    </row>
    <row r="98" spans="2:12" s="10" customFormat="1" ht="19.899999999999999" customHeight="1">
      <c r="B98" s="148"/>
      <c r="C98" s="149"/>
      <c r="D98" s="150" t="s">
        <v>91</v>
      </c>
      <c r="E98" s="151"/>
      <c r="F98" s="151"/>
      <c r="G98" s="151"/>
      <c r="H98" s="151"/>
      <c r="I98" s="151"/>
      <c r="J98" s="152">
        <f>J135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92</v>
      </c>
      <c r="E99" s="151"/>
      <c r="F99" s="151"/>
      <c r="G99" s="151"/>
      <c r="H99" s="151"/>
      <c r="I99" s="151"/>
      <c r="J99" s="152">
        <f>J225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93</v>
      </c>
      <c r="E100" s="151"/>
      <c r="F100" s="151"/>
      <c r="G100" s="151"/>
      <c r="H100" s="151"/>
      <c r="I100" s="151"/>
      <c r="J100" s="152">
        <f>J236</f>
        <v>0</v>
      </c>
      <c r="K100" s="149"/>
      <c r="L100" s="153"/>
    </row>
    <row r="101" spans="2:12" s="10" customFormat="1" ht="19.899999999999999" customHeight="1">
      <c r="B101" s="148"/>
      <c r="C101" s="149"/>
      <c r="D101" s="150" t="s">
        <v>94</v>
      </c>
      <c r="E101" s="151"/>
      <c r="F101" s="151"/>
      <c r="G101" s="151"/>
      <c r="H101" s="151"/>
      <c r="I101" s="151"/>
      <c r="J101" s="152">
        <f>J274</f>
        <v>0</v>
      </c>
      <c r="K101" s="149"/>
      <c r="L101" s="153"/>
    </row>
    <row r="102" spans="2:12" s="10" customFormat="1" ht="19.899999999999999" customHeight="1">
      <c r="B102" s="148"/>
      <c r="C102" s="149"/>
      <c r="D102" s="150" t="s">
        <v>95</v>
      </c>
      <c r="E102" s="151"/>
      <c r="F102" s="151"/>
      <c r="G102" s="151"/>
      <c r="H102" s="151"/>
      <c r="I102" s="151"/>
      <c r="J102" s="152">
        <f>J289</f>
        <v>0</v>
      </c>
      <c r="K102" s="149"/>
      <c r="L102" s="153"/>
    </row>
    <row r="103" spans="2:12" s="10" customFormat="1" ht="14.85" customHeight="1">
      <c r="B103" s="148"/>
      <c r="C103" s="149"/>
      <c r="D103" s="150" t="s">
        <v>96</v>
      </c>
      <c r="E103" s="151"/>
      <c r="F103" s="151"/>
      <c r="G103" s="151"/>
      <c r="H103" s="151"/>
      <c r="I103" s="151"/>
      <c r="J103" s="152">
        <f>J290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97</v>
      </c>
      <c r="E104" s="151"/>
      <c r="F104" s="151"/>
      <c r="G104" s="151"/>
      <c r="H104" s="151"/>
      <c r="I104" s="151"/>
      <c r="J104" s="152">
        <f>J296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98</v>
      </c>
      <c r="E105" s="151"/>
      <c r="F105" s="151"/>
      <c r="G105" s="151"/>
      <c r="H105" s="151"/>
      <c r="I105" s="151"/>
      <c r="J105" s="152">
        <f>J379</f>
        <v>0</v>
      </c>
      <c r="K105" s="149"/>
      <c r="L105" s="153"/>
    </row>
    <row r="106" spans="2:12" s="10" customFormat="1" ht="14.85" customHeight="1">
      <c r="B106" s="148"/>
      <c r="C106" s="149"/>
      <c r="D106" s="150" t="s">
        <v>99</v>
      </c>
      <c r="E106" s="151"/>
      <c r="F106" s="151"/>
      <c r="G106" s="151"/>
      <c r="H106" s="151"/>
      <c r="I106" s="151"/>
      <c r="J106" s="152">
        <f>J380</f>
        <v>0</v>
      </c>
      <c r="K106" s="149"/>
      <c r="L106" s="153"/>
    </row>
    <row r="107" spans="2:12" s="10" customFormat="1" ht="14.85" customHeight="1">
      <c r="B107" s="148"/>
      <c r="C107" s="149"/>
      <c r="D107" s="150" t="s">
        <v>100</v>
      </c>
      <c r="E107" s="151"/>
      <c r="F107" s="151"/>
      <c r="G107" s="151"/>
      <c r="H107" s="151"/>
      <c r="I107" s="151"/>
      <c r="J107" s="152">
        <f>J399</f>
        <v>0</v>
      </c>
      <c r="K107" s="149"/>
      <c r="L107" s="153"/>
    </row>
    <row r="108" spans="2:12" s="9" customFormat="1" ht="24.95" customHeight="1">
      <c r="B108" s="142"/>
      <c r="C108" s="143"/>
      <c r="D108" s="144" t="s">
        <v>101</v>
      </c>
      <c r="E108" s="145"/>
      <c r="F108" s="145"/>
      <c r="G108" s="145"/>
      <c r="H108" s="145"/>
      <c r="I108" s="145"/>
      <c r="J108" s="146">
        <f>J421</f>
        <v>0</v>
      </c>
      <c r="K108" s="143"/>
      <c r="L108" s="147"/>
    </row>
    <row r="109" spans="2:12" s="10" customFormat="1" ht="19.899999999999999" customHeight="1">
      <c r="B109" s="148"/>
      <c r="C109" s="149"/>
      <c r="D109" s="150" t="s">
        <v>102</v>
      </c>
      <c r="E109" s="151"/>
      <c r="F109" s="151"/>
      <c r="G109" s="151"/>
      <c r="H109" s="151"/>
      <c r="I109" s="151"/>
      <c r="J109" s="152">
        <f>J422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103</v>
      </c>
      <c r="E110" s="151"/>
      <c r="F110" s="151"/>
      <c r="G110" s="151"/>
      <c r="H110" s="151"/>
      <c r="I110" s="151"/>
      <c r="J110" s="152">
        <f>J450</f>
        <v>0</v>
      </c>
      <c r="K110" s="149"/>
      <c r="L110" s="153"/>
    </row>
    <row r="111" spans="2:12" s="10" customFormat="1" ht="19.899999999999999" customHeight="1">
      <c r="B111" s="148"/>
      <c r="C111" s="149"/>
      <c r="D111" s="150" t="s">
        <v>104</v>
      </c>
      <c r="E111" s="151"/>
      <c r="F111" s="151"/>
      <c r="G111" s="151"/>
      <c r="H111" s="151"/>
      <c r="I111" s="151"/>
      <c r="J111" s="152">
        <f>J459</f>
        <v>0</v>
      </c>
      <c r="K111" s="149"/>
      <c r="L111" s="153"/>
    </row>
    <row r="112" spans="2:12" s="9" customFormat="1" ht="24.95" customHeight="1">
      <c r="B112" s="142"/>
      <c r="C112" s="143"/>
      <c r="D112" s="144" t="s">
        <v>105</v>
      </c>
      <c r="E112" s="145"/>
      <c r="F112" s="145"/>
      <c r="G112" s="145"/>
      <c r="H112" s="145"/>
      <c r="I112" s="145"/>
      <c r="J112" s="146">
        <f>J468</f>
        <v>0</v>
      </c>
      <c r="K112" s="143"/>
      <c r="L112" s="147"/>
    </row>
    <row r="113" spans="1:31" s="10" customFormat="1" ht="19.899999999999999" customHeight="1">
      <c r="B113" s="148"/>
      <c r="C113" s="149"/>
      <c r="D113" s="150" t="s">
        <v>106</v>
      </c>
      <c r="E113" s="151"/>
      <c r="F113" s="151"/>
      <c r="G113" s="151"/>
      <c r="H113" s="151"/>
      <c r="I113" s="151"/>
      <c r="J113" s="152">
        <f>J469</f>
        <v>0</v>
      </c>
      <c r="K113" s="149"/>
      <c r="L113" s="153"/>
    </row>
    <row r="114" spans="1:31" s="2" customFormat="1" ht="21.7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5" customHeight="1">
      <c r="A119" s="33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5" customHeight="1">
      <c r="A120" s="33"/>
      <c r="B120" s="34"/>
      <c r="C120" s="22" t="s">
        <v>107</v>
      </c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5"/>
      <c r="D123" s="35"/>
      <c r="E123" s="284" t="str">
        <f>E7</f>
        <v>ZŠ Bezručova-přípojka kanalizace</v>
      </c>
      <c r="F123" s="285"/>
      <c r="G123" s="285"/>
      <c r="H123" s="28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83</v>
      </c>
      <c r="D124" s="35"/>
      <c r="E124" s="35"/>
      <c r="F124" s="35"/>
      <c r="G124" s="35"/>
      <c r="H124" s="35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5"/>
      <c r="D125" s="35"/>
      <c r="E125" s="255" t="str">
        <f>E9</f>
        <v>D1_2 - Přípojka kanalizace</v>
      </c>
      <c r="F125" s="286"/>
      <c r="G125" s="286"/>
      <c r="H125" s="286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5"/>
      <c r="D126" s="35"/>
      <c r="E126" s="35"/>
      <c r="F126" s="35"/>
      <c r="G126" s="35"/>
      <c r="H126" s="35"/>
      <c r="I126" s="35"/>
      <c r="J126" s="35"/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5"/>
      <c r="E127" s="35"/>
      <c r="F127" s="26" t="str">
        <f>F12</f>
        <v xml:space="preserve"> </v>
      </c>
      <c r="G127" s="35"/>
      <c r="H127" s="35"/>
      <c r="I127" s="28" t="s">
        <v>22</v>
      </c>
      <c r="J127" s="65">
        <f>IF(J12="","",J12)</f>
        <v>44915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23</v>
      </c>
      <c r="D129" s="35"/>
      <c r="E129" s="35"/>
      <c r="F129" s="26" t="str">
        <f>E15</f>
        <v xml:space="preserve"> </v>
      </c>
      <c r="G129" s="35"/>
      <c r="H129" s="35"/>
      <c r="I129" s="28" t="s">
        <v>28</v>
      </c>
      <c r="J129" s="31" t="str">
        <f>E21</f>
        <v xml:space="preserve"> 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26</v>
      </c>
      <c r="D130" s="35"/>
      <c r="E130" s="35"/>
      <c r="F130" s="26" t="str">
        <f>IF(E18="","",E18)</f>
        <v>Vyplň údaj</v>
      </c>
      <c r="G130" s="35"/>
      <c r="H130" s="35"/>
      <c r="I130" s="28" t="s">
        <v>30</v>
      </c>
      <c r="J130" s="31" t="str">
        <f>E24</f>
        <v xml:space="preserve"> </v>
      </c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5"/>
      <c r="D131" s="35"/>
      <c r="E131" s="35"/>
      <c r="F131" s="35"/>
      <c r="G131" s="35"/>
      <c r="H131" s="35"/>
      <c r="I131" s="35"/>
      <c r="J131" s="35"/>
      <c r="K131" s="35"/>
      <c r="L131" s="50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54"/>
      <c r="B132" s="155"/>
      <c r="C132" s="156" t="s">
        <v>108</v>
      </c>
      <c r="D132" s="157" t="s">
        <v>57</v>
      </c>
      <c r="E132" s="157" t="s">
        <v>53</v>
      </c>
      <c r="F132" s="157" t="s">
        <v>54</v>
      </c>
      <c r="G132" s="157" t="s">
        <v>109</v>
      </c>
      <c r="H132" s="157" t="s">
        <v>110</v>
      </c>
      <c r="I132" s="157" t="s">
        <v>111</v>
      </c>
      <c r="J132" s="157" t="s">
        <v>87</v>
      </c>
      <c r="K132" s="158" t="s">
        <v>112</v>
      </c>
      <c r="L132" s="159"/>
      <c r="M132" s="74" t="s">
        <v>1</v>
      </c>
      <c r="N132" s="75" t="s">
        <v>36</v>
      </c>
      <c r="O132" s="75" t="s">
        <v>113</v>
      </c>
      <c r="P132" s="75" t="s">
        <v>114</v>
      </c>
      <c r="Q132" s="75" t="s">
        <v>115</v>
      </c>
      <c r="R132" s="75" t="s">
        <v>116</v>
      </c>
      <c r="S132" s="75" t="s">
        <v>117</v>
      </c>
      <c r="T132" s="76" t="s">
        <v>118</v>
      </c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</row>
    <row r="133" spans="1:65" s="2" customFormat="1" ht="22.9" customHeight="1">
      <c r="A133" s="33"/>
      <c r="B133" s="34"/>
      <c r="C133" s="81" t="s">
        <v>119</v>
      </c>
      <c r="D133" s="35"/>
      <c r="E133" s="35"/>
      <c r="F133" s="35"/>
      <c r="G133" s="35"/>
      <c r="H133" s="35"/>
      <c r="I133" s="35"/>
      <c r="J133" s="160">
        <f>BK133</f>
        <v>0</v>
      </c>
      <c r="K133" s="35"/>
      <c r="L133" s="38"/>
      <c r="M133" s="77"/>
      <c r="N133" s="161"/>
      <c r="O133" s="78"/>
      <c r="P133" s="162">
        <f>P134+P421+P468</f>
        <v>0</v>
      </c>
      <c r="Q133" s="78"/>
      <c r="R133" s="162">
        <f>R134+R421+R468</f>
        <v>72.181564180000009</v>
      </c>
      <c r="S133" s="78"/>
      <c r="T133" s="163">
        <f>T134+T421+T468</f>
        <v>19.908269999999998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71</v>
      </c>
      <c r="AU133" s="16" t="s">
        <v>89</v>
      </c>
      <c r="BK133" s="164">
        <f>BK134+BK421+BK468</f>
        <v>0</v>
      </c>
    </row>
    <row r="134" spans="1:65" s="12" customFormat="1" ht="25.9" customHeight="1">
      <c r="B134" s="165"/>
      <c r="C134" s="166"/>
      <c r="D134" s="167" t="s">
        <v>71</v>
      </c>
      <c r="E134" s="168" t="s">
        <v>120</v>
      </c>
      <c r="F134" s="168" t="s">
        <v>121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P135+P225+P236+P274+P289+P296+P379</f>
        <v>0</v>
      </c>
      <c r="Q134" s="173"/>
      <c r="R134" s="174">
        <f>R135+R225+R236+R274+R289+R296+R379</f>
        <v>72.125462780000007</v>
      </c>
      <c r="S134" s="173"/>
      <c r="T134" s="175">
        <f>T135+T225+T236+T274+T289+T296+T379</f>
        <v>19.908269999999998</v>
      </c>
      <c r="AR134" s="176" t="s">
        <v>80</v>
      </c>
      <c r="AT134" s="177" t="s">
        <v>71</v>
      </c>
      <c r="AU134" s="177" t="s">
        <v>72</v>
      </c>
      <c r="AY134" s="176" t="s">
        <v>122</v>
      </c>
      <c r="BK134" s="178">
        <f>BK135+BK225+BK236+BK274+BK289+BK296+BK379</f>
        <v>0</v>
      </c>
    </row>
    <row r="135" spans="1:65" s="12" customFormat="1" ht="22.9" customHeight="1">
      <c r="B135" s="165"/>
      <c r="C135" s="166"/>
      <c r="D135" s="167" t="s">
        <v>71</v>
      </c>
      <c r="E135" s="179" t="s">
        <v>80</v>
      </c>
      <c r="F135" s="179" t="s">
        <v>123</v>
      </c>
      <c r="G135" s="166"/>
      <c r="H135" s="166"/>
      <c r="I135" s="169"/>
      <c r="J135" s="180">
        <f>BK135</f>
        <v>0</v>
      </c>
      <c r="K135" s="166"/>
      <c r="L135" s="171"/>
      <c r="M135" s="172"/>
      <c r="N135" s="173"/>
      <c r="O135" s="173"/>
      <c r="P135" s="174">
        <f>SUM(P136:P224)</f>
        <v>0</v>
      </c>
      <c r="Q135" s="173"/>
      <c r="R135" s="174">
        <f>SUM(R136:R224)</f>
        <v>35.901519399999998</v>
      </c>
      <c r="S135" s="173"/>
      <c r="T135" s="175">
        <f>SUM(T136:T224)</f>
        <v>0</v>
      </c>
      <c r="AR135" s="176" t="s">
        <v>80</v>
      </c>
      <c r="AT135" s="177" t="s">
        <v>71</v>
      </c>
      <c r="AU135" s="177" t="s">
        <v>80</v>
      </c>
      <c r="AY135" s="176" t="s">
        <v>122</v>
      </c>
      <c r="BK135" s="178">
        <f>SUM(BK136:BK224)</f>
        <v>0</v>
      </c>
    </row>
    <row r="136" spans="1:65" s="2" customFormat="1" ht="24.2" customHeight="1">
      <c r="A136" s="33"/>
      <c r="B136" s="34"/>
      <c r="C136" s="181" t="s">
        <v>80</v>
      </c>
      <c r="D136" s="181" t="s">
        <v>124</v>
      </c>
      <c r="E136" s="182" t="s">
        <v>125</v>
      </c>
      <c r="F136" s="183" t="s">
        <v>126</v>
      </c>
      <c r="G136" s="184" t="s">
        <v>127</v>
      </c>
      <c r="H136" s="185">
        <v>4</v>
      </c>
      <c r="I136" s="186"/>
      <c r="J136" s="187">
        <f>ROUND(I136*H136,2)</f>
        <v>0</v>
      </c>
      <c r="K136" s="183" t="s">
        <v>128</v>
      </c>
      <c r="L136" s="38"/>
      <c r="M136" s="188" t="s">
        <v>1</v>
      </c>
      <c r="N136" s="189" t="s">
        <v>37</v>
      </c>
      <c r="O136" s="70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2" t="s">
        <v>129</v>
      </c>
      <c r="AT136" s="192" t="s">
        <v>124</v>
      </c>
      <c r="AU136" s="192" t="s">
        <v>14</v>
      </c>
      <c r="AY136" s="16" t="s">
        <v>122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16" t="s">
        <v>80</v>
      </c>
      <c r="BK136" s="193">
        <f>ROUND(I136*H136,2)</f>
        <v>0</v>
      </c>
      <c r="BL136" s="16" t="s">
        <v>129</v>
      </c>
      <c r="BM136" s="192" t="s">
        <v>130</v>
      </c>
    </row>
    <row r="137" spans="1:65" s="2" customFormat="1" ht="11.25">
      <c r="A137" s="33"/>
      <c r="B137" s="34"/>
      <c r="C137" s="35"/>
      <c r="D137" s="194" t="s">
        <v>131</v>
      </c>
      <c r="E137" s="35"/>
      <c r="F137" s="195" t="s">
        <v>132</v>
      </c>
      <c r="G137" s="35"/>
      <c r="H137" s="35"/>
      <c r="I137" s="196"/>
      <c r="J137" s="35"/>
      <c r="K137" s="35"/>
      <c r="L137" s="38"/>
      <c r="M137" s="197"/>
      <c r="N137" s="198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131</v>
      </c>
      <c r="AU137" s="16" t="s">
        <v>14</v>
      </c>
    </row>
    <row r="138" spans="1:65" s="13" customFormat="1" ht="11.25">
      <c r="B138" s="199"/>
      <c r="C138" s="200"/>
      <c r="D138" s="201" t="s">
        <v>133</v>
      </c>
      <c r="E138" s="202" t="s">
        <v>1</v>
      </c>
      <c r="F138" s="203" t="s">
        <v>134</v>
      </c>
      <c r="G138" s="200"/>
      <c r="H138" s="202" t="s">
        <v>1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133</v>
      </c>
      <c r="AU138" s="209" t="s">
        <v>14</v>
      </c>
      <c r="AV138" s="13" t="s">
        <v>80</v>
      </c>
      <c r="AW138" s="13" t="s">
        <v>29</v>
      </c>
      <c r="AX138" s="13" t="s">
        <v>72</v>
      </c>
      <c r="AY138" s="209" t="s">
        <v>122</v>
      </c>
    </row>
    <row r="139" spans="1:65" s="13" customFormat="1" ht="11.25">
      <c r="B139" s="199"/>
      <c r="C139" s="200"/>
      <c r="D139" s="201" t="s">
        <v>133</v>
      </c>
      <c r="E139" s="202" t="s">
        <v>1</v>
      </c>
      <c r="F139" s="203" t="s">
        <v>135</v>
      </c>
      <c r="G139" s="200"/>
      <c r="H139" s="202" t="s">
        <v>1</v>
      </c>
      <c r="I139" s="204"/>
      <c r="J139" s="200"/>
      <c r="K139" s="200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133</v>
      </c>
      <c r="AU139" s="209" t="s">
        <v>14</v>
      </c>
      <c r="AV139" s="13" t="s">
        <v>80</v>
      </c>
      <c r="AW139" s="13" t="s">
        <v>29</v>
      </c>
      <c r="AX139" s="13" t="s">
        <v>72</v>
      </c>
      <c r="AY139" s="209" t="s">
        <v>122</v>
      </c>
    </row>
    <row r="140" spans="1:65" s="13" customFormat="1" ht="11.25">
      <c r="B140" s="199"/>
      <c r="C140" s="200"/>
      <c r="D140" s="201" t="s">
        <v>133</v>
      </c>
      <c r="E140" s="202" t="s">
        <v>1</v>
      </c>
      <c r="F140" s="203" t="s">
        <v>136</v>
      </c>
      <c r="G140" s="200"/>
      <c r="H140" s="202" t="s">
        <v>1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133</v>
      </c>
      <c r="AU140" s="209" t="s">
        <v>14</v>
      </c>
      <c r="AV140" s="13" t="s">
        <v>80</v>
      </c>
      <c r="AW140" s="13" t="s">
        <v>29</v>
      </c>
      <c r="AX140" s="13" t="s">
        <v>72</v>
      </c>
      <c r="AY140" s="209" t="s">
        <v>122</v>
      </c>
    </row>
    <row r="141" spans="1:65" s="14" customFormat="1" ht="11.25">
      <c r="B141" s="210"/>
      <c r="C141" s="211"/>
      <c r="D141" s="201" t="s">
        <v>133</v>
      </c>
      <c r="E141" s="212" t="s">
        <v>1</v>
      </c>
      <c r="F141" s="213" t="s">
        <v>137</v>
      </c>
      <c r="G141" s="211"/>
      <c r="H141" s="214">
        <v>4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133</v>
      </c>
      <c r="AU141" s="220" t="s">
        <v>14</v>
      </c>
      <c r="AV141" s="14" t="s">
        <v>14</v>
      </c>
      <c r="AW141" s="14" t="s">
        <v>29</v>
      </c>
      <c r="AX141" s="14" t="s">
        <v>72</v>
      </c>
      <c r="AY141" s="220" t="s">
        <v>122</v>
      </c>
    </row>
    <row r="142" spans="1:65" s="2" customFormat="1" ht="33" customHeight="1">
      <c r="A142" s="33"/>
      <c r="B142" s="34"/>
      <c r="C142" s="181" t="s">
        <v>14</v>
      </c>
      <c r="D142" s="181" t="s">
        <v>124</v>
      </c>
      <c r="E142" s="182" t="s">
        <v>138</v>
      </c>
      <c r="F142" s="183" t="s">
        <v>139</v>
      </c>
      <c r="G142" s="184" t="s">
        <v>127</v>
      </c>
      <c r="H142" s="185">
        <v>16</v>
      </c>
      <c r="I142" s="186"/>
      <c r="J142" s="187">
        <f>ROUND(I142*H142,2)</f>
        <v>0</v>
      </c>
      <c r="K142" s="183" t="s">
        <v>128</v>
      </c>
      <c r="L142" s="38"/>
      <c r="M142" s="188" t="s">
        <v>1</v>
      </c>
      <c r="N142" s="189" t="s">
        <v>37</v>
      </c>
      <c r="O142" s="70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2" t="s">
        <v>129</v>
      </c>
      <c r="AT142" s="192" t="s">
        <v>124</v>
      </c>
      <c r="AU142" s="192" t="s">
        <v>14</v>
      </c>
      <c r="AY142" s="16" t="s">
        <v>122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16" t="s">
        <v>80</v>
      </c>
      <c r="BK142" s="193">
        <f>ROUND(I142*H142,2)</f>
        <v>0</v>
      </c>
      <c r="BL142" s="16" t="s">
        <v>129</v>
      </c>
      <c r="BM142" s="192" t="s">
        <v>140</v>
      </c>
    </row>
    <row r="143" spans="1:65" s="2" customFormat="1" ht="11.25">
      <c r="A143" s="33"/>
      <c r="B143" s="34"/>
      <c r="C143" s="35"/>
      <c r="D143" s="194" t="s">
        <v>131</v>
      </c>
      <c r="E143" s="35"/>
      <c r="F143" s="195" t="s">
        <v>141</v>
      </c>
      <c r="G143" s="35"/>
      <c r="H143" s="35"/>
      <c r="I143" s="196"/>
      <c r="J143" s="35"/>
      <c r="K143" s="35"/>
      <c r="L143" s="38"/>
      <c r="M143" s="197"/>
      <c r="N143" s="198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131</v>
      </c>
      <c r="AU143" s="16" t="s">
        <v>14</v>
      </c>
    </row>
    <row r="144" spans="1:65" s="13" customFormat="1" ht="11.25">
      <c r="B144" s="199"/>
      <c r="C144" s="200"/>
      <c r="D144" s="201" t="s">
        <v>133</v>
      </c>
      <c r="E144" s="202" t="s">
        <v>1</v>
      </c>
      <c r="F144" s="203" t="s">
        <v>142</v>
      </c>
      <c r="G144" s="200"/>
      <c r="H144" s="202" t="s">
        <v>1</v>
      </c>
      <c r="I144" s="204"/>
      <c r="J144" s="200"/>
      <c r="K144" s="200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133</v>
      </c>
      <c r="AU144" s="209" t="s">
        <v>14</v>
      </c>
      <c r="AV144" s="13" t="s">
        <v>80</v>
      </c>
      <c r="AW144" s="13" t="s">
        <v>29</v>
      </c>
      <c r="AX144" s="13" t="s">
        <v>72</v>
      </c>
      <c r="AY144" s="209" t="s">
        <v>122</v>
      </c>
    </row>
    <row r="145" spans="1:65" s="13" customFormat="1" ht="11.25">
      <c r="B145" s="199"/>
      <c r="C145" s="200"/>
      <c r="D145" s="201" t="s">
        <v>133</v>
      </c>
      <c r="E145" s="202" t="s">
        <v>1</v>
      </c>
      <c r="F145" s="203" t="s">
        <v>135</v>
      </c>
      <c r="G145" s="200"/>
      <c r="H145" s="202" t="s">
        <v>1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133</v>
      </c>
      <c r="AU145" s="209" t="s">
        <v>14</v>
      </c>
      <c r="AV145" s="13" t="s">
        <v>80</v>
      </c>
      <c r="AW145" s="13" t="s">
        <v>29</v>
      </c>
      <c r="AX145" s="13" t="s">
        <v>72</v>
      </c>
      <c r="AY145" s="209" t="s">
        <v>122</v>
      </c>
    </row>
    <row r="146" spans="1:65" s="13" customFormat="1" ht="11.25">
      <c r="B146" s="199"/>
      <c r="C146" s="200"/>
      <c r="D146" s="201" t="s">
        <v>133</v>
      </c>
      <c r="E146" s="202" t="s">
        <v>1</v>
      </c>
      <c r="F146" s="203" t="s">
        <v>136</v>
      </c>
      <c r="G146" s="200"/>
      <c r="H146" s="202" t="s">
        <v>1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133</v>
      </c>
      <c r="AU146" s="209" t="s">
        <v>14</v>
      </c>
      <c r="AV146" s="13" t="s">
        <v>80</v>
      </c>
      <c r="AW146" s="13" t="s">
        <v>29</v>
      </c>
      <c r="AX146" s="13" t="s">
        <v>72</v>
      </c>
      <c r="AY146" s="209" t="s">
        <v>122</v>
      </c>
    </row>
    <row r="147" spans="1:65" s="14" customFormat="1" ht="11.25">
      <c r="B147" s="210"/>
      <c r="C147" s="211"/>
      <c r="D147" s="201" t="s">
        <v>133</v>
      </c>
      <c r="E147" s="212" t="s">
        <v>1</v>
      </c>
      <c r="F147" s="213" t="s">
        <v>143</v>
      </c>
      <c r="G147" s="211"/>
      <c r="H147" s="214">
        <v>16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133</v>
      </c>
      <c r="AU147" s="220" t="s">
        <v>14</v>
      </c>
      <c r="AV147" s="14" t="s">
        <v>14</v>
      </c>
      <c r="AW147" s="14" t="s">
        <v>29</v>
      </c>
      <c r="AX147" s="14" t="s">
        <v>72</v>
      </c>
      <c r="AY147" s="220" t="s">
        <v>122</v>
      </c>
    </row>
    <row r="148" spans="1:65" s="2" customFormat="1" ht="37.9" customHeight="1">
      <c r="A148" s="33"/>
      <c r="B148" s="34"/>
      <c r="C148" s="181" t="s">
        <v>144</v>
      </c>
      <c r="D148" s="181" t="s">
        <v>124</v>
      </c>
      <c r="E148" s="182" t="s">
        <v>145</v>
      </c>
      <c r="F148" s="183" t="s">
        <v>146</v>
      </c>
      <c r="G148" s="184" t="s">
        <v>127</v>
      </c>
      <c r="H148" s="185">
        <v>11.319000000000001</v>
      </c>
      <c r="I148" s="186"/>
      <c r="J148" s="187">
        <f>ROUND(I148*H148,2)</f>
        <v>0</v>
      </c>
      <c r="K148" s="183" t="s">
        <v>128</v>
      </c>
      <c r="L148" s="38"/>
      <c r="M148" s="188" t="s">
        <v>1</v>
      </c>
      <c r="N148" s="189" t="s">
        <v>37</v>
      </c>
      <c r="O148" s="70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2" t="s">
        <v>129</v>
      </c>
      <c r="AT148" s="192" t="s">
        <v>124</v>
      </c>
      <c r="AU148" s="192" t="s">
        <v>14</v>
      </c>
      <c r="AY148" s="16" t="s">
        <v>122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16" t="s">
        <v>80</v>
      </c>
      <c r="BK148" s="193">
        <f>ROUND(I148*H148,2)</f>
        <v>0</v>
      </c>
      <c r="BL148" s="16" t="s">
        <v>129</v>
      </c>
      <c r="BM148" s="192" t="s">
        <v>147</v>
      </c>
    </row>
    <row r="149" spans="1:65" s="2" customFormat="1" ht="11.25">
      <c r="A149" s="33"/>
      <c r="B149" s="34"/>
      <c r="C149" s="35"/>
      <c r="D149" s="194" t="s">
        <v>131</v>
      </c>
      <c r="E149" s="35"/>
      <c r="F149" s="195" t="s">
        <v>148</v>
      </c>
      <c r="G149" s="35"/>
      <c r="H149" s="35"/>
      <c r="I149" s="196"/>
      <c r="J149" s="35"/>
      <c r="K149" s="35"/>
      <c r="L149" s="38"/>
      <c r="M149" s="197"/>
      <c r="N149" s="198"/>
      <c r="O149" s="70"/>
      <c r="P149" s="70"/>
      <c r="Q149" s="70"/>
      <c r="R149" s="70"/>
      <c r="S149" s="70"/>
      <c r="T149" s="71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T149" s="16" t="s">
        <v>131</v>
      </c>
      <c r="AU149" s="16" t="s">
        <v>14</v>
      </c>
    </row>
    <row r="150" spans="1:65" s="13" customFormat="1" ht="11.25">
      <c r="B150" s="199"/>
      <c r="C150" s="200"/>
      <c r="D150" s="201" t="s">
        <v>133</v>
      </c>
      <c r="E150" s="202" t="s">
        <v>1</v>
      </c>
      <c r="F150" s="203" t="s">
        <v>134</v>
      </c>
      <c r="G150" s="200"/>
      <c r="H150" s="202" t="s">
        <v>1</v>
      </c>
      <c r="I150" s="204"/>
      <c r="J150" s="200"/>
      <c r="K150" s="200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133</v>
      </c>
      <c r="AU150" s="209" t="s">
        <v>14</v>
      </c>
      <c r="AV150" s="13" t="s">
        <v>80</v>
      </c>
      <c r="AW150" s="13" t="s">
        <v>29</v>
      </c>
      <c r="AX150" s="13" t="s">
        <v>72</v>
      </c>
      <c r="AY150" s="209" t="s">
        <v>122</v>
      </c>
    </row>
    <row r="151" spans="1:65" s="13" customFormat="1" ht="11.25">
      <c r="B151" s="199"/>
      <c r="C151" s="200"/>
      <c r="D151" s="201" t="s">
        <v>133</v>
      </c>
      <c r="E151" s="202" t="s">
        <v>1</v>
      </c>
      <c r="F151" s="203" t="s">
        <v>135</v>
      </c>
      <c r="G151" s="200"/>
      <c r="H151" s="202" t="s">
        <v>1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133</v>
      </c>
      <c r="AU151" s="209" t="s">
        <v>14</v>
      </c>
      <c r="AV151" s="13" t="s">
        <v>80</v>
      </c>
      <c r="AW151" s="13" t="s">
        <v>29</v>
      </c>
      <c r="AX151" s="13" t="s">
        <v>72</v>
      </c>
      <c r="AY151" s="209" t="s">
        <v>122</v>
      </c>
    </row>
    <row r="152" spans="1:65" s="13" customFormat="1" ht="11.25">
      <c r="B152" s="199"/>
      <c r="C152" s="200"/>
      <c r="D152" s="201" t="s">
        <v>133</v>
      </c>
      <c r="E152" s="202" t="s">
        <v>1</v>
      </c>
      <c r="F152" s="203" t="s">
        <v>149</v>
      </c>
      <c r="G152" s="200"/>
      <c r="H152" s="202" t="s">
        <v>1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133</v>
      </c>
      <c r="AU152" s="209" t="s">
        <v>14</v>
      </c>
      <c r="AV152" s="13" t="s">
        <v>80</v>
      </c>
      <c r="AW152" s="13" t="s">
        <v>29</v>
      </c>
      <c r="AX152" s="13" t="s">
        <v>72</v>
      </c>
      <c r="AY152" s="209" t="s">
        <v>122</v>
      </c>
    </row>
    <row r="153" spans="1:65" s="14" customFormat="1" ht="11.25">
      <c r="B153" s="210"/>
      <c r="C153" s="211"/>
      <c r="D153" s="201" t="s">
        <v>133</v>
      </c>
      <c r="E153" s="212" t="s">
        <v>1</v>
      </c>
      <c r="F153" s="213" t="s">
        <v>150</v>
      </c>
      <c r="G153" s="211"/>
      <c r="H153" s="214">
        <v>6.7569999999999997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133</v>
      </c>
      <c r="AU153" s="220" t="s">
        <v>14</v>
      </c>
      <c r="AV153" s="14" t="s">
        <v>14</v>
      </c>
      <c r="AW153" s="14" t="s">
        <v>29</v>
      </c>
      <c r="AX153" s="14" t="s">
        <v>72</v>
      </c>
      <c r="AY153" s="220" t="s">
        <v>122</v>
      </c>
    </row>
    <row r="154" spans="1:65" s="14" customFormat="1" ht="11.25">
      <c r="B154" s="210"/>
      <c r="C154" s="211"/>
      <c r="D154" s="201" t="s">
        <v>133</v>
      </c>
      <c r="E154" s="212" t="s">
        <v>1</v>
      </c>
      <c r="F154" s="213" t="s">
        <v>151</v>
      </c>
      <c r="G154" s="211"/>
      <c r="H154" s="214">
        <v>0.96199999999999997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133</v>
      </c>
      <c r="AU154" s="220" t="s">
        <v>14</v>
      </c>
      <c r="AV154" s="14" t="s">
        <v>14</v>
      </c>
      <c r="AW154" s="14" t="s">
        <v>29</v>
      </c>
      <c r="AX154" s="14" t="s">
        <v>72</v>
      </c>
      <c r="AY154" s="220" t="s">
        <v>122</v>
      </c>
    </row>
    <row r="155" spans="1:65" s="14" customFormat="1" ht="11.25">
      <c r="B155" s="210"/>
      <c r="C155" s="211"/>
      <c r="D155" s="201" t="s">
        <v>133</v>
      </c>
      <c r="E155" s="212" t="s">
        <v>1</v>
      </c>
      <c r="F155" s="213" t="s">
        <v>152</v>
      </c>
      <c r="G155" s="211"/>
      <c r="H155" s="214">
        <v>3.6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133</v>
      </c>
      <c r="AU155" s="220" t="s">
        <v>14</v>
      </c>
      <c r="AV155" s="14" t="s">
        <v>14</v>
      </c>
      <c r="AW155" s="14" t="s">
        <v>29</v>
      </c>
      <c r="AX155" s="14" t="s">
        <v>72</v>
      </c>
      <c r="AY155" s="220" t="s">
        <v>122</v>
      </c>
    </row>
    <row r="156" spans="1:65" s="2" customFormat="1" ht="33" customHeight="1">
      <c r="A156" s="33"/>
      <c r="B156" s="34"/>
      <c r="C156" s="181" t="s">
        <v>129</v>
      </c>
      <c r="D156" s="181" t="s">
        <v>124</v>
      </c>
      <c r="E156" s="182" t="s">
        <v>153</v>
      </c>
      <c r="F156" s="183" t="s">
        <v>154</v>
      </c>
      <c r="G156" s="184" t="s">
        <v>127</v>
      </c>
      <c r="H156" s="185">
        <v>45.274999999999999</v>
      </c>
      <c r="I156" s="186"/>
      <c r="J156" s="187">
        <f>ROUND(I156*H156,2)</f>
        <v>0</v>
      </c>
      <c r="K156" s="183" t="s">
        <v>128</v>
      </c>
      <c r="L156" s="38"/>
      <c r="M156" s="188" t="s">
        <v>1</v>
      </c>
      <c r="N156" s="189" t="s">
        <v>37</v>
      </c>
      <c r="O156" s="70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2" t="s">
        <v>129</v>
      </c>
      <c r="AT156" s="192" t="s">
        <v>124</v>
      </c>
      <c r="AU156" s="192" t="s">
        <v>14</v>
      </c>
      <c r="AY156" s="16" t="s">
        <v>122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16" t="s">
        <v>80</v>
      </c>
      <c r="BK156" s="193">
        <f>ROUND(I156*H156,2)</f>
        <v>0</v>
      </c>
      <c r="BL156" s="16" t="s">
        <v>129</v>
      </c>
      <c r="BM156" s="192" t="s">
        <v>155</v>
      </c>
    </row>
    <row r="157" spans="1:65" s="2" customFormat="1" ht="11.25">
      <c r="A157" s="33"/>
      <c r="B157" s="34"/>
      <c r="C157" s="35"/>
      <c r="D157" s="194" t="s">
        <v>131</v>
      </c>
      <c r="E157" s="35"/>
      <c r="F157" s="195" t="s">
        <v>156</v>
      </c>
      <c r="G157" s="35"/>
      <c r="H157" s="35"/>
      <c r="I157" s="196"/>
      <c r="J157" s="35"/>
      <c r="K157" s="35"/>
      <c r="L157" s="38"/>
      <c r="M157" s="197"/>
      <c r="N157" s="198"/>
      <c r="O157" s="70"/>
      <c r="P157" s="70"/>
      <c r="Q157" s="70"/>
      <c r="R157" s="70"/>
      <c r="S157" s="70"/>
      <c r="T157" s="71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6" t="s">
        <v>131</v>
      </c>
      <c r="AU157" s="16" t="s">
        <v>14</v>
      </c>
    </row>
    <row r="158" spans="1:65" s="13" customFormat="1" ht="11.25">
      <c r="B158" s="199"/>
      <c r="C158" s="200"/>
      <c r="D158" s="201" t="s">
        <v>133</v>
      </c>
      <c r="E158" s="202" t="s">
        <v>1</v>
      </c>
      <c r="F158" s="203" t="s">
        <v>142</v>
      </c>
      <c r="G158" s="200"/>
      <c r="H158" s="202" t="s">
        <v>1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133</v>
      </c>
      <c r="AU158" s="209" t="s">
        <v>14</v>
      </c>
      <c r="AV158" s="13" t="s">
        <v>80</v>
      </c>
      <c r="AW158" s="13" t="s">
        <v>29</v>
      </c>
      <c r="AX158" s="13" t="s">
        <v>72</v>
      </c>
      <c r="AY158" s="209" t="s">
        <v>122</v>
      </c>
    </row>
    <row r="159" spans="1:65" s="13" customFormat="1" ht="11.25">
      <c r="B159" s="199"/>
      <c r="C159" s="200"/>
      <c r="D159" s="201" t="s">
        <v>133</v>
      </c>
      <c r="E159" s="202" t="s">
        <v>1</v>
      </c>
      <c r="F159" s="203" t="s">
        <v>135</v>
      </c>
      <c r="G159" s="200"/>
      <c r="H159" s="202" t="s">
        <v>1</v>
      </c>
      <c r="I159" s="204"/>
      <c r="J159" s="200"/>
      <c r="K159" s="200"/>
      <c r="L159" s="205"/>
      <c r="M159" s="206"/>
      <c r="N159" s="207"/>
      <c r="O159" s="207"/>
      <c r="P159" s="207"/>
      <c r="Q159" s="207"/>
      <c r="R159" s="207"/>
      <c r="S159" s="207"/>
      <c r="T159" s="208"/>
      <c r="AT159" s="209" t="s">
        <v>133</v>
      </c>
      <c r="AU159" s="209" t="s">
        <v>14</v>
      </c>
      <c r="AV159" s="13" t="s">
        <v>80</v>
      </c>
      <c r="AW159" s="13" t="s">
        <v>29</v>
      </c>
      <c r="AX159" s="13" t="s">
        <v>72</v>
      </c>
      <c r="AY159" s="209" t="s">
        <v>122</v>
      </c>
    </row>
    <row r="160" spans="1:65" s="13" customFormat="1" ht="11.25">
      <c r="B160" s="199"/>
      <c r="C160" s="200"/>
      <c r="D160" s="201" t="s">
        <v>133</v>
      </c>
      <c r="E160" s="202" t="s">
        <v>1</v>
      </c>
      <c r="F160" s="203" t="s">
        <v>149</v>
      </c>
      <c r="G160" s="200"/>
      <c r="H160" s="202" t="s">
        <v>1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133</v>
      </c>
      <c r="AU160" s="209" t="s">
        <v>14</v>
      </c>
      <c r="AV160" s="13" t="s">
        <v>80</v>
      </c>
      <c r="AW160" s="13" t="s">
        <v>29</v>
      </c>
      <c r="AX160" s="13" t="s">
        <v>72</v>
      </c>
      <c r="AY160" s="209" t="s">
        <v>122</v>
      </c>
    </row>
    <row r="161" spans="1:65" s="14" customFormat="1" ht="11.25">
      <c r="B161" s="210"/>
      <c r="C161" s="211"/>
      <c r="D161" s="201" t="s">
        <v>133</v>
      </c>
      <c r="E161" s="212" t="s">
        <v>1</v>
      </c>
      <c r="F161" s="213" t="s">
        <v>157</v>
      </c>
      <c r="G161" s="211"/>
      <c r="H161" s="214">
        <v>27.027000000000001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133</v>
      </c>
      <c r="AU161" s="220" t="s">
        <v>14</v>
      </c>
      <c r="AV161" s="14" t="s">
        <v>14</v>
      </c>
      <c r="AW161" s="14" t="s">
        <v>29</v>
      </c>
      <c r="AX161" s="14" t="s">
        <v>72</v>
      </c>
      <c r="AY161" s="220" t="s">
        <v>122</v>
      </c>
    </row>
    <row r="162" spans="1:65" s="14" customFormat="1" ht="11.25">
      <c r="B162" s="210"/>
      <c r="C162" s="211"/>
      <c r="D162" s="201" t="s">
        <v>133</v>
      </c>
      <c r="E162" s="212" t="s">
        <v>1</v>
      </c>
      <c r="F162" s="213" t="s">
        <v>158</v>
      </c>
      <c r="G162" s="211"/>
      <c r="H162" s="214">
        <v>3.8479999999999999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133</v>
      </c>
      <c r="AU162" s="220" t="s">
        <v>14</v>
      </c>
      <c r="AV162" s="14" t="s">
        <v>14</v>
      </c>
      <c r="AW162" s="14" t="s">
        <v>29</v>
      </c>
      <c r="AX162" s="14" t="s">
        <v>72</v>
      </c>
      <c r="AY162" s="220" t="s">
        <v>122</v>
      </c>
    </row>
    <row r="163" spans="1:65" s="14" customFormat="1" ht="11.25">
      <c r="B163" s="210"/>
      <c r="C163" s="211"/>
      <c r="D163" s="201" t="s">
        <v>133</v>
      </c>
      <c r="E163" s="212" t="s">
        <v>1</v>
      </c>
      <c r="F163" s="213" t="s">
        <v>159</v>
      </c>
      <c r="G163" s="211"/>
      <c r="H163" s="214">
        <v>14.4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133</v>
      </c>
      <c r="AU163" s="220" t="s">
        <v>14</v>
      </c>
      <c r="AV163" s="14" t="s">
        <v>14</v>
      </c>
      <c r="AW163" s="14" t="s">
        <v>29</v>
      </c>
      <c r="AX163" s="14" t="s">
        <v>72</v>
      </c>
      <c r="AY163" s="220" t="s">
        <v>122</v>
      </c>
    </row>
    <row r="164" spans="1:65" s="2" customFormat="1" ht="24.2" customHeight="1">
      <c r="A164" s="33"/>
      <c r="B164" s="34"/>
      <c r="C164" s="181" t="s">
        <v>160</v>
      </c>
      <c r="D164" s="181" t="s">
        <v>124</v>
      </c>
      <c r="E164" s="182" t="s">
        <v>161</v>
      </c>
      <c r="F164" s="183" t="s">
        <v>162</v>
      </c>
      <c r="G164" s="184" t="s">
        <v>163</v>
      </c>
      <c r="H164" s="185">
        <v>47.594000000000001</v>
      </c>
      <c r="I164" s="186"/>
      <c r="J164" s="187">
        <f>ROUND(I164*H164,2)</f>
        <v>0</v>
      </c>
      <c r="K164" s="183" t="s">
        <v>128</v>
      </c>
      <c r="L164" s="38"/>
      <c r="M164" s="188" t="s">
        <v>1</v>
      </c>
      <c r="N164" s="189" t="s">
        <v>37</v>
      </c>
      <c r="O164" s="70"/>
      <c r="P164" s="190">
        <f>O164*H164</f>
        <v>0</v>
      </c>
      <c r="Q164" s="190">
        <v>8.4999999999999995E-4</v>
      </c>
      <c r="R164" s="190">
        <f>Q164*H164</f>
        <v>4.0454900000000002E-2</v>
      </c>
      <c r="S164" s="190">
        <v>0</v>
      </c>
      <c r="T164" s="19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2" t="s">
        <v>129</v>
      </c>
      <c r="AT164" s="192" t="s">
        <v>124</v>
      </c>
      <c r="AU164" s="192" t="s">
        <v>14</v>
      </c>
      <c r="AY164" s="16" t="s">
        <v>122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6" t="s">
        <v>80</v>
      </c>
      <c r="BK164" s="193">
        <f>ROUND(I164*H164,2)</f>
        <v>0</v>
      </c>
      <c r="BL164" s="16" t="s">
        <v>129</v>
      </c>
      <c r="BM164" s="192" t="s">
        <v>164</v>
      </c>
    </row>
    <row r="165" spans="1:65" s="2" customFormat="1" ht="11.25">
      <c r="A165" s="33"/>
      <c r="B165" s="34"/>
      <c r="C165" s="35"/>
      <c r="D165" s="194" t="s">
        <v>131</v>
      </c>
      <c r="E165" s="35"/>
      <c r="F165" s="195" t="s">
        <v>165</v>
      </c>
      <c r="G165" s="35"/>
      <c r="H165" s="35"/>
      <c r="I165" s="196"/>
      <c r="J165" s="35"/>
      <c r="K165" s="35"/>
      <c r="L165" s="38"/>
      <c r="M165" s="197"/>
      <c r="N165" s="198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131</v>
      </c>
      <c r="AU165" s="16" t="s">
        <v>14</v>
      </c>
    </row>
    <row r="166" spans="1:65" s="13" customFormat="1" ht="11.25">
      <c r="B166" s="199"/>
      <c r="C166" s="200"/>
      <c r="D166" s="201" t="s">
        <v>133</v>
      </c>
      <c r="E166" s="202" t="s">
        <v>1</v>
      </c>
      <c r="F166" s="203" t="s">
        <v>149</v>
      </c>
      <c r="G166" s="200"/>
      <c r="H166" s="202" t="s">
        <v>1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133</v>
      </c>
      <c r="AU166" s="209" t="s">
        <v>14</v>
      </c>
      <c r="AV166" s="13" t="s">
        <v>80</v>
      </c>
      <c r="AW166" s="13" t="s">
        <v>29</v>
      </c>
      <c r="AX166" s="13" t="s">
        <v>72</v>
      </c>
      <c r="AY166" s="209" t="s">
        <v>122</v>
      </c>
    </row>
    <row r="167" spans="1:65" s="14" customFormat="1" ht="11.25">
      <c r="B167" s="210"/>
      <c r="C167" s="211"/>
      <c r="D167" s="201" t="s">
        <v>133</v>
      </c>
      <c r="E167" s="212" t="s">
        <v>1</v>
      </c>
      <c r="F167" s="213" t="s">
        <v>166</v>
      </c>
      <c r="G167" s="211"/>
      <c r="H167" s="214">
        <v>33.783999999999999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133</v>
      </c>
      <c r="AU167" s="220" t="s">
        <v>14</v>
      </c>
      <c r="AV167" s="14" t="s">
        <v>14</v>
      </c>
      <c r="AW167" s="14" t="s">
        <v>29</v>
      </c>
      <c r="AX167" s="14" t="s">
        <v>72</v>
      </c>
      <c r="AY167" s="220" t="s">
        <v>122</v>
      </c>
    </row>
    <row r="168" spans="1:65" s="14" customFormat="1" ht="11.25">
      <c r="B168" s="210"/>
      <c r="C168" s="211"/>
      <c r="D168" s="201" t="s">
        <v>133</v>
      </c>
      <c r="E168" s="212" t="s">
        <v>1</v>
      </c>
      <c r="F168" s="213" t="s">
        <v>167</v>
      </c>
      <c r="G168" s="211"/>
      <c r="H168" s="214">
        <v>4.8099999999999996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133</v>
      </c>
      <c r="AU168" s="220" t="s">
        <v>14</v>
      </c>
      <c r="AV168" s="14" t="s">
        <v>14</v>
      </c>
      <c r="AW168" s="14" t="s">
        <v>29</v>
      </c>
      <c r="AX168" s="14" t="s">
        <v>72</v>
      </c>
      <c r="AY168" s="220" t="s">
        <v>122</v>
      </c>
    </row>
    <row r="169" spans="1:65" s="14" customFormat="1" ht="11.25">
      <c r="B169" s="210"/>
      <c r="C169" s="211"/>
      <c r="D169" s="201" t="s">
        <v>133</v>
      </c>
      <c r="E169" s="212" t="s">
        <v>1</v>
      </c>
      <c r="F169" s="213" t="s">
        <v>168</v>
      </c>
      <c r="G169" s="211"/>
      <c r="H169" s="214">
        <v>9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133</v>
      </c>
      <c r="AU169" s="220" t="s">
        <v>14</v>
      </c>
      <c r="AV169" s="14" t="s">
        <v>14</v>
      </c>
      <c r="AW169" s="14" t="s">
        <v>29</v>
      </c>
      <c r="AX169" s="14" t="s">
        <v>72</v>
      </c>
      <c r="AY169" s="220" t="s">
        <v>122</v>
      </c>
    </row>
    <row r="170" spans="1:65" s="2" customFormat="1" ht="24.2" customHeight="1">
      <c r="A170" s="33"/>
      <c r="B170" s="34"/>
      <c r="C170" s="181" t="s">
        <v>169</v>
      </c>
      <c r="D170" s="181" t="s">
        <v>124</v>
      </c>
      <c r="E170" s="182" t="s">
        <v>170</v>
      </c>
      <c r="F170" s="183" t="s">
        <v>171</v>
      </c>
      <c r="G170" s="184" t="s">
        <v>163</v>
      </c>
      <c r="H170" s="185">
        <v>47.594000000000001</v>
      </c>
      <c r="I170" s="186"/>
      <c r="J170" s="187">
        <f>ROUND(I170*H170,2)</f>
        <v>0</v>
      </c>
      <c r="K170" s="183" t="s">
        <v>128</v>
      </c>
      <c r="L170" s="38"/>
      <c r="M170" s="188" t="s">
        <v>1</v>
      </c>
      <c r="N170" s="189" t="s">
        <v>37</v>
      </c>
      <c r="O170" s="70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2" t="s">
        <v>129</v>
      </c>
      <c r="AT170" s="192" t="s">
        <v>124</v>
      </c>
      <c r="AU170" s="192" t="s">
        <v>14</v>
      </c>
      <c r="AY170" s="16" t="s">
        <v>122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6" t="s">
        <v>80</v>
      </c>
      <c r="BK170" s="193">
        <f>ROUND(I170*H170,2)</f>
        <v>0</v>
      </c>
      <c r="BL170" s="16" t="s">
        <v>129</v>
      </c>
      <c r="BM170" s="192" t="s">
        <v>172</v>
      </c>
    </row>
    <row r="171" spans="1:65" s="2" customFormat="1" ht="11.25">
      <c r="A171" s="33"/>
      <c r="B171" s="34"/>
      <c r="C171" s="35"/>
      <c r="D171" s="194" t="s">
        <v>131</v>
      </c>
      <c r="E171" s="35"/>
      <c r="F171" s="195" t="s">
        <v>173</v>
      </c>
      <c r="G171" s="35"/>
      <c r="H171" s="35"/>
      <c r="I171" s="196"/>
      <c r="J171" s="35"/>
      <c r="K171" s="35"/>
      <c r="L171" s="38"/>
      <c r="M171" s="197"/>
      <c r="N171" s="198"/>
      <c r="O171" s="70"/>
      <c r="P171" s="70"/>
      <c r="Q171" s="70"/>
      <c r="R171" s="70"/>
      <c r="S171" s="70"/>
      <c r="T171" s="71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6" t="s">
        <v>131</v>
      </c>
      <c r="AU171" s="16" t="s">
        <v>14</v>
      </c>
    </row>
    <row r="172" spans="1:65" s="2" customFormat="1" ht="21.75" customHeight="1">
      <c r="A172" s="33"/>
      <c r="B172" s="34"/>
      <c r="C172" s="181" t="s">
        <v>174</v>
      </c>
      <c r="D172" s="181" t="s">
        <v>124</v>
      </c>
      <c r="E172" s="182" t="s">
        <v>175</v>
      </c>
      <c r="F172" s="183" t="s">
        <v>176</v>
      </c>
      <c r="G172" s="184" t="s">
        <v>163</v>
      </c>
      <c r="H172" s="185">
        <v>30</v>
      </c>
      <c r="I172" s="186"/>
      <c r="J172" s="187">
        <f>ROUND(I172*H172,2)</f>
        <v>0</v>
      </c>
      <c r="K172" s="183" t="s">
        <v>128</v>
      </c>
      <c r="L172" s="38"/>
      <c r="M172" s="188" t="s">
        <v>1</v>
      </c>
      <c r="N172" s="189" t="s">
        <v>37</v>
      </c>
      <c r="O172" s="70"/>
      <c r="P172" s="190">
        <f>O172*H172</f>
        <v>0</v>
      </c>
      <c r="Q172" s="190">
        <v>7.2000000000000005E-4</v>
      </c>
      <c r="R172" s="190">
        <f>Q172*H172</f>
        <v>2.1600000000000001E-2</v>
      </c>
      <c r="S172" s="190">
        <v>0</v>
      </c>
      <c r="T172" s="19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2" t="s">
        <v>129</v>
      </c>
      <c r="AT172" s="192" t="s">
        <v>124</v>
      </c>
      <c r="AU172" s="192" t="s">
        <v>14</v>
      </c>
      <c r="AY172" s="16" t="s">
        <v>122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16" t="s">
        <v>80</v>
      </c>
      <c r="BK172" s="193">
        <f>ROUND(I172*H172,2)</f>
        <v>0</v>
      </c>
      <c r="BL172" s="16" t="s">
        <v>129</v>
      </c>
      <c r="BM172" s="192" t="s">
        <v>177</v>
      </c>
    </row>
    <row r="173" spans="1:65" s="2" customFormat="1" ht="11.25">
      <c r="A173" s="33"/>
      <c r="B173" s="34"/>
      <c r="C173" s="35"/>
      <c r="D173" s="194" t="s">
        <v>131</v>
      </c>
      <c r="E173" s="35"/>
      <c r="F173" s="195" t="s">
        <v>178</v>
      </c>
      <c r="G173" s="35"/>
      <c r="H173" s="35"/>
      <c r="I173" s="196"/>
      <c r="J173" s="35"/>
      <c r="K173" s="35"/>
      <c r="L173" s="38"/>
      <c r="M173" s="197"/>
      <c r="N173" s="198"/>
      <c r="O173" s="70"/>
      <c r="P173" s="70"/>
      <c r="Q173" s="70"/>
      <c r="R173" s="70"/>
      <c r="S173" s="70"/>
      <c r="T173" s="71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6" t="s">
        <v>131</v>
      </c>
      <c r="AU173" s="16" t="s">
        <v>14</v>
      </c>
    </row>
    <row r="174" spans="1:65" s="13" customFormat="1" ht="11.25">
      <c r="B174" s="199"/>
      <c r="C174" s="200"/>
      <c r="D174" s="201" t="s">
        <v>133</v>
      </c>
      <c r="E174" s="202" t="s">
        <v>1</v>
      </c>
      <c r="F174" s="203" t="s">
        <v>136</v>
      </c>
      <c r="G174" s="200"/>
      <c r="H174" s="202" t="s">
        <v>1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133</v>
      </c>
      <c r="AU174" s="209" t="s">
        <v>14</v>
      </c>
      <c r="AV174" s="13" t="s">
        <v>80</v>
      </c>
      <c r="AW174" s="13" t="s">
        <v>29</v>
      </c>
      <c r="AX174" s="13" t="s">
        <v>72</v>
      </c>
      <c r="AY174" s="209" t="s">
        <v>122</v>
      </c>
    </row>
    <row r="175" spans="1:65" s="14" customFormat="1" ht="11.25">
      <c r="B175" s="210"/>
      <c r="C175" s="211"/>
      <c r="D175" s="201" t="s">
        <v>133</v>
      </c>
      <c r="E175" s="212" t="s">
        <v>1</v>
      </c>
      <c r="F175" s="213" t="s">
        <v>179</v>
      </c>
      <c r="G175" s="211"/>
      <c r="H175" s="214">
        <v>30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133</v>
      </c>
      <c r="AU175" s="220" t="s">
        <v>14</v>
      </c>
      <c r="AV175" s="14" t="s">
        <v>14</v>
      </c>
      <c r="AW175" s="14" t="s">
        <v>29</v>
      </c>
      <c r="AX175" s="14" t="s">
        <v>72</v>
      </c>
      <c r="AY175" s="220" t="s">
        <v>122</v>
      </c>
    </row>
    <row r="176" spans="1:65" s="2" customFormat="1" ht="21.75" customHeight="1">
      <c r="A176" s="33"/>
      <c r="B176" s="34"/>
      <c r="C176" s="181" t="s">
        <v>180</v>
      </c>
      <c r="D176" s="181" t="s">
        <v>124</v>
      </c>
      <c r="E176" s="182" t="s">
        <v>181</v>
      </c>
      <c r="F176" s="183" t="s">
        <v>182</v>
      </c>
      <c r="G176" s="184" t="s">
        <v>163</v>
      </c>
      <c r="H176" s="185">
        <v>30</v>
      </c>
      <c r="I176" s="186"/>
      <c r="J176" s="187">
        <f>ROUND(I176*H176,2)</f>
        <v>0</v>
      </c>
      <c r="K176" s="183" t="s">
        <v>128</v>
      </c>
      <c r="L176" s="38"/>
      <c r="M176" s="188" t="s">
        <v>1</v>
      </c>
      <c r="N176" s="189" t="s">
        <v>37</v>
      </c>
      <c r="O176" s="70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2" t="s">
        <v>129</v>
      </c>
      <c r="AT176" s="192" t="s">
        <v>124</v>
      </c>
      <c r="AU176" s="192" t="s">
        <v>14</v>
      </c>
      <c r="AY176" s="16" t="s">
        <v>122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6" t="s">
        <v>80</v>
      </c>
      <c r="BK176" s="193">
        <f>ROUND(I176*H176,2)</f>
        <v>0</v>
      </c>
      <c r="BL176" s="16" t="s">
        <v>129</v>
      </c>
      <c r="BM176" s="192" t="s">
        <v>183</v>
      </c>
    </row>
    <row r="177" spans="1:65" s="2" customFormat="1" ht="11.25">
      <c r="A177" s="33"/>
      <c r="B177" s="34"/>
      <c r="C177" s="35"/>
      <c r="D177" s="194" t="s">
        <v>131</v>
      </c>
      <c r="E177" s="35"/>
      <c r="F177" s="195" t="s">
        <v>184</v>
      </c>
      <c r="G177" s="35"/>
      <c r="H177" s="35"/>
      <c r="I177" s="196"/>
      <c r="J177" s="35"/>
      <c r="K177" s="35"/>
      <c r="L177" s="38"/>
      <c r="M177" s="197"/>
      <c r="N177" s="198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131</v>
      </c>
      <c r="AU177" s="16" t="s">
        <v>14</v>
      </c>
    </row>
    <row r="178" spans="1:65" s="2" customFormat="1" ht="37.9" customHeight="1">
      <c r="A178" s="33"/>
      <c r="B178" s="34"/>
      <c r="C178" s="181" t="s">
        <v>185</v>
      </c>
      <c r="D178" s="181" t="s">
        <v>124</v>
      </c>
      <c r="E178" s="182" t="s">
        <v>186</v>
      </c>
      <c r="F178" s="183" t="s">
        <v>187</v>
      </c>
      <c r="G178" s="184" t="s">
        <v>127</v>
      </c>
      <c r="H178" s="185">
        <v>23.276</v>
      </c>
      <c r="I178" s="186"/>
      <c r="J178" s="187">
        <f>ROUND(I178*H178,2)</f>
        <v>0</v>
      </c>
      <c r="K178" s="183" t="s">
        <v>128</v>
      </c>
      <c r="L178" s="38"/>
      <c r="M178" s="188" t="s">
        <v>1</v>
      </c>
      <c r="N178" s="189" t="s">
        <v>37</v>
      </c>
      <c r="O178" s="70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2" t="s">
        <v>129</v>
      </c>
      <c r="AT178" s="192" t="s">
        <v>124</v>
      </c>
      <c r="AU178" s="192" t="s">
        <v>14</v>
      </c>
      <c r="AY178" s="16" t="s">
        <v>122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16" t="s">
        <v>80</v>
      </c>
      <c r="BK178" s="193">
        <f>ROUND(I178*H178,2)</f>
        <v>0</v>
      </c>
      <c r="BL178" s="16" t="s">
        <v>129</v>
      </c>
      <c r="BM178" s="192" t="s">
        <v>188</v>
      </c>
    </row>
    <row r="179" spans="1:65" s="2" customFormat="1" ht="11.25">
      <c r="A179" s="33"/>
      <c r="B179" s="34"/>
      <c r="C179" s="35"/>
      <c r="D179" s="194" t="s">
        <v>131</v>
      </c>
      <c r="E179" s="35"/>
      <c r="F179" s="195" t="s">
        <v>189</v>
      </c>
      <c r="G179" s="35"/>
      <c r="H179" s="35"/>
      <c r="I179" s="196"/>
      <c r="J179" s="35"/>
      <c r="K179" s="35"/>
      <c r="L179" s="38"/>
      <c r="M179" s="197"/>
      <c r="N179" s="198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131</v>
      </c>
      <c r="AU179" s="16" t="s">
        <v>14</v>
      </c>
    </row>
    <row r="180" spans="1:65" s="14" customFormat="1" ht="11.25">
      <c r="B180" s="210"/>
      <c r="C180" s="211"/>
      <c r="D180" s="201" t="s">
        <v>133</v>
      </c>
      <c r="E180" s="212" t="s">
        <v>1</v>
      </c>
      <c r="F180" s="213" t="s">
        <v>190</v>
      </c>
      <c r="G180" s="211"/>
      <c r="H180" s="214">
        <v>20.026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133</v>
      </c>
      <c r="AU180" s="220" t="s">
        <v>14</v>
      </c>
      <c r="AV180" s="14" t="s">
        <v>14</v>
      </c>
      <c r="AW180" s="14" t="s">
        <v>29</v>
      </c>
      <c r="AX180" s="14" t="s">
        <v>72</v>
      </c>
      <c r="AY180" s="220" t="s">
        <v>122</v>
      </c>
    </row>
    <row r="181" spans="1:65" s="14" customFormat="1" ht="11.25">
      <c r="B181" s="210"/>
      <c r="C181" s="211"/>
      <c r="D181" s="201" t="s">
        <v>133</v>
      </c>
      <c r="E181" s="212" t="s">
        <v>1</v>
      </c>
      <c r="F181" s="213" t="s">
        <v>191</v>
      </c>
      <c r="G181" s="211"/>
      <c r="H181" s="214">
        <v>3.25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133</v>
      </c>
      <c r="AU181" s="220" t="s">
        <v>14</v>
      </c>
      <c r="AV181" s="14" t="s">
        <v>14</v>
      </c>
      <c r="AW181" s="14" t="s">
        <v>29</v>
      </c>
      <c r="AX181" s="14" t="s">
        <v>72</v>
      </c>
      <c r="AY181" s="220" t="s">
        <v>122</v>
      </c>
    </row>
    <row r="182" spans="1:65" s="2" customFormat="1" ht="37.9" customHeight="1">
      <c r="A182" s="33"/>
      <c r="B182" s="34"/>
      <c r="C182" s="181" t="s">
        <v>192</v>
      </c>
      <c r="D182" s="181" t="s">
        <v>124</v>
      </c>
      <c r="E182" s="182" t="s">
        <v>193</v>
      </c>
      <c r="F182" s="183" t="s">
        <v>194</v>
      </c>
      <c r="G182" s="184" t="s">
        <v>127</v>
      </c>
      <c r="H182" s="185">
        <v>46.552</v>
      </c>
      <c r="I182" s="186"/>
      <c r="J182" s="187">
        <f>ROUND(I182*H182,2)</f>
        <v>0</v>
      </c>
      <c r="K182" s="183" t="s">
        <v>128</v>
      </c>
      <c r="L182" s="38"/>
      <c r="M182" s="188" t="s">
        <v>1</v>
      </c>
      <c r="N182" s="189" t="s">
        <v>37</v>
      </c>
      <c r="O182" s="70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2" t="s">
        <v>129</v>
      </c>
      <c r="AT182" s="192" t="s">
        <v>124</v>
      </c>
      <c r="AU182" s="192" t="s">
        <v>14</v>
      </c>
      <c r="AY182" s="16" t="s">
        <v>122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6" t="s">
        <v>80</v>
      </c>
      <c r="BK182" s="193">
        <f>ROUND(I182*H182,2)</f>
        <v>0</v>
      </c>
      <c r="BL182" s="16" t="s">
        <v>129</v>
      </c>
      <c r="BM182" s="192" t="s">
        <v>195</v>
      </c>
    </row>
    <row r="183" spans="1:65" s="2" customFormat="1" ht="11.25">
      <c r="A183" s="33"/>
      <c r="B183" s="34"/>
      <c r="C183" s="35"/>
      <c r="D183" s="194" t="s">
        <v>131</v>
      </c>
      <c r="E183" s="35"/>
      <c r="F183" s="195" t="s">
        <v>196</v>
      </c>
      <c r="G183" s="35"/>
      <c r="H183" s="35"/>
      <c r="I183" s="196"/>
      <c r="J183" s="35"/>
      <c r="K183" s="35"/>
      <c r="L183" s="38"/>
      <c r="M183" s="197"/>
      <c r="N183" s="198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131</v>
      </c>
      <c r="AU183" s="16" t="s">
        <v>14</v>
      </c>
    </row>
    <row r="184" spans="1:65" s="14" customFormat="1" ht="11.25">
      <c r="B184" s="210"/>
      <c r="C184" s="211"/>
      <c r="D184" s="201" t="s">
        <v>133</v>
      </c>
      <c r="E184" s="211"/>
      <c r="F184" s="213" t="s">
        <v>197</v>
      </c>
      <c r="G184" s="211"/>
      <c r="H184" s="214">
        <v>46.552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133</v>
      </c>
      <c r="AU184" s="220" t="s">
        <v>14</v>
      </c>
      <c r="AV184" s="14" t="s">
        <v>14</v>
      </c>
      <c r="AW184" s="14" t="s">
        <v>4</v>
      </c>
      <c r="AX184" s="14" t="s">
        <v>80</v>
      </c>
      <c r="AY184" s="220" t="s">
        <v>122</v>
      </c>
    </row>
    <row r="185" spans="1:65" s="2" customFormat="1" ht="24.2" customHeight="1">
      <c r="A185" s="33"/>
      <c r="B185" s="34"/>
      <c r="C185" s="181" t="s">
        <v>198</v>
      </c>
      <c r="D185" s="181" t="s">
        <v>124</v>
      </c>
      <c r="E185" s="182" t="s">
        <v>199</v>
      </c>
      <c r="F185" s="183" t="s">
        <v>200</v>
      </c>
      <c r="G185" s="184" t="s">
        <v>127</v>
      </c>
      <c r="H185" s="185">
        <v>23.276</v>
      </c>
      <c r="I185" s="186"/>
      <c r="J185" s="187">
        <f>ROUND(I185*H185,2)</f>
        <v>0</v>
      </c>
      <c r="K185" s="183" t="s">
        <v>128</v>
      </c>
      <c r="L185" s="38"/>
      <c r="M185" s="188" t="s">
        <v>1</v>
      </c>
      <c r="N185" s="189" t="s">
        <v>37</v>
      </c>
      <c r="O185" s="70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2" t="s">
        <v>129</v>
      </c>
      <c r="AT185" s="192" t="s">
        <v>124</v>
      </c>
      <c r="AU185" s="192" t="s">
        <v>14</v>
      </c>
      <c r="AY185" s="16" t="s">
        <v>122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6" t="s">
        <v>80</v>
      </c>
      <c r="BK185" s="193">
        <f>ROUND(I185*H185,2)</f>
        <v>0</v>
      </c>
      <c r="BL185" s="16" t="s">
        <v>129</v>
      </c>
      <c r="BM185" s="192" t="s">
        <v>201</v>
      </c>
    </row>
    <row r="186" spans="1:65" s="2" customFormat="1" ht="11.25">
      <c r="A186" s="33"/>
      <c r="B186" s="34"/>
      <c r="C186" s="35"/>
      <c r="D186" s="194" t="s">
        <v>131</v>
      </c>
      <c r="E186" s="35"/>
      <c r="F186" s="195" t="s">
        <v>202</v>
      </c>
      <c r="G186" s="35"/>
      <c r="H186" s="35"/>
      <c r="I186" s="196"/>
      <c r="J186" s="35"/>
      <c r="K186" s="35"/>
      <c r="L186" s="38"/>
      <c r="M186" s="197"/>
      <c r="N186" s="198"/>
      <c r="O186" s="70"/>
      <c r="P186" s="70"/>
      <c r="Q186" s="70"/>
      <c r="R186" s="70"/>
      <c r="S186" s="70"/>
      <c r="T186" s="71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6" t="s">
        <v>131</v>
      </c>
      <c r="AU186" s="16" t="s">
        <v>14</v>
      </c>
    </row>
    <row r="187" spans="1:65" s="13" customFormat="1" ht="11.25">
      <c r="B187" s="199"/>
      <c r="C187" s="200"/>
      <c r="D187" s="201" t="s">
        <v>133</v>
      </c>
      <c r="E187" s="202" t="s">
        <v>1</v>
      </c>
      <c r="F187" s="203" t="s">
        <v>203</v>
      </c>
      <c r="G187" s="200"/>
      <c r="H187" s="202" t="s">
        <v>1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133</v>
      </c>
      <c r="AU187" s="209" t="s">
        <v>14</v>
      </c>
      <c r="AV187" s="13" t="s">
        <v>80</v>
      </c>
      <c r="AW187" s="13" t="s">
        <v>29</v>
      </c>
      <c r="AX187" s="13" t="s">
        <v>72</v>
      </c>
      <c r="AY187" s="209" t="s">
        <v>122</v>
      </c>
    </row>
    <row r="188" spans="1:65" s="14" customFormat="1" ht="11.25">
      <c r="B188" s="210"/>
      <c r="C188" s="211"/>
      <c r="D188" s="201" t="s">
        <v>133</v>
      </c>
      <c r="E188" s="212" t="s">
        <v>1</v>
      </c>
      <c r="F188" s="213" t="s">
        <v>204</v>
      </c>
      <c r="G188" s="211"/>
      <c r="H188" s="214">
        <v>23.276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133</v>
      </c>
      <c r="AU188" s="220" t="s">
        <v>14</v>
      </c>
      <c r="AV188" s="14" t="s">
        <v>14</v>
      </c>
      <c r="AW188" s="14" t="s">
        <v>29</v>
      </c>
      <c r="AX188" s="14" t="s">
        <v>72</v>
      </c>
      <c r="AY188" s="220" t="s">
        <v>122</v>
      </c>
    </row>
    <row r="189" spans="1:65" s="2" customFormat="1" ht="33" customHeight="1">
      <c r="A189" s="33"/>
      <c r="B189" s="34"/>
      <c r="C189" s="181" t="s">
        <v>205</v>
      </c>
      <c r="D189" s="181" t="s">
        <v>124</v>
      </c>
      <c r="E189" s="182" t="s">
        <v>206</v>
      </c>
      <c r="F189" s="183" t="s">
        <v>207</v>
      </c>
      <c r="G189" s="184" t="s">
        <v>208</v>
      </c>
      <c r="H189" s="185">
        <v>48.88</v>
      </c>
      <c r="I189" s="186"/>
      <c r="J189" s="187">
        <f>ROUND(I189*H189,2)</f>
        <v>0</v>
      </c>
      <c r="K189" s="183" t="s">
        <v>128</v>
      </c>
      <c r="L189" s="38"/>
      <c r="M189" s="188" t="s">
        <v>1</v>
      </c>
      <c r="N189" s="189" t="s">
        <v>37</v>
      </c>
      <c r="O189" s="70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2" t="s">
        <v>129</v>
      </c>
      <c r="AT189" s="192" t="s">
        <v>124</v>
      </c>
      <c r="AU189" s="192" t="s">
        <v>14</v>
      </c>
      <c r="AY189" s="16" t="s">
        <v>122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16" t="s">
        <v>80</v>
      </c>
      <c r="BK189" s="193">
        <f>ROUND(I189*H189,2)</f>
        <v>0</v>
      </c>
      <c r="BL189" s="16" t="s">
        <v>129</v>
      </c>
      <c r="BM189" s="192" t="s">
        <v>209</v>
      </c>
    </row>
    <row r="190" spans="1:65" s="2" customFormat="1" ht="11.25">
      <c r="A190" s="33"/>
      <c r="B190" s="34"/>
      <c r="C190" s="35"/>
      <c r="D190" s="194" t="s">
        <v>131</v>
      </c>
      <c r="E190" s="35"/>
      <c r="F190" s="195" t="s">
        <v>210</v>
      </c>
      <c r="G190" s="35"/>
      <c r="H190" s="35"/>
      <c r="I190" s="196"/>
      <c r="J190" s="35"/>
      <c r="K190" s="35"/>
      <c r="L190" s="38"/>
      <c r="M190" s="197"/>
      <c r="N190" s="198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131</v>
      </c>
      <c r="AU190" s="16" t="s">
        <v>14</v>
      </c>
    </row>
    <row r="191" spans="1:65" s="14" customFormat="1" ht="11.25">
      <c r="B191" s="210"/>
      <c r="C191" s="211"/>
      <c r="D191" s="201" t="s">
        <v>133</v>
      </c>
      <c r="E191" s="212" t="s">
        <v>1</v>
      </c>
      <c r="F191" s="213" t="s">
        <v>211</v>
      </c>
      <c r="G191" s="211"/>
      <c r="H191" s="214">
        <v>48.88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133</v>
      </c>
      <c r="AU191" s="220" t="s">
        <v>14</v>
      </c>
      <c r="AV191" s="14" t="s">
        <v>14</v>
      </c>
      <c r="AW191" s="14" t="s">
        <v>29</v>
      </c>
      <c r="AX191" s="14" t="s">
        <v>72</v>
      </c>
      <c r="AY191" s="220" t="s">
        <v>122</v>
      </c>
    </row>
    <row r="192" spans="1:65" s="2" customFormat="1" ht="24.2" customHeight="1">
      <c r="A192" s="33"/>
      <c r="B192" s="34"/>
      <c r="C192" s="181" t="s">
        <v>212</v>
      </c>
      <c r="D192" s="181" t="s">
        <v>124</v>
      </c>
      <c r="E192" s="182" t="s">
        <v>213</v>
      </c>
      <c r="F192" s="183" t="s">
        <v>214</v>
      </c>
      <c r="G192" s="184" t="s">
        <v>127</v>
      </c>
      <c r="H192" s="185">
        <v>56.567999999999998</v>
      </c>
      <c r="I192" s="186"/>
      <c r="J192" s="187">
        <f>ROUND(I192*H192,2)</f>
        <v>0</v>
      </c>
      <c r="K192" s="183" t="s">
        <v>128</v>
      </c>
      <c r="L192" s="38"/>
      <c r="M192" s="188" t="s">
        <v>1</v>
      </c>
      <c r="N192" s="189" t="s">
        <v>37</v>
      </c>
      <c r="O192" s="70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92" t="s">
        <v>129</v>
      </c>
      <c r="AT192" s="192" t="s">
        <v>124</v>
      </c>
      <c r="AU192" s="192" t="s">
        <v>14</v>
      </c>
      <c r="AY192" s="16" t="s">
        <v>122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16" t="s">
        <v>80</v>
      </c>
      <c r="BK192" s="193">
        <f>ROUND(I192*H192,2)</f>
        <v>0</v>
      </c>
      <c r="BL192" s="16" t="s">
        <v>129</v>
      </c>
      <c r="BM192" s="192" t="s">
        <v>215</v>
      </c>
    </row>
    <row r="193" spans="1:65" s="2" customFormat="1" ht="11.25">
      <c r="A193" s="33"/>
      <c r="B193" s="34"/>
      <c r="C193" s="35"/>
      <c r="D193" s="194" t="s">
        <v>131</v>
      </c>
      <c r="E193" s="35"/>
      <c r="F193" s="195" t="s">
        <v>216</v>
      </c>
      <c r="G193" s="35"/>
      <c r="H193" s="35"/>
      <c r="I193" s="196"/>
      <c r="J193" s="35"/>
      <c r="K193" s="35"/>
      <c r="L193" s="38"/>
      <c r="M193" s="197"/>
      <c r="N193" s="198"/>
      <c r="O193" s="70"/>
      <c r="P193" s="70"/>
      <c r="Q193" s="70"/>
      <c r="R193" s="70"/>
      <c r="S193" s="70"/>
      <c r="T193" s="71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6" t="s">
        <v>131</v>
      </c>
      <c r="AU193" s="16" t="s">
        <v>14</v>
      </c>
    </row>
    <row r="194" spans="1:65" s="13" customFormat="1" ht="11.25">
      <c r="B194" s="199"/>
      <c r="C194" s="200"/>
      <c r="D194" s="201" t="s">
        <v>133</v>
      </c>
      <c r="E194" s="202" t="s">
        <v>1</v>
      </c>
      <c r="F194" s="203" t="s">
        <v>136</v>
      </c>
      <c r="G194" s="200"/>
      <c r="H194" s="202" t="s">
        <v>1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133</v>
      </c>
      <c r="AU194" s="209" t="s">
        <v>14</v>
      </c>
      <c r="AV194" s="13" t="s">
        <v>80</v>
      </c>
      <c r="AW194" s="13" t="s">
        <v>29</v>
      </c>
      <c r="AX194" s="13" t="s">
        <v>72</v>
      </c>
      <c r="AY194" s="209" t="s">
        <v>122</v>
      </c>
    </row>
    <row r="195" spans="1:65" s="14" customFormat="1" ht="11.25">
      <c r="B195" s="210"/>
      <c r="C195" s="211"/>
      <c r="D195" s="201" t="s">
        <v>133</v>
      </c>
      <c r="E195" s="212" t="s">
        <v>1</v>
      </c>
      <c r="F195" s="213" t="s">
        <v>217</v>
      </c>
      <c r="G195" s="211"/>
      <c r="H195" s="214">
        <v>13.773999999999999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133</v>
      </c>
      <c r="AU195" s="220" t="s">
        <v>14</v>
      </c>
      <c r="AV195" s="14" t="s">
        <v>14</v>
      </c>
      <c r="AW195" s="14" t="s">
        <v>29</v>
      </c>
      <c r="AX195" s="14" t="s">
        <v>72</v>
      </c>
      <c r="AY195" s="220" t="s">
        <v>122</v>
      </c>
    </row>
    <row r="196" spans="1:65" s="13" customFormat="1" ht="11.25">
      <c r="B196" s="199"/>
      <c r="C196" s="200"/>
      <c r="D196" s="201" t="s">
        <v>133</v>
      </c>
      <c r="E196" s="202" t="s">
        <v>1</v>
      </c>
      <c r="F196" s="203" t="s">
        <v>149</v>
      </c>
      <c r="G196" s="200"/>
      <c r="H196" s="202" t="s">
        <v>1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133</v>
      </c>
      <c r="AU196" s="209" t="s">
        <v>14</v>
      </c>
      <c r="AV196" s="13" t="s">
        <v>80</v>
      </c>
      <c r="AW196" s="13" t="s">
        <v>29</v>
      </c>
      <c r="AX196" s="13" t="s">
        <v>72</v>
      </c>
      <c r="AY196" s="209" t="s">
        <v>122</v>
      </c>
    </row>
    <row r="197" spans="1:65" s="14" customFormat="1" ht="11.25">
      <c r="B197" s="210"/>
      <c r="C197" s="211"/>
      <c r="D197" s="201" t="s">
        <v>133</v>
      </c>
      <c r="E197" s="212" t="s">
        <v>1</v>
      </c>
      <c r="F197" s="213" t="s">
        <v>218</v>
      </c>
      <c r="G197" s="211"/>
      <c r="H197" s="214">
        <v>23.943999999999999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133</v>
      </c>
      <c r="AU197" s="220" t="s">
        <v>14</v>
      </c>
      <c r="AV197" s="14" t="s">
        <v>14</v>
      </c>
      <c r="AW197" s="14" t="s">
        <v>29</v>
      </c>
      <c r="AX197" s="14" t="s">
        <v>72</v>
      </c>
      <c r="AY197" s="220" t="s">
        <v>122</v>
      </c>
    </row>
    <row r="198" spans="1:65" s="14" customFormat="1" ht="11.25">
      <c r="B198" s="210"/>
      <c r="C198" s="211"/>
      <c r="D198" s="201" t="s">
        <v>133</v>
      </c>
      <c r="E198" s="212" t="s">
        <v>1</v>
      </c>
      <c r="F198" s="213" t="s">
        <v>219</v>
      </c>
      <c r="G198" s="211"/>
      <c r="H198" s="214">
        <v>3.25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133</v>
      </c>
      <c r="AU198" s="220" t="s">
        <v>14</v>
      </c>
      <c r="AV198" s="14" t="s">
        <v>14</v>
      </c>
      <c r="AW198" s="14" t="s">
        <v>29</v>
      </c>
      <c r="AX198" s="14" t="s">
        <v>72</v>
      </c>
      <c r="AY198" s="220" t="s">
        <v>122</v>
      </c>
    </row>
    <row r="199" spans="1:65" s="14" customFormat="1" ht="11.25">
      <c r="B199" s="210"/>
      <c r="C199" s="211"/>
      <c r="D199" s="201" t="s">
        <v>133</v>
      </c>
      <c r="E199" s="212" t="s">
        <v>1</v>
      </c>
      <c r="F199" s="213" t="s">
        <v>220</v>
      </c>
      <c r="G199" s="211"/>
      <c r="H199" s="214">
        <v>15.6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133</v>
      </c>
      <c r="AU199" s="220" t="s">
        <v>14</v>
      </c>
      <c r="AV199" s="14" t="s">
        <v>14</v>
      </c>
      <c r="AW199" s="14" t="s">
        <v>29</v>
      </c>
      <c r="AX199" s="14" t="s">
        <v>72</v>
      </c>
      <c r="AY199" s="220" t="s">
        <v>122</v>
      </c>
    </row>
    <row r="200" spans="1:65" s="2" customFormat="1" ht="16.5" customHeight="1">
      <c r="A200" s="33"/>
      <c r="B200" s="34"/>
      <c r="C200" s="221" t="s">
        <v>221</v>
      </c>
      <c r="D200" s="221" t="s">
        <v>222</v>
      </c>
      <c r="E200" s="222" t="s">
        <v>223</v>
      </c>
      <c r="F200" s="223" t="s">
        <v>224</v>
      </c>
      <c r="G200" s="224" t="s">
        <v>208</v>
      </c>
      <c r="H200" s="225">
        <v>6.8250000000000002</v>
      </c>
      <c r="I200" s="226"/>
      <c r="J200" s="227">
        <f>ROUND(I200*H200,2)</f>
        <v>0</v>
      </c>
      <c r="K200" s="223" t="s">
        <v>128</v>
      </c>
      <c r="L200" s="228"/>
      <c r="M200" s="229" t="s">
        <v>1</v>
      </c>
      <c r="N200" s="230" t="s">
        <v>37</v>
      </c>
      <c r="O200" s="70"/>
      <c r="P200" s="190">
        <f>O200*H200</f>
        <v>0</v>
      </c>
      <c r="Q200" s="190">
        <v>1</v>
      </c>
      <c r="R200" s="190">
        <f>Q200*H200</f>
        <v>6.8250000000000002</v>
      </c>
      <c r="S200" s="190">
        <v>0</v>
      </c>
      <c r="T200" s="19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2" t="s">
        <v>180</v>
      </c>
      <c r="AT200" s="192" t="s">
        <v>222</v>
      </c>
      <c r="AU200" s="192" t="s">
        <v>14</v>
      </c>
      <c r="AY200" s="16" t="s">
        <v>122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6" t="s">
        <v>80</v>
      </c>
      <c r="BK200" s="193">
        <f>ROUND(I200*H200,2)</f>
        <v>0</v>
      </c>
      <c r="BL200" s="16" t="s">
        <v>129</v>
      </c>
      <c r="BM200" s="192" t="s">
        <v>225</v>
      </c>
    </row>
    <row r="201" spans="1:65" s="13" customFormat="1" ht="11.25">
      <c r="B201" s="199"/>
      <c r="C201" s="200"/>
      <c r="D201" s="201" t="s">
        <v>133</v>
      </c>
      <c r="E201" s="202" t="s">
        <v>1</v>
      </c>
      <c r="F201" s="203" t="s">
        <v>226</v>
      </c>
      <c r="G201" s="200"/>
      <c r="H201" s="202" t="s">
        <v>1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133</v>
      </c>
      <c r="AU201" s="209" t="s">
        <v>14</v>
      </c>
      <c r="AV201" s="13" t="s">
        <v>80</v>
      </c>
      <c r="AW201" s="13" t="s">
        <v>29</v>
      </c>
      <c r="AX201" s="13" t="s">
        <v>72</v>
      </c>
      <c r="AY201" s="209" t="s">
        <v>122</v>
      </c>
    </row>
    <row r="202" spans="1:65" s="14" customFormat="1" ht="11.25">
      <c r="B202" s="210"/>
      <c r="C202" s="211"/>
      <c r="D202" s="201" t="s">
        <v>133</v>
      </c>
      <c r="E202" s="212" t="s">
        <v>1</v>
      </c>
      <c r="F202" s="213" t="s">
        <v>227</v>
      </c>
      <c r="G202" s="211"/>
      <c r="H202" s="214">
        <v>6.8250000000000002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133</v>
      </c>
      <c r="AU202" s="220" t="s">
        <v>14</v>
      </c>
      <c r="AV202" s="14" t="s">
        <v>14</v>
      </c>
      <c r="AW202" s="14" t="s">
        <v>29</v>
      </c>
      <c r="AX202" s="14" t="s">
        <v>72</v>
      </c>
      <c r="AY202" s="220" t="s">
        <v>122</v>
      </c>
    </row>
    <row r="203" spans="1:65" s="2" customFormat="1" ht="24.2" customHeight="1">
      <c r="A203" s="33"/>
      <c r="B203" s="34"/>
      <c r="C203" s="181" t="s">
        <v>8</v>
      </c>
      <c r="D203" s="181" t="s">
        <v>124</v>
      </c>
      <c r="E203" s="182" t="s">
        <v>228</v>
      </c>
      <c r="F203" s="183" t="s">
        <v>229</v>
      </c>
      <c r="G203" s="184" t="s">
        <v>127</v>
      </c>
      <c r="H203" s="185">
        <v>10.35</v>
      </c>
      <c r="I203" s="186"/>
      <c r="J203" s="187">
        <f>ROUND(I203*H203,2)</f>
        <v>0</v>
      </c>
      <c r="K203" s="183" t="s">
        <v>128</v>
      </c>
      <c r="L203" s="38"/>
      <c r="M203" s="188" t="s">
        <v>1</v>
      </c>
      <c r="N203" s="189" t="s">
        <v>37</v>
      </c>
      <c r="O203" s="70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2" t="s">
        <v>129</v>
      </c>
      <c r="AT203" s="192" t="s">
        <v>124</v>
      </c>
      <c r="AU203" s="192" t="s">
        <v>14</v>
      </c>
      <c r="AY203" s="16" t="s">
        <v>122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6" t="s">
        <v>80</v>
      </c>
      <c r="BK203" s="193">
        <f>ROUND(I203*H203,2)</f>
        <v>0</v>
      </c>
      <c r="BL203" s="16" t="s">
        <v>129</v>
      </c>
      <c r="BM203" s="192" t="s">
        <v>230</v>
      </c>
    </row>
    <row r="204" spans="1:65" s="2" customFormat="1" ht="11.25">
      <c r="A204" s="33"/>
      <c r="B204" s="34"/>
      <c r="C204" s="35"/>
      <c r="D204" s="194" t="s">
        <v>131</v>
      </c>
      <c r="E204" s="35"/>
      <c r="F204" s="195" t="s">
        <v>231</v>
      </c>
      <c r="G204" s="35"/>
      <c r="H204" s="35"/>
      <c r="I204" s="196"/>
      <c r="J204" s="35"/>
      <c r="K204" s="35"/>
      <c r="L204" s="38"/>
      <c r="M204" s="197"/>
      <c r="N204" s="198"/>
      <c r="O204" s="70"/>
      <c r="P204" s="70"/>
      <c r="Q204" s="70"/>
      <c r="R204" s="70"/>
      <c r="S204" s="70"/>
      <c r="T204" s="71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T204" s="16" t="s">
        <v>131</v>
      </c>
      <c r="AU204" s="16" t="s">
        <v>14</v>
      </c>
    </row>
    <row r="205" spans="1:65" s="13" customFormat="1" ht="11.25">
      <c r="B205" s="199"/>
      <c r="C205" s="200"/>
      <c r="D205" s="201" t="s">
        <v>133</v>
      </c>
      <c r="E205" s="202" t="s">
        <v>1</v>
      </c>
      <c r="F205" s="203" t="s">
        <v>149</v>
      </c>
      <c r="G205" s="200"/>
      <c r="H205" s="202" t="s">
        <v>1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133</v>
      </c>
      <c r="AU205" s="209" t="s">
        <v>14</v>
      </c>
      <c r="AV205" s="13" t="s">
        <v>80</v>
      </c>
      <c r="AW205" s="13" t="s">
        <v>29</v>
      </c>
      <c r="AX205" s="13" t="s">
        <v>72</v>
      </c>
      <c r="AY205" s="209" t="s">
        <v>122</v>
      </c>
    </row>
    <row r="206" spans="1:65" s="14" customFormat="1" ht="11.25">
      <c r="B206" s="210"/>
      <c r="C206" s="211"/>
      <c r="D206" s="201" t="s">
        <v>133</v>
      </c>
      <c r="E206" s="212" t="s">
        <v>1</v>
      </c>
      <c r="F206" s="213" t="s">
        <v>232</v>
      </c>
      <c r="G206" s="211"/>
      <c r="H206" s="214">
        <v>7.38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133</v>
      </c>
      <c r="AU206" s="220" t="s">
        <v>14</v>
      </c>
      <c r="AV206" s="14" t="s">
        <v>14</v>
      </c>
      <c r="AW206" s="14" t="s">
        <v>29</v>
      </c>
      <c r="AX206" s="14" t="s">
        <v>72</v>
      </c>
      <c r="AY206" s="220" t="s">
        <v>122</v>
      </c>
    </row>
    <row r="207" spans="1:65" s="14" customFormat="1" ht="11.25">
      <c r="B207" s="210"/>
      <c r="C207" s="211"/>
      <c r="D207" s="201" t="s">
        <v>133</v>
      </c>
      <c r="E207" s="212" t="s">
        <v>1</v>
      </c>
      <c r="F207" s="213" t="s">
        <v>233</v>
      </c>
      <c r="G207" s="211"/>
      <c r="H207" s="214">
        <v>1.17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133</v>
      </c>
      <c r="AU207" s="220" t="s">
        <v>14</v>
      </c>
      <c r="AV207" s="14" t="s">
        <v>14</v>
      </c>
      <c r="AW207" s="14" t="s">
        <v>29</v>
      </c>
      <c r="AX207" s="14" t="s">
        <v>72</v>
      </c>
      <c r="AY207" s="220" t="s">
        <v>122</v>
      </c>
    </row>
    <row r="208" spans="1:65" s="14" customFormat="1" ht="11.25">
      <c r="B208" s="210"/>
      <c r="C208" s="211"/>
      <c r="D208" s="201" t="s">
        <v>133</v>
      </c>
      <c r="E208" s="212" t="s">
        <v>1</v>
      </c>
      <c r="F208" s="213" t="s">
        <v>234</v>
      </c>
      <c r="G208" s="211"/>
      <c r="H208" s="214">
        <v>1.8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133</v>
      </c>
      <c r="AU208" s="220" t="s">
        <v>14</v>
      </c>
      <c r="AV208" s="14" t="s">
        <v>14</v>
      </c>
      <c r="AW208" s="14" t="s">
        <v>29</v>
      </c>
      <c r="AX208" s="14" t="s">
        <v>72</v>
      </c>
      <c r="AY208" s="220" t="s">
        <v>122</v>
      </c>
    </row>
    <row r="209" spans="1:65" s="2" customFormat="1" ht="16.5" customHeight="1">
      <c r="A209" s="33"/>
      <c r="B209" s="34"/>
      <c r="C209" s="221" t="s">
        <v>235</v>
      </c>
      <c r="D209" s="221" t="s">
        <v>222</v>
      </c>
      <c r="E209" s="222" t="s">
        <v>236</v>
      </c>
      <c r="F209" s="223" t="s">
        <v>237</v>
      </c>
      <c r="G209" s="224" t="s">
        <v>208</v>
      </c>
      <c r="H209" s="225">
        <v>21.734999999999999</v>
      </c>
      <c r="I209" s="226"/>
      <c r="J209" s="227">
        <f>ROUND(I209*H209,2)</f>
        <v>0</v>
      </c>
      <c r="K209" s="223" t="s">
        <v>128</v>
      </c>
      <c r="L209" s="228"/>
      <c r="M209" s="229" t="s">
        <v>1</v>
      </c>
      <c r="N209" s="230" t="s">
        <v>37</v>
      </c>
      <c r="O209" s="70"/>
      <c r="P209" s="190">
        <f>O209*H209</f>
        <v>0</v>
      </c>
      <c r="Q209" s="190">
        <v>1</v>
      </c>
      <c r="R209" s="190">
        <f>Q209*H209</f>
        <v>21.734999999999999</v>
      </c>
      <c r="S209" s="190">
        <v>0</v>
      </c>
      <c r="T209" s="19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92" t="s">
        <v>180</v>
      </c>
      <c r="AT209" s="192" t="s">
        <v>222</v>
      </c>
      <c r="AU209" s="192" t="s">
        <v>14</v>
      </c>
      <c r="AY209" s="16" t="s">
        <v>122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6" t="s">
        <v>80</v>
      </c>
      <c r="BK209" s="193">
        <f>ROUND(I209*H209,2)</f>
        <v>0</v>
      </c>
      <c r="BL209" s="16" t="s">
        <v>129</v>
      </c>
      <c r="BM209" s="192" t="s">
        <v>238</v>
      </c>
    </row>
    <row r="210" spans="1:65" s="14" customFormat="1" ht="11.25">
      <c r="B210" s="210"/>
      <c r="C210" s="211"/>
      <c r="D210" s="201" t="s">
        <v>133</v>
      </c>
      <c r="E210" s="211"/>
      <c r="F210" s="213" t="s">
        <v>239</v>
      </c>
      <c r="G210" s="211"/>
      <c r="H210" s="214">
        <v>21.734999999999999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133</v>
      </c>
      <c r="AU210" s="220" t="s">
        <v>14</v>
      </c>
      <c r="AV210" s="14" t="s">
        <v>14</v>
      </c>
      <c r="AW210" s="14" t="s">
        <v>4</v>
      </c>
      <c r="AX210" s="14" t="s">
        <v>80</v>
      </c>
      <c r="AY210" s="220" t="s">
        <v>122</v>
      </c>
    </row>
    <row r="211" spans="1:65" s="2" customFormat="1" ht="16.5" customHeight="1">
      <c r="A211" s="33"/>
      <c r="B211" s="34"/>
      <c r="C211" s="181" t="s">
        <v>240</v>
      </c>
      <c r="D211" s="181" t="s">
        <v>124</v>
      </c>
      <c r="E211" s="182" t="s">
        <v>241</v>
      </c>
      <c r="F211" s="183" t="s">
        <v>242</v>
      </c>
      <c r="G211" s="184" t="s">
        <v>127</v>
      </c>
      <c r="H211" s="185">
        <v>3.85</v>
      </c>
      <c r="I211" s="186"/>
      <c r="J211" s="187">
        <f>ROUND(I211*H211,2)</f>
        <v>0</v>
      </c>
      <c r="K211" s="183" t="s">
        <v>128</v>
      </c>
      <c r="L211" s="38"/>
      <c r="M211" s="188" t="s">
        <v>1</v>
      </c>
      <c r="N211" s="189" t="s">
        <v>37</v>
      </c>
      <c r="O211" s="70"/>
      <c r="P211" s="190">
        <f>O211*H211</f>
        <v>0</v>
      </c>
      <c r="Q211" s="190">
        <v>1.8907700000000001</v>
      </c>
      <c r="R211" s="190">
        <f>Q211*H211</f>
        <v>7.2794645000000004</v>
      </c>
      <c r="S211" s="190">
        <v>0</v>
      </c>
      <c r="T211" s="19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92" t="s">
        <v>129</v>
      </c>
      <c r="AT211" s="192" t="s">
        <v>124</v>
      </c>
      <c r="AU211" s="192" t="s">
        <v>14</v>
      </c>
      <c r="AY211" s="16" t="s">
        <v>122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16" t="s">
        <v>80</v>
      </c>
      <c r="BK211" s="193">
        <f>ROUND(I211*H211,2)</f>
        <v>0</v>
      </c>
      <c r="BL211" s="16" t="s">
        <v>129</v>
      </c>
      <c r="BM211" s="192" t="s">
        <v>243</v>
      </c>
    </row>
    <row r="212" spans="1:65" s="2" customFormat="1" ht="11.25">
      <c r="A212" s="33"/>
      <c r="B212" s="34"/>
      <c r="C212" s="35"/>
      <c r="D212" s="194" t="s">
        <v>131</v>
      </c>
      <c r="E212" s="35"/>
      <c r="F212" s="195" t="s">
        <v>244</v>
      </c>
      <c r="G212" s="35"/>
      <c r="H212" s="35"/>
      <c r="I212" s="196"/>
      <c r="J212" s="35"/>
      <c r="K212" s="35"/>
      <c r="L212" s="38"/>
      <c r="M212" s="197"/>
      <c r="N212" s="198"/>
      <c r="O212" s="70"/>
      <c r="P212" s="70"/>
      <c r="Q212" s="70"/>
      <c r="R212" s="70"/>
      <c r="S212" s="70"/>
      <c r="T212" s="71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6" t="s">
        <v>131</v>
      </c>
      <c r="AU212" s="16" t="s">
        <v>14</v>
      </c>
    </row>
    <row r="213" spans="1:65" s="13" customFormat="1" ht="11.25">
      <c r="B213" s="199"/>
      <c r="C213" s="200"/>
      <c r="D213" s="201" t="s">
        <v>133</v>
      </c>
      <c r="E213" s="202" t="s">
        <v>1</v>
      </c>
      <c r="F213" s="203" t="s">
        <v>245</v>
      </c>
      <c r="G213" s="200"/>
      <c r="H213" s="202" t="s">
        <v>1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133</v>
      </c>
      <c r="AU213" s="209" t="s">
        <v>14</v>
      </c>
      <c r="AV213" s="13" t="s">
        <v>80</v>
      </c>
      <c r="AW213" s="13" t="s">
        <v>29</v>
      </c>
      <c r="AX213" s="13" t="s">
        <v>72</v>
      </c>
      <c r="AY213" s="209" t="s">
        <v>122</v>
      </c>
    </row>
    <row r="214" spans="1:65" s="13" customFormat="1" ht="11.25">
      <c r="B214" s="199"/>
      <c r="C214" s="200"/>
      <c r="D214" s="201" t="s">
        <v>133</v>
      </c>
      <c r="E214" s="202" t="s">
        <v>1</v>
      </c>
      <c r="F214" s="203" t="s">
        <v>135</v>
      </c>
      <c r="G214" s="200"/>
      <c r="H214" s="202" t="s">
        <v>1</v>
      </c>
      <c r="I214" s="204"/>
      <c r="J214" s="200"/>
      <c r="K214" s="200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133</v>
      </c>
      <c r="AU214" s="209" t="s">
        <v>14</v>
      </c>
      <c r="AV214" s="13" t="s">
        <v>80</v>
      </c>
      <c r="AW214" s="13" t="s">
        <v>29</v>
      </c>
      <c r="AX214" s="13" t="s">
        <v>72</v>
      </c>
      <c r="AY214" s="209" t="s">
        <v>122</v>
      </c>
    </row>
    <row r="215" spans="1:65" s="13" customFormat="1" ht="11.25">
      <c r="B215" s="199"/>
      <c r="C215" s="200"/>
      <c r="D215" s="201" t="s">
        <v>133</v>
      </c>
      <c r="E215" s="202" t="s">
        <v>1</v>
      </c>
      <c r="F215" s="203" t="s">
        <v>136</v>
      </c>
      <c r="G215" s="200"/>
      <c r="H215" s="202" t="s">
        <v>1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133</v>
      </c>
      <c r="AU215" s="209" t="s">
        <v>14</v>
      </c>
      <c r="AV215" s="13" t="s">
        <v>80</v>
      </c>
      <c r="AW215" s="13" t="s">
        <v>29</v>
      </c>
      <c r="AX215" s="13" t="s">
        <v>72</v>
      </c>
      <c r="AY215" s="209" t="s">
        <v>122</v>
      </c>
    </row>
    <row r="216" spans="1:65" s="14" customFormat="1" ht="11.25">
      <c r="B216" s="210"/>
      <c r="C216" s="211"/>
      <c r="D216" s="201" t="s">
        <v>133</v>
      </c>
      <c r="E216" s="212" t="s">
        <v>1</v>
      </c>
      <c r="F216" s="213" t="s">
        <v>246</v>
      </c>
      <c r="G216" s="211"/>
      <c r="H216" s="214">
        <v>0.4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133</v>
      </c>
      <c r="AU216" s="220" t="s">
        <v>14</v>
      </c>
      <c r="AV216" s="14" t="s">
        <v>14</v>
      </c>
      <c r="AW216" s="14" t="s">
        <v>29</v>
      </c>
      <c r="AX216" s="14" t="s">
        <v>72</v>
      </c>
      <c r="AY216" s="220" t="s">
        <v>122</v>
      </c>
    </row>
    <row r="217" spans="1:65" s="13" customFormat="1" ht="11.25">
      <c r="B217" s="199"/>
      <c r="C217" s="200"/>
      <c r="D217" s="201" t="s">
        <v>133</v>
      </c>
      <c r="E217" s="202" t="s">
        <v>1</v>
      </c>
      <c r="F217" s="203" t="s">
        <v>149</v>
      </c>
      <c r="G217" s="200"/>
      <c r="H217" s="202" t="s">
        <v>1</v>
      </c>
      <c r="I217" s="204"/>
      <c r="J217" s="200"/>
      <c r="K217" s="200"/>
      <c r="L217" s="205"/>
      <c r="M217" s="206"/>
      <c r="N217" s="207"/>
      <c r="O217" s="207"/>
      <c r="P217" s="207"/>
      <c r="Q217" s="207"/>
      <c r="R217" s="207"/>
      <c r="S217" s="207"/>
      <c r="T217" s="208"/>
      <c r="AT217" s="209" t="s">
        <v>133</v>
      </c>
      <c r="AU217" s="209" t="s">
        <v>14</v>
      </c>
      <c r="AV217" s="13" t="s">
        <v>80</v>
      </c>
      <c r="AW217" s="13" t="s">
        <v>29</v>
      </c>
      <c r="AX217" s="13" t="s">
        <v>72</v>
      </c>
      <c r="AY217" s="209" t="s">
        <v>122</v>
      </c>
    </row>
    <row r="218" spans="1:65" s="14" customFormat="1" ht="11.25">
      <c r="B218" s="210"/>
      <c r="C218" s="211"/>
      <c r="D218" s="201" t="s">
        <v>133</v>
      </c>
      <c r="E218" s="212" t="s">
        <v>1</v>
      </c>
      <c r="F218" s="213" t="s">
        <v>247</v>
      </c>
      <c r="G218" s="211"/>
      <c r="H218" s="214">
        <v>2.46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133</v>
      </c>
      <c r="AU218" s="220" t="s">
        <v>14</v>
      </c>
      <c r="AV218" s="14" t="s">
        <v>14</v>
      </c>
      <c r="AW218" s="14" t="s">
        <v>29</v>
      </c>
      <c r="AX218" s="14" t="s">
        <v>72</v>
      </c>
      <c r="AY218" s="220" t="s">
        <v>122</v>
      </c>
    </row>
    <row r="219" spans="1:65" s="14" customFormat="1" ht="11.25">
      <c r="B219" s="210"/>
      <c r="C219" s="211"/>
      <c r="D219" s="201" t="s">
        <v>133</v>
      </c>
      <c r="E219" s="212" t="s">
        <v>1</v>
      </c>
      <c r="F219" s="213" t="s">
        <v>248</v>
      </c>
      <c r="G219" s="211"/>
      <c r="H219" s="214">
        <v>0.39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133</v>
      </c>
      <c r="AU219" s="220" t="s">
        <v>14</v>
      </c>
      <c r="AV219" s="14" t="s">
        <v>14</v>
      </c>
      <c r="AW219" s="14" t="s">
        <v>29</v>
      </c>
      <c r="AX219" s="14" t="s">
        <v>72</v>
      </c>
      <c r="AY219" s="220" t="s">
        <v>122</v>
      </c>
    </row>
    <row r="220" spans="1:65" s="14" customFormat="1" ht="11.25">
      <c r="B220" s="210"/>
      <c r="C220" s="211"/>
      <c r="D220" s="201" t="s">
        <v>133</v>
      </c>
      <c r="E220" s="212" t="s">
        <v>1</v>
      </c>
      <c r="F220" s="213" t="s">
        <v>249</v>
      </c>
      <c r="G220" s="211"/>
      <c r="H220" s="214">
        <v>0.6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133</v>
      </c>
      <c r="AU220" s="220" t="s">
        <v>14</v>
      </c>
      <c r="AV220" s="14" t="s">
        <v>14</v>
      </c>
      <c r="AW220" s="14" t="s">
        <v>29</v>
      </c>
      <c r="AX220" s="14" t="s">
        <v>72</v>
      </c>
      <c r="AY220" s="220" t="s">
        <v>122</v>
      </c>
    </row>
    <row r="221" spans="1:65" s="2" customFormat="1" ht="24.2" customHeight="1">
      <c r="A221" s="33"/>
      <c r="B221" s="34"/>
      <c r="C221" s="181" t="s">
        <v>250</v>
      </c>
      <c r="D221" s="181" t="s">
        <v>124</v>
      </c>
      <c r="E221" s="182" t="s">
        <v>251</v>
      </c>
      <c r="F221" s="183" t="s">
        <v>252</v>
      </c>
      <c r="G221" s="184" t="s">
        <v>163</v>
      </c>
      <c r="H221" s="185">
        <v>23</v>
      </c>
      <c r="I221" s="186"/>
      <c r="J221" s="187">
        <f>ROUND(I221*H221,2)</f>
        <v>0</v>
      </c>
      <c r="K221" s="183" t="s">
        <v>128</v>
      </c>
      <c r="L221" s="38"/>
      <c r="M221" s="188" t="s">
        <v>1</v>
      </c>
      <c r="N221" s="189" t="s">
        <v>37</v>
      </c>
      <c r="O221" s="70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2" t="s">
        <v>129</v>
      </c>
      <c r="AT221" s="192" t="s">
        <v>124</v>
      </c>
      <c r="AU221" s="192" t="s">
        <v>14</v>
      </c>
      <c r="AY221" s="16" t="s">
        <v>122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6" t="s">
        <v>80</v>
      </c>
      <c r="BK221" s="193">
        <f>ROUND(I221*H221,2)</f>
        <v>0</v>
      </c>
      <c r="BL221" s="16" t="s">
        <v>129</v>
      </c>
      <c r="BM221" s="192" t="s">
        <v>253</v>
      </c>
    </row>
    <row r="222" spans="1:65" s="2" customFormat="1" ht="11.25">
      <c r="A222" s="33"/>
      <c r="B222" s="34"/>
      <c r="C222" s="35"/>
      <c r="D222" s="194" t="s">
        <v>131</v>
      </c>
      <c r="E222" s="35"/>
      <c r="F222" s="195" t="s">
        <v>254</v>
      </c>
      <c r="G222" s="35"/>
      <c r="H222" s="35"/>
      <c r="I222" s="196"/>
      <c r="J222" s="35"/>
      <c r="K222" s="35"/>
      <c r="L222" s="38"/>
      <c r="M222" s="197"/>
      <c r="N222" s="198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131</v>
      </c>
      <c r="AU222" s="16" t="s">
        <v>14</v>
      </c>
    </row>
    <row r="223" spans="1:65" s="13" customFormat="1" ht="11.25">
      <c r="B223" s="199"/>
      <c r="C223" s="200"/>
      <c r="D223" s="201" t="s">
        <v>133</v>
      </c>
      <c r="E223" s="202" t="s">
        <v>1</v>
      </c>
      <c r="F223" s="203" t="s">
        <v>255</v>
      </c>
      <c r="G223" s="200"/>
      <c r="H223" s="202" t="s">
        <v>1</v>
      </c>
      <c r="I223" s="204"/>
      <c r="J223" s="200"/>
      <c r="K223" s="200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133</v>
      </c>
      <c r="AU223" s="209" t="s">
        <v>14</v>
      </c>
      <c r="AV223" s="13" t="s">
        <v>80</v>
      </c>
      <c r="AW223" s="13" t="s">
        <v>29</v>
      </c>
      <c r="AX223" s="13" t="s">
        <v>72</v>
      </c>
      <c r="AY223" s="209" t="s">
        <v>122</v>
      </c>
    </row>
    <row r="224" spans="1:65" s="14" customFormat="1" ht="11.25">
      <c r="B224" s="210"/>
      <c r="C224" s="211"/>
      <c r="D224" s="201" t="s">
        <v>133</v>
      </c>
      <c r="E224" s="212" t="s">
        <v>1</v>
      </c>
      <c r="F224" s="213" t="s">
        <v>256</v>
      </c>
      <c r="G224" s="211"/>
      <c r="H224" s="214">
        <v>23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133</v>
      </c>
      <c r="AU224" s="220" t="s">
        <v>14</v>
      </c>
      <c r="AV224" s="14" t="s">
        <v>14</v>
      </c>
      <c r="AW224" s="14" t="s">
        <v>29</v>
      </c>
      <c r="AX224" s="14" t="s">
        <v>72</v>
      </c>
      <c r="AY224" s="220" t="s">
        <v>122</v>
      </c>
    </row>
    <row r="225" spans="1:65" s="12" customFormat="1" ht="22.9" customHeight="1">
      <c r="B225" s="165"/>
      <c r="C225" s="166"/>
      <c r="D225" s="167" t="s">
        <v>71</v>
      </c>
      <c r="E225" s="179" t="s">
        <v>198</v>
      </c>
      <c r="F225" s="179" t="s">
        <v>257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SUM(P226:P235)</f>
        <v>0</v>
      </c>
      <c r="Q225" s="173"/>
      <c r="R225" s="174">
        <f>SUM(R226:R235)</f>
        <v>0</v>
      </c>
      <c r="S225" s="173"/>
      <c r="T225" s="175">
        <f>SUM(T226:T235)</f>
        <v>19.204999999999998</v>
      </c>
      <c r="AR225" s="176" t="s">
        <v>80</v>
      </c>
      <c r="AT225" s="177" t="s">
        <v>71</v>
      </c>
      <c r="AU225" s="177" t="s">
        <v>80</v>
      </c>
      <c r="AY225" s="176" t="s">
        <v>122</v>
      </c>
      <c r="BK225" s="178">
        <f>SUM(BK226:BK235)</f>
        <v>0</v>
      </c>
    </row>
    <row r="226" spans="1:65" s="2" customFormat="1" ht="24.2" customHeight="1">
      <c r="A226" s="33"/>
      <c r="B226" s="34"/>
      <c r="C226" s="181" t="s">
        <v>258</v>
      </c>
      <c r="D226" s="181" t="s">
        <v>124</v>
      </c>
      <c r="E226" s="182" t="s">
        <v>259</v>
      </c>
      <c r="F226" s="183" t="s">
        <v>260</v>
      </c>
      <c r="G226" s="184" t="s">
        <v>163</v>
      </c>
      <c r="H226" s="185">
        <v>23</v>
      </c>
      <c r="I226" s="186"/>
      <c r="J226" s="187">
        <f>ROUND(I226*H226,2)</f>
        <v>0</v>
      </c>
      <c r="K226" s="183" t="s">
        <v>128</v>
      </c>
      <c r="L226" s="38"/>
      <c r="M226" s="188" t="s">
        <v>1</v>
      </c>
      <c r="N226" s="189" t="s">
        <v>37</v>
      </c>
      <c r="O226" s="70"/>
      <c r="P226" s="190">
        <f>O226*H226</f>
        <v>0</v>
      </c>
      <c r="Q226" s="190">
        <v>0</v>
      </c>
      <c r="R226" s="190">
        <f>Q226*H226</f>
        <v>0</v>
      </c>
      <c r="S226" s="190">
        <v>0.255</v>
      </c>
      <c r="T226" s="191">
        <f>S226*H226</f>
        <v>5.8650000000000002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2" t="s">
        <v>129</v>
      </c>
      <c r="AT226" s="192" t="s">
        <v>124</v>
      </c>
      <c r="AU226" s="192" t="s">
        <v>14</v>
      </c>
      <c r="AY226" s="16" t="s">
        <v>122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16" t="s">
        <v>80</v>
      </c>
      <c r="BK226" s="193">
        <f>ROUND(I226*H226,2)</f>
        <v>0</v>
      </c>
      <c r="BL226" s="16" t="s">
        <v>129</v>
      </c>
      <c r="BM226" s="192" t="s">
        <v>261</v>
      </c>
    </row>
    <row r="227" spans="1:65" s="2" customFormat="1" ht="11.25">
      <c r="A227" s="33"/>
      <c r="B227" s="34"/>
      <c r="C227" s="35"/>
      <c r="D227" s="194" t="s">
        <v>131</v>
      </c>
      <c r="E227" s="35"/>
      <c r="F227" s="195" t="s">
        <v>262</v>
      </c>
      <c r="G227" s="35"/>
      <c r="H227" s="35"/>
      <c r="I227" s="196"/>
      <c r="J227" s="35"/>
      <c r="K227" s="35"/>
      <c r="L227" s="38"/>
      <c r="M227" s="197"/>
      <c r="N227" s="198"/>
      <c r="O227" s="70"/>
      <c r="P227" s="70"/>
      <c r="Q227" s="70"/>
      <c r="R227" s="70"/>
      <c r="S227" s="70"/>
      <c r="T227" s="71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6" t="s">
        <v>131</v>
      </c>
      <c r="AU227" s="16" t="s">
        <v>14</v>
      </c>
    </row>
    <row r="228" spans="1:65" s="13" customFormat="1" ht="11.25">
      <c r="B228" s="199"/>
      <c r="C228" s="200"/>
      <c r="D228" s="201" t="s">
        <v>133</v>
      </c>
      <c r="E228" s="202" t="s">
        <v>1</v>
      </c>
      <c r="F228" s="203" t="s">
        <v>255</v>
      </c>
      <c r="G228" s="200"/>
      <c r="H228" s="202" t="s">
        <v>1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133</v>
      </c>
      <c r="AU228" s="209" t="s">
        <v>14</v>
      </c>
      <c r="AV228" s="13" t="s">
        <v>80</v>
      </c>
      <c r="AW228" s="13" t="s">
        <v>29</v>
      </c>
      <c r="AX228" s="13" t="s">
        <v>72</v>
      </c>
      <c r="AY228" s="209" t="s">
        <v>122</v>
      </c>
    </row>
    <row r="229" spans="1:65" s="13" customFormat="1" ht="11.25">
      <c r="B229" s="199"/>
      <c r="C229" s="200"/>
      <c r="D229" s="201" t="s">
        <v>133</v>
      </c>
      <c r="E229" s="202" t="s">
        <v>1</v>
      </c>
      <c r="F229" s="203" t="s">
        <v>135</v>
      </c>
      <c r="G229" s="200"/>
      <c r="H229" s="202" t="s">
        <v>1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133</v>
      </c>
      <c r="AU229" s="209" t="s">
        <v>14</v>
      </c>
      <c r="AV229" s="13" t="s">
        <v>80</v>
      </c>
      <c r="AW229" s="13" t="s">
        <v>29</v>
      </c>
      <c r="AX229" s="13" t="s">
        <v>72</v>
      </c>
      <c r="AY229" s="209" t="s">
        <v>122</v>
      </c>
    </row>
    <row r="230" spans="1:65" s="13" customFormat="1" ht="11.25">
      <c r="B230" s="199"/>
      <c r="C230" s="200"/>
      <c r="D230" s="201" t="s">
        <v>133</v>
      </c>
      <c r="E230" s="202" t="s">
        <v>1</v>
      </c>
      <c r="F230" s="203" t="s">
        <v>263</v>
      </c>
      <c r="G230" s="200"/>
      <c r="H230" s="202" t="s">
        <v>1</v>
      </c>
      <c r="I230" s="204"/>
      <c r="J230" s="200"/>
      <c r="K230" s="200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133</v>
      </c>
      <c r="AU230" s="209" t="s">
        <v>14</v>
      </c>
      <c r="AV230" s="13" t="s">
        <v>80</v>
      </c>
      <c r="AW230" s="13" t="s">
        <v>29</v>
      </c>
      <c r="AX230" s="13" t="s">
        <v>72</v>
      </c>
      <c r="AY230" s="209" t="s">
        <v>122</v>
      </c>
    </row>
    <row r="231" spans="1:65" s="14" customFormat="1" ht="11.25">
      <c r="B231" s="210"/>
      <c r="C231" s="211"/>
      <c r="D231" s="201" t="s">
        <v>133</v>
      </c>
      <c r="E231" s="212" t="s">
        <v>1</v>
      </c>
      <c r="F231" s="213" t="s">
        <v>256</v>
      </c>
      <c r="G231" s="211"/>
      <c r="H231" s="214">
        <v>23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133</v>
      </c>
      <c r="AU231" s="220" t="s">
        <v>14</v>
      </c>
      <c r="AV231" s="14" t="s">
        <v>14</v>
      </c>
      <c r="AW231" s="14" t="s">
        <v>29</v>
      </c>
      <c r="AX231" s="14" t="s">
        <v>72</v>
      </c>
      <c r="AY231" s="220" t="s">
        <v>122</v>
      </c>
    </row>
    <row r="232" spans="1:65" s="2" customFormat="1" ht="24.2" customHeight="1">
      <c r="A232" s="33"/>
      <c r="B232" s="34"/>
      <c r="C232" s="181" t="s">
        <v>264</v>
      </c>
      <c r="D232" s="181" t="s">
        <v>124</v>
      </c>
      <c r="E232" s="182" t="s">
        <v>265</v>
      </c>
      <c r="F232" s="183" t="s">
        <v>266</v>
      </c>
      <c r="G232" s="184" t="s">
        <v>163</v>
      </c>
      <c r="H232" s="185">
        <v>23</v>
      </c>
      <c r="I232" s="186"/>
      <c r="J232" s="187">
        <f>ROUND(I232*H232,2)</f>
        <v>0</v>
      </c>
      <c r="K232" s="183" t="s">
        <v>128</v>
      </c>
      <c r="L232" s="38"/>
      <c r="M232" s="188" t="s">
        <v>1</v>
      </c>
      <c r="N232" s="189" t="s">
        <v>37</v>
      </c>
      <c r="O232" s="70"/>
      <c r="P232" s="190">
        <f>O232*H232</f>
        <v>0</v>
      </c>
      <c r="Q232" s="190">
        <v>0</v>
      </c>
      <c r="R232" s="190">
        <f>Q232*H232</f>
        <v>0</v>
      </c>
      <c r="S232" s="190">
        <v>0.57999999999999996</v>
      </c>
      <c r="T232" s="191">
        <f>S232*H232</f>
        <v>13.34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2" t="s">
        <v>129</v>
      </c>
      <c r="AT232" s="192" t="s">
        <v>124</v>
      </c>
      <c r="AU232" s="192" t="s">
        <v>14</v>
      </c>
      <c r="AY232" s="16" t="s">
        <v>122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16" t="s">
        <v>80</v>
      </c>
      <c r="BK232" s="193">
        <f>ROUND(I232*H232,2)</f>
        <v>0</v>
      </c>
      <c r="BL232" s="16" t="s">
        <v>129</v>
      </c>
      <c r="BM232" s="192" t="s">
        <v>267</v>
      </c>
    </row>
    <row r="233" spans="1:65" s="2" customFormat="1" ht="11.25">
      <c r="A233" s="33"/>
      <c r="B233" s="34"/>
      <c r="C233" s="35"/>
      <c r="D233" s="194" t="s">
        <v>131</v>
      </c>
      <c r="E233" s="35"/>
      <c r="F233" s="195" t="s">
        <v>268</v>
      </c>
      <c r="G233" s="35"/>
      <c r="H233" s="35"/>
      <c r="I233" s="196"/>
      <c r="J233" s="35"/>
      <c r="K233" s="35"/>
      <c r="L233" s="38"/>
      <c r="M233" s="197"/>
      <c r="N233" s="198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131</v>
      </c>
      <c r="AU233" s="16" t="s">
        <v>14</v>
      </c>
    </row>
    <row r="234" spans="1:65" s="13" customFormat="1" ht="11.25">
      <c r="B234" s="199"/>
      <c r="C234" s="200"/>
      <c r="D234" s="201" t="s">
        <v>133</v>
      </c>
      <c r="E234" s="202" t="s">
        <v>1</v>
      </c>
      <c r="F234" s="203" t="s">
        <v>255</v>
      </c>
      <c r="G234" s="200"/>
      <c r="H234" s="202" t="s">
        <v>1</v>
      </c>
      <c r="I234" s="204"/>
      <c r="J234" s="200"/>
      <c r="K234" s="200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133</v>
      </c>
      <c r="AU234" s="209" t="s">
        <v>14</v>
      </c>
      <c r="AV234" s="13" t="s">
        <v>80</v>
      </c>
      <c r="AW234" s="13" t="s">
        <v>29</v>
      </c>
      <c r="AX234" s="13" t="s">
        <v>72</v>
      </c>
      <c r="AY234" s="209" t="s">
        <v>122</v>
      </c>
    </row>
    <row r="235" spans="1:65" s="14" customFormat="1" ht="11.25">
      <c r="B235" s="210"/>
      <c r="C235" s="211"/>
      <c r="D235" s="201" t="s">
        <v>133</v>
      </c>
      <c r="E235" s="212" t="s">
        <v>1</v>
      </c>
      <c r="F235" s="213" t="s">
        <v>256</v>
      </c>
      <c r="G235" s="211"/>
      <c r="H235" s="214">
        <v>23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133</v>
      </c>
      <c r="AU235" s="220" t="s">
        <v>14</v>
      </c>
      <c r="AV235" s="14" t="s">
        <v>14</v>
      </c>
      <c r="AW235" s="14" t="s">
        <v>29</v>
      </c>
      <c r="AX235" s="14" t="s">
        <v>72</v>
      </c>
      <c r="AY235" s="220" t="s">
        <v>122</v>
      </c>
    </row>
    <row r="236" spans="1:65" s="12" customFormat="1" ht="22.9" customHeight="1">
      <c r="B236" s="165"/>
      <c r="C236" s="166"/>
      <c r="D236" s="167" t="s">
        <v>71</v>
      </c>
      <c r="E236" s="179" t="s">
        <v>269</v>
      </c>
      <c r="F236" s="179" t="s">
        <v>270</v>
      </c>
      <c r="G236" s="166"/>
      <c r="H236" s="166"/>
      <c r="I236" s="169"/>
      <c r="J236" s="180">
        <f>BK236</f>
        <v>0</v>
      </c>
      <c r="K236" s="166"/>
      <c r="L236" s="171"/>
      <c r="M236" s="172"/>
      <c r="N236" s="173"/>
      <c r="O236" s="173"/>
      <c r="P236" s="174">
        <f>SUM(P237:P273)</f>
        <v>0</v>
      </c>
      <c r="Q236" s="173"/>
      <c r="R236" s="174">
        <f>SUM(R237:R273)</f>
        <v>5.4689870999999997</v>
      </c>
      <c r="S236" s="173"/>
      <c r="T236" s="175">
        <f>SUM(T237:T273)</f>
        <v>0</v>
      </c>
      <c r="AR236" s="176" t="s">
        <v>80</v>
      </c>
      <c r="AT236" s="177" t="s">
        <v>71</v>
      </c>
      <c r="AU236" s="177" t="s">
        <v>80</v>
      </c>
      <c r="AY236" s="176" t="s">
        <v>122</v>
      </c>
      <c r="BK236" s="178">
        <f>SUM(BK237:BK273)</f>
        <v>0</v>
      </c>
    </row>
    <row r="237" spans="1:65" s="2" customFormat="1" ht="16.5" customHeight="1">
      <c r="A237" s="33"/>
      <c r="B237" s="34"/>
      <c r="C237" s="181" t="s">
        <v>7</v>
      </c>
      <c r="D237" s="181" t="s">
        <v>124</v>
      </c>
      <c r="E237" s="182" t="s">
        <v>271</v>
      </c>
      <c r="F237" s="183" t="s">
        <v>272</v>
      </c>
      <c r="G237" s="184" t="s">
        <v>273</v>
      </c>
      <c r="H237" s="185">
        <v>28</v>
      </c>
      <c r="I237" s="186"/>
      <c r="J237" s="187">
        <f>ROUND(I237*H237,2)</f>
        <v>0</v>
      </c>
      <c r="K237" s="183" t="s">
        <v>128</v>
      </c>
      <c r="L237" s="38"/>
      <c r="M237" s="188" t="s">
        <v>1</v>
      </c>
      <c r="N237" s="189" t="s">
        <v>37</v>
      </c>
      <c r="O237" s="70"/>
      <c r="P237" s="190">
        <f>O237*H237</f>
        <v>0</v>
      </c>
      <c r="Q237" s="190">
        <v>1.33E-3</v>
      </c>
      <c r="R237" s="190">
        <f>Q237*H237</f>
        <v>3.7240000000000002E-2</v>
      </c>
      <c r="S237" s="190">
        <v>0</v>
      </c>
      <c r="T237" s="19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2" t="s">
        <v>129</v>
      </c>
      <c r="AT237" s="192" t="s">
        <v>124</v>
      </c>
      <c r="AU237" s="192" t="s">
        <v>14</v>
      </c>
      <c r="AY237" s="16" t="s">
        <v>122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16" t="s">
        <v>80</v>
      </c>
      <c r="BK237" s="193">
        <f>ROUND(I237*H237,2)</f>
        <v>0</v>
      </c>
      <c r="BL237" s="16" t="s">
        <v>129</v>
      </c>
      <c r="BM237" s="192" t="s">
        <v>274</v>
      </c>
    </row>
    <row r="238" spans="1:65" s="2" customFormat="1" ht="11.25">
      <c r="A238" s="33"/>
      <c r="B238" s="34"/>
      <c r="C238" s="35"/>
      <c r="D238" s="194" t="s">
        <v>131</v>
      </c>
      <c r="E238" s="35"/>
      <c r="F238" s="195" t="s">
        <v>275</v>
      </c>
      <c r="G238" s="35"/>
      <c r="H238" s="35"/>
      <c r="I238" s="196"/>
      <c r="J238" s="35"/>
      <c r="K238" s="35"/>
      <c r="L238" s="38"/>
      <c r="M238" s="197"/>
      <c r="N238" s="198"/>
      <c r="O238" s="70"/>
      <c r="P238" s="70"/>
      <c r="Q238" s="70"/>
      <c r="R238" s="70"/>
      <c r="S238" s="70"/>
      <c r="T238" s="71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T238" s="16" t="s">
        <v>131</v>
      </c>
      <c r="AU238" s="16" t="s">
        <v>14</v>
      </c>
    </row>
    <row r="239" spans="1:65" s="14" customFormat="1" ht="11.25">
      <c r="B239" s="210"/>
      <c r="C239" s="211"/>
      <c r="D239" s="201" t="s">
        <v>133</v>
      </c>
      <c r="E239" s="212" t="s">
        <v>1</v>
      </c>
      <c r="F239" s="213" t="s">
        <v>276</v>
      </c>
      <c r="G239" s="211"/>
      <c r="H239" s="214">
        <v>28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133</v>
      </c>
      <c r="AU239" s="220" t="s">
        <v>14</v>
      </c>
      <c r="AV239" s="14" t="s">
        <v>14</v>
      </c>
      <c r="AW239" s="14" t="s">
        <v>29</v>
      </c>
      <c r="AX239" s="14" t="s">
        <v>72</v>
      </c>
      <c r="AY239" s="220" t="s">
        <v>122</v>
      </c>
    </row>
    <row r="240" spans="1:65" s="2" customFormat="1" ht="21.75" customHeight="1">
      <c r="A240" s="33"/>
      <c r="B240" s="34"/>
      <c r="C240" s="221" t="s">
        <v>277</v>
      </c>
      <c r="D240" s="221" t="s">
        <v>222</v>
      </c>
      <c r="E240" s="222" t="s">
        <v>278</v>
      </c>
      <c r="F240" s="223" t="s">
        <v>279</v>
      </c>
      <c r="G240" s="224" t="s">
        <v>208</v>
      </c>
      <c r="H240" s="225">
        <v>1.085</v>
      </c>
      <c r="I240" s="226"/>
      <c r="J240" s="227">
        <f>ROUND(I240*H240,2)</f>
        <v>0</v>
      </c>
      <c r="K240" s="223" t="s">
        <v>128</v>
      </c>
      <c r="L240" s="228"/>
      <c r="M240" s="229" t="s">
        <v>1</v>
      </c>
      <c r="N240" s="230" t="s">
        <v>37</v>
      </c>
      <c r="O240" s="70"/>
      <c r="P240" s="190">
        <f>O240*H240</f>
        <v>0</v>
      </c>
      <c r="Q240" s="190">
        <v>1</v>
      </c>
      <c r="R240" s="190">
        <f>Q240*H240</f>
        <v>1.085</v>
      </c>
      <c r="S240" s="190">
        <v>0</v>
      </c>
      <c r="T240" s="19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92" t="s">
        <v>180</v>
      </c>
      <c r="AT240" s="192" t="s">
        <v>222</v>
      </c>
      <c r="AU240" s="192" t="s">
        <v>14</v>
      </c>
      <c r="AY240" s="16" t="s">
        <v>122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6" t="s">
        <v>80</v>
      </c>
      <c r="BK240" s="193">
        <f>ROUND(I240*H240,2)</f>
        <v>0</v>
      </c>
      <c r="BL240" s="16" t="s">
        <v>129</v>
      </c>
      <c r="BM240" s="192" t="s">
        <v>280</v>
      </c>
    </row>
    <row r="241" spans="1:65" s="14" customFormat="1" ht="11.25">
      <c r="B241" s="210"/>
      <c r="C241" s="211"/>
      <c r="D241" s="201" t="s">
        <v>133</v>
      </c>
      <c r="E241" s="212" t="s">
        <v>1</v>
      </c>
      <c r="F241" s="213" t="s">
        <v>281</v>
      </c>
      <c r="G241" s="211"/>
      <c r="H241" s="214">
        <v>1.085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133</v>
      </c>
      <c r="AU241" s="220" t="s">
        <v>14</v>
      </c>
      <c r="AV241" s="14" t="s">
        <v>14</v>
      </c>
      <c r="AW241" s="14" t="s">
        <v>29</v>
      </c>
      <c r="AX241" s="14" t="s">
        <v>72</v>
      </c>
      <c r="AY241" s="220" t="s">
        <v>122</v>
      </c>
    </row>
    <row r="242" spans="1:65" s="2" customFormat="1" ht="24.2" customHeight="1">
      <c r="A242" s="33"/>
      <c r="B242" s="34"/>
      <c r="C242" s="181" t="s">
        <v>282</v>
      </c>
      <c r="D242" s="181" t="s">
        <v>124</v>
      </c>
      <c r="E242" s="182" t="s">
        <v>283</v>
      </c>
      <c r="F242" s="183" t="s">
        <v>284</v>
      </c>
      <c r="G242" s="184" t="s">
        <v>273</v>
      </c>
      <c r="H242" s="185">
        <v>8.9</v>
      </c>
      <c r="I242" s="186"/>
      <c r="J242" s="187">
        <f>ROUND(I242*H242,2)</f>
        <v>0</v>
      </c>
      <c r="K242" s="183" t="s">
        <v>128</v>
      </c>
      <c r="L242" s="38"/>
      <c r="M242" s="188" t="s">
        <v>1</v>
      </c>
      <c r="N242" s="189" t="s">
        <v>37</v>
      </c>
      <c r="O242" s="70"/>
      <c r="P242" s="190">
        <f>O242*H242</f>
        <v>0</v>
      </c>
      <c r="Q242" s="190">
        <v>0.15478</v>
      </c>
      <c r="R242" s="190">
        <f>Q242*H242</f>
        <v>1.377542</v>
      </c>
      <c r="S242" s="190">
        <v>0</v>
      </c>
      <c r="T242" s="19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92" t="s">
        <v>129</v>
      </c>
      <c r="AT242" s="192" t="s">
        <v>124</v>
      </c>
      <c r="AU242" s="192" t="s">
        <v>14</v>
      </c>
      <c r="AY242" s="16" t="s">
        <v>122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16" t="s">
        <v>80</v>
      </c>
      <c r="BK242" s="193">
        <f>ROUND(I242*H242,2)</f>
        <v>0</v>
      </c>
      <c r="BL242" s="16" t="s">
        <v>129</v>
      </c>
      <c r="BM242" s="192" t="s">
        <v>285</v>
      </c>
    </row>
    <row r="243" spans="1:65" s="2" customFormat="1" ht="11.25">
      <c r="A243" s="33"/>
      <c r="B243" s="34"/>
      <c r="C243" s="35"/>
      <c r="D243" s="194" t="s">
        <v>131</v>
      </c>
      <c r="E243" s="35"/>
      <c r="F243" s="195" t="s">
        <v>286</v>
      </c>
      <c r="G243" s="35"/>
      <c r="H243" s="35"/>
      <c r="I243" s="196"/>
      <c r="J243" s="35"/>
      <c r="K243" s="35"/>
      <c r="L243" s="38"/>
      <c r="M243" s="197"/>
      <c r="N243" s="198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131</v>
      </c>
      <c r="AU243" s="16" t="s">
        <v>14</v>
      </c>
    </row>
    <row r="244" spans="1:65" s="14" customFormat="1" ht="11.25">
      <c r="B244" s="210"/>
      <c r="C244" s="211"/>
      <c r="D244" s="201" t="s">
        <v>133</v>
      </c>
      <c r="E244" s="212" t="s">
        <v>1</v>
      </c>
      <c r="F244" s="213" t="s">
        <v>287</v>
      </c>
      <c r="G244" s="211"/>
      <c r="H244" s="214">
        <v>8.9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133</v>
      </c>
      <c r="AU244" s="220" t="s">
        <v>14</v>
      </c>
      <c r="AV244" s="14" t="s">
        <v>14</v>
      </c>
      <c r="AW244" s="14" t="s">
        <v>29</v>
      </c>
      <c r="AX244" s="14" t="s">
        <v>72</v>
      </c>
      <c r="AY244" s="220" t="s">
        <v>122</v>
      </c>
    </row>
    <row r="245" spans="1:65" s="2" customFormat="1" ht="24.2" customHeight="1">
      <c r="A245" s="33"/>
      <c r="B245" s="34"/>
      <c r="C245" s="181" t="s">
        <v>288</v>
      </c>
      <c r="D245" s="181" t="s">
        <v>124</v>
      </c>
      <c r="E245" s="182" t="s">
        <v>289</v>
      </c>
      <c r="F245" s="183" t="s">
        <v>290</v>
      </c>
      <c r="G245" s="184" t="s">
        <v>273</v>
      </c>
      <c r="H245" s="185">
        <v>8.9</v>
      </c>
      <c r="I245" s="186"/>
      <c r="J245" s="187">
        <f>ROUND(I245*H245,2)</f>
        <v>0</v>
      </c>
      <c r="K245" s="183" t="s">
        <v>128</v>
      </c>
      <c r="L245" s="38"/>
      <c r="M245" s="188" t="s">
        <v>1</v>
      </c>
      <c r="N245" s="189" t="s">
        <v>37</v>
      </c>
      <c r="O245" s="70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2" t="s">
        <v>129</v>
      </c>
      <c r="AT245" s="192" t="s">
        <v>124</v>
      </c>
      <c r="AU245" s="192" t="s">
        <v>14</v>
      </c>
      <c r="AY245" s="16" t="s">
        <v>122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16" t="s">
        <v>80</v>
      </c>
      <c r="BK245" s="193">
        <f>ROUND(I245*H245,2)</f>
        <v>0</v>
      </c>
      <c r="BL245" s="16" t="s">
        <v>129</v>
      </c>
      <c r="BM245" s="192" t="s">
        <v>291</v>
      </c>
    </row>
    <row r="246" spans="1:65" s="2" customFormat="1" ht="11.25">
      <c r="A246" s="33"/>
      <c r="B246" s="34"/>
      <c r="C246" s="35"/>
      <c r="D246" s="194" t="s">
        <v>131</v>
      </c>
      <c r="E246" s="35"/>
      <c r="F246" s="195" t="s">
        <v>292</v>
      </c>
      <c r="G246" s="35"/>
      <c r="H246" s="35"/>
      <c r="I246" s="196"/>
      <c r="J246" s="35"/>
      <c r="K246" s="35"/>
      <c r="L246" s="38"/>
      <c r="M246" s="197"/>
      <c r="N246" s="198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131</v>
      </c>
      <c r="AU246" s="16" t="s">
        <v>14</v>
      </c>
    </row>
    <row r="247" spans="1:65" s="2" customFormat="1" ht="16.5" customHeight="1">
      <c r="A247" s="33"/>
      <c r="B247" s="34"/>
      <c r="C247" s="181" t="s">
        <v>293</v>
      </c>
      <c r="D247" s="181" t="s">
        <v>124</v>
      </c>
      <c r="E247" s="182" t="s">
        <v>294</v>
      </c>
      <c r="F247" s="183" t="s">
        <v>295</v>
      </c>
      <c r="G247" s="184" t="s">
        <v>273</v>
      </c>
      <c r="H247" s="185">
        <v>20</v>
      </c>
      <c r="I247" s="186"/>
      <c r="J247" s="187">
        <f>ROUND(I247*H247,2)</f>
        <v>0</v>
      </c>
      <c r="K247" s="183" t="s">
        <v>128</v>
      </c>
      <c r="L247" s="38"/>
      <c r="M247" s="188" t="s">
        <v>1</v>
      </c>
      <c r="N247" s="189" t="s">
        <v>37</v>
      </c>
      <c r="O247" s="70"/>
      <c r="P247" s="190">
        <f>O247*H247</f>
        <v>0</v>
      </c>
      <c r="Q247" s="190">
        <v>0</v>
      </c>
      <c r="R247" s="190">
        <f>Q247*H247</f>
        <v>0</v>
      </c>
      <c r="S247" s="190">
        <v>0</v>
      </c>
      <c r="T247" s="19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2" t="s">
        <v>129</v>
      </c>
      <c r="AT247" s="192" t="s">
        <v>124</v>
      </c>
      <c r="AU247" s="192" t="s">
        <v>14</v>
      </c>
      <c r="AY247" s="16" t="s">
        <v>122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16" t="s">
        <v>80</v>
      </c>
      <c r="BK247" s="193">
        <f>ROUND(I247*H247,2)</f>
        <v>0</v>
      </c>
      <c r="BL247" s="16" t="s">
        <v>129</v>
      </c>
      <c r="BM247" s="192" t="s">
        <v>296</v>
      </c>
    </row>
    <row r="248" spans="1:65" s="2" customFormat="1" ht="11.25">
      <c r="A248" s="33"/>
      <c r="B248" s="34"/>
      <c r="C248" s="35"/>
      <c r="D248" s="194" t="s">
        <v>131</v>
      </c>
      <c r="E248" s="35"/>
      <c r="F248" s="195" t="s">
        <v>297</v>
      </c>
      <c r="G248" s="35"/>
      <c r="H248" s="35"/>
      <c r="I248" s="196"/>
      <c r="J248" s="35"/>
      <c r="K248" s="35"/>
      <c r="L248" s="38"/>
      <c r="M248" s="197"/>
      <c r="N248" s="198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131</v>
      </c>
      <c r="AU248" s="16" t="s">
        <v>14</v>
      </c>
    </row>
    <row r="249" spans="1:65" s="14" customFormat="1" ht="11.25">
      <c r="B249" s="210"/>
      <c r="C249" s="211"/>
      <c r="D249" s="201" t="s">
        <v>133</v>
      </c>
      <c r="E249" s="212" t="s">
        <v>1</v>
      </c>
      <c r="F249" s="213" t="s">
        <v>298</v>
      </c>
      <c r="G249" s="211"/>
      <c r="H249" s="214">
        <v>20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133</v>
      </c>
      <c r="AU249" s="220" t="s">
        <v>14</v>
      </c>
      <c r="AV249" s="14" t="s">
        <v>14</v>
      </c>
      <c r="AW249" s="14" t="s">
        <v>29</v>
      </c>
      <c r="AX249" s="14" t="s">
        <v>72</v>
      </c>
      <c r="AY249" s="220" t="s">
        <v>122</v>
      </c>
    </row>
    <row r="250" spans="1:65" s="2" customFormat="1" ht="24.2" customHeight="1">
      <c r="A250" s="33"/>
      <c r="B250" s="34"/>
      <c r="C250" s="181" t="s">
        <v>299</v>
      </c>
      <c r="D250" s="181" t="s">
        <v>124</v>
      </c>
      <c r="E250" s="182" t="s">
        <v>300</v>
      </c>
      <c r="F250" s="183" t="s">
        <v>301</v>
      </c>
      <c r="G250" s="184" t="s">
        <v>163</v>
      </c>
      <c r="H250" s="185">
        <v>22.25</v>
      </c>
      <c r="I250" s="186"/>
      <c r="J250" s="187">
        <f>ROUND(I250*H250,2)</f>
        <v>0</v>
      </c>
      <c r="K250" s="183" t="s">
        <v>128</v>
      </c>
      <c r="L250" s="38"/>
      <c r="M250" s="188" t="s">
        <v>1</v>
      </c>
      <c r="N250" s="189" t="s">
        <v>37</v>
      </c>
      <c r="O250" s="70"/>
      <c r="P250" s="190">
        <f>O250*H250</f>
        <v>0</v>
      </c>
      <c r="Q250" s="190">
        <v>2.9440000000000001E-2</v>
      </c>
      <c r="R250" s="190">
        <f>Q250*H250</f>
        <v>0.65504000000000007</v>
      </c>
      <c r="S250" s="190">
        <v>0</v>
      </c>
      <c r="T250" s="19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2" t="s">
        <v>129</v>
      </c>
      <c r="AT250" s="192" t="s">
        <v>124</v>
      </c>
      <c r="AU250" s="192" t="s">
        <v>14</v>
      </c>
      <c r="AY250" s="16" t="s">
        <v>122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6" t="s">
        <v>80</v>
      </c>
      <c r="BK250" s="193">
        <f>ROUND(I250*H250,2)</f>
        <v>0</v>
      </c>
      <c r="BL250" s="16" t="s">
        <v>129</v>
      </c>
      <c r="BM250" s="192" t="s">
        <v>302</v>
      </c>
    </row>
    <row r="251" spans="1:65" s="2" customFormat="1" ht="11.25">
      <c r="A251" s="33"/>
      <c r="B251" s="34"/>
      <c r="C251" s="35"/>
      <c r="D251" s="194" t="s">
        <v>131</v>
      </c>
      <c r="E251" s="35"/>
      <c r="F251" s="195" t="s">
        <v>303</v>
      </c>
      <c r="G251" s="35"/>
      <c r="H251" s="35"/>
      <c r="I251" s="196"/>
      <c r="J251" s="35"/>
      <c r="K251" s="35"/>
      <c r="L251" s="38"/>
      <c r="M251" s="197"/>
      <c r="N251" s="198"/>
      <c r="O251" s="70"/>
      <c r="P251" s="70"/>
      <c r="Q251" s="70"/>
      <c r="R251" s="70"/>
      <c r="S251" s="70"/>
      <c r="T251" s="71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T251" s="16" t="s">
        <v>131</v>
      </c>
      <c r="AU251" s="16" t="s">
        <v>14</v>
      </c>
    </row>
    <row r="252" spans="1:65" s="14" customFormat="1" ht="11.25">
      <c r="B252" s="210"/>
      <c r="C252" s="211"/>
      <c r="D252" s="201" t="s">
        <v>133</v>
      </c>
      <c r="E252" s="212" t="s">
        <v>1</v>
      </c>
      <c r="F252" s="213" t="s">
        <v>304</v>
      </c>
      <c r="G252" s="211"/>
      <c r="H252" s="214">
        <v>22.25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133</v>
      </c>
      <c r="AU252" s="220" t="s">
        <v>14</v>
      </c>
      <c r="AV252" s="14" t="s">
        <v>14</v>
      </c>
      <c r="AW252" s="14" t="s">
        <v>29</v>
      </c>
      <c r="AX252" s="14" t="s">
        <v>72</v>
      </c>
      <c r="AY252" s="220" t="s">
        <v>122</v>
      </c>
    </row>
    <row r="253" spans="1:65" s="2" customFormat="1" ht="16.5" customHeight="1">
      <c r="A253" s="33"/>
      <c r="B253" s="34"/>
      <c r="C253" s="181" t="s">
        <v>305</v>
      </c>
      <c r="D253" s="181" t="s">
        <v>124</v>
      </c>
      <c r="E253" s="182" t="s">
        <v>306</v>
      </c>
      <c r="F253" s="183" t="s">
        <v>307</v>
      </c>
      <c r="G253" s="184" t="s">
        <v>308</v>
      </c>
      <c r="H253" s="185">
        <v>4</v>
      </c>
      <c r="I253" s="186"/>
      <c r="J253" s="187">
        <f>ROUND(I253*H253,2)</f>
        <v>0</v>
      </c>
      <c r="K253" s="183" t="s">
        <v>1</v>
      </c>
      <c r="L253" s="38"/>
      <c r="M253" s="188" t="s">
        <v>1</v>
      </c>
      <c r="N253" s="189" t="s">
        <v>37</v>
      </c>
      <c r="O253" s="70"/>
      <c r="P253" s="190">
        <f>O253*H253</f>
        <v>0</v>
      </c>
      <c r="Q253" s="190">
        <v>2.0000000000000001E-4</v>
      </c>
      <c r="R253" s="190">
        <f>Q253*H253</f>
        <v>8.0000000000000004E-4</v>
      </c>
      <c r="S253" s="190">
        <v>0</v>
      </c>
      <c r="T253" s="19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92" t="s">
        <v>129</v>
      </c>
      <c r="AT253" s="192" t="s">
        <v>124</v>
      </c>
      <c r="AU253" s="192" t="s">
        <v>14</v>
      </c>
      <c r="AY253" s="16" t="s">
        <v>122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6" t="s">
        <v>80</v>
      </c>
      <c r="BK253" s="193">
        <f>ROUND(I253*H253,2)</f>
        <v>0</v>
      </c>
      <c r="BL253" s="16" t="s">
        <v>129</v>
      </c>
      <c r="BM253" s="192" t="s">
        <v>309</v>
      </c>
    </row>
    <row r="254" spans="1:65" s="14" customFormat="1" ht="11.25">
      <c r="B254" s="210"/>
      <c r="C254" s="211"/>
      <c r="D254" s="201" t="s">
        <v>133</v>
      </c>
      <c r="E254" s="212" t="s">
        <v>1</v>
      </c>
      <c r="F254" s="213" t="s">
        <v>129</v>
      </c>
      <c r="G254" s="211"/>
      <c r="H254" s="214">
        <v>4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133</v>
      </c>
      <c r="AU254" s="220" t="s">
        <v>14</v>
      </c>
      <c r="AV254" s="14" t="s">
        <v>14</v>
      </c>
      <c r="AW254" s="14" t="s">
        <v>29</v>
      </c>
      <c r="AX254" s="14" t="s">
        <v>72</v>
      </c>
      <c r="AY254" s="220" t="s">
        <v>122</v>
      </c>
    </row>
    <row r="255" spans="1:65" s="2" customFormat="1" ht="37.9" customHeight="1">
      <c r="A255" s="33"/>
      <c r="B255" s="34"/>
      <c r="C255" s="181" t="s">
        <v>310</v>
      </c>
      <c r="D255" s="181" t="s">
        <v>124</v>
      </c>
      <c r="E255" s="182" t="s">
        <v>186</v>
      </c>
      <c r="F255" s="183" t="s">
        <v>187</v>
      </c>
      <c r="G255" s="184" t="s">
        <v>127</v>
      </c>
      <c r="H255" s="185">
        <v>1.0049999999999999</v>
      </c>
      <c r="I255" s="186"/>
      <c r="J255" s="187">
        <f>ROUND(I255*H255,2)</f>
        <v>0</v>
      </c>
      <c r="K255" s="183" t="s">
        <v>128</v>
      </c>
      <c r="L255" s="38"/>
      <c r="M255" s="188" t="s">
        <v>1</v>
      </c>
      <c r="N255" s="189" t="s">
        <v>37</v>
      </c>
      <c r="O255" s="70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92" t="s">
        <v>129</v>
      </c>
      <c r="AT255" s="192" t="s">
        <v>124</v>
      </c>
      <c r="AU255" s="192" t="s">
        <v>14</v>
      </c>
      <c r="AY255" s="16" t="s">
        <v>122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6" t="s">
        <v>80</v>
      </c>
      <c r="BK255" s="193">
        <f>ROUND(I255*H255,2)</f>
        <v>0</v>
      </c>
      <c r="BL255" s="16" t="s">
        <v>129</v>
      </c>
      <c r="BM255" s="192" t="s">
        <v>311</v>
      </c>
    </row>
    <row r="256" spans="1:65" s="2" customFormat="1" ht="11.25">
      <c r="A256" s="33"/>
      <c r="B256" s="34"/>
      <c r="C256" s="35"/>
      <c r="D256" s="194" t="s">
        <v>131</v>
      </c>
      <c r="E256" s="35"/>
      <c r="F256" s="195" t="s">
        <v>189</v>
      </c>
      <c r="G256" s="35"/>
      <c r="H256" s="35"/>
      <c r="I256" s="196"/>
      <c r="J256" s="35"/>
      <c r="K256" s="35"/>
      <c r="L256" s="38"/>
      <c r="M256" s="197"/>
      <c r="N256" s="198"/>
      <c r="O256" s="70"/>
      <c r="P256" s="70"/>
      <c r="Q256" s="70"/>
      <c r="R256" s="70"/>
      <c r="S256" s="70"/>
      <c r="T256" s="71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6" t="s">
        <v>131</v>
      </c>
      <c r="AU256" s="16" t="s">
        <v>14</v>
      </c>
    </row>
    <row r="257" spans="1:65" s="14" customFormat="1" ht="11.25">
      <c r="B257" s="210"/>
      <c r="C257" s="211"/>
      <c r="D257" s="201" t="s">
        <v>133</v>
      </c>
      <c r="E257" s="212" t="s">
        <v>1</v>
      </c>
      <c r="F257" s="213" t="s">
        <v>312</v>
      </c>
      <c r="G257" s="211"/>
      <c r="H257" s="214">
        <v>1.0049999999999999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133</v>
      </c>
      <c r="AU257" s="220" t="s">
        <v>14</v>
      </c>
      <c r="AV257" s="14" t="s">
        <v>14</v>
      </c>
      <c r="AW257" s="14" t="s">
        <v>29</v>
      </c>
      <c r="AX257" s="14" t="s">
        <v>72</v>
      </c>
      <c r="AY257" s="220" t="s">
        <v>122</v>
      </c>
    </row>
    <row r="258" spans="1:65" s="2" customFormat="1" ht="37.9" customHeight="1">
      <c r="A258" s="33"/>
      <c r="B258" s="34"/>
      <c r="C258" s="181" t="s">
        <v>269</v>
      </c>
      <c r="D258" s="181" t="s">
        <v>124</v>
      </c>
      <c r="E258" s="182" t="s">
        <v>193</v>
      </c>
      <c r="F258" s="183" t="s">
        <v>194</v>
      </c>
      <c r="G258" s="184" t="s">
        <v>127</v>
      </c>
      <c r="H258" s="185">
        <v>2.0099999999999998</v>
      </c>
      <c r="I258" s="186"/>
      <c r="J258" s="187">
        <f>ROUND(I258*H258,2)</f>
        <v>0</v>
      </c>
      <c r="K258" s="183" t="s">
        <v>128</v>
      </c>
      <c r="L258" s="38"/>
      <c r="M258" s="188" t="s">
        <v>1</v>
      </c>
      <c r="N258" s="189" t="s">
        <v>37</v>
      </c>
      <c r="O258" s="70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92" t="s">
        <v>129</v>
      </c>
      <c r="AT258" s="192" t="s">
        <v>124</v>
      </c>
      <c r="AU258" s="192" t="s">
        <v>14</v>
      </c>
      <c r="AY258" s="16" t="s">
        <v>122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6" t="s">
        <v>80</v>
      </c>
      <c r="BK258" s="193">
        <f>ROUND(I258*H258,2)</f>
        <v>0</v>
      </c>
      <c r="BL258" s="16" t="s">
        <v>129</v>
      </c>
      <c r="BM258" s="192" t="s">
        <v>313</v>
      </c>
    </row>
    <row r="259" spans="1:65" s="2" customFormat="1" ht="11.25">
      <c r="A259" s="33"/>
      <c r="B259" s="34"/>
      <c r="C259" s="35"/>
      <c r="D259" s="194" t="s">
        <v>131</v>
      </c>
      <c r="E259" s="35"/>
      <c r="F259" s="195" t="s">
        <v>196</v>
      </c>
      <c r="G259" s="35"/>
      <c r="H259" s="35"/>
      <c r="I259" s="196"/>
      <c r="J259" s="35"/>
      <c r="K259" s="35"/>
      <c r="L259" s="38"/>
      <c r="M259" s="197"/>
      <c r="N259" s="198"/>
      <c r="O259" s="70"/>
      <c r="P259" s="70"/>
      <c r="Q259" s="70"/>
      <c r="R259" s="70"/>
      <c r="S259" s="70"/>
      <c r="T259" s="71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6" t="s">
        <v>131</v>
      </c>
      <c r="AU259" s="16" t="s">
        <v>14</v>
      </c>
    </row>
    <row r="260" spans="1:65" s="14" customFormat="1" ht="11.25">
      <c r="B260" s="210"/>
      <c r="C260" s="211"/>
      <c r="D260" s="201" t="s">
        <v>133</v>
      </c>
      <c r="E260" s="211"/>
      <c r="F260" s="213" t="s">
        <v>314</v>
      </c>
      <c r="G260" s="211"/>
      <c r="H260" s="214">
        <v>2.0099999999999998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133</v>
      </c>
      <c r="AU260" s="220" t="s">
        <v>14</v>
      </c>
      <c r="AV260" s="14" t="s">
        <v>14</v>
      </c>
      <c r="AW260" s="14" t="s">
        <v>4</v>
      </c>
      <c r="AX260" s="14" t="s">
        <v>80</v>
      </c>
      <c r="AY260" s="220" t="s">
        <v>122</v>
      </c>
    </row>
    <row r="261" spans="1:65" s="2" customFormat="1" ht="24.2" customHeight="1">
      <c r="A261" s="33"/>
      <c r="B261" s="34"/>
      <c r="C261" s="181" t="s">
        <v>315</v>
      </c>
      <c r="D261" s="181" t="s">
        <v>124</v>
      </c>
      <c r="E261" s="182" t="s">
        <v>199</v>
      </c>
      <c r="F261" s="183" t="s">
        <v>200</v>
      </c>
      <c r="G261" s="184" t="s">
        <v>127</v>
      </c>
      <c r="H261" s="185">
        <v>1.0049999999999999</v>
      </c>
      <c r="I261" s="186"/>
      <c r="J261" s="187">
        <f>ROUND(I261*H261,2)</f>
        <v>0</v>
      </c>
      <c r="K261" s="183" t="s">
        <v>128</v>
      </c>
      <c r="L261" s="38"/>
      <c r="M261" s="188" t="s">
        <v>1</v>
      </c>
      <c r="N261" s="189" t="s">
        <v>37</v>
      </c>
      <c r="O261" s="70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2" t="s">
        <v>129</v>
      </c>
      <c r="AT261" s="192" t="s">
        <v>124</v>
      </c>
      <c r="AU261" s="192" t="s">
        <v>14</v>
      </c>
      <c r="AY261" s="16" t="s">
        <v>122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6" t="s">
        <v>80</v>
      </c>
      <c r="BK261" s="193">
        <f>ROUND(I261*H261,2)</f>
        <v>0</v>
      </c>
      <c r="BL261" s="16" t="s">
        <v>129</v>
      </c>
      <c r="BM261" s="192" t="s">
        <v>316</v>
      </c>
    </row>
    <row r="262" spans="1:65" s="2" customFormat="1" ht="11.25">
      <c r="A262" s="33"/>
      <c r="B262" s="34"/>
      <c r="C262" s="35"/>
      <c r="D262" s="194" t="s">
        <v>131</v>
      </c>
      <c r="E262" s="35"/>
      <c r="F262" s="195" t="s">
        <v>202</v>
      </c>
      <c r="G262" s="35"/>
      <c r="H262" s="35"/>
      <c r="I262" s="196"/>
      <c r="J262" s="35"/>
      <c r="K262" s="35"/>
      <c r="L262" s="38"/>
      <c r="M262" s="197"/>
      <c r="N262" s="198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131</v>
      </c>
      <c r="AU262" s="16" t="s">
        <v>14</v>
      </c>
    </row>
    <row r="263" spans="1:65" s="13" customFormat="1" ht="11.25">
      <c r="B263" s="199"/>
      <c r="C263" s="200"/>
      <c r="D263" s="201" t="s">
        <v>133</v>
      </c>
      <c r="E263" s="202" t="s">
        <v>1</v>
      </c>
      <c r="F263" s="203" t="s">
        <v>317</v>
      </c>
      <c r="G263" s="200"/>
      <c r="H263" s="202" t="s">
        <v>1</v>
      </c>
      <c r="I263" s="204"/>
      <c r="J263" s="200"/>
      <c r="K263" s="200"/>
      <c r="L263" s="205"/>
      <c r="M263" s="206"/>
      <c r="N263" s="207"/>
      <c r="O263" s="207"/>
      <c r="P263" s="207"/>
      <c r="Q263" s="207"/>
      <c r="R263" s="207"/>
      <c r="S263" s="207"/>
      <c r="T263" s="208"/>
      <c r="AT263" s="209" t="s">
        <v>133</v>
      </c>
      <c r="AU263" s="209" t="s">
        <v>14</v>
      </c>
      <c r="AV263" s="13" t="s">
        <v>80</v>
      </c>
      <c r="AW263" s="13" t="s">
        <v>29</v>
      </c>
      <c r="AX263" s="13" t="s">
        <v>72</v>
      </c>
      <c r="AY263" s="209" t="s">
        <v>122</v>
      </c>
    </row>
    <row r="264" spans="1:65" s="14" customFormat="1" ht="11.25">
      <c r="B264" s="210"/>
      <c r="C264" s="211"/>
      <c r="D264" s="201" t="s">
        <v>133</v>
      </c>
      <c r="E264" s="212" t="s">
        <v>1</v>
      </c>
      <c r="F264" s="213" t="s">
        <v>318</v>
      </c>
      <c r="G264" s="211"/>
      <c r="H264" s="214">
        <v>1.0049999999999999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133</v>
      </c>
      <c r="AU264" s="220" t="s">
        <v>14</v>
      </c>
      <c r="AV264" s="14" t="s">
        <v>14</v>
      </c>
      <c r="AW264" s="14" t="s">
        <v>29</v>
      </c>
      <c r="AX264" s="14" t="s">
        <v>72</v>
      </c>
      <c r="AY264" s="220" t="s">
        <v>122</v>
      </c>
    </row>
    <row r="265" spans="1:65" s="2" customFormat="1" ht="33" customHeight="1">
      <c r="A265" s="33"/>
      <c r="B265" s="34"/>
      <c r="C265" s="181" t="s">
        <v>319</v>
      </c>
      <c r="D265" s="181" t="s">
        <v>124</v>
      </c>
      <c r="E265" s="182" t="s">
        <v>206</v>
      </c>
      <c r="F265" s="183" t="s">
        <v>207</v>
      </c>
      <c r="G265" s="184" t="s">
        <v>208</v>
      </c>
      <c r="H265" s="185">
        <v>2.1110000000000002</v>
      </c>
      <c r="I265" s="186"/>
      <c r="J265" s="187">
        <f>ROUND(I265*H265,2)</f>
        <v>0</v>
      </c>
      <c r="K265" s="183" t="s">
        <v>128</v>
      </c>
      <c r="L265" s="38"/>
      <c r="M265" s="188" t="s">
        <v>1</v>
      </c>
      <c r="N265" s="189" t="s">
        <v>37</v>
      </c>
      <c r="O265" s="70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92" t="s">
        <v>129</v>
      </c>
      <c r="AT265" s="192" t="s">
        <v>124</v>
      </c>
      <c r="AU265" s="192" t="s">
        <v>14</v>
      </c>
      <c r="AY265" s="16" t="s">
        <v>122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6" t="s">
        <v>80</v>
      </c>
      <c r="BK265" s="193">
        <f>ROUND(I265*H265,2)</f>
        <v>0</v>
      </c>
      <c r="BL265" s="16" t="s">
        <v>129</v>
      </c>
      <c r="BM265" s="192" t="s">
        <v>320</v>
      </c>
    </row>
    <row r="266" spans="1:65" s="2" customFormat="1" ht="11.25">
      <c r="A266" s="33"/>
      <c r="B266" s="34"/>
      <c r="C266" s="35"/>
      <c r="D266" s="194" t="s">
        <v>131</v>
      </c>
      <c r="E266" s="35"/>
      <c r="F266" s="195" t="s">
        <v>210</v>
      </c>
      <c r="G266" s="35"/>
      <c r="H266" s="35"/>
      <c r="I266" s="196"/>
      <c r="J266" s="35"/>
      <c r="K266" s="35"/>
      <c r="L266" s="38"/>
      <c r="M266" s="197"/>
      <c r="N266" s="198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131</v>
      </c>
      <c r="AU266" s="16" t="s">
        <v>14</v>
      </c>
    </row>
    <row r="267" spans="1:65" s="14" customFormat="1" ht="11.25">
      <c r="B267" s="210"/>
      <c r="C267" s="211"/>
      <c r="D267" s="201" t="s">
        <v>133</v>
      </c>
      <c r="E267" s="212" t="s">
        <v>1</v>
      </c>
      <c r="F267" s="213" t="s">
        <v>321</v>
      </c>
      <c r="G267" s="211"/>
      <c r="H267" s="214">
        <v>2.1110000000000002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133</v>
      </c>
      <c r="AU267" s="220" t="s">
        <v>14</v>
      </c>
      <c r="AV267" s="14" t="s">
        <v>14</v>
      </c>
      <c r="AW267" s="14" t="s">
        <v>29</v>
      </c>
      <c r="AX267" s="14" t="s">
        <v>72</v>
      </c>
      <c r="AY267" s="220" t="s">
        <v>122</v>
      </c>
    </row>
    <row r="268" spans="1:65" s="2" customFormat="1" ht="24.2" customHeight="1">
      <c r="A268" s="33"/>
      <c r="B268" s="34"/>
      <c r="C268" s="181" t="s">
        <v>322</v>
      </c>
      <c r="D268" s="181" t="s">
        <v>124</v>
      </c>
      <c r="E268" s="182" t="s">
        <v>323</v>
      </c>
      <c r="F268" s="183" t="s">
        <v>324</v>
      </c>
      <c r="G268" s="184" t="s">
        <v>273</v>
      </c>
      <c r="H268" s="185">
        <v>28</v>
      </c>
      <c r="I268" s="186"/>
      <c r="J268" s="187">
        <f>ROUND(I268*H268,2)</f>
        <v>0</v>
      </c>
      <c r="K268" s="183" t="s">
        <v>128</v>
      </c>
      <c r="L268" s="38"/>
      <c r="M268" s="188" t="s">
        <v>1</v>
      </c>
      <c r="N268" s="189" t="s">
        <v>37</v>
      </c>
      <c r="O268" s="70"/>
      <c r="P268" s="190">
        <f>O268*H268</f>
        <v>0</v>
      </c>
      <c r="Q268" s="190">
        <v>3.0000000000000001E-5</v>
      </c>
      <c r="R268" s="190">
        <f>Q268*H268</f>
        <v>8.4000000000000003E-4</v>
      </c>
      <c r="S268" s="190">
        <v>0</v>
      </c>
      <c r="T268" s="19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92" t="s">
        <v>129</v>
      </c>
      <c r="AT268" s="192" t="s">
        <v>124</v>
      </c>
      <c r="AU268" s="192" t="s">
        <v>14</v>
      </c>
      <c r="AY268" s="16" t="s">
        <v>122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16" t="s">
        <v>80</v>
      </c>
      <c r="BK268" s="193">
        <f>ROUND(I268*H268,2)</f>
        <v>0</v>
      </c>
      <c r="BL268" s="16" t="s">
        <v>129</v>
      </c>
      <c r="BM268" s="192" t="s">
        <v>325</v>
      </c>
    </row>
    <row r="269" spans="1:65" s="2" customFormat="1" ht="11.25">
      <c r="A269" s="33"/>
      <c r="B269" s="34"/>
      <c r="C269" s="35"/>
      <c r="D269" s="194" t="s">
        <v>131</v>
      </c>
      <c r="E269" s="35"/>
      <c r="F269" s="195" t="s">
        <v>326</v>
      </c>
      <c r="G269" s="35"/>
      <c r="H269" s="35"/>
      <c r="I269" s="196"/>
      <c r="J269" s="35"/>
      <c r="K269" s="35"/>
      <c r="L269" s="38"/>
      <c r="M269" s="197"/>
      <c r="N269" s="198"/>
      <c r="O269" s="70"/>
      <c r="P269" s="70"/>
      <c r="Q269" s="70"/>
      <c r="R269" s="70"/>
      <c r="S269" s="70"/>
      <c r="T269" s="71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T269" s="16" t="s">
        <v>131</v>
      </c>
      <c r="AU269" s="16" t="s">
        <v>14</v>
      </c>
    </row>
    <row r="270" spans="1:65" s="14" customFormat="1" ht="11.25">
      <c r="B270" s="210"/>
      <c r="C270" s="211"/>
      <c r="D270" s="201" t="s">
        <v>133</v>
      </c>
      <c r="E270" s="212" t="s">
        <v>1</v>
      </c>
      <c r="F270" s="213" t="s">
        <v>276</v>
      </c>
      <c r="G270" s="211"/>
      <c r="H270" s="214">
        <v>28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133</v>
      </c>
      <c r="AU270" s="220" t="s">
        <v>14</v>
      </c>
      <c r="AV270" s="14" t="s">
        <v>14</v>
      </c>
      <c r="AW270" s="14" t="s">
        <v>29</v>
      </c>
      <c r="AX270" s="14" t="s">
        <v>72</v>
      </c>
      <c r="AY270" s="220" t="s">
        <v>122</v>
      </c>
    </row>
    <row r="271" spans="1:65" s="2" customFormat="1" ht="24.2" customHeight="1">
      <c r="A271" s="33"/>
      <c r="B271" s="34"/>
      <c r="C271" s="181" t="s">
        <v>327</v>
      </c>
      <c r="D271" s="181" t="s">
        <v>124</v>
      </c>
      <c r="E271" s="182" t="s">
        <v>328</v>
      </c>
      <c r="F271" s="183" t="s">
        <v>329</v>
      </c>
      <c r="G271" s="184" t="s">
        <v>127</v>
      </c>
      <c r="H271" s="185">
        <v>1.0049999999999999</v>
      </c>
      <c r="I271" s="186"/>
      <c r="J271" s="187">
        <f>ROUND(I271*H271,2)</f>
        <v>0</v>
      </c>
      <c r="K271" s="183" t="s">
        <v>128</v>
      </c>
      <c r="L271" s="38"/>
      <c r="M271" s="188" t="s">
        <v>1</v>
      </c>
      <c r="N271" s="189" t="s">
        <v>37</v>
      </c>
      <c r="O271" s="70"/>
      <c r="P271" s="190">
        <f>O271*H271</f>
        <v>0</v>
      </c>
      <c r="Q271" s="190">
        <v>2.3010199999999998</v>
      </c>
      <c r="R271" s="190">
        <f>Q271*H271</f>
        <v>2.3125250999999998</v>
      </c>
      <c r="S271" s="190">
        <v>0</v>
      </c>
      <c r="T271" s="19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2" t="s">
        <v>129</v>
      </c>
      <c r="AT271" s="192" t="s">
        <v>124</v>
      </c>
      <c r="AU271" s="192" t="s">
        <v>14</v>
      </c>
      <c r="AY271" s="16" t="s">
        <v>122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16" t="s">
        <v>80</v>
      </c>
      <c r="BK271" s="193">
        <f>ROUND(I271*H271,2)</f>
        <v>0</v>
      </c>
      <c r="BL271" s="16" t="s">
        <v>129</v>
      </c>
      <c r="BM271" s="192" t="s">
        <v>330</v>
      </c>
    </row>
    <row r="272" spans="1:65" s="2" customFormat="1" ht="11.25">
      <c r="A272" s="33"/>
      <c r="B272" s="34"/>
      <c r="C272" s="35"/>
      <c r="D272" s="194" t="s">
        <v>131</v>
      </c>
      <c r="E272" s="35"/>
      <c r="F272" s="195" t="s">
        <v>331</v>
      </c>
      <c r="G272" s="35"/>
      <c r="H272" s="35"/>
      <c r="I272" s="196"/>
      <c r="J272" s="35"/>
      <c r="K272" s="35"/>
      <c r="L272" s="38"/>
      <c r="M272" s="197"/>
      <c r="N272" s="198"/>
      <c r="O272" s="70"/>
      <c r="P272" s="70"/>
      <c r="Q272" s="70"/>
      <c r="R272" s="70"/>
      <c r="S272" s="70"/>
      <c r="T272" s="71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6" t="s">
        <v>131</v>
      </c>
      <c r="AU272" s="16" t="s">
        <v>14</v>
      </c>
    </row>
    <row r="273" spans="1:65" s="14" customFormat="1" ht="11.25">
      <c r="B273" s="210"/>
      <c r="C273" s="211"/>
      <c r="D273" s="201" t="s">
        <v>133</v>
      </c>
      <c r="E273" s="212" t="s">
        <v>1</v>
      </c>
      <c r="F273" s="213" t="s">
        <v>312</v>
      </c>
      <c r="G273" s="211"/>
      <c r="H273" s="214">
        <v>1.0049999999999999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133</v>
      </c>
      <c r="AU273" s="220" t="s">
        <v>14</v>
      </c>
      <c r="AV273" s="14" t="s">
        <v>14</v>
      </c>
      <c r="AW273" s="14" t="s">
        <v>29</v>
      </c>
      <c r="AX273" s="14" t="s">
        <v>72</v>
      </c>
      <c r="AY273" s="220" t="s">
        <v>122</v>
      </c>
    </row>
    <row r="274" spans="1:65" s="12" customFormat="1" ht="22.9" customHeight="1">
      <c r="B274" s="165"/>
      <c r="C274" s="166"/>
      <c r="D274" s="167" t="s">
        <v>71</v>
      </c>
      <c r="E274" s="179" t="s">
        <v>160</v>
      </c>
      <c r="F274" s="179" t="s">
        <v>332</v>
      </c>
      <c r="G274" s="166"/>
      <c r="H274" s="166"/>
      <c r="I274" s="169"/>
      <c r="J274" s="180">
        <f>BK274</f>
        <v>0</v>
      </c>
      <c r="K274" s="166"/>
      <c r="L274" s="171"/>
      <c r="M274" s="172"/>
      <c r="N274" s="173"/>
      <c r="O274" s="173"/>
      <c r="P274" s="174">
        <f>SUM(P275:P288)</f>
        <v>0</v>
      </c>
      <c r="Q274" s="173"/>
      <c r="R274" s="174">
        <f>SUM(R275:R288)</f>
        <v>24.308009999999999</v>
      </c>
      <c r="S274" s="173"/>
      <c r="T274" s="175">
        <f>SUM(T275:T288)</f>
        <v>0</v>
      </c>
      <c r="AR274" s="176" t="s">
        <v>80</v>
      </c>
      <c r="AT274" s="177" t="s">
        <v>71</v>
      </c>
      <c r="AU274" s="177" t="s">
        <v>80</v>
      </c>
      <c r="AY274" s="176" t="s">
        <v>122</v>
      </c>
      <c r="BK274" s="178">
        <f>SUM(BK275:BK288)</f>
        <v>0</v>
      </c>
    </row>
    <row r="275" spans="1:65" s="2" customFormat="1" ht="21.75" customHeight="1">
      <c r="A275" s="33"/>
      <c r="B275" s="34"/>
      <c r="C275" s="181" t="s">
        <v>333</v>
      </c>
      <c r="D275" s="181" t="s">
        <v>124</v>
      </c>
      <c r="E275" s="182" t="s">
        <v>334</v>
      </c>
      <c r="F275" s="183" t="s">
        <v>335</v>
      </c>
      <c r="G275" s="184" t="s">
        <v>163</v>
      </c>
      <c r="H275" s="185">
        <v>23</v>
      </c>
      <c r="I275" s="186"/>
      <c r="J275" s="187">
        <f>ROUND(I275*H275,2)</f>
        <v>0</v>
      </c>
      <c r="K275" s="183" t="s">
        <v>128</v>
      </c>
      <c r="L275" s="38"/>
      <c r="M275" s="188" t="s">
        <v>1</v>
      </c>
      <c r="N275" s="189" t="s">
        <v>37</v>
      </c>
      <c r="O275" s="70"/>
      <c r="P275" s="190">
        <f>O275*H275</f>
        <v>0</v>
      </c>
      <c r="Q275" s="190">
        <v>0.46</v>
      </c>
      <c r="R275" s="190">
        <f>Q275*H275</f>
        <v>10.58</v>
      </c>
      <c r="S275" s="190">
        <v>0</v>
      </c>
      <c r="T275" s="191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92" t="s">
        <v>129</v>
      </c>
      <c r="AT275" s="192" t="s">
        <v>124</v>
      </c>
      <c r="AU275" s="192" t="s">
        <v>14</v>
      </c>
      <c r="AY275" s="16" t="s">
        <v>122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6" t="s">
        <v>80</v>
      </c>
      <c r="BK275" s="193">
        <f>ROUND(I275*H275,2)</f>
        <v>0</v>
      </c>
      <c r="BL275" s="16" t="s">
        <v>129</v>
      </c>
      <c r="BM275" s="192" t="s">
        <v>336</v>
      </c>
    </row>
    <row r="276" spans="1:65" s="2" customFormat="1" ht="11.25">
      <c r="A276" s="33"/>
      <c r="B276" s="34"/>
      <c r="C276" s="35"/>
      <c r="D276" s="194" t="s">
        <v>131</v>
      </c>
      <c r="E276" s="35"/>
      <c r="F276" s="195" t="s">
        <v>337</v>
      </c>
      <c r="G276" s="35"/>
      <c r="H276" s="35"/>
      <c r="I276" s="196"/>
      <c r="J276" s="35"/>
      <c r="K276" s="35"/>
      <c r="L276" s="38"/>
      <c r="M276" s="197"/>
      <c r="N276" s="198"/>
      <c r="O276" s="70"/>
      <c r="P276" s="70"/>
      <c r="Q276" s="70"/>
      <c r="R276" s="70"/>
      <c r="S276" s="70"/>
      <c r="T276" s="71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131</v>
      </c>
      <c r="AU276" s="16" t="s">
        <v>14</v>
      </c>
    </row>
    <row r="277" spans="1:65" s="13" customFormat="1" ht="11.25">
      <c r="B277" s="199"/>
      <c r="C277" s="200"/>
      <c r="D277" s="201" t="s">
        <v>133</v>
      </c>
      <c r="E277" s="202" t="s">
        <v>1</v>
      </c>
      <c r="F277" s="203" t="s">
        <v>255</v>
      </c>
      <c r="G277" s="200"/>
      <c r="H277" s="202" t="s">
        <v>1</v>
      </c>
      <c r="I277" s="204"/>
      <c r="J277" s="200"/>
      <c r="K277" s="200"/>
      <c r="L277" s="205"/>
      <c r="M277" s="206"/>
      <c r="N277" s="207"/>
      <c r="O277" s="207"/>
      <c r="P277" s="207"/>
      <c r="Q277" s="207"/>
      <c r="R277" s="207"/>
      <c r="S277" s="207"/>
      <c r="T277" s="208"/>
      <c r="AT277" s="209" t="s">
        <v>133</v>
      </c>
      <c r="AU277" s="209" t="s">
        <v>14</v>
      </c>
      <c r="AV277" s="13" t="s">
        <v>80</v>
      </c>
      <c r="AW277" s="13" t="s">
        <v>29</v>
      </c>
      <c r="AX277" s="13" t="s">
        <v>72</v>
      </c>
      <c r="AY277" s="209" t="s">
        <v>122</v>
      </c>
    </row>
    <row r="278" spans="1:65" s="14" customFormat="1" ht="11.25">
      <c r="B278" s="210"/>
      <c r="C278" s="211"/>
      <c r="D278" s="201" t="s">
        <v>133</v>
      </c>
      <c r="E278" s="212" t="s">
        <v>1</v>
      </c>
      <c r="F278" s="213" t="s">
        <v>256</v>
      </c>
      <c r="G278" s="211"/>
      <c r="H278" s="214">
        <v>23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133</v>
      </c>
      <c r="AU278" s="220" t="s">
        <v>14</v>
      </c>
      <c r="AV278" s="14" t="s">
        <v>14</v>
      </c>
      <c r="AW278" s="14" t="s">
        <v>29</v>
      </c>
      <c r="AX278" s="14" t="s">
        <v>72</v>
      </c>
      <c r="AY278" s="220" t="s">
        <v>122</v>
      </c>
    </row>
    <row r="279" spans="1:65" s="2" customFormat="1" ht="24.2" customHeight="1">
      <c r="A279" s="33"/>
      <c r="B279" s="34"/>
      <c r="C279" s="181" t="s">
        <v>338</v>
      </c>
      <c r="D279" s="181" t="s">
        <v>124</v>
      </c>
      <c r="E279" s="182" t="s">
        <v>339</v>
      </c>
      <c r="F279" s="183" t="s">
        <v>340</v>
      </c>
      <c r="G279" s="184" t="s">
        <v>163</v>
      </c>
      <c r="H279" s="185">
        <v>23</v>
      </c>
      <c r="I279" s="186"/>
      <c r="J279" s="187">
        <f>ROUND(I279*H279,2)</f>
        <v>0</v>
      </c>
      <c r="K279" s="183" t="s">
        <v>128</v>
      </c>
      <c r="L279" s="38"/>
      <c r="M279" s="188" t="s">
        <v>1</v>
      </c>
      <c r="N279" s="189" t="s">
        <v>37</v>
      </c>
      <c r="O279" s="70"/>
      <c r="P279" s="190">
        <f>O279*H279</f>
        <v>0</v>
      </c>
      <c r="Q279" s="190">
        <v>0.49586999999999998</v>
      </c>
      <c r="R279" s="190">
        <f>Q279*H279</f>
        <v>11.405009999999999</v>
      </c>
      <c r="S279" s="190">
        <v>0</v>
      </c>
      <c r="T279" s="19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2" t="s">
        <v>129</v>
      </c>
      <c r="AT279" s="192" t="s">
        <v>124</v>
      </c>
      <c r="AU279" s="192" t="s">
        <v>14</v>
      </c>
      <c r="AY279" s="16" t="s">
        <v>122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6" t="s">
        <v>80</v>
      </c>
      <c r="BK279" s="193">
        <f>ROUND(I279*H279,2)</f>
        <v>0</v>
      </c>
      <c r="BL279" s="16" t="s">
        <v>129</v>
      </c>
      <c r="BM279" s="192" t="s">
        <v>341</v>
      </c>
    </row>
    <row r="280" spans="1:65" s="2" customFormat="1" ht="11.25">
      <c r="A280" s="33"/>
      <c r="B280" s="34"/>
      <c r="C280" s="35"/>
      <c r="D280" s="194" t="s">
        <v>131</v>
      </c>
      <c r="E280" s="35"/>
      <c r="F280" s="195" t="s">
        <v>342</v>
      </c>
      <c r="G280" s="35"/>
      <c r="H280" s="35"/>
      <c r="I280" s="196"/>
      <c r="J280" s="35"/>
      <c r="K280" s="35"/>
      <c r="L280" s="38"/>
      <c r="M280" s="197"/>
      <c r="N280" s="198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131</v>
      </c>
      <c r="AU280" s="16" t="s">
        <v>14</v>
      </c>
    </row>
    <row r="281" spans="1:65" s="13" customFormat="1" ht="11.25">
      <c r="B281" s="199"/>
      <c r="C281" s="200"/>
      <c r="D281" s="201" t="s">
        <v>133</v>
      </c>
      <c r="E281" s="202" t="s">
        <v>1</v>
      </c>
      <c r="F281" s="203" t="s">
        <v>255</v>
      </c>
      <c r="G281" s="200"/>
      <c r="H281" s="202" t="s">
        <v>1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133</v>
      </c>
      <c r="AU281" s="209" t="s">
        <v>14</v>
      </c>
      <c r="AV281" s="13" t="s">
        <v>80</v>
      </c>
      <c r="AW281" s="13" t="s">
        <v>29</v>
      </c>
      <c r="AX281" s="13" t="s">
        <v>72</v>
      </c>
      <c r="AY281" s="209" t="s">
        <v>122</v>
      </c>
    </row>
    <row r="282" spans="1:65" s="14" customFormat="1" ht="11.25">
      <c r="B282" s="210"/>
      <c r="C282" s="211"/>
      <c r="D282" s="201" t="s">
        <v>133</v>
      </c>
      <c r="E282" s="212" t="s">
        <v>1</v>
      </c>
      <c r="F282" s="213" t="s">
        <v>256</v>
      </c>
      <c r="G282" s="211"/>
      <c r="H282" s="214">
        <v>23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133</v>
      </c>
      <c r="AU282" s="220" t="s">
        <v>14</v>
      </c>
      <c r="AV282" s="14" t="s">
        <v>14</v>
      </c>
      <c r="AW282" s="14" t="s">
        <v>29</v>
      </c>
      <c r="AX282" s="14" t="s">
        <v>72</v>
      </c>
      <c r="AY282" s="220" t="s">
        <v>122</v>
      </c>
    </row>
    <row r="283" spans="1:65" s="2" customFormat="1" ht="33" customHeight="1">
      <c r="A283" s="33"/>
      <c r="B283" s="34"/>
      <c r="C283" s="181" t="s">
        <v>343</v>
      </c>
      <c r="D283" s="181" t="s">
        <v>124</v>
      </c>
      <c r="E283" s="182" t="s">
        <v>344</v>
      </c>
      <c r="F283" s="183" t="s">
        <v>345</v>
      </c>
      <c r="G283" s="184" t="s">
        <v>163</v>
      </c>
      <c r="H283" s="185">
        <v>23</v>
      </c>
      <c r="I283" s="186"/>
      <c r="J283" s="187">
        <f>ROUND(I283*H283,2)</f>
        <v>0</v>
      </c>
      <c r="K283" s="183" t="s">
        <v>128</v>
      </c>
      <c r="L283" s="38"/>
      <c r="M283" s="188" t="s">
        <v>1</v>
      </c>
      <c r="N283" s="189" t="s">
        <v>37</v>
      </c>
      <c r="O283" s="70"/>
      <c r="P283" s="190">
        <f>O283*H283</f>
        <v>0</v>
      </c>
      <c r="Q283" s="190">
        <v>0.10100000000000001</v>
      </c>
      <c r="R283" s="190">
        <f>Q283*H283</f>
        <v>2.323</v>
      </c>
      <c r="S283" s="190">
        <v>0</v>
      </c>
      <c r="T283" s="19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92" t="s">
        <v>129</v>
      </c>
      <c r="AT283" s="192" t="s">
        <v>124</v>
      </c>
      <c r="AU283" s="192" t="s">
        <v>14</v>
      </c>
      <c r="AY283" s="16" t="s">
        <v>122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6" t="s">
        <v>80</v>
      </c>
      <c r="BK283" s="193">
        <f>ROUND(I283*H283,2)</f>
        <v>0</v>
      </c>
      <c r="BL283" s="16" t="s">
        <v>129</v>
      </c>
      <c r="BM283" s="192" t="s">
        <v>346</v>
      </c>
    </row>
    <row r="284" spans="1:65" s="2" customFormat="1" ht="11.25">
      <c r="A284" s="33"/>
      <c r="B284" s="34"/>
      <c r="C284" s="35"/>
      <c r="D284" s="194" t="s">
        <v>131</v>
      </c>
      <c r="E284" s="35"/>
      <c r="F284" s="195" t="s">
        <v>347</v>
      </c>
      <c r="G284" s="35"/>
      <c r="H284" s="35"/>
      <c r="I284" s="196"/>
      <c r="J284" s="35"/>
      <c r="K284" s="35"/>
      <c r="L284" s="38"/>
      <c r="M284" s="197"/>
      <c r="N284" s="198"/>
      <c r="O284" s="70"/>
      <c r="P284" s="70"/>
      <c r="Q284" s="70"/>
      <c r="R284" s="70"/>
      <c r="S284" s="70"/>
      <c r="T284" s="71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T284" s="16" t="s">
        <v>131</v>
      </c>
      <c r="AU284" s="16" t="s">
        <v>14</v>
      </c>
    </row>
    <row r="285" spans="1:65" s="13" customFormat="1" ht="11.25">
      <c r="B285" s="199"/>
      <c r="C285" s="200"/>
      <c r="D285" s="201" t="s">
        <v>133</v>
      </c>
      <c r="E285" s="202" t="s">
        <v>1</v>
      </c>
      <c r="F285" s="203" t="s">
        <v>255</v>
      </c>
      <c r="G285" s="200"/>
      <c r="H285" s="202" t="s">
        <v>1</v>
      </c>
      <c r="I285" s="204"/>
      <c r="J285" s="200"/>
      <c r="K285" s="200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133</v>
      </c>
      <c r="AU285" s="209" t="s">
        <v>14</v>
      </c>
      <c r="AV285" s="13" t="s">
        <v>80</v>
      </c>
      <c r="AW285" s="13" t="s">
        <v>29</v>
      </c>
      <c r="AX285" s="13" t="s">
        <v>72</v>
      </c>
      <c r="AY285" s="209" t="s">
        <v>122</v>
      </c>
    </row>
    <row r="286" spans="1:65" s="13" customFormat="1" ht="11.25">
      <c r="B286" s="199"/>
      <c r="C286" s="200"/>
      <c r="D286" s="201" t="s">
        <v>133</v>
      </c>
      <c r="E286" s="202" t="s">
        <v>1</v>
      </c>
      <c r="F286" s="203" t="s">
        <v>135</v>
      </c>
      <c r="G286" s="200"/>
      <c r="H286" s="202" t="s">
        <v>1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133</v>
      </c>
      <c r="AU286" s="209" t="s">
        <v>14</v>
      </c>
      <c r="AV286" s="13" t="s">
        <v>80</v>
      </c>
      <c r="AW286" s="13" t="s">
        <v>29</v>
      </c>
      <c r="AX286" s="13" t="s">
        <v>72</v>
      </c>
      <c r="AY286" s="209" t="s">
        <v>122</v>
      </c>
    </row>
    <row r="287" spans="1:65" s="13" customFormat="1" ht="11.25">
      <c r="B287" s="199"/>
      <c r="C287" s="200"/>
      <c r="D287" s="201" t="s">
        <v>133</v>
      </c>
      <c r="E287" s="202" t="s">
        <v>1</v>
      </c>
      <c r="F287" s="203" t="s">
        <v>348</v>
      </c>
      <c r="G287" s="200"/>
      <c r="H287" s="202" t="s">
        <v>1</v>
      </c>
      <c r="I287" s="204"/>
      <c r="J287" s="200"/>
      <c r="K287" s="200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133</v>
      </c>
      <c r="AU287" s="209" t="s">
        <v>14</v>
      </c>
      <c r="AV287" s="13" t="s">
        <v>80</v>
      </c>
      <c r="AW287" s="13" t="s">
        <v>29</v>
      </c>
      <c r="AX287" s="13" t="s">
        <v>72</v>
      </c>
      <c r="AY287" s="209" t="s">
        <v>122</v>
      </c>
    </row>
    <row r="288" spans="1:65" s="14" customFormat="1" ht="11.25">
      <c r="B288" s="210"/>
      <c r="C288" s="211"/>
      <c r="D288" s="201" t="s">
        <v>133</v>
      </c>
      <c r="E288" s="212" t="s">
        <v>1</v>
      </c>
      <c r="F288" s="213" t="s">
        <v>256</v>
      </c>
      <c r="G288" s="211"/>
      <c r="H288" s="214">
        <v>23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133</v>
      </c>
      <c r="AU288" s="220" t="s">
        <v>14</v>
      </c>
      <c r="AV288" s="14" t="s">
        <v>14</v>
      </c>
      <c r="AW288" s="14" t="s">
        <v>29</v>
      </c>
      <c r="AX288" s="14" t="s">
        <v>72</v>
      </c>
      <c r="AY288" s="220" t="s">
        <v>122</v>
      </c>
    </row>
    <row r="289" spans="1:65" s="12" customFormat="1" ht="22.9" customHeight="1">
      <c r="B289" s="165"/>
      <c r="C289" s="166"/>
      <c r="D289" s="167" t="s">
        <v>71</v>
      </c>
      <c r="E289" s="179" t="s">
        <v>169</v>
      </c>
      <c r="F289" s="179" t="s">
        <v>349</v>
      </c>
      <c r="G289" s="166"/>
      <c r="H289" s="166"/>
      <c r="I289" s="169"/>
      <c r="J289" s="180">
        <f>BK289</f>
        <v>0</v>
      </c>
      <c r="K289" s="166"/>
      <c r="L289" s="171"/>
      <c r="M289" s="172"/>
      <c r="N289" s="173"/>
      <c r="O289" s="173"/>
      <c r="P289" s="174">
        <f>P290</f>
        <v>0</v>
      </c>
      <c r="Q289" s="173"/>
      <c r="R289" s="174">
        <f>R290</f>
        <v>0.96090227999999989</v>
      </c>
      <c r="S289" s="173"/>
      <c r="T289" s="175">
        <f>T290</f>
        <v>0</v>
      </c>
      <c r="AR289" s="176" t="s">
        <v>80</v>
      </c>
      <c r="AT289" s="177" t="s">
        <v>71</v>
      </c>
      <c r="AU289" s="177" t="s">
        <v>80</v>
      </c>
      <c r="AY289" s="176" t="s">
        <v>122</v>
      </c>
      <c r="BK289" s="178">
        <f>BK290</f>
        <v>0</v>
      </c>
    </row>
    <row r="290" spans="1:65" s="12" customFormat="1" ht="20.85" customHeight="1">
      <c r="B290" s="165"/>
      <c r="C290" s="166"/>
      <c r="D290" s="167" t="s">
        <v>71</v>
      </c>
      <c r="E290" s="179" t="s">
        <v>350</v>
      </c>
      <c r="F290" s="179" t="s">
        <v>351</v>
      </c>
      <c r="G290" s="166"/>
      <c r="H290" s="166"/>
      <c r="I290" s="169"/>
      <c r="J290" s="180">
        <f>BK290</f>
        <v>0</v>
      </c>
      <c r="K290" s="166"/>
      <c r="L290" s="171"/>
      <c r="M290" s="172"/>
      <c r="N290" s="173"/>
      <c r="O290" s="173"/>
      <c r="P290" s="174">
        <f>SUM(P291:P295)</f>
        <v>0</v>
      </c>
      <c r="Q290" s="173"/>
      <c r="R290" s="174">
        <f>SUM(R291:R295)</f>
        <v>0.96090227999999989</v>
      </c>
      <c r="S290" s="173"/>
      <c r="T290" s="175">
        <f>SUM(T291:T295)</f>
        <v>0</v>
      </c>
      <c r="AR290" s="176" t="s">
        <v>80</v>
      </c>
      <c r="AT290" s="177" t="s">
        <v>71</v>
      </c>
      <c r="AU290" s="177" t="s">
        <v>14</v>
      </c>
      <c r="AY290" s="176" t="s">
        <v>122</v>
      </c>
      <c r="BK290" s="178">
        <f>SUM(BK291:BK295)</f>
        <v>0</v>
      </c>
    </row>
    <row r="291" spans="1:65" s="2" customFormat="1" ht="33" customHeight="1">
      <c r="A291" s="33"/>
      <c r="B291" s="34"/>
      <c r="C291" s="181" t="s">
        <v>352</v>
      </c>
      <c r="D291" s="181" t="s">
        <v>124</v>
      </c>
      <c r="E291" s="182" t="s">
        <v>353</v>
      </c>
      <c r="F291" s="183" t="s">
        <v>354</v>
      </c>
      <c r="G291" s="184" t="s">
        <v>127</v>
      </c>
      <c r="H291" s="185">
        <v>0.41399999999999998</v>
      </c>
      <c r="I291" s="186"/>
      <c r="J291" s="187">
        <f>ROUND(I291*H291,2)</f>
        <v>0</v>
      </c>
      <c r="K291" s="183" t="s">
        <v>128</v>
      </c>
      <c r="L291" s="38"/>
      <c r="M291" s="188" t="s">
        <v>1</v>
      </c>
      <c r="N291" s="189" t="s">
        <v>37</v>
      </c>
      <c r="O291" s="70"/>
      <c r="P291" s="190">
        <f>O291*H291</f>
        <v>0</v>
      </c>
      <c r="Q291" s="190">
        <v>2.3010199999999998</v>
      </c>
      <c r="R291" s="190">
        <f>Q291*H291</f>
        <v>0.95262227999999993</v>
      </c>
      <c r="S291" s="190">
        <v>0</v>
      </c>
      <c r="T291" s="191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92" t="s">
        <v>129</v>
      </c>
      <c r="AT291" s="192" t="s">
        <v>124</v>
      </c>
      <c r="AU291" s="192" t="s">
        <v>144</v>
      </c>
      <c r="AY291" s="16" t="s">
        <v>122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6" t="s">
        <v>80</v>
      </c>
      <c r="BK291" s="193">
        <f>ROUND(I291*H291,2)</f>
        <v>0</v>
      </c>
      <c r="BL291" s="16" t="s">
        <v>129</v>
      </c>
      <c r="BM291" s="192" t="s">
        <v>355</v>
      </c>
    </row>
    <row r="292" spans="1:65" s="2" customFormat="1" ht="11.25">
      <c r="A292" s="33"/>
      <c r="B292" s="34"/>
      <c r="C292" s="35"/>
      <c r="D292" s="194" t="s">
        <v>131</v>
      </c>
      <c r="E292" s="35"/>
      <c r="F292" s="195" t="s">
        <v>356</v>
      </c>
      <c r="G292" s="35"/>
      <c r="H292" s="35"/>
      <c r="I292" s="196"/>
      <c r="J292" s="35"/>
      <c r="K292" s="35"/>
      <c r="L292" s="38"/>
      <c r="M292" s="197"/>
      <c r="N292" s="198"/>
      <c r="O292" s="70"/>
      <c r="P292" s="70"/>
      <c r="Q292" s="70"/>
      <c r="R292" s="70"/>
      <c r="S292" s="70"/>
      <c r="T292" s="71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T292" s="16" t="s">
        <v>131</v>
      </c>
      <c r="AU292" s="16" t="s">
        <v>144</v>
      </c>
    </row>
    <row r="293" spans="1:65" s="14" customFormat="1" ht="11.25">
      <c r="B293" s="210"/>
      <c r="C293" s="211"/>
      <c r="D293" s="201" t="s">
        <v>133</v>
      </c>
      <c r="E293" s="212" t="s">
        <v>1</v>
      </c>
      <c r="F293" s="213" t="s">
        <v>357</v>
      </c>
      <c r="G293" s="211"/>
      <c r="H293" s="214">
        <v>0.41399999999999998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133</v>
      </c>
      <c r="AU293" s="220" t="s">
        <v>144</v>
      </c>
      <c r="AV293" s="14" t="s">
        <v>14</v>
      </c>
      <c r="AW293" s="14" t="s">
        <v>29</v>
      </c>
      <c r="AX293" s="14" t="s">
        <v>72</v>
      </c>
      <c r="AY293" s="220" t="s">
        <v>122</v>
      </c>
    </row>
    <row r="294" spans="1:65" s="2" customFormat="1" ht="24.2" customHeight="1">
      <c r="A294" s="33"/>
      <c r="B294" s="34"/>
      <c r="C294" s="181" t="s">
        <v>358</v>
      </c>
      <c r="D294" s="181" t="s">
        <v>124</v>
      </c>
      <c r="E294" s="182" t="s">
        <v>359</v>
      </c>
      <c r="F294" s="183" t="s">
        <v>360</v>
      </c>
      <c r="G294" s="184" t="s">
        <v>127</v>
      </c>
      <c r="H294" s="185">
        <v>0.41399999999999998</v>
      </c>
      <c r="I294" s="186"/>
      <c r="J294" s="187">
        <f>ROUND(I294*H294,2)</f>
        <v>0</v>
      </c>
      <c r="K294" s="183" t="s">
        <v>128</v>
      </c>
      <c r="L294" s="38"/>
      <c r="M294" s="188" t="s">
        <v>1</v>
      </c>
      <c r="N294" s="189" t="s">
        <v>37</v>
      </c>
      <c r="O294" s="70"/>
      <c r="P294" s="190">
        <f>O294*H294</f>
        <v>0</v>
      </c>
      <c r="Q294" s="190">
        <v>0.02</v>
      </c>
      <c r="R294" s="190">
        <f>Q294*H294</f>
        <v>8.2799999999999992E-3</v>
      </c>
      <c r="S294" s="190">
        <v>0</v>
      </c>
      <c r="T294" s="19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92" t="s">
        <v>129</v>
      </c>
      <c r="AT294" s="192" t="s">
        <v>124</v>
      </c>
      <c r="AU294" s="192" t="s">
        <v>144</v>
      </c>
      <c r="AY294" s="16" t="s">
        <v>122</v>
      </c>
      <c r="BE294" s="193">
        <f>IF(N294="základní",J294,0)</f>
        <v>0</v>
      </c>
      <c r="BF294" s="193">
        <f>IF(N294="snížená",J294,0)</f>
        <v>0</v>
      </c>
      <c r="BG294" s="193">
        <f>IF(N294="zákl. přenesená",J294,0)</f>
        <v>0</v>
      </c>
      <c r="BH294" s="193">
        <f>IF(N294="sníž. přenesená",J294,0)</f>
        <v>0</v>
      </c>
      <c r="BI294" s="193">
        <f>IF(N294="nulová",J294,0)</f>
        <v>0</v>
      </c>
      <c r="BJ294" s="16" t="s">
        <v>80</v>
      </c>
      <c r="BK294" s="193">
        <f>ROUND(I294*H294,2)</f>
        <v>0</v>
      </c>
      <c r="BL294" s="16" t="s">
        <v>129</v>
      </c>
      <c r="BM294" s="192" t="s">
        <v>361</v>
      </c>
    </row>
    <row r="295" spans="1:65" s="2" customFormat="1" ht="11.25">
      <c r="A295" s="33"/>
      <c r="B295" s="34"/>
      <c r="C295" s="35"/>
      <c r="D295" s="194" t="s">
        <v>131</v>
      </c>
      <c r="E295" s="35"/>
      <c r="F295" s="195" t="s">
        <v>362</v>
      </c>
      <c r="G295" s="35"/>
      <c r="H295" s="35"/>
      <c r="I295" s="196"/>
      <c r="J295" s="35"/>
      <c r="K295" s="35"/>
      <c r="L295" s="38"/>
      <c r="M295" s="197"/>
      <c r="N295" s="198"/>
      <c r="O295" s="70"/>
      <c r="P295" s="70"/>
      <c r="Q295" s="70"/>
      <c r="R295" s="70"/>
      <c r="S295" s="70"/>
      <c r="T295" s="71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T295" s="16" t="s">
        <v>131</v>
      </c>
      <c r="AU295" s="16" t="s">
        <v>144</v>
      </c>
    </row>
    <row r="296" spans="1:65" s="12" customFormat="1" ht="22.9" customHeight="1">
      <c r="B296" s="165"/>
      <c r="C296" s="166"/>
      <c r="D296" s="167" t="s">
        <v>71</v>
      </c>
      <c r="E296" s="179" t="s">
        <v>180</v>
      </c>
      <c r="F296" s="179" t="s">
        <v>363</v>
      </c>
      <c r="G296" s="166"/>
      <c r="H296" s="166"/>
      <c r="I296" s="169"/>
      <c r="J296" s="180">
        <f>BK296</f>
        <v>0</v>
      </c>
      <c r="K296" s="166"/>
      <c r="L296" s="171"/>
      <c r="M296" s="172"/>
      <c r="N296" s="173"/>
      <c r="O296" s="173"/>
      <c r="P296" s="174">
        <f>SUM(P297:P378)</f>
        <v>0</v>
      </c>
      <c r="Q296" s="173"/>
      <c r="R296" s="174">
        <f>SUM(R297:R378)</f>
        <v>5.4836740000000006</v>
      </c>
      <c r="S296" s="173"/>
      <c r="T296" s="175">
        <f>SUM(T297:T378)</f>
        <v>0.52200000000000002</v>
      </c>
      <c r="AR296" s="176" t="s">
        <v>80</v>
      </c>
      <c r="AT296" s="177" t="s">
        <v>71</v>
      </c>
      <c r="AU296" s="177" t="s">
        <v>80</v>
      </c>
      <c r="AY296" s="176" t="s">
        <v>122</v>
      </c>
      <c r="BK296" s="178">
        <f>SUM(BK297:BK378)</f>
        <v>0</v>
      </c>
    </row>
    <row r="297" spans="1:65" s="2" customFormat="1" ht="21.75" customHeight="1">
      <c r="A297" s="33"/>
      <c r="B297" s="34"/>
      <c r="C297" s="181" t="s">
        <v>364</v>
      </c>
      <c r="D297" s="181" t="s">
        <v>124</v>
      </c>
      <c r="E297" s="182" t="s">
        <v>365</v>
      </c>
      <c r="F297" s="183" t="s">
        <v>366</v>
      </c>
      <c r="G297" s="184" t="s">
        <v>273</v>
      </c>
      <c r="H297" s="185">
        <v>18</v>
      </c>
      <c r="I297" s="186"/>
      <c r="J297" s="187">
        <f>ROUND(I297*H297,2)</f>
        <v>0</v>
      </c>
      <c r="K297" s="183" t="s">
        <v>128</v>
      </c>
      <c r="L297" s="38"/>
      <c r="M297" s="188" t="s">
        <v>1</v>
      </c>
      <c r="N297" s="189" t="s">
        <v>37</v>
      </c>
      <c r="O297" s="70"/>
      <c r="P297" s="190">
        <f>O297*H297</f>
        <v>0</v>
      </c>
      <c r="Q297" s="190">
        <v>0</v>
      </c>
      <c r="R297" s="190">
        <f>Q297*H297</f>
        <v>0</v>
      </c>
      <c r="S297" s="190">
        <v>2.9000000000000001E-2</v>
      </c>
      <c r="T297" s="191">
        <f>S297*H297</f>
        <v>0.52200000000000002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92" t="s">
        <v>129</v>
      </c>
      <c r="AT297" s="192" t="s">
        <v>124</v>
      </c>
      <c r="AU297" s="192" t="s">
        <v>14</v>
      </c>
      <c r="AY297" s="16" t="s">
        <v>122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6" t="s">
        <v>80</v>
      </c>
      <c r="BK297" s="193">
        <f>ROUND(I297*H297,2)</f>
        <v>0</v>
      </c>
      <c r="BL297" s="16" t="s">
        <v>129</v>
      </c>
      <c r="BM297" s="192" t="s">
        <v>367</v>
      </c>
    </row>
    <row r="298" spans="1:65" s="2" customFormat="1" ht="11.25">
      <c r="A298" s="33"/>
      <c r="B298" s="34"/>
      <c r="C298" s="35"/>
      <c r="D298" s="194" t="s">
        <v>131</v>
      </c>
      <c r="E298" s="35"/>
      <c r="F298" s="195" t="s">
        <v>368</v>
      </c>
      <c r="G298" s="35"/>
      <c r="H298" s="35"/>
      <c r="I298" s="196"/>
      <c r="J298" s="35"/>
      <c r="K298" s="35"/>
      <c r="L298" s="38"/>
      <c r="M298" s="197"/>
      <c r="N298" s="198"/>
      <c r="O298" s="70"/>
      <c r="P298" s="70"/>
      <c r="Q298" s="70"/>
      <c r="R298" s="70"/>
      <c r="S298" s="70"/>
      <c r="T298" s="71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T298" s="16" t="s">
        <v>131</v>
      </c>
      <c r="AU298" s="16" t="s">
        <v>14</v>
      </c>
    </row>
    <row r="299" spans="1:65" s="14" customFormat="1" ht="11.25">
      <c r="B299" s="210"/>
      <c r="C299" s="211"/>
      <c r="D299" s="201" t="s">
        <v>133</v>
      </c>
      <c r="E299" s="212" t="s">
        <v>1</v>
      </c>
      <c r="F299" s="213" t="s">
        <v>369</v>
      </c>
      <c r="G299" s="211"/>
      <c r="H299" s="214">
        <v>18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133</v>
      </c>
      <c r="AU299" s="220" t="s">
        <v>14</v>
      </c>
      <c r="AV299" s="14" t="s">
        <v>14</v>
      </c>
      <c r="AW299" s="14" t="s">
        <v>29</v>
      </c>
      <c r="AX299" s="14" t="s">
        <v>80</v>
      </c>
      <c r="AY299" s="220" t="s">
        <v>122</v>
      </c>
    </row>
    <row r="300" spans="1:65" s="2" customFormat="1" ht="24.2" customHeight="1">
      <c r="A300" s="33"/>
      <c r="B300" s="34"/>
      <c r="C300" s="181" t="s">
        <v>370</v>
      </c>
      <c r="D300" s="181" t="s">
        <v>124</v>
      </c>
      <c r="E300" s="182" t="s">
        <v>371</v>
      </c>
      <c r="F300" s="183" t="s">
        <v>372</v>
      </c>
      <c r="G300" s="184" t="s">
        <v>273</v>
      </c>
      <c r="H300" s="185">
        <v>2</v>
      </c>
      <c r="I300" s="186"/>
      <c r="J300" s="187">
        <f>ROUND(I300*H300,2)</f>
        <v>0</v>
      </c>
      <c r="K300" s="183" t="s">
        <v>128</v>
      </c>
      <c r="L300" s="38"/>
      <c r="M300" s="188" t="s">
        <v>1</v>
      </c>
      <c r="N300" s="189" t="s">
        <v>37</v>
      </c>
      <c r="O300" s="70"/>
      <c r="P300" s="190">
        <f>O300*H300</f>
        <v>0</v>
      </c>
      <c r="Q300" s="190">
        <v>1.0000000000000001E-5</v>
      </c>
      <c r="R300" s="190">
        <f>Q300*H300</f>
        <v>2.0000000000000002E-5</v>
      </c>
      <c r="S300" s="190">
        <v>0</v>
      </c>
      <c r="T300" s="191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92" t="s">
        <v>129</v>
      </c>
      <c r="AT300" s="192" t="s">
        <v>124</v>
      </c>
      <c r="AU300" s="192" t="s">
        <v>14</v>
      </c>
      <c r="AY300" s="16" t="s">
        <v>122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6" t="s">
        <v>80</v>
      </c>
      <c r="BK300" s="193">
        <f>ROUND(I300*H300,2)</f>
        <v>0</v>
      </c>
      <c r="BL300" s="16" t="s">
        <v>129</v>
      </c>
      <c r="BM300" s="192" t="s">
        <v>373</v>
      </c>
    </row>
    <row r="301" spans="1:65" s="2" customFormat="1" ht="11.25">
      <c r="A301" s="33"/>
      <c r="B301" s="34"/>
      <c r="C301" s="35"/>
      <c r="D301" s="194" t="s">
        <v>131</v>
      </c>
      <c r="E301" s="35"/>
      <c r="F301" s="195" t="s">
        <v>374</v>
      </c>
      <c r="G301" s="35"/>
      <c r="H301" s="35"/>
      <c r="I301" s="196"/>
      <c r="J301" s="35"/>
      <c r="K301" s="35"/>
      <c r="L301" s="38"/>
      <c r="M301" s="197"/>
      <c r="N301" s="198"/>
      <c r="O301" s="70"/>
      <c r="P301" s="70"/>
      <c r="Q301" s="70"/>
      <c r="R301" s="70"/>
      <c r="S301" s="70"/>
      <c r="T301" s="71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T301" s="16" t="s">
        <v>131</v>
      </c>
      <c r="AU301" s="16" t="s">
        <v>14</v>
      </c>
    </row>
    <row r="302" spans="1:65" s="14" customFormat="1" ht="11.25">
      <c r="B302" s="210"/>
      <c r="C302" s="211"/>
      <c r="D302" s="201" t="s">
        <v>133</v>
      </c>
      <c r="E302" s="212" t="s">
        <v>1</v>
      </c>
      <c r="F302" s="213" t="s">
        <v>14</v>
      </c>
      <c r="G302" s="211"/>
      <c r="H302" s="214">
        <v>2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133</v>
      </c>
      <c r="AU302" s="220" t="s">
        <v>14</v>
      </c>
      <c r="AV302" s="14" t="s">
        <v>14</v>
      </c>
      <c r="AW302" s="14" t="s">
        <v>29</v>
      </c>
      <c r="AX302" s="14" t="s">
        <v>80</v>
      </c>
      <c r="AY302" s="220" t="s">
        <v>122</v>
      </c>
    </row>
    <row r="303" spans="1:65" s="2" customFormat="1" ht="24.2" customHeight="1">
      <c r="A303" s="33"/>
      <c r="B303" s="34"/>
      <c r="C303" s="221" t="s">
        <v>375</v>
      </c>
      <c r="D303" s="221" t="s">
        <v>222</v>
      </c>
      <c r="E303" s="222" t="s">
        <v>376</v>
      </c>
      <c r="F303" s="223" t="s">
        <v>377</v>
      </c>
      <c r="G303" s="224" t="s">
        <v>273</v>
      </c>
      <c r="H303" s="225">
        <v>2</v>
      </c>
      <c r="I303" s="226"/>
      <c r="J303" s="227">
        <f>ROUND(I303*H303,2)</f>
        <v>0</v>
      </c>
      <c r="K303" s="223" t="s">
        <v>128</v>
      </c>
      <c r="L303" s="228"/>
      <c r="M303" s="229" t="s">
        <v>1</v>
      </c>
      <c r="N303" s="230" t="s">
        <v>37</v>
      </c>
      <c r="O303" s="70"/>
      <c r="P303" s="190">
        <f>O303*H303</f>
        <v>0</v>
      </c>
      <c r="Q303" s="190">
        <v>1.8E-3</v>
      </c>
      <c r="R303" s="190">
        <f>Q303*H303</f>
        <v>3.5999999999999999E-3</v>
      </c>
      <c r="S303" s="190">
        <v>0</v>
      </c>
      <c r="T303" s="19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92" t="s">
        <v>180</v>
      </c>
      <c r="AT303" s="192" t="s">
        <v>222</v>
      </c>
      <c r="AU303" s="192" t="s">
        <v>14</v>
      </c>
      <c r="AY303" s="16" t="s">
        <v>122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6" t="s">
        <v>80</v>
      </c>
      <c r="BK303" s="193">
        <f>ROUND(I303*H303,2)</f>
        <v>0</v>
      </c>
      <c r="BL303" s="16" t="s">
        <v>129</v>
      </c>
      <c r="BM303" s="192" t="s">
        <v>378</v>
      </c>
    </row>
    <row r="304" spans="1:65" s="14" customFormat="1" ht="11.25">
      <c r="B304" s="210"/>
      <c r="C304" s="211"/>
      <c r="D304" s="201" t="s">
        <v>133</v>
      </c>
      <c r="E304" s="212" t="s">
        <v>1</v>
      </c>
      <c r="F304" s="213" t="s">
        <v>14</v>
      </c>
      <c r="G304" s="211"/>
      <c r="H304" s="214">
        <v>2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133</v>
      </c>
      <c r="AU304" s="220" t="s">
        <v>14</v>
      </c>
      <c r="AV304" s="14" t="s">
        <v>14</v>
      </c>
      <c r="AW304" s="14" t="s">
        <v>29</v>
      </c>
      <c r="AX304" s="14" t="s">
        <v>80</v>
      </c>
      <c r="AY304" s="220" t="s">
        <v>122</v>
      </c>
    </row>
    <row r="305" spans="1:65" s="2" customFormat="1" ht="24.2" customHeight="1">
      <c r="A305" s="33"/>
      <c r="B305" s="34"/>
      <c r="C305" s="181" t="s">
        <v>379</v>
      </c>
      <c r="D305" s="181" t="s">
        <v>124</v>
      </c>
      <c r="E305" s="182" t="s">
        <v>380</v>
      </c>
      <c r="F305" s="183" t="s">
        <v>381</v>
      </c>
      <c r="G305" s="184" t="s">
        <v>273</v>
      </c>
      <c r="H305" s="185">
        <v>15</v>
      </c>
      <c r="I305" s="186"/>
      <c r="J305" s="187">
        <f>ROUND(I305*H305,2)</f>
        <v>0</v>
      </c>
      <c r="K305" s="183" t="s">
        <v>128</v>
      </c>
      <c r="L305" s="38"/>
      <c r="M305" s="188" t="s">
        <v>1</v>
      </c>
      <c r="N305" s="189" t="s">
        <v>37</v>
      </c>
      <c r="O305" s="70"/>
      <c r="P305" s="190">
        <f>O305*H305</f>
        <v>0</v>
      </c>
      <c r="Q305" s="190">
        <v>1.0000000000000001E-5</v>
      </c>
      <c r="R305" s="190">
        <f>Q305*H305</f>
        <v>1.5000000000000001E-4</v>
      </c>
      <c r="S305" s="190">
        <v>0</v>
      </c>
      <c r="T305" s="19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92" t="s">
        <v>129</v>
      </c>
      <c r="AT305" s="192" t="s">
        <v>124</v>
      </c>
      <c r="AU305" s="192" t="s">
        <v>14</v>
      </c>
      <c r="AY305" s="16" t="s">
        <v>122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6" t="s">
        <v>80</v>
      </c>
      <c r="BK305" s="193">
        <f>ROUND(I305*H305,2)</f>
        <v>0</v>
      </c>
      <c r="BL305" s="16" t="s">
        <v>129</v>
      </c>
      <c r="BM305" s="192" t="s">
        <v>382</v>
      </c>
    </row>
    <row r="306" spans="1:65" s="2" customFormat="1" ht="11.25">
      <c r="A306" s="33"/>
      <c r="B306" s="34"/>
      <c r="C306" s="35"/>
      <c r="D306" s="194" t="s">
        <v>131</v>
      </c>
      <c r="E306" s="35"/>
      <c r="F306" s="195" t="s">
        <v>383</v>
      </c>
      <c r="G306" s="35"/>
      <c r="H306" s="35"/>
      <c r="I306" s="196"/>
      <c r="J306" s="35"/>
      <c r="K306" s="35"/>
      <c r="L306" s="38"/>
      <c r="M306" s="197"/>
      <c r="N306" s="198"/>
      <c r="O306" s="70"/>
      <c r="P306" s="70"/>
      <c r="Q306" s="70"/>
      <c r="R306" s="70"/>
      <c r="S306" s="70"/>
      <c r="T306" s="71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6" t="s">
        <v>131</v>
      </c>
      <c r="AU306" s="16" t="s">
        <v>14</v>
      </c>
    </row>
    <row r="307" spans="1:65" s="14" customFormat="1" ht="11.25">
      <c r="B307" s="210"/>
      <c r="C307" s="211"/>
      <c r="D307" s="201" t="s">
        <v>133</v>
      </c>
      <c r="E307" s="212" t="s">
        <v>1</v>
      </c>
      <c r="F307" s="213" t="s">
        <v>384</v>
      </c>
      <c r="G307" s="211"/>
      <c r="H307" s="214">
        <v>15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133</v>
      </c>
      <c r="AU307" s="220" t="s">
        <v>14</v>
      </c>
      <c r="AV307" s="14" t="s">
        <v>14</v>
      </c>
      <c r="AW307" s="14" t="s">
        <v>29</v>
      </c>
      <c r="AX307" s="14" t="s">
        <v>80</v>
      </c>
      <c r="AY307" s="220" t="s">
        <v>122</v>
      </c>
    </row>
    <row r="308" spans="1:65" s="2" customFormat="1" ht="24.2" customHeight="1">
      <c r="A308" s="33"/>
      <c r="B308" s="34"/>
      <c r="C308" s="221" t="s">
        <v>385</v>
      </c>
      <c r="D308" s="221" t="s">
        <v>222</v>
      </c>
      <c r="E308" s="222" t="s">
        <v>386</v>
      </c>
      <c r="F308" s="223" t="s">
        <v>387</v>
      </c>
      <c r="G308" s="224" t="s">
        <v>273</v>
      </c>
      <c r="H308" s="225">
        <v>9</v>
      </c>
      <c r="I308" s="226"/>
      <c r="J308" s="227">
        <f>ROUND(I308*H308,2)</f>
        <v>0</v>
      </c>
      <c r="K308" s="223" t="s">
        <v>128</v>
      </c>
      <c r="L308" s="228"/>
      <c r="M308" s="229" t="s">
        <v>1</v>
      </c>
      <c r="N308" s="230" t="s">
        <v>37</v>
      </c>
      <c r="O308" s="70"/>
      <c r="P308" s="190">
        <f>O308*H308</f>
        <v>0</v>
      </c>
      <c r="Q308" s="190">
        <v>2.8999999999999998E-3</v>
      </c>
      <c r="R308" s="190">
        <f>Q308*H308</f>
        <v>2.6099999999999998E-2</v>
      </c>
      <c r="S308" s="190">
        <v>0</v>
      </c>
      <c r="T308" s="191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92" t="s">
        <v>180</v>
      </c>
      <c r="AT308" s="192" t="s">
        <v>222</v>
      </c>
      <c r="AU308" s="192" t="s">
        <v>14</v>
      </c>
      <c r="AY308" s="16" t="s">
        <v>122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6" t="s">
        <v>80</v>
      </c>
      <c r="BK308" s="193">
        <f>ROUND(I308*H308,2)</f>
        <v>0</v>
      </c>
      <c r="BL308" s="16" t="s">
        <v>129</v>
      </c>
      <c r="BM308" s="192" t="s">
        <v>388</v>
      </c>
    </row>
    <row r="309" spans="1:65" s="14" customFormat="1" ht="11.25">
      <c r="B309" s="210"/>
      <c r="C309" s="211"/>
      <c r="D309" s="201" t="s">
        <v>133</v>
      </c>
      <c r="E309" s="212" t="s">
        <v>1</v>
      </c>
      <c r="F309" s="213" t="s">
        <v>389</v>
      </c>
      <c r="G309" s="211"/>
      <c r="H309" s="214">
        <v>9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133</v>
      </c>
      <c r="AU309" s="220" t="s">
        <v>14</v>
      </c>
      <c r="AV309" s="14" t="s">
        <v>14</v>
      </c>
      <c r="AW309" s="14" t="s">
        <v>29</v>
      </c>
      <c r="AX309" s="14" t="s">
        <v>80</v>
      </c>
      <c r="AY309" s="220" t="s">
        <v>122</v>
      </c>
    </row>
    <row r="310" spans="1:65" s="2" customFormat="1" ht="24.2" customHeight="1">
      <c r="A310" s="33"/>
      <c r="B310" s="34"/>
      <c r="C310" s="221" t="s">
        <v>390</v>
      </c>
      <c r="D310" s="221" t="s">
        <v>222</v>
      </c>
      <c r="E310" s="222" t="s">
        <v>391</v>
      </c>
      <c r="F310" s="223" t="s">
        <v>392</v>
      </c>
      <c r="G310" s="224" t="s">
        <v>273</v>
      </c>
      <c r="H310" s="225">
        <v>6</v>
      </c>
      <c r="I310" s="226"/>
      <c r="J310" s="227">
        <f>ROUND(I310*H310,2)</f>
        <v>0</v>
      </c>
      <c r="K310" s="223" t="s">
        <v>128</v>
      </c>
      <c r="L310" s="228"/>
      <c r="M310" s="229" t="s">
        <v>1</v>
      </c>
      <c r="N310" s="230" t="s">
        <v>37</v>
      </c>
      <c r="O310" s="70"/>
      <c r="P310" s="190">
        <f>O310*H310</f>
        <v>0</v>
      </c>
      <c r="Q310" s="190">
        <v>2.8999999999999998E-3</v>
      </c>
      <c r="R310" s="190">
        <f>Q310*H310</f>
        <v>1.7399999999999999E-2</v>
      </c>
      <c r="S310" s="190">
        <v>0</v>
      </c>
      <c r="T310" s="19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92" t="s">
        <v>180</v>
      </c>
      <c r="AT310" s="192" t="s">
        <v>222</v>
      </c>
      <c r="AU310" s="192" t="s">
        <v>14</v>
      </c>
      <c r="AY310" s="16" t="s">
        <v>122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6" t="s">
        <v>80</v>
      </c>
      <c r="BK310" s="193">
        <f>ROUND(I310*H310,2)</f>
        <v>0</v>
      </c>
      <c r="BL310" s="16" t="s">
        <v>129</v>
      </c>
      <c r="BM310" s="192" t="s">
        <v>393</v>
      </c>
    </row>
    <row r="311" spans="1:65" s="14" customFormat="1" ht="11.25">
      <c r="B311" s="210"/>
      <c r="C311" s="211"/>
      <c r="D311" s="201" t="s">
        <v>133</v>
      </c>
      <c r="E311" s="212" t="s">
        <v>1</v>
      </c>
      <c r="F311" s="213" t="s">
        <v>169</v>
      </c>
      <c r="G311" s="211"/>
      <c r="H311" s="214">
        <v>6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133</v>
      </c>
      <c r="AU311" s="220" t="s">
        <v>14</v>
      </c>
      <c r="AV311" s="14" t="s">
        <v>14</v>
      </c>
      <c r="AW311" s="14" t="s">
        <v>29</v>
      </c>
      <c r="AX311" s="14" t="s">
        <v>80</v>
      </c>
      <c r="AY311" s="220" t="s">
        <v>122</v>
      </c>
    </row>
    <row r="312" spans="1:65" s="2" customFormat="1" ht="24.2" customHeight="1">
      <c r="A312" s="33"/>
      <c r="B312" s="34"/>
      <c r="C312" s="181" t="s">
        <v>394</v>
      </c>
      <c r="D312" s="181" t="s">
        <v>124</v>
      </c>
      <c r="E312" s="182" t="s">
        <v>395</v>
      </c>
      <c r="F312" s="183" t="s">
        <v>396</v>
      </c>
      <c r="G312" s="184" t="s">
        <v>273</v>
      </c>
      <c r="H312" s="185">
        <v>0.6</v>
      </c>
      <c r="I312" s="186"/>
      <c r="J312" s="187">
        <f>ROUND(I312*H312,2)</f>
        <v>0</v>
      </c>
      <c r="K312" s="183" t="s">
        <v>128</v>
      </c>
      <c r="L312" s="38"/>
      <c r="M312" s="188" t="s">
        <v>1</v>
      </c>
      <c r="N312" s="189" t="s">
        <v>37</v>
      </c>
      <c r="O312" s="70"/>
      <c r="P312" s="190">
        <f>O312*H312</f>
        <v>0</v>
      </c>
      <c r="Q312" s="190">
        <v>1.9689999999999999E-2</v>
      </c>
      <c r="R312" s="190">
        <f>Q312*H312</f>
        <v>1.1814E-2</v>
      </c>
      <c r="S312" s="190">
        <v>0</v>
      </c>
      <c r="T312" s="19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92" t="s">
        <v>129</v>
      </c>
      <c r="AT312" s="192" t="s">
        <v>124</v>
      </c>
      <c r="AU312" s="192" t="s">
        <v>14</v>
      </c>
      <c r="AY312" s="16" t="s">
        <v>122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6" t="s">
        <v>80</v>
      </c>
      <c r="BK312" s="193">
        <f>ROUND(I312*H312,2)</f>
        <v>0</v>
      </c>
      <c r="BL312" s="16" t="s">
        <v>129</v>
      </c>
      <c r="BM312" s="192" t="s">
        <v>397</v>
      </c>
    </row>
    <row r="313" spans="1:65" s="2" customFormat="1" ht="11.25">
      <c r="A313" s="33"/>
      <c r="B313" s="34"/>
      <c r="C313" s="35"/>
      <c r="D313" s="194" t="s">
        <v>131</v>
      </c>
      <c r="E313" s="35"/>
      <c r="F313" s="195" t="s">
        <v>398</v>
      </c>
      <c r="G313" s="35"/>
      <c r="H313" s="35"/>
      <c r="I313" s="196"/>
      <c r="J313" s="35"/>
      <c r="K313" s="35"/>
      <c r="L313" s="38"/>
      <c r="M313" s="197"/>
      <c r="N313" s="198"/>
      <c r="O313" s="70"/>
      <c r="P313" s="70"/>
      <c r="Q313" s="70"/>
      <c r="R313" s="70"/>
      <c r="S313" s="70"/>
      <c r="T313" s="71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T313" s="16" t="s">
        <v>131</v>
      </c>
      <c r="AU313" s="16" t="s">
        <v>14</v>
      </c>
    </row>
    <row r="314" spans="1:65" s="2" customFormat="1" ht="107.25">
      <c r="A314" s="33"/>
      <c r="B314" s="34"/>
      <c r="C314" s="35"/>
      <c r="D314" s="201" t="s">
        <v>399</v>
      </c>
      <c r="E314" s="35"/>
      <c r="F314" s="231" t="s">
        <v>400</v>
      </c>
      <c r="G314" s="35"/>
      <c r="H314" s="35"/>
      <c r="I314" s="196"/>
      <c r="J314" s="35"/>
      <c r="K314" s="35"/>
      <c r="L314" s="38"/>
      <c r="M314" s="197"/>
      <c r="N314" s="198"/>
      <c r="O314" s="70"/>
      <c r="P314" s="70"/>
      <c r="Q314" s="70"/>
      <c r="R314" s="70"/>
      <c r="S314" s="70"/>
      <c r="T314" s="71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6" t="s">
        <v>399</v>
      </c>
      <c r="AU314" s="16" t="s">
        <v>14</v>
      </c>
    </row>
    <row r="315" spans="1:65" s="13" customFormat="1" ht="11.25">
      <c r="B315" s="199"/>
      <c r="C315" s="200"/>
      <c r="D315" s="201" t="s">
        <v>133</v>
      </c>
      <c r="E315" s="202" t="s">
        <v>1</v>
      </c>
      <c r="F315" s="203" t="s">
        <v>401</v>
      </c>
      <c r="G315" s="200"/>
      <c r="H315" s="202" t="s">
        <v>1</v>
      </c>
      <c r="I315" s="204"/>
      <c r="J315" s="200"/>
      <c r="K315" s="200"/>
      <c r="L315" s="205"/>
      <c r="M315" s="206"/>
      <c r="N315" s="207"/>
      <c r="O315" s="207"/>
      <c r="P315" s="207"/>
      <c r="Q315" s="207"/>
      <c r="R315" s="207"/>
      <c r="S315" s="207"/>
      <c r="T315" s="208"/>
      <c r="AT315" s="209" t="s">
        <v>133</v>
      </c>
      <c r="AU315" s="209" t="s">
        <v>14</v>
      </c>
      <c r="AV315" s="13" t="s">
        <v>80</v>
      </c>
      <c r="AW315" s="13" t="s">
        <v>29</v>
      </c>
      <c r="AX315" s="13" t="s">
        <v>72</v>
      </c>
      <c r="AY315" s="209" t="s">
        <v>122</v>
      </c>
    </row>
    <row r="316" spans="1:65" s="14" customFormat="1" ht="11.25">
      <c r="B316" s="210"/>
      <c r="C316" s="211"/>
      <c r="D316" s="201" t="s">
        <v>133</v>
      </c>
      <c r="E316" s="212" t="s">
        <v>1</v>
      </c>
      <c r="F316" s="213" t="s">
        <v>402</v>
      </c>
      <c r="G316" s="211"/>
      <c r="H316" s="214">
        <v>0.6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133</v>
      </c>
      <c r="AU316" s="220" t="s">
        <v>14</v>
      </c>
      <c r="AV316" s="14" t="s">
        <v>14</v>
      </c>
      <c r="AW316" s="14" t="s">
        <v>29</v>
      </c>
      <c r="AX316" s="14" t="s">
        <v>72</v>
      </c>
      <c r="AY316" s="220" t="s">
        <v>122</v>
      </c>
    </row>
    <row r="317" spans="1:65" s="2" customFormat="1" ht="24.2" customHeight="1">
      <c r="A317" s="33"/>
      <c r="B317" s="34"/>
      <c r="C317" s="181" t="s">
        <v>403</v>
      </c>
      <c r="D317" s="181" t="s">
        <v>124</v>
      </c>
      <c r="E317" s="182" t="s">
        <v>404</v>
      </c>
      <c r="F317" s="183" t="s">
        <v>405</v>
      </c>
      <c r="G317" s="184" t="s">
        <v>308</v>
      </c>
      <c r="H317" s="185">
        <v>1</v>
      </c>
      <c r="I317" s="186"/>
      <c r="J317" s="187">
        <f>ROUND(I317*H317,2)</f>
        <v>0</v>
      </c>
      <c r="K317" s="183" t="s">
        <v>1</v>
      </c>
      <c r="L317" s="38"/>
      <c r="M317" s="188" t="s">
        <v>1</v>
      </c>
      <c r="N317" s="189" t="s">
        <v>37</v>
      </c>
      <c r="O317" s="70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92" t="s">
        <v>129</v>
      </c>
      <c r="AT317" s="192" t="s">
        <v>124</v>
      </c>
      <c r="AU317" s="192" t="s">
        <v>14</v>
      </c>
      <c r="AY317" s="16" t="s">
        <v>122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6" t="s">
        <v>80</v>
      </c>
      <c r="BK317" s="193">
        <f>ROUND(I317*H317,2)</f>
        <v>0</v>
      </c>
      <c r="BL317" s="16" t="s">
        <v>129</v>
      </c>
      <c r="BM317" s="192" t="s">
        <v>406</v>
      </c>
    </row>
    <row r="318" spans="1:65" s="14" customFormat="1" ht="11.25">
      <c r="B318" s="210"/>
      <c r="C318" s="211"/>
      <c r="D318" s="201" t="s">
        <v>133</v>
      </c>
      <c r="E318" s="212" t="s">
        <v>1</v>
      </c>
      <c r="F318" s="213" t="s">
        <v>80</v>
      </c>
      <c r="G318" s="211"/>
      <c r="H318" s="214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133</v>
      </c>
      <c r="AU318" s="220" t="s">
        <v>14</v>
      </c>
      <c r="AV318" s="14" t="s">
        <v>14</v>
      </c>
      <c r="AW318" s="14" t="s">
        <v>29</v>
      </c>
      <c r="AX318" s="14" t="s">
        <v>80</v>
      </c>
      <c r="AY318" s="220" t="s">
        <v>122</v>
      </c>
    </row>
    <row r="319" spans="1:65" s="2" customFormat="1" ht="24.2" customHeight="1">
      <c r="A319" s="33"/>
      <c r="B319" s="34"/>
      <c r="C319" s="221" t="s">
        <v>407</v>
      </c>
      <c r="D319" s="221" t="s">
        <v>222</v>
      </c>
      <c r="E319" s="222" t="s">
        <v>408</v>
      </c>
      <c r="F319" s="223" t="s">
        <v>409</v>
      </c>
      <c r="G319" s="224" t="s">
        <v>308</v>
      </c>
      <c r="H319" s="225">
        <v>1</v>
      </c>
      <c r="I319" s="226"/>
      <c r="J319" s="227">
        <f>ROUND(I319*H319,2)</f>
        <v>0</v>
      </c>
      <c r="K319" s="223" t="s">
        <v>128</v>
      </c>
      <c r="L319" s="228"/>
      <c r="M319" s="229" t="s">
        <v>1</v>
      </c>
      <c r="N319" s="230" t="s">
        <v>37</v>
      </c>
      <c r="O319" s="70"/>
      <c r="P319" s="190">
        <f>O319*H319</f>
        <v>0</v>
      </c>
      <c r="Q319" s="190">
        <v>1.5E-3</v>
      </c>
      <c r="R319" s="190">
        <f>Q319*H319</f>
        <v>1.5E-3</v>
      </c>
      <c r="S319" s="190">
        <v>0</v>
      </c>
      <c r="T319" s="19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92" t="s">
        <v>180</v>
      </c>
      <c r="AT319" s="192" t="s">
        <v>222</v>
      </c>
      <c r="AU319" s="192" t="s">
        <v>14</v>
      </c>
      <c r="AY319" s="16" t="s">
        <v>122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6" t="s">
        <v>80</v>
      </c>
      <c r="BK319" s="193">
        <f>ROUND(I319*H319,2)</f>
        <v>0</v>
      </c>
      <c r="BL319" s="16" t="s">
        <v>129</v>
      </c>
      <c r="BM319" s="192" t="s">
        <v>410</v>
      </c>
    </row>
    <row r="320" spans="1:65" s="14" customFormat="1" ht="11.25">
      <c r="B320" s="210"/>
      <c r="C320" s="211"/>
      <c r="D320" s="201" t="s">
        <v>133</v>
      </c>
      <c r="E320" s="212" t="s">
        <v>1</v>
      </c>
      <c r="F320" s="213" t="s">
        <v>80</v>
      </c>
      <c r="G320" s="211"/>
      <c r="H320" s="214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133</v>
      </c>
      <c r="AU320" s="220" t="s">
        <v>14</v>
      </c>
      <c r="AV320" s="14" t="s">
        <v>14</v>
      </c>
      <c r="AW320" s="14" t="s">
        <v>29</v>
      </c>
      <c r="AX320" s="14" t="s">
        <v>80</v>
      </c>
      <c r="AY320" s="220" t="s">
        <v>122</v>
      </c>
    </row>
    <row r="321" spans="1:65" s="2" customFormat="1" ht="24.2" customHeight="1">
      <c r="A321" s="33"/>
      <c r="B321" s="34"/>
      <c r="C321" s="181" t="s">
        <v>411</v>
      </c>
      <c r="D321" s="181" t="s">
        <v>124</v>
      </c>
      <c r="E321" s="182" t="s">
        <v>412</v>
      </c>
      <c r="F321" s="183" t="s">
        <v>413</v>
      </c>
      <c r="G321" s="184" t="s">
        <v>308</v>
      </c>
      <c r="H321" s="185">
        <v>3</v>
      </c>
      <c r="I321" s="186"/>
      <c r="J321" s="187">
        <f>ROUND(I321*H321,2)</f>
        <v>0</v>
      </c>
      <c r="K321" s="183" t="s">
        <v>128</v>
      </c>
      <c r="L321" s="38"/>
      <c r="M321" s="188" t="s">
        <v>1</v>
      </c>
      <c r="N321" s="189" t="s">
        <v>37</v>
      </c>
      <c r="O321" s="70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92" t="s">
        <v>129</v>
      </c>
      <c r="AT321" s="192" t="s">
        <v>124</v>
      </c>
      <c r="AU321" s="192" t="s">
        <v>14</v>
      </c>
      <c r="AY321" s="16" t="s">
        <v>122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6" t="s">
        <v>80</v>
      </c>
      <c r="BK321" s="193">
        <f>ROUND(I321*H321,2)</f>
        <v>0</v>
      </c>
      <c r="BL321" s="16" t="s">
        <v>129</v>
      </c>
      <c r="BM321" s="192" t="s">
        <v>414</v>
      </c>
    </row>
    <row r="322" spans="1:65" s="2" customFormat="1" ht="11.25">
      <c r="A322" s="33"/>
      <c r="B322" s="34"/>
      <c r="C322" s="35"/>
      <c r="D322" s="194" t="s">
        <v>131</v>
      </c>
      <c r="E322" s="35"/>
      <c r="F322" s="195" t="s">
        <v>415</v>
      </c>
      <c r="G322" s="35"/>
      <c r="H322" s="35"/>
      <c r="I322" s="196"/>
      <c r="J322" s="35"/>
      <c r="K322" s="35"/>
      <c r="L322" s="38"/>
      <c r="M322" s="197"/>
      <c r="N322" s="198"/>
      <c r="O322" s="70"/>
      <c r="P322" s="70"/>
      <c r="Q322" s="70"/>
      <c r="R322" s="70"/>
      <c r="S322" s="70"/>
      <c r="T322" s="71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6" t="s">
        <v>131</v>
      </c>
      <c r="AU322" s="16" t="s">
        <v>14</v>
      </c>
    </row>
    <row r="323" spans="1:65" s="14" customFormat="1" ht="11.25">
      <c r="B323" s="210"/>
      <c r="C323" s="211"/>
      <c r="D323" s="201" t="s">
        <v>133</v>
      </c>
      <c r="E323" s="212" t="s">
        <v>1</v>
      </c>
      <c r="F323" s="213" t="s">
        <v>144</v>
      </c>
      <c r="G323" s="211"/>
      <c r="H323" s="214">
        <v>3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133</v>
      </c>
      <c r="AU323" s="220" t="s">
        <v>14</v>
      </c>
      <c r="AV323" s="14" t="s">
        <v>14</v>
      </c>
      <c r="AW323" s="14" t="s">
        <v>29</v>
      </c>
      <c r="AX323" s="14" t="s">
        <v>80</v>
      </c>
      <c r="AY323" s="220" t="s">
        <v>122</v>
      </c>
    </row>
    <row r="324" spans="1:65" s="2" customFormat="1" ht="16.5" customHeight="1">
      <c r="A324" s="33"/>
      <c r="B324" s="34"/>
      <c r="C324" s="221" t="s">
        <v>416</v>
      </c>
      <c r="D324" s="221" t="s">
        <v>222</v>
      </c>
      <c r="E324" s="222" t="s">
        <v>417</v>
      </c>
      <c r="F324" s="223" t="s">
        <v>418</v>
      </c>
      <c r="G324" s="224" t="s">
        <v>308</v>
      </c>
      <c r="H324" s="225">
        <v>3</v>
      </c>
      <c r="I324" s="226"/>
      <c r="J324" s="227">
        <f>ROUND(I324*H324,2)</f>
        <v>0</v>
      </c>
      <c r="K324" s="223" t="s">
        <v>128</v>
      </c>
      <c r="L324" s="228"/>
      <c r="M324" s="229" t="s">
        <v>1</v>
      </c>
      <c r="N324" s="230" t="s">
        <v>37</v>
      </c>
      <c r="O324" s="70"/>
      <c r="P324" s="190">
        <f>O324*H324</f>
        <v>0</v>
      </c>
      <c r="Q324" s="190">
        <v>1E-3</v>
      </c>
      <c r="R324" s="190">
        <f>Q324*H324</f>
        <v>3.0000000000000001E-3</v>
      </c>
      <c r="S324" s="190">
        <v>0</v>
      </c>
      <c r="T324" s="19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92" t="s">
        <v>180</v>
      </c>
      <c r="AT324" s="192" t="s">
        <v>222</v>
      </c>
      <c r="AU324" s="192" t="s">
        <v>14</v>
      </c>
      <c r="AY324" s="16" t="s">
        <v>122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6" t="s">
        <v>80</v>
      </c>
      <c r="BK324" s="193">
        <f>ROUND(I324*H324,2)</f>
        <v>0</v>
      </c>
      <c r="BL324" s="16" t="s">
        <v>129</v>
      </c>
      <c r="BM324" s="192" t="s">
        <v>419</v>
      </c>
    </row>
    <row r="325" spans="1:65" s="14" customFormat="1" ht="11.25">
      <c r="B325" s="210"/>
      <c r="C325" s="211"/>
      <c r="D325" s="201" t="s">
        <v>133</v>
      </c>
      <c r="E325" s="212" t="s">
        <v>1</v>
      </c>
      <c r="F325" s="213" t="s">
        <v>420</v>
      </c>
      <c r="G325" s="211"/>
      <c r="H325" s="214">
        <v>3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133</v>
      </c>
      <c r="AU325" s="220" t="s">
        <v>14</v>
      </c>
      <c r="AV325" s="14" t="s">
        <v>14</v>
      </c>
      <c r="AW325" s="14" t="s">
        <v>29</v>
      </c>
      <c r="AX325" s="14" t="s">
        <v>80</v>
      </c>
      <c r="AY325" s="220" t="s">
        <v>122</v>
      </c>
    </row>
    <row r="326" spans="1:65" s="2" customFormat="1" ht="24.2" customHeight="1">
      <c r="A326" s="33"/>
      <c r="B326" s="34"/>
      <c r="C326" s="181" t="s">
        <v>421</v>
      </c>
      <c r="D326" s="181" t="s">
        <v>124</v>
      </c>
      <c r="E326" s="182" t="s">
        <v>422</v>
      </c>
      <c r="F326" s="183" t="s">
        <v>423</v>
      </c>
      <c r="G326" s="184" t="s">
        <v>308</v>
      </c>
      <c r="H326" s="185">
        <v>4</v>
      </c>
      <c r="I326" s="186"/>
      <c r="J326" s="187">
        <f>ROUND(I326*H326,2)</f>
        <v>0</v>
      </c>
      <c r="K326" s="183" t="s">
        <v>128</v>
      </c>
      <c r="L326" s="38"/>
      <c r="M326" s="188" t="s">
        <v>1</v>
      </c>
      <c r="N326" s="189" t="s">
        <v>37</v>
      </c>
      <c r="O326" s="70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92" t="s">
        <v>129</v>
      </c>
      <c r="AT326" s="192" t="s">
        <v>124</v>
      </c>
      <c r="AU326" s="192" t="s">
        <v>14</v>
      </c>
      <c r="AY326" s="16" t="s">
        <v>122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6" t="s">
        <v>80</v>
      </c>
      <c r="BK326" s="193">
        <f>ROUND(I326*H326,2)</f>
        <v>0</v>
      </c>
      <c r="BL326" s="16" t="s">
        <v>129</v>
      </c>
      <c r="BM326" s="192" t="s">
        <v>424</v>
      </c>
    </row>
    <row r="327" spans="1:65" s="2" customFormat="1" ht="11.25">
      <c r="A327" s="33"/>
      <c r="B327" s="34"/>
      <c r="C327" s="35"/>
      <c r="D327" s="194" t="s">
        <v>131</v>
      </c>
      <c r="E327" s="35"/>
      <c r="F327" s="195" t="s">
        <v>425</v>
      </c>
      <c r="G327" s="35"/>
      <c r="H327" s="35"/>
      <c r="I327" s="196"/>
      <c r="J327" s="35"/>
      <c r="K327" s="35"/>
      <c r="L327" s="38"/>
      <c r="M327" s="197"/>
      <c r="N327" s="198"/>
      <c r="O327" s="70"/>
      <c r="P327" s="70"/>
      <c r="Q327" s="70"/>
      <c r="R327" s="70"/>
      <c r="S327" s="70"/>
      <c r="T327" s="71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6" t="s">
        <v>131</v>
      </c>
      <c r="AU327" s="16" t="s">
        <v>14</v>
      </c>
    </row>
    <row r="328" spans="1:65" s="14" customFormat="1" ht="11.25">
      <c r="B328" s="210"/>
      <c r="C328" s="211"/>
      <c r="D328" s="201" t="s">
        <v>133</v>
      </c>
      <c r="E328" s="212" t="s">
        <v>1</v>
      </c>
      <c r="F328" s="213" t="s">
        <v>426</v>
      </c>
      <c r="G328" s="211"/>
      <c r="H328" s="214">
        <v>4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133</v>
      </c>
      <c r="AU328" s="220" t="s">
        <v>14</v>
      </c>
      <c r="AV328" s="14" t="s">
        <v>14</v>
      </c>
      <c r="AW328" s="14" t="s">
        <v>29</v>
      </c>
      <c r="AX328" s="14" t="s">
        <v>80</v>
      </c>
      <c r="AY328" s="220" t="s">
        <v>122</v>
      </c>
    </row>
    <row r="329" spans="1:65" s="2" customFormat="1" ht="16.5" customHeight="1">
      <c r="A329" s="33"/>
      <c r="B329" s="34"/>
      <c r="C329" s="221" t="s">
        <v>427</v>
      </c>
      <c r="D329" s="221" t="s">
        <v>222</v>
      </c>
      <c r="E329" s="222" t="s">
        <v>428</v>
      </c>
      <c r="F329" s="223" t="s">
        <v>429</v>
      </c>
      <c r="G329" s="224" t="s">
        <v>308</v>
      </c>
      <c r="H329" s="225">
        <v>3</v>
      </c>
      <c r="I329" s="226"/>
      <c r="J329" s="227">
        <f>ROUND(I329*H329,2)</f>
        <v>0</v>
      </c>
      <c r="K329" s="223" t="s">
        <v>128</v>
      </c>
      <c r="L329" s="228"/>
      <c r="M329" s="229" t="s">
        <v>1</v>
      </c>
      <c r="N329" s="230" t="s">
        <v>37</v>
      </c>
      <c r="O329" s="70"/>
      <c r="P329" s="190">
        <f>O329*H329</f>
        <v>0</v>
      </c>
      <c r="Q329" s="190">
        <v>8.0999999999999996E-4</v>
      </c>
      <c r="R329" s="190">
        <f>Q329*H329</f>
        <v>2.4299999999999999E-3</v>
      </c>
      <c r="S329" s="190">
        <v>0</v>
      </c>
      <c r="T329" s="191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92" t="s">
        <v>180</v>
      </c>
      <c r="AT329" s="192" t="s">
        <v>222</v>
      </c>
      <c r="AU329" s="192" t="s">
        <v>14</v>
      </c>
      <c r="AY329" s="16" t="s">
        <v>122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6" t="s">
        <v>80</v>
      </c>
      <c r="BK329" s="193">
        <f>ROUND(I329*H329,2)</f>
        <v>0</v>
      </c>
      <c r="BL329" s="16" t="s">
        <v>129</v>
      </c>
      <c r="BM329" s="192" t="s">
        <v>430</v>
      </c>
    </row>
    <row r="330" spans="1:65" s="14" customFormat="1" ht="11.25">
      <c r="B330" s="210"/>
      <c r="C330" s="211"/>
      <c r="D330" s="201" t="s">
        <v>133</v>
      </c>
      <c r="E330" s="212" t="s">
        <v>1</v>
      </c>
      <c r="F330" s="213" t="s">
        <v>431</v>
      </c>
      <c r="G330" s="211"/>
      <c r="H330" s="214">
        <v>3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133</v>
      </c>
      <c r="AU330" s="220" t="s">
        <v>14</v>
      </c>
      <c r="AV330" s="14" t="s">
        <v>14</v>
      </c>
      <c r="AW330" s="14" t="s">
        <v>29</v>
      </c>
      <c r="AX330" s="14" t="s">
        <v>80</v>
      </c>
      <c r="AY330" s="220" t="s">
        <v>122</v>
      </c>
    </row>
    <row r="331" spans="1:65" s="2" customFormat="1" ht="16.5" customHeight="1">
      <c r="A331" s="33"/>
      <c r="B331" s="34"/>
      <c r="C331" s="221" t="s">
        <v>432</v>
      </c>
      <c r="D331" s="221" t="s">
        <v>222</v>
      </c>
      <c r="E331" s="222" t="s">
        <v>433</v>
      </c>
      <c r="F331" s="223" t="s">
        <v>434</v>
      </c>
      <c r="G331" s="224" t="s">
        <v>308</v>
      </c>
      <c r="H331" s="225">
        <v>1</v>
      </c>
      <c r="I331" s="226"/>
      <c r="J331" s="227">
        <f>ROUND(I331*H331,2)</f>
        <v>0</v>
      </c>
      <c r="K331" s="223" t="s">
        <v>128</v>
      </c>
      <c r="L331" s="228"/>
      <c r="M331" s="229" t="s">
        <v>1</v>
      </c>
      <c r="N331" s="230" t="s">
        <v>37</v>
      </c>
      <c r="O331" s="70"/>
      <c r="P331" s="190">
        <f>O331*H331</f>
        <v>0</v>
      </c>
      <c r="Q331" s="190">
        <v>7.3999999999999999E-4</v>
      </c>
      <c r="R331" s="190">
        <f>Q331*H331</f>
        <v>7.3999999999999999E-4</v>
      </c>
      <c r="S331" s="190">
        <v>0</v>
      </c>
      <c r="T331" s="19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92" t="s">
        <v>180</v>
      </c>
      <c r="AT331" s="192" t="s">
        <v>222</v>
      </c>
      <c r="AU331" s="192" t="s">
        <v>14</v>
      </c>
      <c r="AY331" s="16" t="s">
        <v>122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16" t="s">
        <v>80</v>
      </c>
      <c r="BK331" s="193">
        <f>ROUND(I331*H331,2)</f>
        <v>0</v>
      </c>
      <c r="BL331" s="16" t="s">
        <v>129</v>
      </c>
      <c r="BM331" s="192" t="s">
        <v>435</v>
      </c>
    </row>
    <row r="332" spans="1:65" s="14" customFormat="1" ht="11.25">
      <c r="B332" s="210"/>
      <c r="C332" s="211"/>
      <c r="D332" s="201" t="s">
        <v>133</v>
      </c>
      <c r="E332" s="212" t="s">
        <v>1</v>
      </c>
      <c r="F332" s="213" t="s">
        <v>80</v>
      </c>
      <c r="G332" s="211"/>
      <c r="H332" s="214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133</v>
      </c>
      <c r="AU332" s="220" t="s">
        <v>14</v>
      </c>
      <c r="AV332" s="14" t="s">
        <v>14</v>
      </c>
      <c r="AW332" s="14" t="s">
        <v>29</v>
      </c>
      <c r="AX332" s="14" t="s">
        <v>80</v>
      </c>
      <c r="AY332" s="220" t="s">
        <v>122</v>
      </c>
    </row>
    <row r="333" spans="1:65" s="2" customFormat="1" ht="24.2" customHeight="1">
      <c r="A333" s="33"/>
      <c r="B333" s="34"/>
      <c r="C333" s="181" t="s">
        <v>436</v>
      </c>
      <c r="D333" s="181" t="s">
        <v>124</v>
      </c>
      <c r="E333" s="182" t="s">
        <v>437</v>
      </c>
      <c r="F333" s="183" t="s">
        <v>438</v>
      </c>
      <c r="G333" s="184" t="s">
        <v>308</v>
      </c>
      <c r="H333" s="185">
        <v>1</v>
      </c>
      <c r="I333" s="186"/>
      <c r="J333" s="187">
        <f>ROUND(I333*H333,2)</f>
        <v>0</v>
      </c>
      <c r="K333" s="183" t="s">
        <v>128</v>
      </c>
      <c r="L333" s="38"/>
      <c r="M333" s="188" t="s">
        <v>1</v>
      </c>
      <c r="N333" s="189" t="s">
        <v>37</v>
      </c>
      <c r="O333" s="70"/>
      <c r="P333" s="190">
        <f>O333*H333</f>
        <v>0</v>
      </c>
      <c r="Q333" s="190">
        <v>0</v>
      </c>
      <c r="R333" s="190">
        <f>Q333*H333</f>
        <v>0</v>
      </c>
      <c r="S333" s="190">
        <v>0</v>
      </c>
      <c r="T333" s="191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92" t="s">
        <v>129</v>
      </c>
      <c r="AT333" s="192" t="s">
        <v>124</v>
      </c>
      <c r="AU333" s="192" t="s">
        <v>14</v>
      </c>
      <c r="AY333" s="16" t="s">
        <v>122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16" t="s">
        <v>80</v>
      </c>
      <c r="BK333" s="193">
        <f>ROUND(I333*H333,2)</f>
        <v>0</v>
      </c>
      <c r="BL333" s="16" t="s">
        <v>129</v>
      </c>
      <c r="BM333" s="192" t="s">
        <v>439</v>
      </c>
    </row>
    <row r="334" spans="1:65" s="2" customFormat="1" ht="11.25">
      <c r="A334" s="33"/>
      <c r="B334" s="34"/>
      <c r="C334" s="35"/>
      <c r="D334" s="194" t="s">
        <v>131</v>
      </c>
      <c r="E334" s="35"/>
      <c r="F334" s="195" t="s">
        <v>440</v>
      </c>
      <c r="G334" s="35"/>
      <c r="H334" s="35"/>
      <c r="I334" s="196"/>
      <c r="J334" s="35"/>
      <c r="K334" s="35"/>
      <c r="L334" s="38"/>
      <c r="M334" s="197"/>
      <c r="N334" s="198"/>
      <c r="O334" s="70"/>
      <c r="P334" s="70"/>
      <c r="Q334" s="70"/>
      <c r="R334" s="70"/>
      <c r="S334" s="70"/>
      <c r="T334" s="71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T334" s="16" t="s">
        <v>131</v>
      </c>
      <c r="AU334" s="16" t="s">
        <v>14</v>
      </c>
    </row>
    <row r="335" spans="1:65" s="14" customFormat="1" ht="11.25">
      <c r="B335" s="210"/>
      <c r="C335" s="211"/>
      <c r="D335" s="201" t="s">
        <v>133</v>
      </c>
      <c r="E335" s="212" t="s">
        <v>1</v>
      </c>
      <c r="F335" s="213" t="s">
        <v>80</v>
      </c>
      <c r="G335" s="211"/>
      <c r="H335" s="214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133</v>
      </c>
      <c r="AU335" s="220" t="s">
        <v>14</v>
      </c>
      <c r="AV335" s="14" t="s">
        <v>14</v>
      </c>
      <c r="AW335" s="14" t="s">
        <v>29</v>
      </c>
      <c r="AX335" s="14" t="s">
        <v>80</v>
      </c>
      <c r="AY335" s="220" t="s">
        <v>122</v>
      </c>
    </row>
    <row r="336" spans="1:65" s="2" customFormat="1" ht="16.5" customHeight="1">
      <c r="A336" s="33"/>
      <c r="B336" s="34"/>
      <c r="C336" s="221" t="s">
        <v>441</v>
      </c>
      <c r="D336" s="221" t="s">
        <v>222</v>
      </c>
      <c r="E336" s="222" t="s">
        <v>442</v>
      </c>
      <c r="F336" s="223" t="s">
        <v>443</v>
      </c>
      <c r="G336" s="224" t="s">
        <v>308</v>
      </c>
      <c r="H336" s="225">
        <v>1</v>
      </c>
      <c r="I336" s="226"/>
      <c r="J336" s="227">
        <f>ROUND(I336*H336,2)</f>
        <v>0</v>
      </c>
      <c r="K336" s="223" t="s">
        <v>128</v>
      </c>
      <c r="L336" s="228"/>
      <c r="M336" s="229" t="s">
        <v>1</v>
      </c>
      <c r="N336" s="230" t="s">
        <v>37</v>
      </c>
      <c r="O336" s="70"/>
      <c r="P336" s="190">
        <f>O336*H336</f>
        <v>0</v>
      </c>
      <c r="Q336" s="190">
        <v>1.8E-3</v>
      </c>
      <c r="R336" s="190">
        <f>Q336*H336</f>
        <v>1.8E-3</v>
      </c>
      <c r="S336" s="190">
        <v>0</v>
      </c>
      <c r="T336" s="19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92" t="s">
        <v>180</v>
      </c>
      <c r="AT336" s="192" t="s">
        <v>222</v>
      </c>
      <c r="AU336" s="192" t="s">
        <v>14</v>
      </c>
      <c r="AY336" s="16" t="s">
        <v>122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6" t="s">
        <v>80</v>
      </c>
      <c r="BK336" s="193">
        <f>ROUND(I336*H336,2)</f>
        <v>0</v>
      </c>
      <c r="BL336" s="16" t="s">
        <v>129</v>
      </c>
      <c r="BM336" s="192" t="s">
        <v>444</v>
      </c>
    </row>
    <row r="337" spans="1:65" s="14" customFormat="1" ht="11.25">
      <c r="B337" s="210"/>
      <c r="C337" s="211"/>
      <c r="D337" s="201" t="s">
        <v>133</v>
      </c>
      <c r="E337" s="212" t="s">
        <v>1</v>
      </c>
      <c r="F337" s="213" t="s">
        <v>80</v>
      </c>
      <c r="G337" s="211"/>
      <c r="H337" s="214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133</v>
      </c>
      <c r="AU337" s="220" t="s">
        <v>14</v>
      </c>
      <c r="AV337" s="14" t="s">
        <v>14</v>
      </c>
      <c r="AW337" s="14" t="s">
        <v>29</v>
      </c>
      <c r="AX337" s="14" t="s">
        <v>80</v>
      </c>
      <c r="AY337" s="220" t="s">
        <v>122</v>
      </c>
    </row>
    <row r="338" spans="1:65" s="2" customFormat="1" ht="24.2" customHeight="1">
      <c r="A338" s="33"/>
      <c r="B338" s="34"/>
      <c r="C338" s="181" t="s">
        <v>445</v>
      </c>
      <c r="D338" s="181" t="s">
        <v>124</v>
      </c>
      <c r="E338" s="182" t="s">
        <v>446</v>
      </c>
      <c r="F338" s="183" t="s">
        <v>447</v>
      </c>
      <c r="G338" s="184" t="s">
        <v>308</v>
      </c>
      <c r="H338" s="185">
        <v>2</v>
      </c>
      <c r="I338" s="186"/>
      <c r="J338" s="187">
        <f>ROUND(I338*H338,2)</f>
        <v>0</v>
      </c>
      <c r="K338" s="183" t="s">
        <v>128</v>
      </c>
      <c r="L338" s="38"/>
      <c r="M338" s="188" t="s">
        <v>1</v>
      </c>
      <c r="N338" s="189" t="s">
        <v>37</v>
      </c>
      <c r="O338" s="70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92" t="s">
        <v>129</v>
      </c>
      <c r="AT338" s="192" t="s">
        <v>124</v>
      </c>
      <c r="AU338" s="192" t="s">
        <v>14</v>
      </c>
      <c r="AY338" s="16" t="s">
        <v>122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6" t="s">
        <v>80</v>
      </c>
      <c r="BK338" s="193">
        <f>ROUND(I338*H338,2)</f>
        <v>0</v>
      </c>
      <c r="BL338" s="16" t="s">
        <v>129</v>
      </c>
      <c r="BM338" s="192" t="s">
        <v>448</v>
      </c>
    </row>
    <row r="339" spans="1:65" s="2" customFormat="1" ht="11.25">
      <c r="A339" s="33"/>
      <c r="B339" s="34"/>
      <c r="C339" s="35"/>
      <c r="D339" s="194" t="s">
        <v>131</v>
      </c>
      <c r="E339" s="35"/>
      <c r="F339" s="195" t="s">
        <v>449</v>
      </c>
      <c r="G339" s="35"/>
      <c r="H339" s="35"/>
      <c r="I339" s="196"/>
      <c r="J339" s="35"/>
      <c r="K339" s="35"/>
      <c r="L339" s="38"/>
      <c r="M339" s="197"/>
      <c r="N339" s="198"/>
      <c r="O339" s="70"/>
      <c r="P339" s="70"/>
      <c r="Q339" s="70"/>
      <c r="R339" s="70"/>
      <c r="S339" s="70"/>
      <c r="T339" s="71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T339" s="16" t="s">
        <v>131</v>
      </c>
      <c r="AU339" s="16" t="s">
        <v>14</v>
      </c>
    </row>
    <row r="340" spans="1:65" s="14" customFormat="1" ht="11.25">
      <c r="B340" s="210"/>
      <c r="C340" s="211"/>
      <c r="D340" s="201" t="s">
        <v>133</v>
      </c>
      <c r="E340" s="212" t="s">
        <v>1</v>
      </c>
      <c r="F340" s="213" t="s">
        <v>14</v>
      </c>
      <c r="G340" s="211"/>
      <c r="H340" s="214">
        <v>2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133</v>
      </c>
      <c r="AU340" s="220" t="s">
        <v>14</v>
      </c>
      <c r="AV340" s="14" t="s">
        <v>14</v>
      </c>
      <c r="AW340" s="14" t="s">
        <v>29</v>
      </c>
      <c r="AX340" s="14" t="s">
        <v>80</v>
      </c>
      <c r="AY340" s="220" t="s">
        <v>122</v>
      </c>
    </row>
    <row r="341" spans="1:65" s="2" customFormat="1" ht="24.2" customHeight="1">
      <c r="A341" s="33"/>
      <c r="B341" s="34"/>
      <c r="C341" s="221" t="s">
        <v>450</v>
      </c>
      <c r="D341" s="221" t="s">
        <v>222</v>
      </c>
      <c r="E341" s="222" t="s">
        <v>451</v>
      </c>
      <c r="F341" s="223" t="s">
        <v>452</v>
      </c>
      <c r="G341" s="224" t="s">
        <v>308</v>
      </c>
      <c r="H341" s="225">
        <v>2</v>
      </c>
      <c r="I341" s="226"/>
      <c r="J341" s="227">
        <f>ROUND(I341*H341,2)</f>
        <v>0</v>
      </c>
      <c r="K341" s="223" t="s">
        <v>128</v>
      </c>
      <c r="L341" s="228"/>
      <c r="M341" s="229" t="s">
        <v>1</v>
      </c>
      <c r="N341" s="230" t="s">
        <v>37</v>
      </c>
      <c r="O341" s="70"/>
      <c r="P341" s="190">
        <f>O341*H341</f>
        <v>0</v>
      </c>
      <c r="Q341" s="190">
        <v>1.14E-3</v>
      </c>
      <c r="R341" s="190">
        <f>Q341*H341</f>
        <v>2.2799999999999999E-3</v>
      </c>
      <c r="S341" s="190">
        <v>0</v>
      </c>
      <c r="T341" s="191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92" t="s">
        <v>180</v>
      </c>
      <c r="AT341" s="192" t="s">
        <v>222</v>
      </c>
      <c r="AU341" s="192" t="s">
        <v>14</v>
      </c>
      <c r="AY341" s="16" t="s">
        <v>122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16" t="s">
        <v>80</v>
      </c>
      <c r="BK341" s="193">
        <f>ROUND(I341*H341,2)</f>
        <v>0</v>
      </c>
      <c r="BL341" s="16" t="s">
        <v>129</v>
      </c>
      <c r="BM341" s="192" t="s">
        <v>453</v>
      </c>
    </row>
    <row r="342" spans="1:65" s="14" customFormat="1" ht="11.25">
      <c r="B342" s="210"/>
      <c r="C342" s="211"/>
      <c r="D342" s="201" t="s">
        <v>133</v>
      </c>
      <c r="E342" s="212" t="s">
        <v>1</v>
      </c>
      <c r="F342" s="213" t="s">
        <v>14</v>
      </c>
      <c r="G342" s="211"/>
      <c r="H342" s="214">
        <v>2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133</v>
      </c>
      <c r="AU342" s="220" t="s">
        <v>14</v>
      </c>
      <c r="AV342" s="14" t="s">
        <v>14</v>
      </c>
      <c r="AW342" s="14" t="s">
        <v>29</v>
      </c>
      <c r="AX342" s="14" t="s">
        <v>80</v>
      </c>
      <c r="AY342" s="220" t="s">
        <v>122</v>
      </c>
    </row>
    <row r="343" spans="1:65" s="2" customFormat="1" ht="16.5" customHeight="1">
      <c r="A343" s="33"/>
      <c r="B343" s="34"/>
      <c r="C343" s="181" t="s">
        <v>454</v>
      </c>
      <c r="D343" s="181" t="s">
        <v>124</v>
      </c>
      <c r="E343" s="182" t="s">
        <v>455</v>
      </c>
      <c r="F343" s="183" t="s">
        <v>456</v>
      </c>
      <c r="G343" s="184" t="s">
        <v>308</v>
      </c>
      <c r="H343" s="185">
        <v>1</v>
      </c>
      <c r="I343" s="186"/>
      <c r="J343" s="187">
        <f>ROUND(I343*H343,2)</f>
        <v>0</v>
      </c>
      <c r="K343" s="183" t="s">
        <v>1</v>
      </c>
      <c r="L343" s="38"/>
      <c r="M343" s="188" t="s">
        <v>1</v>
      </c>
      <c r="N343" s="189" t="s">
        <v>37</v>
      </c>
      <c r="O343" s="70"/>
      <c r="P343" s="190">
        <f>O343*H343</f>
        <v>0</v>
      </c>
      <c r="Q343" s="190">
        <v>1.0000000000000001E-5</v>
      </c>
      <c r="R343" s="190">
        <f>Q343*H343</f>
        <v>1.0000000000000001E-5</v>
      </c>
      <c r="S343" s="190">
        <v>0</v>
      </c>
      <c r="T343" s="191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92" t="s">
        <v>129</v>
      </c>
      <c r="AT343" s="192" t="s">
        <v>124</v>
      </c>
      <c r="AU343" s="192" t="s">
        <v>14</v>
      </c>
      <c r="AY343" s="16" t="s">
        <v>122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6" t="s">
        <v>80</v>
      </c>
      <c r="BK343" s="193">
        <f>ROUND(I343*H343,2)</f>
        <v>0</v>
      </c>
      <c r="BL343" s="16" t="s">
        <v>129</v>
      </c>
      <c r="BM343" s="192" t="s">
        <v>457</v>
      </c>
    </row>
    <row r="344" spans="1:65" s="14" customFormat="1" ht="11.25">
      <c r="B344" s="210"/>
      <c r="C344" s="211"/>
      <c r="D344" s="201" t="s">
        <v>133</v>
      </c>
      <c r="E344" s="212" t="s">
        <v>1</v>
      </c>
      <c r="F344" s="213" t="s">
        <v>80</v>
      </c>
      <c r="G344" s="211"/>
      <c r="H344" s="214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133</v>
      </c>
      <c r="AU344" s="220" t="s">
        <v>14</v>
      </c>
      <c r="AV344" s="14" t="s">
        <v>14</v>
      </c>
      <c r="AW344" s="14" t="s">
        <v>29</v>
      </c>
      <c r="AX344" s="14" t="s">
        <v>80</v>
      </c>
      <c r="AY344" s="220" t="s">
        <v>122</v>
      </c>
    </row>
    <row r="345" spans="1:65" s="2" customFormat="1" ht="24.2" customHeight="1">
      <c r="A345" s="33"/>
      <c r="B345" s="34"/>
      <c r="C345" s="181" t="s">
        <v>458</v>
      </c>
      <c r="D345" s="181" t="s">
        <v>124</v>
      </c>
      <c r="E345" s="182" t="s">
        <v>459</v>
      </c>
      <c r="F345" s="183" t="s">
        <v>460</v>
      </c>
      <c r="G345" s="184" t="s">
        <v>308</v>
      </c>
      <c r="H345" s="185">
        <v>1</v>
      </c>
      <c r="I345" s="186"/>
      <c r="J345" s="187">
        <f>ROUND(I345*H345,2)</f>
        <v>0</v>
      </c>
      <c r="K345" s="183" t="s">
        <v>1</v>
      </c>
      <c r="L345" s="38"/>
      <c r="M345" s="188" t="s">
        <v>1</v>
      </c>
      <c r="N345" s="189" t="s">
        <v>37</v>
      </c>
      <c r="O345" s="70"/>
      <c r="P345" s="190">
        <f>O345*H345</f>
        <v>0</v>
      </c>
      <c r="Q345" s="190">
        <v>3.0000000000000001E-3</v>
      </c>
      <c r="R345" s="190">
        <f>Q345*H345</f>
        <v>3.0000000000000001E-3</v>
      </c>
      <c r="S345" s="190">
        <v>0</v>
      </c>
      <c r="T345" s="191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92" t="s">
        <v>129</v>
      </c>
      <c r="AT345" s="192" t="s">
        <v>124</v>
      </c>
      <c r="AU345" s="192" t="s">
        <v>14</v>
      </c>
      <c r="AY345" s="16" t="s">
        <v>122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16" t="s">
        <v>80</v>
      </c>
      <c r="BK345" s="193">
        <f>ROUND(I345*H345,2)</f>
        <v>0</v>
      </c>
      <c r="BL345" s="16" t="s">
        <v>129</v>
      </c>
      <c r="BM345" s="192" t="s">
        <v>461</v>
      </c>
    </row>
    <row r="346" spans="1:65" s="14" customFormat="1" ht="11.25">
      <c r="B346" s="210"/>
      <c r="C346" s="211"/>
      <c r="D346" s="201" t="s">
        <v>133</v>
      </c>
      <c r="E346" s="212" t="s">
        <v>1</v>
      </c>
      <c r="F346" s="213" t="s">
        <v>80</v>
      </c>
      <c r="G346" s="211"/>
      <c r="H346" s="214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133</v>
      </c>
      <c r="AU346" s="220" t="s">
        <v>14</v>
      </c>
      <c r="AV346" s="14" t="s">
        <v>14</v>
      </c>
      <c r="AW346" s="14" t="s">
        <v>29</v>
      </c>
      <c r="AX346" s="14" t="s">
        <v>80</v>
      </c>
      <c r="AY346" s="220" t="s">
        <v>122</v>
      </c>
    </row>
    <row r="347" spans="1:65" s="2" customFormat="1" ht="24.2" customHeight="1">
      <c r="A347" s="33"/>
      <c r="B347" s="34"/>
      <c r="C347" s="181" t="s">
        <v>462</v>
      </c>
      <c r="D347" s="181" t="s">
        <v>124</v>
      </c>
      <c r="E347" s="182" t="s">
        <v>463</v>
      </c>
      <c r="F347" s="183" t="s">
        <v>464</v>
      </c>
      <c r="G347" s="184" t="s">
        <v>465</v>
      </c>
      <c r="H347" s="185">
        <v>17</v>
      </c>
      <c r="I347" s="186"/>
      <c r="J347" s="187">
        <f>ROUND(I347*H347,2)</f>
        <v>0</v>
      </c>
      <c r="K347" s="183" t="s">
        <v>128</v>
      </c>
      <c r="L347" s="38"/>
      <c r="M347" s="188" t="s">
        <v>1</v>
      </c>
      <c r="N347" s="189" t="s">
        <v>37</v>
      </c>
      <c r="O347" s="70"/>
      <c r="P347" s="190">
        <f>O347*H347</f>
        <v>0</v>
      </c>
      <c r="Q347" s="190">
        <v>1E-4</v>
      </c>
      <c r="R347" s="190">
        <f>Q347*H347</f>
        <v>1.7000000000000001E-3</v>
      </c>
      <c r="S347" s="190">
        <v>0</v>
      </c>
      <c r="T347" s="191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92" t="s">
        <v>129</v>
      </c>
      <c r="AT347" s="192" t="s">
        <v>124</v>
      </c>
      <c r="AU347" s="192" t="s">
        <v>14</v>
      </c>
      <c r="AY347" s="16" t="s">
        <v>122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6" t="s">
        <v>80</v>
      </c>
      <c r="BK347" s="193">
        <f>ROUND(I347*H347,2)</f>
        <v>0</v>
      </c>
      <c r="BL347" s="16" t="s">
        <v>129</v>
      </c>
      <c r="BM347" s="192" t="s">
        <v>466</v>
      </c>
    </row>
    <row r="348" spans="1:65" s="2" customFormat="1" ht="11.25">
      <c r="A348" s="33"/>
      <c r="B348" s="34"/>
      <c r="C348" s="35"/>
      <c r="D348" s="194" t="s">
        <v>131</v>
      </c>
      <c r="E348" s="35"/>
      <c r="F348" s="195" t="s">
        <v>467</v>
      </c>
      <c r="G348" s="35"/>
      <c r="H348" s="35"/>
      <c r="I348" s="196"/>
      <c r="J348" s="35"/>
      <c r="K348" s="35"/>
      <c r="L348" s="38"/>
      <c r="M348" s="197"/>
      <c r="N348" s="198"/>
      <c r="O348" s="70"/>
      <c r="P348" s="70"/>
      <c r="Q348" s="70"/>
      <c r="R348" s="70"/>
      <c r="S348" s="70"/>
      <c r="T348" s="71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6" t="s">
        <v>131</v>
      </c>
      <c r="AU348" s="16" t="s">
        <v>14</v>
      </c>
    </row>
    <row r="349" spans="1:65" s="14" customFormat="1" ht="11.25">
      <c r="B349" s="210"/>
      <c r="C349" s="211"/>
      <c r="D349" s="201" t="s">
        <v>133</v>
      </c>
      <c r="E349" s="212" t="s">
        <v>1</v>
      </c>
      <c r="F349" s="213" t="s">
        <v>468</v>
      </c>
      <c r="G349" s="211"/>
      <c r="H349" s="214">
        <v>17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133</v>
      </c>
      <c r="AU349" s="220" t="s">
        <v>14</v>
      </c>
      <c r="AV349" s="14" t="s">
        <v>14</v>
      </c>
      <c r="AW349" s="14" t="s">
        <v>29</v>
      </c>
      <c r="AX349" s="14" t="s">
        <v>80</v>
      </c>
      <c r="AY349" s="220" t="s">
        <v>122</v>
      </c>
    </row>
    <row r="350" spans="1:65" s="2" customFormat="1" ht="24.2" customHeight="1">
      <c r="A350" s="33"/>
      <c r="B350" s="34"/>
      <c r="C350" s="181" t="s">
        <v>469</v>
      </c>
      <c r="D350" s="181" t="s">
        <v>124</v>
      </c>
      <c r="E350" s="182" t="s">
        <v>470</v>
      </c>
      <c r="F350" s="183" t="s">
        <v>471</v>
      </c>
      <c r="G350" s="184" t="s">
        <v>308</v>
      </c>
      <c r="H350" s="185">
        <v>1</v>
      </c>
      <c r="I350" s="186"/>
      <c r="J350" s="187">
        <f>ROUND(I350*H350,2)</f>
        <v>0</v>
      </c>
      <c r="K350" s="183" t="s">
        <v>128</v>
      </c>
      <c r="L350" s="38"/>
      <c r="M350" s="188" t="s">
        <v>1</v>
      </c>
      <c r="N350" s="189" t="s">
        <v>37</v>
      </c>
      <c r="O350" s="70"/>
      <c r="P350" s="190">
        <f>O350*H350</f>
        <v>0</v>
      </c>
      <c r="Q350" s="190">
        <v>0.41488999999999998</v>
      </c>
      <c r="R350" s="190">
        <f>Q350*H350</f>
        <v>0.41488999999999998</v>
      </c>
      <c r="S350" s="190">
        <v>0</v>
      </c>
      <c r="T350" s="191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92" t="s">
        <v>129</v>
      </c>
      <c r="AT350" s="192" t="s">
        <v>124</v>
      </c>
      <c r="AU350" s="192" t="s">
        <v>14</v>
      </c>
      <c r="AY350" s="16" t="s">
        <v>122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16" t="s">
        <v>80</v>
      </c>
      <c r="BK350" s="193">
        <f>ROUND(I350*H350,2)</f>
        <v>0</v>
      </c>
      <c r="BL350" s="16" t="s">
        <v>129</v>
      </c>
      <c r="BM350" s="192" t="s">
        <v>472</v>
      </c>
    </row>
    <row r="351" spans="1:65" s="2" customFormat="1" ht="11.25">
      <c r="A351" s="33"/>
      <c r="B351" s="34"/>
      <c r="C351" s="35"/>
      <c r="D351" s="194" t="s">
        <v>131</v>
      </c>
      <c r="E351" s="35"/>
      <c r="F351" s="195" t="s">
        <v>473</v>
      </c>
      <c r="G351" s="35"/>
      <c r="H351" s="35"/>
      <c r="I351" s="196"/>
      <c r="J351" s="35"/>
      <c r="K351" s="35"/>
      <c r="L351" s="38"/>
      <c r="M351" s="197"/>
      <c r="N351" s="198"/>
      <c r="O351" s="70"/>
      <c r="P351" s="70"/>
      <c r="Q351" s="70"/>
      <c r="R351" s="70"/>
      <c r="S351" s="70"/>
      <c r="T351" s="71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T351" s="16" t="s">
        <v>131</v>
      </c>
      <c r="AU351" s="16" t="s">
        <v>14</v>
      </c>
    </row>
    <row r="352" spans="1:65" s="14" customFormat="1" ht="11.25">
      <c r="B352" s="210"/>
      <c r="C352" s="211"/>
      <c r="D352" s="201" t="s">
        <v>133</v>
      </c>
      <c r="E352" s="212" t="s">
        <v>1</v>
      </c>
      <c r="F352" s="213" t="s">
        <v>80</v>
      </c>
      <c r="G352" s="211"/>
      <c r="H352" s="214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133</v>
      </c>
      <c r="AU352" s="220" t="s">
        <v>14</v>
      </c>
      <c r="AV352" s="14" t="s">
        <v>14</v>
      </c>
      <c r="AW352" s="14" t="s">
        <v>29</v>
      </c>
      <c r="AX352" s="14" t="s">
        <v>80</v>
      </c>
      <c r="AY352" s="220" t="s">
        <v>122</v>
      </c>
    </row>
    <row r="353" spans="1:65" s="2" customFormat="1" ht="21.75" customHeight="1">
      <c r="A353" s="33"/>
      <c r="B353" s="34"/>
      <c r="C353" s="221" t="s">
        <v>474</v>
      </c>
      <c r="D353" s="221" t="s">
        <v>222</v>
      </c>
      <c r="E353" s="222" t="s">
        <v>475</v>
      </c>
      <c r="F353" s="223" t="s">
        <v>476</v>
      </c>
      <c r="G353" s="224" t="s">
        <v>308</v>
      </c>
      <c r="H353" s="225">
        <v>1</v>
      </c>
      <c r="I353" s="226"/>
      <c r="J353" s="227">
        <f>ROUND(I353*H353,2)</f>
        <v>0</v>
      </c>
      <c r="K353" s="223" t="s">
        <v>128</v>
      </c>
      <c r="L353" s="228"/>
      <c r="M353" s="229" t="s">
        <v>1</v>
      </c>
      <c r="N353" s="230" t="s">
        <v>37</v>
      </c>
      <c r="O353" s="70"/>
      <c r="P353" s="190">
        <f>O353*H353</f>
        <v>0</v>
      </c>
      <c r="Q353" s="190">
        <v>1.6</v>
      </c>
      <c r="R353" s="190">
        <f>Q353*H353</f>
        <v>1.6</v>
      </c>
      <c r="S353" s="190">
        <v>0</v>
      </c>
      <c r="T353" s="19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92" t="s">
        <v>180</v>
      </c>
      <c r="AT353" s="192" t="s">
        <v>222</v>
      </c>
      <c r="AU353" s="192" t="s">
        <v>14</v>
      </c>
      <c r="AY353" s="16" t="s">
        <v>122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6" t="s">
        <v>80</v>
      </c>
      <c r="BK353" s="193">
        <f>ROUND(I353*H353,2)</f>
        <v>0</v>
      </c>
      <c r="BL353" s="16" t="s">
        <v>129</v>
      </c>
      <c r="BM353" s="192" t="s">
        <v>477</v>
      </c>
    </row>
    <row r="354" spans="1:65" s="14" customFormat="1" ht="11.25">
      <c r="B354" s="210"/>
      <c r="C354" s="211"/>
      <c r="D354" s="201" t="s">
        <v>133</v>
      </c>
      <c r="E354" s="212" t="s">
        <v>1</v>
      </c>
      <c r="F354" s="213" t="s">
        <v>80</v>
      </c>
      <c r="G354" s="211"/>
      <c r="H354" s="214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133</v>
      </c>
      <c r="AU354" s="220" t="s">
        <v>14</v>
      </c>
      <c r="AV354" s="14" t="s">
        <v>14</v>
      </c>
      <c r="AW354" s="14" t="s">
        <v>29</v>
      </c>
      <c r="AX354" s="14" t="s">
        <v>80</v>
      </c>
      <c r="AY354" s="220" t="s">
        <v>122</v>
      </c>
    </row>
    <row r="355" spans="1:65" s="2" customFormat="1" ht="24.2" customHeight="1">
      <c r="A355" s="33"/>
      <c r="B355" s="34"/>
      <c r="C355" s="181" t="s">
        <v>478</v>
      </c>
      <c r="D355" s="181" t="s">
        <v>124</v>
      </c>
      <c r="E355" s="182" t="s">
        <v>479</v>
      </c>
      <c r="F355" s="183" t="s">
        <v>480</v>
      </c>
      <c r="G355" s="184" t="s">
        <v>308</v>
      </c>
      <c r="H355" s="185">
        <v>3</v>
      </c>
      <c r="I355" s="186"/>
      <c r="J355" s="187">
        <f>ROUND(I355*H355,2)</f>
        <v>0</v>
      </c>
      <c r="K355" s="183" t="s">
        <v>128</v>
      </c>
      <c r="L355" s="38"/>
      <c r="M355" s="188" t="s">
        <v>1</v>
      </c>
      <c r="N355" s="189" t="s">
        <v>37</v>
      </c>
      <c r="O355" s="70"/>
      <c r="P355" s="190">
        <f>O355*H355</f>
        <v>0</v>
      </c>
      <c r="Q355" s="190">
        <v>9.8899999999999995E-3</v>
      </c>
      <c r="R355" s="190">
        <f>Q355*H355</f>
        <v>2.9669999999999998E-2</v>
      </c>
      <c r="S355" s="190">
        <v>0</v>
      </c>
      <c r="T355" s="19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92" t="s">
        <v>129</v>
      </c>
      <c r="AT355" s="192" t="s">
        <v>124</v>
      </c>
      <c r="AU355" s="192" t="s">
        <v>14</v>
      </c>
      <c r="AY355" s="16" t="s">
        <v>122</v>
      </c>
      <c r="BE355" s="193">
        <f>IF(N355="základní",J355,0)</f>
        <v>0</v>
      </c>
      <c r="BF355" s="193">
        <f>IF(N355="snížená",J355,0)</f>
        <v>0</v>
      </c>
      <c r="BG355" s="193">
        <f>IF(N355="zákl. přenesená",J355,0)</f>
        <v>0</v>
      </c>
      <c r="BH355" s="193">
        <f>IF(N355="sníž. přenesená",J355,0)</f>
        <v>0</v>
      </c>
      <c r="BI355" s="193">
        <f>IF(N355="nulová",J355,0)</f>
        <v>0</v>
      </c>
      <c r="BJ355" s="16" t="s">
        <v>80</v>
      </c>
      <c r="BK355" s="193">
        <f>ROUND(I355*H355,2)</f>
        <v>0</v>
      </c>
      <c r="BL355" s="16" t="s">
        <v>129</v>
      </c>
      <c r="BM355" s="192" t="s">
        <v>481</v>
      </c>
    </row>
    <row r="356" spans="1:65" s="2" customFormat="1" ht="11.25">
      <c r="A356" s="33"/>
      <c r="B356" s="34"/>
      <c r="C356" s="35"/>
      <c r="D356" s="194" t="s">
        <v>131</v>
      </c>
      <c r="E356" s="35"/>
      <c r="F356" s="195" t="s">
        <v>482</v>
      </c>
      <c r="G356" s="35"/>
      <c r="H356" s="35"/>
      <c r="I356" s="196"/>
      <c r="J356" s="35"/>
      <c r="K356" s="35"/>
      <c r="L356" s="38"/>
      <c r="M356" s="197"/>
      <c r="N356" s="198"/>
      <c r="O356" s="70"/>
      <c r="P356" s="70"/>
      <c r="Q356" s="70"/>
      <c r="R356" s="70"/>
      <c r="S356" s="70"/>
      <c r="T356" s="71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6" t="s">
        <v>131</v>
      </c>
      <c r="AU356" s="16" t="s">
        <v>14</v>
      </c>
    </row>
    <row r="357" spans="1:65" s="14" customFormat="1" ht="11.25">
      <c r="B357" s="210"/>
      <c r="C357" s="211"/>
      <c r="D357" s="201" t="s">
        <v>133</v>
      </c>
      <c r="E357" s="212" t="s">
        <v>1</v>
      </c>
      <c r="F357" s="213" t="s">
        <v>144</v>
      </c>
      <c r="G357" s="211"/>
      <c r="H357" s="214">
        <v>3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133</v>
      </c>
      <c r="AU357" s="220" t="s">
        <v>14</v>
      </c>
      <c r="AV357" s="14" t="s">
        <v>14</v>
      </c>
      <c r="AW357" s="14" t="s">
        <v>29</v>
      </c>
      <c r="AX357" s="14" t="s">
        <v>80</v>
      </c>
      <c r="AY357" s="220" t="s">
        <v>122</v>
      </c>
    </row>
    <row r="358" spans="1:65" s="2" customFormat="1" ht="24.2" customHeight="1">
      <c r="A358" s="33"/>
      <c r="B358" s="34"/>
      <c r="C358" s="221" t="s">
        <v>350</v>
      </c>
      <c r="D358" s="221" t="s">
        <v>222</v>
      </c>
      <c r="E358" s="222" t="s">
        <v>483</v>
      </c>
      <c r="F358" s="223" t="s">
        <v>484</v>
      </c>
      <c r="G358" s="224" t="s">
        <v>308</v>
      </c>
      <c r="H358" s="225">
        <v>3</v>
      </c>
      <c r="I358" s="226"/>
      <c r="J358" s="227">
        <f>ROUND(I358*H358,2)</f>
        <v>0</v>
      </c>
      <c r="K358" s="223" t="s">
        <v>128</v>
      </c>
      <c r="L358" s="228"/>
      <c r="M358" s="229" t="s">
        <v>1</v>
      </c>
      <c r="N358" s="230" t="s">
        <v>37</v>
      </c>
      <c r="O358" s="70"/>
      <c r="P358" s="190">
        <f>O358*H358</f>
        <v>0</v>
      </c>
      <c r="Q358" s="190">
        <v>0.86</v>
      </c>
      <c r="R358" s="190">
        <f>Q358*H358</f>
        <v>2.58</v>
      </c>
      <c r="S358" s="190">
        <v>0</v>
      </c>
      <c r="T358" s="19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92" t="s">
        <v>180</v>
      </c>
      <c r="AT358" s="192" t="s">
        <v>222</v>
      </c>
      <c r="AU358" s="192" t="s">
        <v>14</v>
      </c>
      <c r="AY358" s="16" t="s">
        <v>122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16" t="s">
        <v>80</v>
      </c>
      <c r="BK358" s="193">
        <f>ROUND(I358*H358,2)</f>
        <v>0</v>
      </c>
      <c r="BL358" s="16" t="s">
        <v>129</v>
      </c>
      <c r="BM358" s="192" t="s">
        <v>485</v>
      </c>
    </row>
    <row r="359" spans="1:65" s="14" customFormat="1" ht="11.25">
      <c r="B359" s="210"/>
      <c r="C359" s="211"/>
      <c r="D359" s="201" t="s">
        <v>133</v>
      </c>
      <c r="E359" s="212" t="s">
        <v>1</v>
      </c>
      <c r="F359" s="213" t="s">
        <v>144</v>
      </c>
      <c r="G359" s="211"/>
      <c r="H359" s="214">
        <v>3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133</v>
      </c>
      <c r="AU359" s="220" t="s">
        <v>14</v>
      </c>
      <c r="AV359" s="14" t="s">
        <v>14</v>
      </c>
      <c r="AW359" s="14" t="s">
        <v>29</v>
      </c>
      <c r="AX359" s="14" t="s">
        <v>80</v>
      </c>
      <c r="AY359" s="220" t="s">
        <v>122</v>
      </c>
    </row>
    <row r="360" spans="1:65" s="2" customFormat="1" ht="24.2" customHeight="1">
      <c r="A360" s="33"/>
      <c r="B360" s="34"/>
      <c r="C360" s="181" t="s">
        <v>486</v>
      </c>
      <c r="D360" s="181" t="s">
        <v>124</v>
      </c>
      <c r="E360" s="182" t="s">
        <v>487</v>
      </c>
      <c r="F360" s="183" t="s">
        <v>488</v>
      </c>
      <c r="G360" s="184" t="s">
        <v>308</v>
      </c>
      <c r="H360" s="185">
        <v>1</v>
      </c>
      <c r="I360" s="186"/>
      <c r="J360" s="187">
        <f>ROUND(I360*H360,2)</f>
        <v>0</v>
      </c>
      <c r="K360" s="183" t="s">
        <v>128</v>
      </c>
      <c r="L360" s="38"/>
      <c r="M360" s="188" t="s">
        <v>1</v>
      </c>
      <c r="N360" s="189" t="s">
        <v>37</v>
      </c>
      <c r="O360" s="70"/>
      <c r="P360" s="190">
        <f>O360*H360</f>
        <v>0</v>
      </c>
      <c r="Q360" s="190">
        <v>1.218E-2</v>
      </c>
      <c r="R360" s="190">
        <f>Q360*H360</f>
        <v>1.218E-2</v>
      </c>
      <c r="S360" s="190">
        <v>0</v>
      </c>
      <c r="T360" s="19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92" t="s">
        <v>129</v>
      </c>
      <c r="AT360" s="192" t="s">
        <v>124</v>
      </c>
      <c r="AU360" s="192" t="s">
        <v>14</v>
      </c>
      <c r="AY360" s="16" t="s">
        <v>122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16" t="s">
        <v>80</v>
      </c>
      <c r="BK360" s="193">
        <f>ROUND(I360*H360,2)</f>
        <v>0</v>
      </c>
      <c r="BL360" s="16" t="s">
        <v>129</v>
      </c>
      <c r="BM360" s="192" t="s">
        <v>489</v>
      </c>
    </row>
    <row r="361" spans="1:65" s="2" customFormat="1" ht="11.25">
      <c r="A361" s="33"/>
      <c r="B361" s="34"/>
      <c r="C361" s="35"/>
      <c r="D361" s="194" t="s">
        <v>131</v>
      </c>
      <c r="E361" s="35"/>
      <c r="F361" s="195" t="s">
        <v>490</v>
      </c>
      <c r="G361" s="35"/>
      <c r="H361" s="35"/>
      <c r="I361" s="196"/>
      <c r="J361" s="35"/>
      <c r="K361" s="35"/>
      <c r="L361" s="38"/>
      <c r="M361" s="197"/>
      <c r="N361" s="198"/>
      <c r="O361" s="70"/>
      <c r="P361" s="70"/>
      <c r="Q361" s="70"/>
      <c r="R361" s="70"/>
      <c r="S361" s="70"/>
      <c r="T361" s="71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T361" s="16" t="s">
        <v>131</v>
      </c>
      <c r="AU361" s="16" t="s">
        <v>14</v>
      </c>
    </row>
    <row r="362" spans="1:65" s="14" customFormat="1" ht="11.25">
      <c r="B362" s="210"/>
      <c r="C362" s="211"/>
      <c r="D362" s="201" t="s">
        <v>133</v>
      </c>
      <c r="E362" s="212" t="s">
        <v>1</v>
      </c>
      <c r="F362" s="213" t="s">
        <v>80</v>
      </c>
      <c r="G362" s="211"/>
      <c r="H362" s="214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133</v>
      </c>
      <c r="AU362" s="220" t="s">
        <v>14</v>
      </c>
      <c r="AV362" s="14" t="s">
        <v>14</v>
      </c>
      <c r="AW362" s="14" t="s">
        <v>29</v>
      </c>
      <c r="AX362" s="14" t="s">
        <v>80</v>
      </c>
      <c r="AY362" s="220" t="s">
        <v>122</v>
      </c>
    </row>
    <row r="363" spans="1:65" s="2" customFormat="1" ht="24.2" customHeight="1">
      <c r="A363" s="33"/>
      <c r="B363" s="34"/>
      <c r="C363" s="221" t="s">
        <v>491</v>
      </c>
      <c r="D363" s="221" t="s">
        <v>222</v>
      </c>
      <c r="E363" s="222" t="s">
        <v>492</v>
      </c>
      <c r="F363" s="223" t="s">
        <v>493</v>
      </c>
      <c r="G363" s="224" t="s">
        <v>308</v>
      </c>
      <c r="H363" s="225">
        <v>1</v>
      </c>
      <c r="I363" s="226"/>
      <c r="J363" s="227">
        <f>ROUND(I363*H363,2)</f>
        <v>0</v>
      </c>
      <c r="K363" s="223" t="s">
        <v>128</v>
      </c>
      <c r="L363" s="228"/>
      <c r="M363" s="229" t="s">
        <v>1</v>
      </c>
      <c r="N363" s="230" t="s">
        <v>37</v>
      </c>
      <c r="O363" s="70"/>
      <c r="P363" s="190">
        <f>O363*H363</f>
        <v>0</v>
      </c>
      <c r="Q363" s="190">
        <v>0.58499999999999996</v>
      </c>
      <c r="R363" s="190">
        <f>Q363*H363</f>
        <v>0.58499999999999996</v>
      </c>
      <c r="S363" s="190">
        <v>0</v>
      </c>
      <c r="T363" s="191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92" t="s">
        <v>180</v>
      </c>
      <c r="AT363" s="192" t="s">
        <v>222</v>
      </c>
      <c r="AU363" s="192" t="s">
        <v>14</v>
      </c>
      <c r="AY363" s="16" t="s">
        <v>122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6" t="s">
        <v>80</v>
      </c>
      <c r="BK363" s="193">
        <f>ROUND(I363*H363,2)</f>
        <v>0</v>
      </c>
      <c r="BL363" s="16" t="s">
        <v>129</v>
      </c>
      <c r="BM363" s="192" t="s">
        <v>494</v>
      </c>
    </row>
    <row r="364" spans="1:65" s="14" customFormat="1" ht="11.25">
      <c r="B364" s="210"/>
      <c r="C364" s="211"/>
      <c r="D364" s="201" t="s">
        <v>133</v>
      </c>
      <c r="E364" s="212" t="s">
        <v>1</v>
      </c>
      <c r="F364" s="213" t="s">
        <v>80</v>
      </c>
      <c r="G364" s="211"/>
      <c r="H364" s="214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133</v>
      </c>
      <c r="AU364" s="220" t="s">
        <v>14</v>
      </c>
      <c r="AV364" s="14" t="s">
        <v>14</v>
      </c>
      <c r="AW364" s="14" t="s">
        <v>29</v>
      </c>
      <c r="AX364" s="14" t="s">
        <v>80</v>
      </c>
      <c r="AY364" s="220" t="s">
        <v>122</v>
      </c>
    </row>
    <row r="365" spans="1:65" s="2" customFormat="1" ht="16.5" customHeight="1">
      <c r="A365" s="33"/>
      <c r="B365" s="34"/>
      <c r="C365" s="181" t="s">
        <v>495</v>
      </c>
      <c r="D365" s="181" t="s">
        <v>124</v>
      </c>
      <c r="E365" s="182" t="s">
        <v>496</v>
      </c>
      <c r="F365" s="183" t="s">
        <v>497</v>
      </c>
      <c r="G365" s="184" t="s">
        <v>308</v>
      </c>
      <c r="H365" s="185">
        <v>2</v>
      </c>
      <c r="I365" s="186"/>
      <c r="J365" s="187">
        <f>ROUND(I365*H365,2)</f>
        <v>0</v>
      </c>
      <c r="K365" s="183" t="s">
        <v>1</v>
      </c>
      <c r="L365" s="38"/>
      <c r="M365" s="188" t="s">
        <v>1</v>
      </c>
      <c r="N365" s="189" t="s">
        <v>37</v>
      </c>
      <c r="O365" s="70"/>
      <c r="P365" s="190">
        <f>O365*H365</f>
        <v>0</v>
      </c>
      <c r="Q365" s="190">
        <v>1.2030000000000001E-2</v>
      </c>
      <c r="R365" s="190">
        <f>Q365*H365</f>
        <v>2.4060000000000002E-2</v>
      </c>
      <c r="S365" s="190">
        <v>0</v>
      </c>
      <c r="T365" s="191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92" t="s">
        <v>129</v>
      </c>
      <c r="AT365" s="192" t="s">
        <v>124</v>
      </c>
      <c r="AU365" s="192" t="s">
        <v>14</v>
      </c>
      <c r="AY365" s="16" t="s">
        <v>122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6" t="s">
        <v>80</v>
      </c>
      <c r="BK365" s="193">
        <f>ROUND(I365*H365,2)</f>
        <v>0</v>
      </c>
      <c r="BL365" s="16" t="s">
        <v>129</v>
      </c>
      <c r="BM365" s="192" t="s">
        <v>498</v>
      </c>
    </row>
    <row r="366" spans="1:65" s="14" customFormat="1" ht="11.25">
      <c r="B366" s="210"/>
      <c r="C366" s="211"/>
      <c r="D366" s="201" t="s">
        <v>133</v>
      </c>
      <c r="E366" s="212" t="s">
        <v>1</v>
      </c>
      <c r="F366" s="213" t="s">
        <v>14</v>
      </c>
      <c r="G366" s="211"/>
      <c r="H366" s="214">
        <v>2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133</v>
      </c>
      <c r="AU366" s="220" t="s">
        <v>14</v>
      </c>
      <c r="AV366" s="14" t="s">
        <v>14</v>
      </c>
      <c r="AW366" s="14" t="s">
        <v>29</v>
      </c>
      <c r="AX366" s="14" t="s">
        <v>80</v>
      </c>
      <c r="AY366" s="220" t="s">
        <v>122</v>
      </c>
    </row>
    <row r="367" spans="1:65" s="2" customFormat="1" ht="24.2" customHeight="1">
      <c r="A367" s="33"/>
      <c r="B367" s="34"/>
      <c r="C367" s="221" t="s">
        <v>499</v>
      </c>
      <c r="D367" s="221" t="s">
        <v>222</v>
      </c>
      <c r="E367" s="222" t="s">
        <v>500</v>
      </c>
      <c r="F367" s="223" t="s">
        <v>501</v>
      </c>
      <c r="G367" s="224" t="s">
        <v>308</v>
      </c>
      <c r="H367" s="225">
        <v>1</v>
      </c>
      <c r="I367" s="226"/>
      <c r="J367" s="227">
        <f>ROUND(I367*H367,2)</f>
        <v>0</v>
      </c>
      <c r="K367" s="223" t="s">
        <v>128</v>
      </c>
      <c r="L367" s="228"/>
      <c r="M367" s="229" t="s">
        <v>1</v>
      </c>
      <c r="N367" s="230" t="s">
        <v>37</v>
      </c>
      <c r="O367" s="70"/>
      <c r="P367" s="190">
        <f>O367*H367</f>
        <v>0</v>
      </c>
      <c r="Q367" s="190">
        <v>4.1000000000000002E-2</v>
      </c>
      <c r="R367" s="190">
        <f>Q367*H367</f>
        <v>4.1000000000000002E-2</v>
      </c>
      <c r="S367" s="190">
        <v>0</v>
      </c>
      <c r="T367" s="19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92" t="s">
        <v>180</v>
      </c>
      <c r="AT367" s="192" t="s">
        <v>222</v>
      </c>
      <c r="AU367" s="192" t="s">
        <v>14</v>
      </c>
      <c r="AY367" s="16" t="s">
        <v>122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6" t="s">
        <v>80</v>
      </c>
      <c r="BK367" s="193">
        <f>ROUND(I367*H367,2)</f>
        <v>0</v>
      </c>
      <c r="BL367" s="16" t="s">
        <v>129</v>
      </c>
      <c r="BM367" s="192" t="s">
        <v>502</v>
      </c>
    </row>
    <row r="368" spans="1:65" s="14" customFormat="1" ht="11.25">
      <c r="B368" s="210"/>
      <c r="C368" s="211"/>
      <c r="D368" s="201" t="s">
        <v>133</v>
      </c>
      <c r="E368" s="212" t="s">
        <v>1</v>
      </c>
      <c r="F368" s="213" t="s">
        <v>80</v>
      </c>
      <c r="G368" s="211"/>
      <c r="H368" s="214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133</v>
      </c>
      <c r="AU368" s="220" t="s">
        <v>14</v>
      </c>
      <c r="AV368" s="14" t="s">
        <v>14</v>
      </c>
      <c r="AW368" s="14" t="s">
        <v>29</v>
      </c>
      <c r="AX368" s="14" t="s">
        <v>80</v>
      </c>
      <c r="AY368" s="220" t="s">
        <v>122</v>
      </c>
    </row>
    <row r="369" spans="1:65" s="2" customFormat="1" ht="24.2" customHeight="1">
      <c r="A369" s="33"/>
      <c r="B369" s="34"/>
      <c r="C369" s="221" t="s">
        <v>503</v>
      </c>
      <c r="D369" s="221" t="s">
        <v>222</v>
      </c>
      <c r="E369" s="222" t="s">
        <v>504</v>
      </c>
      <c r="F369" s="223" t="s">
        <v>505</v>
      </c>
      <c r="G369" s="224" t="s">
        <v>308</v>
      </c>
      <c r="H369" s="225">
        <v>1</v>
      </c>
      <c r="I369" s="226"/>
      <c r="J369" s="227">
        <f>ROUND(I369*H369,2)</f>
        <v>0</v>
      </c>
      <c r="K369" s="223" t="s">
        <v>128</v>
      </c>
      <c r="L369" s="228"/>
      <c r="M369" s="229" t="s">
        <v>1</v>
      </c>
      <c r="N369" s="230" t="s">
        <v>37</v>
      </c>
      <c r="O369" s="70"/>
      <c r="P369" s="190">
        <f>O369*H369</f>
        <v>0</v>
      </c>
      <c r="Q369" s="190">
        <v>5.2999999999999999E-2</v>
      </c>
      <c r="R369" s="190">
        <f>Q369*H369</f>
        <v>5.2999999999999999E-2</v>
      </c>
      <c r="S369" s="190">
        <v>0</v>
      </c>
      <c r="T369" s="19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92" t="s">
        <v>180</v>
      </c>
      <c r="AT369" s="192" t="s">
        <v>222</v>
      </c>
      <c r="AU369" s="192" t="s">
        <v>14</v>
      </c>
      <c r="AY369" s="16" t="s">
        <v>122</v>
      </c>
      <c r="BE369" s="193">
        <f>IF(N369="základní",J369,0)</f>
        <v>0</v>
      </c>
      <c r="BF369" s="193">
        <f>IF(N369="snížená",J369,0)</f>
        <v>0</v>
      </c>
      <c r="BG369" s="193">
        <f>IF(N369="zákl. přenesená",J369,0)</f>
        <v>0</v>
      </c>
      <c r="BH369" s="193">
        <f>IF(N369="sníž. přenesená",J369,0)</f>
        <v>0</v>
      </c>
      <c r="BI369" s="193">
        <f>IF(N369="nulová",J369,0)</f>
        <v>0</v>
      </c>
      <c r="BJ369" s="16" t="s">
        <v>80</v>
      </c>
      <c r="BK369" s="193">
        <f>ROUND(I369*H369,2)</f>
        <v>0</v>
      </c>
      <c r="BL369" s="16" t="s">
        <v>129</v>
      </c>
      <c r="BM369" s="192" t="s">
        <v>506</v>
      </c>
    </row>
    <row r="370" spans="1:65" s="14" customFormat="1" ht="11.25">
      <c r="B370" s="210"/>
      <c r="C370" s="211"/>
      <c r="D370" s="201" t="s">
        <v>133</v>
      </c>
      <c r="E370" s="212" t="s">
        <v>1</v>
      </c>
      <c r="F370" s="213" t="s">
        <v>80</v>
      </c>
      <c r="G370" s="211"/>
      <c r="H370" s="214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133</v>
      </c>
      <c r="AU370" s="220" t="s">
        <v>14</v>
      </c>
      <c r="AV370" s="14" t="s">
        <v>14</v>
      </c>
      <c r="AW370" s="14" t="s">
        <v>29</v>
      </c>
      <c r="AX370" s="14" t="s">
        <v>80</v>
      </c>
      <c r="AY370" s="220" t="s">
        <v>122</v>
      </c>
    </row>
    <row r="371" spans="1:65" s="2" customFormat="1" ht="16.5" customHeight="1">
      <c r="A371" s="33"/>
      <c r="B371" s="34"/>
      <c r="C371" s="181" t="s">
        <v>507</v>
      </c>
      <c r="D371" s="181" t="s">
        <v>124</v>
      </c>
      <c r="E371" s="182" t="s">
        <v>508</v>
      </c>
      <c r="F371" s="183" t="s">
        <v>509</v>
      </c>
      <c r="G371" s="184" t="s">
        <v>308</v>
      </c>
      <c r="H371" s="185">
        <v>1</v>
      </c>
      <c r="I371" s="186"/>
      <c r="J371" s="187">
        <f>ROUND(I371*H371,2)</f>
        <v>0</v>
      </c>
      <c r="K371" s="183" t="s">
        <v>1</v>
      </c>
      <c r="L371" s="38"/>
      <c r="M371" s="188" t="s">
        <v>1</v>
      </c>
      <c r="N371" s="189" t="s">
        <v>37</v>
      </c>
      <c r="O371" s="70"/>
      <c r="P371" s="190">
        <f>O371*H371</f>
        <v>0</v>
      </c>
      <c r="Q371" s="190">
        <v>1.2030000000000001E-2</v>
      </c>
      <c r="R371" s="190">
        <f>Q371*H371</f>
        <v>1.2030000000000001E-2</v>
      </c>
      <c r="S371" s="190">
        <v>0</v>
      </c>
      <c r="T371" s="191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92" t="s">
        <v>129</v>
      </c>
      <c r="AT371" s="192" t="s">
        <v>124</v>
      </c>
      <c r="AU371" s="192" t="s">
        <v>14</v>
      </c>
      <c r="AY371" s="16" t="s">
        <v>122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6" t="s">
        <v>80</v>
      </c>
      <c r="BK371" s="193">
        <f>ROUND(I371*H371,2)</f>
        <v>0</v>
      </c>
      <c r="BL371" s="16" t="s">
        <v>129</v>
      </c>
      <c r="BM371" s="192" t="s">
        <v>510</v>
      </c>
    </row>
    <row r="372" spans="1:65" s="14" customFormat="1" ht="11.25">
      <c r="B372" s="210"/>
      <c r="C372" s="211"/>
      <c r="D372" s="201" t="s">
        <v>133</v>
      </c>
      <c r="E372" s="212" t="s">
        <v>1</v>
      </c>
      <c r="F372" s="213" t="s">
        <v>80</v>
      </c>
      <c r="G372" s="211"/>
      <c r="H372" s="214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133</v>
      </c>
      <c r="AU372" s="220" t="s">
        <v>14</v>
      </c>
      <c r="AV372" s="14" t="s">
        <v>14</v>
      </c>
      <c r="AW372" s="14" t="s">
        <v>29</v>
      </c>
      <c r="AX372" s="14" t="s">
        <v>80</v>
      </c>
      <c r="AY372" s="220" t="s">
        <v>122</v>
      </c>
    </row>
    <row r="373" spans="1:65" s="2" customFormat="1" ht="24.2" customHeight="1">
      <c r="A373" s="33"/>
      <c r="B373" s="34"/>
      <c r="C373" s="221" t="s">
        <v>511</v>
      </c>
      <c r="D373" s="221" t="s">
        <v>222</v>
      </c>
      <c r="E373" s="222" t="s">
        <v>512</v>
      </c>
      <c r="F373" s="223" t="s">
        <v>513</v>
      </c>
      <c r="G373" s="224" t="s">
        <v>308</v>
      </c>
      <c r="H373" s="225">
        <v>1</v>
      </c>
      <c r="I373" s="226"/>
      <c r="J373" s="227">
        <f>ROUND(I373*H373,2)</f>
        <v>0</v>
      </c>
      <c r="K373" s="223" t="s">
        <v>128</v>
      </c>
      <c r="L373" s="228"/>
      <c r="M373" s="229" t="s">
        <v>1</v>
      </c>
      <c r="N373" s="230" t="s">
        <v>37</v>
      </c>
      <c r="O373" s="70"/>
      <c r="P373" s="190">
        <f>O373*H373</f>
        <v>0</v>
      </c>
      <c r="Q373" s="190">
        <v>5.6300000000000003E-2</v>
      </c>
      <c r="R373" s="190">
        <f>Q373*H373</f>
        <v>5.6300000000000003E-2</v>
      </c>
      <c r="S373" s="190">
        <v>0</v>
      </c>
      <c r="T373" s="19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92" t="s">
        <v>180</v>
      </c>
      <c r="AT373" s="192" t="s">
        <v>222</v>
      </c>
      <c r="AU373" s="192" t="s">
        <v>14</v>
      </c>
      <c r="AY373" s="16" t="s">
        <v>122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6" t="s">
        <v>80</v>
      </c>
      <c r="BK373" s="193">
        <f>ROUND(I373*H373,2)</f>
        <v>0</v>
      </c>
      <c r="BL373" s="16" t="s">
        <v>129</v>
      </c>
      <c r="BM373" s="192" t="s">
        <v>514</v>
      </c>
    </row>
    <row r="374" spans="1:65" s="14" customFormat="1" ht="11.25">
      <c r="B374" s="210"/>
      <c r="C374" s="211"/>
      <c r="D374" s="201" t="s">
        <v>133</v>
      </c>
      <c r="E374" s="212" t="s">
        <v>1</v>
      </c>
      <c r="F374" s="213" t="s">
        <v>80</v>
      </c>
      <c r="G374" s="211"/>
      <c r="H374" s="214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133</v>
      </c>
      <c r="AU374" s="220" t="s">
        <v>14</v>
      </c>
      <c r="AV374" s="14" t="s">
        <v>14</v>
      </c>
      <c r="AW374" s="14" t="s">
        <v>29</v>
      </c>
      <c r="AX374" s="14" t="s">
        <v>80</v>
      </c>
      <c r="AY374" s="220" t="s">
        <v>122</v>
      </c>
    </row>
    <row r="375" spans="1:65" s="2" customFormat="1" ht="16.5" customHeight="1">
      <c r="A375" s="33"/>
      <c r="B375" s="34"/>
      <c r="C375" s="181" t="s">
        <v>515</v>
      </c>
      <c r="D375" s="181" t="s">
        <v>124</v>
      </c>
      <c r="E375" s="182" t="s">
        <v>516</v>
      </c>
      <c r="F375" s="183" t="s">
        <v>517</v>
      </c>
      <c r="G375" s="184" t="s">
        <v>518</v>
      </c>
      <c r="H375" s="185">
        <v>1</v>
      </c>
      <c r="I375" s="186"/>
      <c r="J375" s="187">
        <f>ROUND(I375*H375,2)</f>
        <v>0</v>
      </c>
      <c r="K375" s="183" t="s">
        <v>1</v>
      </c>
      <c r="L375" s="38"/>
      <c r="M375" s="188" t="s">
        <v>1</v>
      </c>
      <c r="N375" s="189" t="s">
        <v>37</v>
      </c>
      <c r="O375" s="70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92" t="s">
        <v>129</v>
      </c>
      <c r="AT375" s="192" t="s">
        <v>124</v>
      </c>
      <c r="AU375" s="192" t="s">
        <v>14</v>
      </c>
      <c r="AY375" s="16" t="s">
        <v>122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16" t="s">
        <v>80</v>
      </c>
      <c r="BK375" s="193">
        <f>ROUND(I375*H375,2)</f>
        <v>0</v>
      </c>
      <c r="BL375" s="16" t="s">
        <v>129</v>
      </c>
      <c r="BM375" s="192" t="s">
        <v>519</v>
      </c>
    </row>
    <row r="376" spans="1:65" s="14" customFormat="1" ht="11.25">
      <c r="B376" s="210"/>
      <c r="C376" s="211"/>
      <c r="D376" s="201" t="s">
        <v>133</v>
      </c>
      <c r="E376" s="212" t="s">
        <v>1</v>
      </c>
      <c r="F376" s="213" t="s">
        <v>80</v>
      </c>
      <c r="G376" s="211"/>
      <c r="H376" s="214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133</v>
      </c>
      <c r="AU376" s="220" t="s">
        <v>14</v>
      </c>
      <c r="AV376" s="14" t="s">
        <v>14</v>
      </c>
      <c r="AW376" s="14" t="s">
        <v>29</v>
      </c>
      <c r="AX376" s="14" t="s">
        <v>80</v>
      </c>
      <c r="AY376" s="220" t="s">
        <v>122</v>
      </c>
    </row>
    <row r="377" spans="1:65" s="2" customFormat="1" ht="16.5" customHeight="1">
      <c r="A377" s="33"/>
      <c r="B377" s="34"/>
      <c r="C377" s="181" t="s">
        <v>520</v>
      </c>
      <c r="D377" s="181" t="s">
        <v>124</v>
      </c>
      <c r="E377" s="182" t="s">
        <v>521</v>
      </c>
      <c r="F377" s="183" t="s">
        <v>522</v>
      </c>
      <c r="G377" s="184" t="s">
        <v>518</v>
      </c>
      <c r="H377" s="185">
        <v>1</v>
      </c>
      <c r="I377" s="186"/>
      <c r="J377" s="187">
        <f>ROUND(I377*H377,2)</f>
        <v>0</v>
      </c>
      <c r="K377" s="183" t="s">
        <v>1</v>
      </c>
      <c r="L377" s="38"/>
      <c r="M377" s="188" t="s">
        <v>1</v>
      </c>
      <c r="N377" s="189" t="s">
        <v>37</v>
      </c>
      <c r="O377" s="70"/>
      <c r="P377" s="190">
        <f>O377*H377</f>
        <v>0</v>
      </c>
      <c r="Q377" s="190">
        <v>0</v>
      </c>
      <c r="R377" s="190">
        <f>Q377*H377</f>
        <v>0</v>
      </c>
      <c r="S377" s="190">
        <v>0</v>
      </c>
      <c r="T377" s="191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2" t="s">
        <v>129</v>
      </c>
      <c r="AT377" s="192" t="s">
        <v>124</v>
      </c>
      <c r="AU377" s="192" t="s">
        <v>14</v>
      </c>
      <c r="AY377" s="16" t="s">
        <v>122</v>
      </c>
      <c r="BE377" s="193">
        <f>IF(N377="základní",J377,0)</f>
        <v>0</v>
      </c>
      <c r="BF377" s="193">
        <f>IF(N377="snížená",J377,0)</f>
        <v>0</v>
      </c>
      <c r="BG377" s="193">
        <f>IF(N377="zákl. přenesená",J377,0)</f>
        <v>0</v>
      </c>
      <c r="BH377" s="193">
        <f>IF(N377="sníž. přenesená",J377,0)</f>
        <v>0</v>
      </c>
      <c r="BI377" s="193">
        <f>IF(N377="nulová",J377,0)</f>
        <v>0</v>
      </c>
      <c r="BJ377" s="16" t="s">
        <v>80</v>
      </c>
      <c r="BK377" s="193">
        <f>ROUND(I377*H377,2)</f>
        <v>0</v>
      </c>
      <c r="BL377" s="16" t="s">
        <v>129</v>
      </c>
      <c r="BM377" s="192" t="s">
        <v>523</v>
      </c>
    </row>
    <row r="378" spans="1:65" s="14" customFormat="1" ht="11.25">
      <c r="B378" s="210"/>
      <c r="C378" s="211"/>
      <c r="D378" s="201" t="s">
        <v>133</v>
      </c>
      <c r="E378" s="212" t="s">
        <v>1</v>
      </c>
      <c r="F378" s="213" t="s">
        <v>80</v>
      </c>
      <c r="G378" s="211"/>
      <c r="H378" s="214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133</v>
      </c>
      <c r="AU378" s="220" t="s">
        <v>14</v>
      </c>
      <c r="AV378" s="14" t="s">
        <v>14</v>
      </c>
      <c r="AW378" s="14" t="s">
        <v>29</v>
      </c>
      <c r="AX378" s="14" t="s">
        <v>80</v>
      </c>
      <c r="AY378" s="220" t="s">
        <v>122</v>
      </c>
    </row>
    <row r="379" spans="1:65" s="12" customFormat="1" ht="22.9" customHeight="1">
      <c r="B379" s="165"/>
      <c r="C379" s="166"/>
      <c r="D379" s="167" t="s">
        <v>71</v>
      </c>
      <c r="E379" s="179" t="s">
        <v>185</v>
      </c>
      <c r="F379" s="179" t="s">
        <v>524</v>
      </c>
      <c r="G379" s="166"/>
      <c r="H379" s="166"/>
      <c r="I379" s="169"/>
      <c r="J379" s="180">
        <f>BK379</f>
        <v>0</v>
      </c>
      <c r="K379" s="166"/>
      <c r="L379" s="171"/>
      <c r="M379" s="172"/>
      <c r="N379" s="173"/>
      <c r="O379" s="173"/>
      <c r="P379" s="174">
        <f>P380+P399</f>
        <v>0</v>
      </c>
      <c r="Q379" s="173"/>
      <c r="R379" s="174">
        <f>R380+R399</f>
        <v>2.3700000000000001E-3</v>
      </c>
      <c r="S379" s="173"/>
      <c r="T379" s="175">
        <f>T380+T399</f>
        <v>0.18126999999999999</v>
      </c>
      <c r="AR379" s="176" t="s">
        <v>80</v>
      </c>
      <c r="AT379" s="177" t="s">
        <v>71</v>
      </c>
      <c r="AU379" s="177" t="s">
        <v>80</v>
      </c>
      <c r="AY379" s="176" t="s">
        <v>122</v>
      </c>
      <c r="BK379" s="178">
        <f>BK380+BK399</f>
        <v>0</v>
      </c>
    </row>
    <row r="380" spans="1:65" s="12" customFormat="1" ht="20.85" customHeight="1">
      <c r="B380" s="165"/>
      <c r="C380" s="166"/>
      <c r="D380" s="167" t="s">
        <v>71</v>
      </c>
      <c r="E380" s="179" t="s">
        <v>525</v>
      </c>
      <c r="F380" s="179" t="s">
        <v>526</v>
      </c>
      <c r="G380" s="166"/>
      <c r="H380" s="166"/>
      <c r="I380" s="169"/>
      <c r="J380" s="180">
        <f>BK380</f>
        <v>0</v>
      </c>
      <c r="K380" s="166"/>
      <c r="L380" s="171"/>
      <c r="M380" s="172"/>
      <c r="N380" s="173"/>
      <c r="O380" s="173"/>
      <c r="P380" s="174">
        <f>SUM(P381:P398)</f>
        <v>0</v>
      </c>
      <c r="Q380" s="173"/>
      <c r="R380" s="174">
        <f>SUM(R381:R398)</f>
        <v>2.3700000000000001E-3</v>
      </c>
      <c r="S380" s="173"/>
      <c r="T380" s="175">
        <f>SUM(T381:T398)</f>
        <v>0.18126999999999999</v>
      </c>
      <c r="AR380" s="176" t="s">
        <v>80</v>
      </c>
      <c r="AT380" s="177" t="s">
        <v>71</v>
      </c>
      <c r="AU380" s="177" t="s">
        <v>14</v>
      </c>
      <c r="AY380" s="176" t="s">
        <v>122</v>
      </c>
      <c r="BK380" s="178">
        <f>SUM(BK381:BK398)</f>
        <v>0</v>
      </c>
    </row>
    <row r="381" spans="1:65" s="2" customFormat="1" ht="16.5" customHeight="1">
      <c r="A381" s="33"/>
      <c r="B381" s="34"/>
      <c r="C381" s="181" t="s">
        <v>527</v>
      </c>
      <c r="D381" s="181" t="s">
        <v>124</v>
      </c>
      <c r="E381" s="182" t="s">
        <v>528</v>
      </c>
      <c r="F381" s="183" t="s">
        <v>529</v>
      </c>
      <c r="G381" s="184" t="s">
        <v>163</v>
      </c>
      <c r="H381" s="185">
        <v>6.5</v>
      </c>
      <c r="I381" s="186"/>
      <c r="J381" s="187">
        <f>ROUND(I381*H381,2)</f>
        <v>0</v>
      </c>
      <c r="K381" s="183" t="s">
        <v>128</v>
      </c>
      <c r="L381" s="38"/>
      <c r="M381" s="188" t="s">
        <v>1</v>
      </c>
      <c r="N381" s="189" t="s">
        <v>37</v>
      </c>
      <c r="O381" s="70"/>
      <c r="P381" s="190">
        <f>O381*H381</f>
        <v>0</v>
      </c>
      <c r="Q381" s="190">
        <v>0</v>
      </c>
      <c r="R381" s="190">
        <f>Q381*H381</f>
        <v>0</v>
      </c>
      <c r="S381" s="190">
        <v>8.0000000000000004E-4</v>
      </c>
      <c r="T381" s="191">
        <f>S381*H381</f>
        <v>5.2000000000000006E-3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92" t="s">
        <v>129</v>
      </c>
      <c r="AT381" s="192" t="s">
        <v>124</v>
      </c>
      <c r="AU381" s="192" t="s">
        <v>144</v>
      </c>
      <c r="AY381" s="16" t="s">
        <v>122</v>
      </c>
      <c r="BE381" s="193">
        <f>IF(N381="základní",J381,0)</f>
        <v>0</v>
      </c>
      <c r="BF381" s="193">
        <f>IF(N381="snížená",J381,0)</f>
        <v>0</v>
      </c>
      <c r="BG381" s="193">
        <f>IF(N381="zákl. přenesená",J381,0)</f>
        <v>0</v>
      </c>
      <c r="BH381" s="193">
        <f>IF(N381="sníž. přenesená",J381,0)</f>
        <v>0</v>
      </c>
      <c r="BI381" s="193">
        <f>IF(N381="nulová",J381,0)</f>
        <v>0</v>
      </c>
      <c r="BJ381" s="16" t="s">
        <v>80</v>
      </c>
      <c r="BK381" s="193">
        <f>ROUND(I381*H381,2)</f>
        <v>0</v>
      </c>
      <c r="BL381" s="16" t="s">
        <v>129</v>
      </c>
      <c r="BM381" s="192" t="s">
        <v>530</v>
      </c>
    </row>
    <row r="382" spans="1:65" s="2" customFormat="1" ht="11.25">
      <c r="A382" s="33"/>
      <c r="B382" s="34"/>
      <c r="C382" s="35"/>
      <c r="D382" s="194" t="s">
        <v>131</v>
      </c>
      <c r="E382" s="35"/>
      <c r="F382" s="195" t="s">
        <v>531</v>
      </c>
      <c r="G382" s="35"/>
      <c r="H382" s="35"/>
      <c r="I382" s="196"/>
      <c r="J382" s="35"/>
      <c r="K382" s="35"/>
      <c r="L382" s="38"/>
      <c r="M382" s="197"/>
      <c r="N382" s="198"/>
      <c r="O382" s="70"/>
      <c r="P382" s="70"/>
      <c r="Q382" s="70"/>
      <c r="R382" s="70"/>
      <c r="S382" s="70"/>
      <c r="T382" s="71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6" t="s">
        <v>131</v>
      </c>
      <c r="AU382" s="16" t="s">
        <v>144</v>
      </c>
    </row>
    <row r="383" spans="1:65" s="13" customFormat="1" ht="11.25">
      <c r="B383" s="199"/>
      <c r="C383" s="200"/>
      <c r="D383" s="201" t="s">
        <v>133</v>
      </c>
      <c r="E383" s="202" t="s">
        <v>1</v>
      </c>
      <c r="F383" s="203" t="s">
        <v>532</v>
      </c>
      <c r="G383" s="200"/>
      <c r="H383" s="202" t="s">
        <v>1</v>
      </c>
      <c r="I383" s="204"/>
      <c r="J383" s="200"/>
      <c r="K383" s="200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133</v>
      </c>
      <c r="AU383" s="209" t="s">
        <v>144</v>
      </c>
      <c r="AV383" s="13" t="s">
        <v>80</v>
      </c>
      <c r="AW383" s="13" t="s">
        <v>29</v>
      </c>
      <c r="AX383" s="13" t="s">
        <v>72</v>
      </c>
      <c r="AY383" s="209" t="s">
        <v>122</v>
      </c>
    </row>
    <row r="384" spans="1:65" s="14" customFormat="1" ht="11.25">
      <c r="B384" s="210"/>
      <c r="C384" s="211"/>
      <c r="D384" s="201" t="s">
        <v>133</v>
      </c>
      <c r="E384" s="212" t="s">
        <v>1</v>
      </c>
      <c r="F384" s="213" t="s">
        <v>533</v>
      </c>
      <c r="G384" s="211"/>
      <c r="H384" s="214">
        <v>6.5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133</v>
      </c>
      <c r="AU384" s="220" t="s">
        <v>144</v>
      </c>
      <c r="AV384" s="14" t="s">
        <v>14</v>
      </c>
      <c r="AW384" s="14" t="s">
        <v>29</v>
      </c>
      <c r="AX384" s="14" t="s">
        <v>72</v>
      </c>
      <c r="AY384" s="220" t="s">
        <v>122</v>
      </c>
    </row>
    <row r="385" spans="1:65" s="2" customFormat="1" ht="16.5" customHeight="1">
      <c r="A385" s="33"/>
      <c r="B385" s="34"/>
      <c r="C385" s="181" t="s">
        <v>534</v>
      </c>
      <c r="D385" s="181" t="s">
        <v>124</v>
      </c>
      <c r="E385" s="182" t="s">
        <v>535</v>
      </c>
      <c r="F385" s="183" t="s">
        <v>536</v>
      </c>
      <c r="G385" s="184" t="s">
        <v>163</v>
      </c>
      <c r="H385" s="185">
        <v>6.5</v>
      </c>
      <c r="I385" s="186"/>
      <c r="J385" s="187">
        <f>ROUND(I385*H385,2)</f>
        <v>0</v>
      </c>
      <c r="K385" s="183" t="s">
        <v>128</v>
      </c>
      <c r="L385" s="38"/>
      <c r="M385" s="188" t="s">
        <v>1</v>
      </c>
      <c r="N385" s="189" t="s">
        <v>37</v>
      </c>
      <c r="O385" s="70"/>
      <c r="P385" s="190">
        <f>O385*H385</f>
        <v>0</v>
      </c>
      <c r="Q385" s="190">
        <v>0</v>
      </c>
      <c r="R385" s="190">
        <f>Q385*H385</f>
        <v>0</v>
      </c>
      <c r="S385" s="190">
        <v>4.4999999999999997E-3</v>
      </c>
      <c r="T385" s="191">
        <f>S385*H385</f>
        <v>2.9249999999999998E-2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92" t="s">
        <v>129</v>
      </c>
      <c r="AT385" s="192" t="s">
        <v>124</v>
      </c>
      <c r="AU385" s="192" t="s">
        <v>144</v>
      </c>
      <c r="AY385" s="16" t="s">
        <v>122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6" t="s">
        <v>80</v>
      </c>
      <c r="BK385" s="193">
        <f>ROUND(I385*H385,2)</f>
        <v>0</v>
      </c>
      <c r="BL385" s="16" t="s">
        <v>129</v>
      </c>
      <c r="BM385" s="192" t="s">
        <v>537</v>
      </c>
    </row>
    <row r="386" spans="1:65" s="2" customFormat="1" ht="11.25">
      <c r="A386" s="33"/>
      <c r="B386" s="34"/>
      <c r="C386" s="35"/>
      <c r="D386" s="194" t="s">
        <v>131</v>
      </c>
      <c r="E386" s="35"/>
      <c r="F386" s="195" t="s">
        <v>538</v>
      </c>
      <c r="G386" s="35"/>
      <c r="H386" s="35"/>
      <c r="I386" s="196"/>
      <c r="J386" s="35"/>
      <c r="K386" s="35"/>
      <c r="L386" s="38"/>
      <c r="M386" s="197"/>
      <c r="N386" s="198"/>
      <c r="O386" s="70"/>
      <c r="P386" s="70"/>
      <c r="Q386" s="70"/>
      <c r="R386" s="70"/>
      <c r="S386" s="70"/>
      <c r="T386" s="71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6" t="s">
        <v>131</v>
      </c>
      <c r="AU386" s="16" t="s">
        <v>144</v>
      </c>
    </row>
    <row r="387" spans="1:65" s="13" customFormat="1" ht="11.25">
      <c r="B387" s="199"/>
      <c r="C387" s="200"/>
      <c r="D387" s="201" t="s">
        <v>133</v>
      </c>
      <c r="E387" s="202" t="s">
        <v>1</v>
      </c>
      <c r="F387" s="203" t="s">
        <v>532</v>
      </c>
      <c r="G387" s="200"/>
      <c r="H387" s="202" t="s">
        <v>1</v>
      </c>
      <c r="I387" s="204"/>
      <c r="J387" s="200"/>
      <c r="K387" s="200"/>
      <c r="L387" s="205"/>
      <c r="M387" s="206"/>
      <c r="N387" s="207"/>
      <c r="O387" s="207"/>
      <c r="P387" s="207"/>
      <c r="Q387" s="207"/>
      <c r="R387" s="207"/>
      <c r="S387" s="207"/>
      <c r="T387" s="208"/>
      <c r="AT387" s="209" t="s">
        <v>133</v>
      </c>
      <c r="AU387" s="209" t="s">
        <v>144</v>
      </c>
      <c r="AV387" s="13" t="s">
        <v>80</v>
      </c>
      <c r="AW387" s="13" t="s">
        <v>29</v>
      </c>
      <c r="AX387" s="13" t="s">
        <v>72</v>
      </c>
      <c r="AY387" s="209" t="s">
        <v>122</v>
      </c>
    </row>
    <row r="388" spans="1:65" s="14" customFormat="1" ht="11.25">
      <c r="B388" s="210"/>
      <c r="C388" s="211"/>
      <c r="D388" s="201" t="s">
        <v>133</v>
      </c>
      <c r="E388" s="212" t="s">
        <v>1</v>
      </c>
      <c r="F388" s="213" t="s">
        <v>533</v>
      </c>
      <c r="G388" s="211"/>
      <c r="H388" s="214">
        <v>6.5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133</v>
      </c>
      <c r="AU388" s="220" t="s">
        <v>144</v>
      </c>
      <c r="AV388" s="14" t="s">
        <v>14</v>
      </c>
      <c r="AW388" s="14" t="s">
        <v>29</v>
      </c>
      <c r="AX388" s="14" t="s">
        <v>72</v>
      </c>
      <c r="AY388" s="220" t="s">
        <v>122</v>
      </c>
    </row>
    <row r="389" spans="1:65" s="2" customFormat="1" ht="24.2" customHeight="1">
      <c r="A389" s="33"/>
      <c r="B389" s="34"/>
      <c r="C389" s="181" t="s">
        <v>539</v>
      </c>
      <c r="D389" s="181" t="s">
        <v>124</v>
      </c>
      <c r="E389" s="182" t="s">
        <v>540</v>
      </c>
      <c r="F389" s="183" t="s">
        <v>541</v>
      </c>
      <c r="G389" s="184" t="s">
        <v>163</v>
      </c>
      <c r="H389" s="185">
        <v>6.5</v>
      </c>
      <c r="I389" s="186"/>
      <c r="J389" s="187">
        <f>ROUND(I389*H389,2)</f>
        <v>0</v>
      </c>
      <c r="K389" s="183" t="s">
        <v>128</v>
      </c>
      <c r="L389" s="38"/>
      <c r="M389" s="188" t="s">
        <v>1</v>
      </c>
      <c r="N389" s="189" t="s">
        <v>37</v>
      </c>
      <c r="O389" s="70"/>
      <c r="P389" s="190">
        <f>O389*H389</f>
        <v>0</v>
      </c>
      <c r="Q389" s="190">
        <v>0</v>
      </c>
      <c r="R389" s="190">
        <f>Q389*H389</f>
        <v>0</v>
      </c>
      <c r="S389" s="190">
        <v>6.0000000000000001E-3</v>
      </c>
      <c r="T389" s="191">
        <f>S389*H389</f>
        <v>3.9E-2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92" t="s">
        <v>129</v>
      </c>
      <c r="AT389" s="192" t="s">
        <v>124</v>
      </c>
      <c r="AU389" s="192" t="s">
        <v>144</v>
      </c>
      <c r="AY389" s="16" t="s">
        <v>122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16" t="s">
        <v>80</v>
      </c>
      <c r="BK389" s="193">
        <f>ROUND(I389*H389,2)</f>
        <v>0</v>
      </c>
      <c r="BL389" s="16" t="s">
        <v>129</v>
      </c>
      <c r="BM389" s="192" t="s">
        <v>542</v>
      </c>
    </row>
    <row r="390" spans="1:65" s="2" customFormat="1" ht="11.25">
      <c r="A390" s="33"/>
      <c r="B390" s="34"/>
      <c r="C390" s="35"/>
      <c r="D390" s="194" t="s">
        <v>131</v>
      </c>
      <c r="E390" s="35"/>
      <c r="F390" s="195" t="s">
        <v>543</v>
      </c>
      <c r="G390" s="35"/>
      <c r="H390" s="35"/>
      <c r="I390" s="196"/>
      <c r="J390" s="35"/>
      <c r="K390" s="35"/>
      <c r="L390" s="38"/>
      <c r="M390" s="197"/>
      <c r="N390" s="198"/>
      <c r="O390" s="70"/>
      <c r="P390" s="70"/>
      <c r="Q390" s="70"/>
      <c r="R390" s="70"/>
      <c r="S390" s="70"/>
      <c r="T390" s="71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6" t="s">
        <v>131</v>
      </c>
      <c r="AU390" s="16" t="s">
        <v>144</v>
      </c>
    </row>
    <row r="391" spans="1:65" s="13" customFormat="1" ht="11.25">
      <c r="B391" s="199"/>
      <c r="C391" s="200"/>
      <c r="D391" s="201" t="s">
        <v>133</v>
      </c>
      <c r="E391" s="202" t="s">
        <v>1</v>
      </c>
      <c r="F391" s="203" t="s">
        <v>532</v>
      </c>
      <c r="G391" s="200"/>
      <c r="H391" s="202" t="s">
        <v>1</v>
      </c>
      <c r="I391" s="204"/>
      <c r="J391" s="200"/>
      <c r="K391" s="200"/>
      <c r="L391" s="205"/>
      <c r="M391" s="206"/>
      <c r="N391" s="207"/>
      <c r="O391" s="207"/>
      <c r="P391" s="207"/>
      <c r="Q391" s="207"/>
      <c r="R391" s="207"/>
      <c r="S391" s="207"/>
      <c r="T391" s="208"/>
      <c r="AT391" s="209" t="s">
        <v>133</v>
      </c>
      <c r="AU391" s="209" t="s">
        <v>144</v>
      </c>
      <c r="AV391" s="13" t="s">
        <v>80</v>
      </c>
      <c r="AW391" s="13" t="s">
        <v>29</v>
      </c>
      <c r="AX391" s="13" t="s">
        <v>72</v>
      </c>
      <c r="AY391" s="209" t="s">
        <v>122</v>
      </c>
    </row>
    <row r="392" spans="1:65" s="14" customFormat="1" ht="11.25">
      <c r="B392" s="210"/>
      <c r="C392" s="211"/>
      <c r="D392" s="201" t="s">
        <v>133</v>
      </c>
      <c r="E392" s="212" t="s">
        <v>1</v>
      </c>
      <c r="F392" s="213" t="s">
        <v>533</v>
      </c>
      <c r="G392" s="211"/>
      <c r="H392" s="214">
        <v>6.5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133</v>
      </c>
      <c r="AU392" s="220" t="s">
        <v>144</v>
      </c>
      <c r="AV392" s="14" t="s">
        <v>14</v>
      </c>
      <c r="AW392" s="14" t="s">
        <v>29</v>
      </c>
      <c r="AX392" s="14" t="s">
        <v>72</v>
      </c>
      <c r="AY392" s="220" t="s">
        <v>122</v>
      </c>
    </row>
    <row r="393" spans="1:65" s="2" customFormat="1" ht="16.5" customHeight="1">
      <c r="A393" s="33"/>
      <c r="B393" s="34"/>
      <c r="C393" s="181" t="s">
        <v>544</v>
      </c>
      <c r="D393" s="181" t="s">
        <v>124</v>
      </c>
      <c r="E393" s="182" t="s">
        <v>545</v>
      </c>
      <c r="F393" s="183" t="s">
        <v>546</v>
      </c>
      <c r="G393" s="184" t="s">
        <v>273</v>
      </c>
      <c r="H393" s="185">
        <v>3</v>
      </c>
      <c r="I393" s="186"/>
      <c r="J393" s="187">
        <f>ROUND(I393*H393,2)</f>
        <v>0</v>
      </c>
      <c r="K393" s="183" t="s">
        <v>128</v>
      </c>
      <c r="L393" s="38"/>
      <c r="M393" s="188" t="s">
        <v>1</v>
      </c>
      <c r="N393" s="189" t="s">
        <v>37</v>
      </c>
      <c r="O393" s="70"/>
      <c r="P393" s="190">
        <f>O393*H393</f>
        <v>0</v>
      </c>
      <c r="Q393" s="190">
        <v>0</v>
      </c>
      <c r="R393" s="190">
        <f>Q393*H393</f>
        <v>0</v>
      </c>
      <c r="S393" s="190">
        <v>3.9399999999999999E-3</v>
      </c>
      <c r="T393" s="191">
        <f>S393*H393</f>
        <v>1.1820000000000001E-2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92" t="s">
        <v>129</v>
      </c>
      <c r="AT393" s="192" t="s">
        <v>124</v>
      </c>
      <c r="AU393" s="192" t="s">
        <v>144</v>
      </c>
      <c r="AY393" s="16" t="s">
        <v>122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16" t="s">
        <v>80</v>
      </c>
      <c r="BK393" s="193">
        <f>ROUND(I393*H393,2)</f>
        <v>0</v>
      </c>
      <c r="BL393" s="16" t="s">
        <v>129</v>
      </c>
      <c r="BM393" s="192" t="s">
        <v>547</v>
      </c>
    </row>
    <row r="394" spans="1:65" s="2" customFormat="1" ht="11.25">
      <c r="A394" s="33"/>
      <c r="B394" s="34"/>
      <c r="C394" s="35"/>
      <c r="D394" s="194" t="s">
        <v>131</v>
      </c>
      <c r="E394" s="35"/>
      <c r="F394" s="195" t="s">
        <v>548</v>
      </c>
      <c r="G394" s="35"/>
      <c r="H394" s="35"/>
      <c r="I394" s="196"/>
      <c r="J394" s="35"/>
      <c r="K394" s="35"/>
      <c r="L394" s="38"/>
      <c r="M394" s="197"/>
      <c r="N394" s="198"/>
      <c r="O394" s="70"/>
      <c r="P394" s="70"/>
      <c r="Q394" s="70"/>
      <c r="R394" s="70"/>
      <c r="S394" s="70"/>
      <c r="T394" s="71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6" t="s">
        <v>131</v>
      </c>
      <c r="AU394" s="16" t="s">
        <v>144</v>
      </c>
    </row>
    <row r="395" spans="1:65" s="14" customFormat="1" ht="11.25">
      <c r="B395" s="210"/>
      <c r="C395" s="211"/>
      <c r="D395" s="201" t="s">
        <v>133</v>
      </c>
      <c r="E395" s="212" t="s">
        <v>1</v>
      </c>
      <c r="F395" s="213" t="s">
        <v>144</v>
      </c>
      <c r="G395" s="211"/>
      <c r="H395" s="214">
        <v>3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133</v>
      </c>
      <c r="AU395" s="220" t="s">
        <v>144</v>
      </c>
      <c r="AV395" s="14" t="s">
        <v>14</v>
      </c>
      <c r="AW395" s="14" t="s">
        <v>29</v>
      </c>
      <c r="AX395" s="14" t="s">
        <v>80</v>
      </c>
      <c r="AY395" s="220" t="s">
        <v>122</v>
      </c>
    </row>
    <row r="396" spans="1:65" s="2" customFormat="1" ht="24.2" customHeight="1">
      <c r="A396" s="33"/>
      <c r="B396" s="34"/>
      <c r="C396" s="181" t="s">
        <v>549</v>
      </c>
      <c r="D396" s="181" t="s">
        <v>124</v>
      </c>
      <c r="E396" s="182" t="s">
        <v>550</v>
      </c>
      <c r="F396" s="183" t="s">
        <v>551</v>
      </c>
      <c r="G396" s="184" t="s">
        <v>273</v>
      </c>
      <c r="H396" s="185">
        <v>0.6</v>
      </c>
      <c r="I396" s="186"/>
      <c r="J396" s="187">
        <f>ROUND(I396*H396,2)</f>
        <v>0</v>
      </c>
      <c r="K396" s="183" t="s">
        <v>128</v>
      </c>
      <c r="L396" s="38"/>
      <c r="M396" s="188" t="s">
        <v>1</v>
      </c>
      <c r="N396" s="189" t="s">
        <v>37</v>
      </c>
      <c r="O396" s="70"/>
      <c r="P396" s="190">
        <f>O396*H396</f>
        <v>0</v>
      </c>
      <c r="Q396" s="190">
        <v>3.9500000000000004E-3</v>
      </c>
      <c r="R396" s="190">
        <f>Q396*H396</f>
        <v>2.3700000000000001E-3</v>
      </c>
      <c r="S396" s="190">
        <v>0.16</v>
      </c>
      <c r="T396" s="191">
        <f>S396*H396</f>
        <v>9.6000000000000002E-2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92" t="s">
        <v>129</v>
      </c>
      <c r="AT396" s="192" t="s">
        <v>124</v>
      </c>
      <c r="AU396" s="192" t="s">
        <v>144</v>
      </c>
      <c r="AY396" s="16" t="s">
        <v>122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16" t="s">
        <v>80</v>
      </c>
      <c r="BK396" s="193">
        <f>ROUND(I396*H396,2)</f>
        <v>0</v>
      </c>
      <c r="BL396" s="16" t="s">
        <v>129</v>
      </c>
      <c r="BM396" s="192" t="s">
        <v>552</v>
      </c>
    </row>
    <row r="397" spans="1:65" s="2" customFormat="1" ht="11.25">
      <c r="A397" s="33"/>
      <c r="B397" s="34"/>
      <c r="C397" s="35"/>
      <c r="D397" s="194" t="s">
        <v>131</v>
      </c>
      <c r="E397" s="35"/>
      <c r="F397" s="195" t="s">
        <v>553</v>
      </c>
      <c r="G397" s="35"/>
      <c r="H397" s="35"/>
      <c r="I397" s="196"/>
      <c r="J397" s="35"/>
      <c r="K397" s="35"/>
      <c r="L397" s="38"/>
      <c r="M397" s="197"/>
      <c r="N397" s="198"/>
      <c r="O397" s="70"/>
      <c r="P397" s="70"/>
      <c r="Q397" s="70"/>
      <c r="R397" s="70"/>
      <c r="S397" s="70"/>
      <c r="T397" s="71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T397" s="16" t="s">
        <v>131</v>
      </c>
      <c r="AU397" s="16" t="s">
        <v>144</v>
      </c>
    </row>
    <row r="398" spans="1:65" s="14" customFormat="1" ht="11.25">
      <c r="B398" s="210"/>
      <c r="C398" s="211"/>
      <c r="D398" s="201" t="s">
        <v>133</v>
      </c>
      <c r="E398" s="212" t="s">
        <v>1</v>
      </c>
      <c r="F398" s="213" t="s">
        <v>402</v>
      </c>
      <c r="G398" s="211"/>
      <c r="H398" s="214">
        <v>0.6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133</v>
      </c>
      <c r="AU398" s="220" t="s">
        <v>144</v>
      </c>
      <c r="AV398" s="14" t="s">
        <v>14</v>
      </c>
      <c r="AW398" s="14" t="s">
        <v>29</v>
      </c>
      <c r="AX398" s="14" t="s">
        <v>72</v>
      </c>
      <c r="AY398" s="220" t="s">
        <v>122</v>
      </c>
    </row>
    <row r="399" spans="1:65" s="12" customFormat="1" ht="20.85" customHeight="1">
      <c r="B399" s="165"/>
      <c r="C399" s="166"/>
      <c r="D399" s="167" t="s">
        <v>71</v>
      </c>
      <c r="E399" s="179" t="s">
        <v>554</v>
      </c>
      <c r="F399" s="179" t="s">
        <v>555</v>
      </c>
      <c r="G399" s="166"/>
      <c r="H399" s="166"/>
      <c r="I399" s="169"/>
      <c r="J399" s="180">
        <f>BK399</f>
        <v>0</v>
      </c>
      <c r="K399" s="166"/>
      <c r="L399" s="171"/>
      <c r="M399" s="172"/>
      <c r="N399" s="173"/>
      <c r="O399" s="173"/>
      <c r="P399" s="174">
        <f>SUM(P400:P420)</f>
        <v>0</v>
      </c>
      <c r="Q399" s="173"/>
      <c r="R399" s="174">
        <f>SUM(R400:R420)</f>
        <v>0</v>
      </c>
      <c r="S399" s="173"/>
      <c r="T399" s="175">
        <f>SUM(T400:T420)</f>
        <v>0</v>
      </c>
      <c r="AR399" s="176" t="s">
        <v>80</v>
      </c>
      <c r="AT399" s="177" t="s">
        <v>71</v>
      </c>
      <c r="AU399" s="177" t="s">
        <v>14</v>
      </c>
      <c r="AY399" s="176" t="s">
        <v>122</v>
      </c>
      <c r="BK399" s="178">
        <f>SUM(BK400:BK420)</f>
        <v>0</v>
      </c>
    </row>
    <row r="400" spans="1:65" s="2" customFormat="1" ht="33" customHeight="1">
      <c r="A400" s="33"/>
      <c r="B400" s="34"/>
      <c r="C400" s="181" t="s">
        <v>556</v>
      </c>
      <c r="D400" s="181" t="s">
        <v>124</v>
      </c>
      <c r="E400" s="182" t="s">
        <v>557</v>
      </c>
      <c r="F400" s="183" t="s">
        <v>558</v>
      </c>
      <c r="G400" s="184" t="s">
        <v>208</v>
      </c>
      <c r="H400" s="185">
        <v>0.18099999999999999</v>
      </c>
      <c r="I400" s="186"/>
      <c r="J400" s="187">
        <f>ROUND(I400*H400,2)</f>
        <v>0</v>
      </c>
      <c r="K400" s="183" t="s">
        <v>128</v>
      </c>
      <c r="L400" s="38"/>
      <c r="M400" s="188" t="s">
        <v>1</v>
      </c>
      <c r="N400" s="189" t="s">
        <v>37</v>
      </c>
      <c r="O400" s="70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92" t="s">
        <v>129</v>
      </c>
      <c r="AT400" s="192" t="s">
        <v>124</v>
      </c>
      <c r="AU400" s="192" t="s">
        <v>144</v>
      </c>
      <c r="AY400" s="16" t="s">
        <v>122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6" t="s">
        <v>80</v>
      </c>
      <c r="BK400" s="193">
        <f>ROUND(I400*H400,2)</f>
        <v>0</v>
      </c>
      <c r="BL400" s="16" t="s">
        <v>129</v>
      </c>
      <c r="BM400" s="192" t="s">
        <v>559</v>
      </c>
    </row>
    <row r="401" spans="1:65" s="2" customFormat="1" ht="11.25">
      <c r="A401" s="33"/>
      <c r="B401" s="34"/>
      <c r="C401" s="35"/>
      <c r="D401" s="194" t="s">
        <v>131</v>
      </c>
      <c r="E401" s="35"/>
      <c r="F401" s="195" t="s">
        <v>560</v>
      </c>
      <c r="G401" s="35"/>
      <c r="H401" s="35"/>
      <c r="I401" s="196"/>
      <c r="J401" s="35"/>
      <c r="K401" s="35"/>
      <c r="L401" s="38"/>
      <c r="M401" s="197"/>
      <c r="N401" s="198"/>
      <c r="O401" s="70"/>
      <c r="P401" s="70"/>
      <c r="Q401" s="70"/>
      <c r="R401" s="70"/>
      <c r="S401" s="70"/>
      <c r="T401" s="71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T401" s="16" t="s">
        <v>131</v>
      </c>
      <c r="AU401" s="16" t="s">
        <v>144</v>
      </c>
    </row>
    <row r="402" spans="1:65" s="2" customFormat="1" ht="24.2" customHeight="1">
      <c r="A402" s="33"/>
      <c r="B402" s="34"/>
      <c r="C402" s="181" t="s">
        <v>561</v>
      </c>
      <c r="D402" s="181" t="s">
        <v>124</v>
      </c>
      <c r="E402" s="182" t="s">
        <v>562</v>
      </c>
      <c r="F402" s="183" t="s">
        <v>563</v>
      </c>
      <c r="G402" s="184" t="s">
        <v>208</v>
      </c>
      <c r="H402" s="185">
        <v>1.9910000000000001</v>
      </c>
      <c r="I402" s="186"/>
      <c r="J402" s="187">
        <f>ROUND(I402*H402,2)</f>
        <v>0</v>
      </c>
      <c r="K402" s="183" t="s">
        <v>128</v>
      </c>
      <c r="L402" s="38"/>
      <c r="M402" s="188" t="s">
        <v>1</v>
      </c>
      <c r="N402" s="189" t="s">
        <v>37</v>
      </c>
      <c r="O402" s="70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92" t="s">
        <v>129</v>
      </c>
      <c r="AT402" s="192" t="s">
        <v>124</v>
      </c>
      <c r="AU402" s="192" t="s">
        <v>144</v>
      </c>
      <c r="AY402" s="16" t="s">
        <v>122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16" t="s">
        <v>80</v>
      </c>
      <c r="BK402" s="193">
        <f>ROUND(I402*H402,2)</f>
        <v>0</v>
      </c>
      <c r="BL402" s="16" t="s">
        <v>129</v>
      </c>
      <c r="BM402" s="192" t="s">
        <v>564</v>
      </c>
    </row>
    <row r="403" spans="1:65" s="2" customFormat="1" ht="11.25">
      <c r="A403" s="33"/>
      <c r="B403" s="34"/>
      <c r="C403" s="35"/>
      <c r="D403" s="194" t="s">
        <v>131</v>
      </c>
      <c r="E403" s="35"/>
      <c r="F403" s="195" t="s">
        <v>565</v>
      </c>
      <c r="G403" s="35"/>
      <c r="H403" s="35"/>
      <c r="I403" s="196"/>
      <c r="J403" s="35"/>
      <c r="K403" s="35"/>
      <c r="L403" s="38"/>
      <c r="M403" s="197"/>
      <c r="N403" s="198"/>
      <c r="O403" s="70"/>
      <c r="P403" s="70"/>
      <c r="Q403" s="70"/>
      <c r="R403" s="70"/>
      <c r="S403" s="70"/>
      <c r="T403" s="71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T403" s="16" t="s">
        <v>131</v>
      </c>
      <c r="AU403" s="16" t="s">
        <v>144</v>
      </c>
    </row>
    <row r="404" spans="1:65" s="14" customFormat="1" ht="11.25">
      <c r="B404" s="210"/>
      <c r="C404" s="211"/>
      <c r="D404" s="201" t="s">
        <v>133</v>
      </c>
      <c r="E404" s="211"/>
      <c r="F404" s="213" t="s">
        <v>566</v>
      </c>
      <c r="G404" s="211"/>
      <c r="H404" s="214">
        <v>1.9910000000000001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133</v>
      </c>
      <c r="AU404" s="220" t="s">
        <v>144</v>
      </c>
      <c r="AV404" s="14" t="s">
        <v>14</v>
      </c>
      <c r="AW404" s="14" t="s">
        <v>4</v>
      </c>
      <c r="AX404" s="14" t="s">
        <v>80</v>
      </c>
      <c r="AY404" s="220" t="s">
        <v>122</v>
      </c>
    </row>
    <row r="405" spans="1:65" s="2" customFormat="1" ht="21.75" customHeight="1">
      <c r="A405" s="33"/>
      <c r="B405" s="34"/>
      <c r="C405" s="181" t="s">
        <v>567</v>
      </c>
      <c r="D405" s="181" t="s">
        <v>124</v>
      </c>
      <c r="E405" s="182" t="s">
        <v>568</v>
      </c>
      <c r="F405" s="183" t="s">
        <v>569</v>
      </c>
      <c r="G405" s="184" t="s">
        <v>208</v>
      </c>
      <c r="H405" s="185">
        <v>15.4</v>
      </c>
      <c r="I405" s="186"/>
      <c r="J405" s="187">
        <f>ROUND(I405*H405,2)</f>
        <v>0</v>
      </c>
      <c r="K405" s="183" t="s">
        <v>128</v>
      </c>
      <c r="L405" s="38"/>
      <c r="M405" s="188" t="s">
        <v>1</v>
      </c>
      <c r="N405" s="189" t="s">
        <v>37</v>
      </c>
      <c r="O405" s="70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92" t="s">
        <v>129</v>
      </c>
      <c r="AT405" s="192" t="s">
        <v>124</v>
      </c>
      <c r="AU405" s="192" t="s">
        <v>144</v>
      </c>
      <c r="AY405" s="16" t="s">
        <v>122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6" t="s">
        <v>80</v>
      </c>
      <c r="BK405" s="193">
        <f>ROUND(I405*H405,2)</f>
        <v>0</v>
      </c>
      <c r="BL405" s="16" t="s">
        <v>129</v>
      </c>
      <c r="BM405" s="192" t="s">
        <v>570</v>
      </c>
    </row>
    <row r="406" spans="1:65" s="2" customFormat="1" ht="11.25">
      <c r="A406" s="33"/>
      <c r="B406" s="34"/>
      <c r="C406" s="35"/>
      <c r="D406" s="194" t="s">
        <v>131</v>
      </c>
      <c r="E406" s="35"/>
      <c r="F406" s="195" t="s">
        <v>571</v>
      </c>
      <c r="G406" s="35"/>
      <c r="H406" s="35"/>
      <c r="I406" s="196"/>
      <c r="J406" s="35"/>
      <c r="K406" s="35"/>
      <c r="L406" s="38"/>
      <c r="M406" s="197"/>
      <c r="N406" s="198"/>
      <c r="O406" s="70"/>
      <c r="P406" s="70"/>
      <c r="Q406" s="70"/>
      <c r="R406" s="70"/>
      <c r="S406" s="70"/>
      <c r="T406" s="71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6" t="s">
        <v>131</v>
      </c>
      <c r="AU406" s="16" t="s">
        <v>144</v>
      </c>
    </row>
    <row r="407" spans="1:65" s="2" customFormat="1" ht="24.2" customHeight="1">
      <c r="A407" s="33"/>
      <c r="B407" s="34"/>
      <c r="C407" s="181" t="s">
        <v>572</v>
      </c>
      <c r="D407" s="181" t="s">
        <v>124</v>
      </c>
      <c r="E407" s="182" t="s">
        <v>573</v>
      </c>
      <c r="F407" s="183" t="s">
        <v>574</v>
      </c>
      <c r="G407" s="184" t="s">
        <v>208</v>
      </c>
      <c r="H407" s="185">
        <v>169.4</v>
      </c>
      <c r="I407" s="186"/>
      <c r="J407" s="187">
        <f>ROUND(I407*H407,2)</f>
        <v>0</v>
      </c>
      <c r="K407" s="183" t="s">
        <v>128</v>
      </c>
      <c r="L407" s="38"/>
      <c r="M407" s="188" t="s">
        <v>1</v>
      </c>
      <c r="N407" s="189" t="s">
        <v>37</v>
      </c>
      <c r="O407" s="70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92" t="s">
        <v>129</v>
      </c>
      <c r="AT407" s="192" t="s">
        <v>124</v>
      </c>
      <c r="AU407" s="192" t="s">
        <v>144</v>
      </c>
      <c r="AY407" s="16" t="s">
        <v>122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6" t="s">
        <v>80</v>
      </c>
      <c r="BK407" s="193">
        <f>ROUND(I407*H407,2)</f>
        <v>0</v>
      </c>
      <c r="BL407" s="16" t="s">
        <v>129</v>
      </c>
      <c r="BM407" s="192" t="s">
        <v>575</v>
      </c>
    </row>
    <row r="408" spans="1:65" s="2" customFormat="1" ht="11.25">
      <c r="A408" s="33"/>
      <c r="B408" s="34"/>
      <c r="C408" s="35"/>
      <c r="D408" s="194" t="s">
        <v>131</v>
      </c>
      <c r="E408" s="35"/>
      <c r="F408" s="195" t="s">
        <v>576</v>
      </c>
      <c r="G408" s="35"/>
      <c r="H408" s="35"/>
      <c r="I408" s="196"/>
      <c r="J408" s="35"/>
      <c r="K408" s="35"/>
      <c r="L408" s="38"/>
      <c r="M408" s="197"/>
      <c r="N408" s="198"/>
      <c r="O408" s="70"/>
      <c r="P408" s="70"/>
      <c r="Q408" s="70"/>
      <c r="R408" s="70"/>
      <c r="S408" s="70"/>
      <c r="T408" s="71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6" t="s">
        <v>131</v>
      </c>
      <c r="AU408" s="16" t="s">
        <v>144</v>
      </c>
    </row>
    <row r="409" spans="1:65" s="14" customFormat="1" ht="11.25">
      <c r="B409" s="210"/>
      <c r="C409" s="211"/>
      <c r="D409" s="201" t="s">
        <v>133</v>
      </c>
      <c r="E409" s="211"/>
      <c r="F409" s="213" t="s">
        <v>577</v>
      </c>
      <c r="G409" s="211"/>
      <c r="H409" s="214">
        <v>169.4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133</v>
      </c>
      <c r="AU409" s="220" t="s">
        <v>144</v>
      </c>
      <c r="AV409" s="14" t="s">
        <v>14</v>
      </c>
      <c r="AW409" s="14" t="s">
        <v>4</v>
      </c>
      <c r="AX409" s="14" t="s">
        <v>80</v>
      </c>
      <c r="AY409" s="220" t="s">
        <v>122</v>
      </c>
    </row>
    <row r="410" spans="1:65" s="2" customFormat="1" ht="33" customHeight="1">
      <c r="A410" s="33"/>
      <c r="B410" s="34"/>
      <c r="C410" s="181" t="s">
        <v>578</v>
      </c>
      <c r="D410" s="181" t="s">
        <v>124</v>
      </c>
      <c r="E410" s="182" t="s">
        <v>579</v>
      </c>
      <c r="F410" s="183" t="s">
        <v>580</v>
      </c>
      <c r="G410" s="184" t="s">
        <v>208</v>
      </c>
      <c r="H410" s="185">
        <v>0.18099999999999999</v>
      </c>
      <c r="I410" s="186"/>
      <c r="J410" s="187">
        <f>ROUND(I410*H410,2)</f>
        <v>0</v>
      </c>
      <c r="K410" s="183" t="s">
        <v>128</v>
      </c>
      <c r="L410" s="38"/>
      <c r="M410" s="188" t="s">
        <v>1</v>
      </c>
      <c r="N410" s="189" t="s">
        <v>37</v>
      </c>
      <c r="O410" s="70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92" t="s">
        <v>129</v>
      </c>
      <c r="AT410" s="192" t="s">
        <v>124</v>
      </c>
      <c r="AU410" s="192" t="s">
        <v>144</v>
      </c>
      <c r="AY410" s="16" t="s">
        <v>122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16" t="s">
        <v>80</v>
      </c>
      <c r="BK410" s="193">
        <f>ROUND(I410*H410,2)</f>
        <v>0</v>
      </c>
      <c r="BL410" s="16" t="s">
        <v>129</v>
      </c>
      <c r="BM410" s="192" t="s">
        <v>581</v>
      </c>
    </row>
    <row r="411" spans="1:65" s="2" customFormat="1" ht="11.25">
      <c r="A411" s="33"/>
      <c r="B411" s="34"/>
      <c r="C411" s="35"/>
      <c r="D411" s="194" t="s">
        <v>131</v>
      </c>
      <c r="E411" s="35"/>
      <c r="F411" s="195" t="s">
        <v>582</v>
      </c>
      <c r="G411" s="35"/>
      <c r="H411" s="35"/>
      <c r="I411" s="196"/>
      <c r="J411" s="35"/>
      <c r="K411" s="35"/>
      <c r="L411" s="38"/>
      <c r="M411" s="197"/>
      <c r="N411" s="198"/>
      <c r="O411" s="70"/>
      <c r="P411" s="70"/>
      <c r="Q411" s="70"/>
      <c r="R411" s="70"/>
      <c r="S411" s="70"/>
      <c r="T411" s="71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6" t="s">
        <v>131</v>
      </c>
      <c r="AU411" s="16" t="s">
        <v>144</v>
      </c>
    </row>
    <row r="412" spans="1:65" s="2" customFormat="1" ht="44.25" customHeight="1">
      <c r="A412" s="33"/>
      <c r="B412" s="34"/>
      <c r="C412" s="181" t="s">
        <v>583</v>
      </c>
      <c r="D412" s="181" t="s">
        <v>124</v>
      </c>
      <c r="E412" s="182" t="s">
        <v>584</v>
      </c>
      <c r="F412" s="183" t="s">
        <v>585</v>
      </c>
      <c r="G412" s="184" t="s">
        <v>208</v>
      </c>
      <c r="H412" s="185">
        <v>15.4</v>
      </c>
      <c r="I412" s="186"/>
      <c r="J412" s="187">
        <f>ROUND(I412*H412,2)</f>
        <v>0</v>
      </c>
      <c r="K412" s="183" t="s">
        <v>128</v>
      </c>
      <c r="L412" s="38"/>
      <c r="M412" s="188" t="s">
        <v>1</v>
      </c>
      <c r="N412" s="189" t="s">
        <v>37</v>
      </c>
      <c r="O412" s="70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92" t="s">
        <v>129</v>
      </c>
      <c r="AT412" s="192" t="s">
        <v>124</v>
      </c>
      <c r="AU412" s="192" t="s">
        <v>144</v>
      </c>
      <c r="AY412" s="16" t="s">
        <v>122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16" t="s">
        <v>80</v>
      </c>
      <c r="BK412" s="193">
        <f>ROUND(I412*H412,2)</f>
        <v>0</v>
      </c>
      <c r="BL412" s="16" t="s">
        <v>129</v>
      </c>
      <c r="BM412" s="192" t="s">
        <v>586</v>
      </c>
    </row>
    <row r="413" spans="1:65" s="2" customFormat="1" ht="11.25">
      <c r="A413" s="33"/>
      <c r="B413" s="34"/>
      <c r="C413" s="35"/>
      <c r="D413" s="194" t="s">
        <v>131</v>
      </c>
      <c r="E413" s="35"/>
      <c r="F413" s="195" t="s">
        <v>587</v>
      </c>
      <c r="G413" s="35"/>
      <c r="H413" s="35"/>
      <c r="I413" s="196"/>
      <c r="J413" s="35"/>
      <c r="K413" s="35"/>
      <c r="L413" s="38"/>
      <c r="M413" s="197"/>
      <c r="N413" s="198"/>
      <c r="O413" s="70"/>
      <c r="P413" s="70"/>
      <c r="Q413" s="70"/>
      <c r="R413" s="70"/>
      <c r="S413" s="70"/>
      <c r="T413" s="71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6" t="s">
        <v>131</v>
      </c>
      <c r="AU413" s="16" t="s">
        <v>144</v>
      </c>
    </row>
    <row r="414" spans="1:65" s="2" customFormat="1" ht="24.2" customHeight="1">
      <c r="A414" s="33"/>
      <c r="B414" s="34"/>
      <c r="C414" s="181" t="s">
        <v>588</v>
      </c>
      <c r="D414" s="181" t="s">
        <v>124</v>
      </c>
      <c r="E414" s="182" t="s">
        <v>589</v>
      </c>
      <c r="F414" s="183" t="s">
        <v>590</v>
      </c>
      <c r="G414" s="184" t="s">
        <v>208</v>
      </c>
      <c r="H414" s="185">
        <v>5.6779999999999999</v>
      </c>
      <c r="I414" s="186"/>
      <c r="J414" s="187">
        <f>ROUND(I414*H414,2)</f>
        <v>0</v>
      </c>
      <c r="K414" s="183" t="s">
        <v>1</v>
      </c>
      <c r="L414" s="38"/>
      <c r="M414" s="188" t="s">
        <v>1</v>
      </c>
      <c r="N414" s="189" t="s">
        <v>37</v>
      </c>
      <c r="O414" s="70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92" t="s">
        <v>129</v>
      </c>
      <c r="AT414" s="192" t="s">
        <v>124</v>
      </c>
      <c r="AU414" s="192" t="s">
        <v>144</v>
      </c>
      <c r="AY414" s="16" t="s">
        <v>122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16" t="s">
        <v>80</v>
      </c>
      <c r="BK414" s="193">
        <f>ROUND(I414*H414,2)</f>
        <v>0</v>
      </c>
      <c r="BL414" s="16" t="s">
        <v>129</v>
      </c>
      <c r="BM414" s="192" t="s">
        <v>591</v>
      </c>
    </row>
    <row r="415" spans="1:65" s="14" customFormat="1" ht="22.5">
      <c r="B415" s="210"/>
      <c r="C415" s="211"/>
      <c r="D415" s="201" t="s">
        <v>133</v>
      </c>
      <c r="E415" s="212" t="s">
        <v>1</v>
      </c>
      <c r="F415" s="213" t="s">
        <v>592</v>
      </c>
      <c r="G415" s="211"/>
      <c r="H415" s="214">
        <v>5.6779999999999999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133</v>
      </c>
      <c r="AU415" s="220" t="s">
        <v>144</v>
      </c>
      <c r="AV415" s="14" t="s">
        <v>14</v>
      </c>
      <c r="AW415" s="14" t="s">
        <v>29</v>
      </c>
      <c r="AX415" s="14" t="s">
        <v>80</v>
      </c>
      <c r="AY415" s="220" t="s">
        <v>122</v>
      </c>
    </row>
    <row r="416" spans="1:65" s="2" customFormat="1" ht="24.2" customHeight="1">
      <c r="A416" s="33"/>
      <c r="B416" s="34"/>
      <c r="C416" s="181" t="s">
        <v>593</v>
      </c>
      <c r="D416" s="181" t="s">
        <v>124</v>
      </c>
      <c r="E416" s="182" t="s">
        <v>594</v>
      </c>
      <c r="F416" s="183" t="s">
        <v>595</v>
      </c>
      <c r="G416" s="184" t="s">
        <v>208</v>
      </c>
      <c r="H416" s="185">
        <v>0.1</v>
      </c>
      <c r="I416" s="186"/>
      <c r="J416" s="187">
        <f>ROUND(I416*H416,2)</f>
        <v>0</v>
      </c>
      <c r="K416" s="183" t="s">
        <v>128</v>
      </c>
      <c r="L416" s="38"/>
      <c r="M416" s="188" t="s">
        <v>1</v>
      </c>
      <c r="N416" s="189" t="s">
        <v>37</v>
      </c>
      <c r="O416" s="70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92" t="s">
        <v>129</v>
      </c>
      <c r="AT416" s="192" t="s">
        <v>124</v>
      </c>
      <c r="AU416" s="192" t="s">
        <v>144</v>
      </c>
      <c r="AY416" s="16" t="s">
        <v>122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16" t="s">
        <v>80</v>
      </c>
      <c r="BK416" s="193">
        <f>ROUND(I416*H416,2)</f>
        <v>0</v>
      </c>
      <c r="BL416" s="16" t="s">
        <v>129</v>
      </c>
      <c r="BM416" s="192" t="s">
        <v>596</v>
      </c>
    </row>
    <row r="417" spans="1:65" s="2" customFormat="1" ht="11.25">
      <c r="A417" s="33"/>
      <c r="B417" s="34"/>
      <c r="C417" s="35"/>
      <c r="D417" s="194" t="s">
        <v>131</v>
      </c>
      <c r="E417" s="35"/>
      <c r="F417" s="195" t="s">
        <v>597</v>
      </c>
      <c r="G417" s="35"/>
      <c r="H417" s="35"/>
      <c r="I417" s="196"/>
      <c r="J417" s="35"/>
      <c r="K417" s="35"/>
      <c r="L417" s="38"/>
      <c r="M417" s="197"/>
      <c r="N417" s="198"/>
      <c r="O417" s="70"/>
      <c r="P417" s="70"/>
      <c r="Q417" s="70"/>
      <c r="R417" s="70"/>
      <c r="S417" s="70"/>
      <c r="T417" s="71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T417" s="16" t="s">
        <v>131</v>
      </c>
      <c r="AU417" s="16" t="s">
        <v>144</v>
      </c>
    </row>
    <row r="418" spans="1:65" s="14" customFormat="1" ht="11.25">
      <c r="B418" s="210"/>
      <c r="C418" s="211"/>
      <c r="D418" s="201" t="s">
        <v>133</v>
      </c>
      <c r="E418" s="212" t="s">
        <v>1</v>
      </c>
      <c r="F418" s="213" t="s">
        <v>598</v>
      </c>
      <c r="G418" s="211"/>
      <c r="H418" s="214">
        <v>0.1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133</v>
      </c>
      <c r="AU418" s="220" t="s">
        <v>144</v>
      </c>
      <c r="AV418" s="14" t="s">
        <v>14</v>
      </c>
      <c r="AW418" s="14" t="s">
        <v>29</v>
      </c>
      <c r="AX418" s="14" t="s">
        <v>80</v>
      </c>
      <c r="AY418" s="220" t="s">
        <v>122</v>
      </c>
    </row>
    <row r="419" spans="1:65" s="2" customFormat="1" ht="24.2" customHeight="1">
      <c r="A419" s="33"/>
      <c r="B419" s="34"/>
      <c r="C419" s="181" t="s">
        <v>599</v>
      </c>
      <c r="D419" s="181" t="s">
        <v>124</v>
      </c>
      <c r="E419" s="182" t="s">
        <v>600</v>
      </c>
      <c r="F419" s="183" t="s">
        <v>601</v>
      </c>
      <c r="G419" s="184" t="s">
        <v>208</v>
      </c>
      <c r="H419" s="185">
        <v>61.17</v>
      </c>
      <c r="I419" s="186"/>
      <c r="J419" s="187">
        <f>ROUND(I419*H419,2)</f>
        <v>0</v>
      </c>
      <c r="K419" s="183" t="s">
        <v>128</v>
      </c>
      <c r="L419" s="38"/>
      <c r="M419" s="188" t="s">
        <v>1</v>
      </c>
      <c r="N419" s="189" t="s">
        <v>37</v>
      </c>
      <c r="O419" s="70"/>
      <c r="P419" s="190">
        <f>O419*H419</f>
        <v>0</v>
      </c>
      <c r="Q419" s="190">
        <v>0</v>
      </c>
      <c r="R419" s="190">
        <f>Q419*H419</f>
        <v>0</v>
      </c>
      <c r="S419" s="190">
        <v>0</v>
      </c>
      <c r="T419" s="191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92" t="s">
        <v>129</v>
      </c>
      <c r="AT419" s="192" t="s">
        <v>124</v>
      </c>
      <c r="AU419" s="192" t="s">
        <v>144</v>
      </c>
      <c r="AY419" s="16" t="s">
        <v>122</v>
      </c>
      <c r="BE419" s="193">
        <f>IF(N419="základní",J419,0)</f>
        <v>0</v>
      </c>
      <c r="BF419" s="193">
        <f>IF(N419="snížená",J419,0)</f>
        <v>0</v>
      </c>
      <c r="BG419" s="193">
        <f>IF(N419="zákl. přenesená",J419,0)</f>
        <v>0</v>
      </c>
      <c r="BH419" s="193">
        <f>IF(N419="sníž. přenesená",J419,0)</f>
        <v>0</v>
      </c>
      <c r="BI419" s="193">
        <f>IF(N419="nulová",J419,0)</f>
        <v>0</v>
      </c>
      <c r="BJ419" s="16" t="s">
        <v>80</v>
      </c>
      <c r="BK419" s="193">
        <f>ROUND(I419*H419,2)</f>
        <v>0</v>
      </c>
      <c r="BL419" s="16" t="s">
        <v>129</v>
      </c>
      <c r="BM419" s="192" t="s">
        <v>602</v>
      </c>
    </row>
    <row r="420" spans="1:65" s="2" customFormat="1" ht="11.25">
      <c r="A420" s="33"/>
      <c r="B420" s="34"/>
      <c r="C420" s="35"/>
      <c r="D420" s="194" t="s">
        <v>131</v>
      </c>
      <c r="E420" s="35"/>
      <c r="F420" s="195" t="s">
        <v>603</v>
      </c>
      <c r="G420" s="35"/>
      <c r="H420" s="35"/>
      <c r="I420" s="196"/>
      <c r="J420" s="35"/>
      <c r="K420" s="35"/>
      <c r="L420" s="38"/>
      <c r="M420" s="197"/>
      <c r="N420" s="198"/>
      <c r="O420" s="70"/>
      <c r="P420" s="70"/>
      <c r="Q420" s="70"/>
      <c r="R420" s="70"/>
      <c r="S420" s="70"/>
      <c r="T420" s="71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T420" s="16" t="s">
        <v>131</v>
      </c>
      <c r="AU420" s="16" t="s">
        <v>144</v>
      </c>
    </row>
    <row r="421" spans="1:65" s="12" customFormat="1" ht="25.9" customHeight="1">
      <c r="B421" s="165"/>
      <c r="C421" s="166"/>
      <c r="D421" s="167" t="s">
        <v>71</v>
      </c>
      <c r="E421" s="168" t="s">
        <v>604</v>
      </c>
      <c r="F421" s="168" t="s">
        <v>605</v>
      </c>
      <c r="G421" s="166"/>
      <c r="H421" s="166"/>
      <c r="I421" s="169"/>
      <c r="J421" s="170">
        <f>BK421</f>
        <v>0</v>
      </c>
      <c r="K421" s="166"/>
      <c r="L421" s="171"/>
      <c r="M421" s="172"/>
      <c r="N421" s="173"/>
      <c r="O421" s="173"/>
      <c r="P421" s="174">
        <f>P422+P450+P459</f>
        <v>0</v>
      </c>
      <c r="Q421" s="173"/>
      <c r="R421" s="174">
        <f>R422+R450+R459</f>
        <v>5.6101400000000003E-2</v>
      </c>
      <c r="S421" s="173"/>
      <c r="T421" s="175">
        <f>T422+T450+T459</f>
        <v>0</v>
      </c>
      <c r="AR421" s="176" t="s">
        <v>14</v>
      </c>
      <c r="AT421" s="177" t="s">
        <v>71</v>
      </c>
      <c r="AU421" s="177" t="s">
        <v>72</v>
      </c>
      <c r="AY421" s="176" t="s">
        <v>122</v>
      </c>
      <c r="BK421" s="178">
        <f>BK422+BK450+BK459</f>
        <v>0</v>
      </c>
    </row>
    <row r="422" spans="1:65" s="12" customFormat="1" ht="22.9" customHeight="1">
      <c r="B422" s="165"/>
      <c r="C422" s="166"/>
      <c r="D422" s="167" t="s">
        <v>71</v>
      </c>
      <c r="E422" s="179" t="s">
        <v>606</v>
      </c>
      <c r="F422" s="179" t="s">
        <v>607</v>
      </c>
      <c r="G422" s="166"/>
      <c r="H422" s="166"/>
      <c r="I422" s="169"/>
      <c r="J422" s="180">
        <f>BK422</f>
        <v>0</v>
      </c>
      <c r="K422" s="166"/>
      <c r="L422" s="171"/>
      <c r="M422" s="172"/>
      <c r="N422" s="173"/>
      <c r="O422" s="173"/>
      <c r="P422" s="174">
        <f>SUM(P423:P449)</f>
        <v>0</v>
      </c>
      <c r="Q422" s="173"/>
      <c r="R422" s="174">
        <f>SUM(R423:R449)</f>
        <v>1.31234E-2</v>
      </c>
      <c r="S422" s="173"/>
      <c r="T422" s="175">
        <f>SUM(T423:T449)</f>
        <v>0</v>
      </c>
      <c r="AR422" s="176" t="s">
        <v>14</v>
      </c>
      <c r="AT422" s="177" t="s">
        <v>71</v>
      </c>
      <c r="AU422" s="177" t="s">
        <v>80</v>
      </c>
      <c r="AY422" s="176" t="s">
        <v>122</v>
      </c>
      <c r="BK422" s="178">
        <f>SUM(BK423:BK449)</f>
        <v>0</v>
      </c>
    </row>
    <row r="423" spans="1:65" s="2" customFormat="1" ht="24.2" customHeight="1">
      <c r="A423" s="33"/>
      <c r="B423" s="34"/>
      <c r="C423" s="181" t="s">
        <v>608</v>
      </c>
      <c r="D423" s="181" t="s">
        <v>124</v>
      </c>
      <c r="E423" s="182" t="s">
        <v>609</v>
      </c>
      <c r="F423" s="183" t="s">
        <v>610</v>
      </c>
      <c r="G423" s="184" t="s">
        <v>163</v>
      </c>
      <c r="H423" s="185">
        <v>1</v>
      </c>
      <c r="I423" s="186"/>
      <c r="J423" s="187">
        <f>ROUND(I423*H423,2)</f>
        <v>0</v>
      </c>
      <c r="K423" s="183" t="s">
        <v>128</v>
      </c>
      <c r="L423" s="38"/>
      <c r="M423" s="188" t="s">
        <v>1</v>
      </c>
      <c r="N423" s="189" t="s">
        <v>37</v>
      </c>
      <c r="O423" s="70"/>
      <c r="P423" s="190">
        <f>O423*H423</f>
        <v>0</v>
      </c>
      <c r="Q423" s="190">
        <v>0</v>
      </c>
      <c r="R423" s="190">
        <f>Q423*H423</f>
        <v>0</v>
      </c>
      <c r="S423" s="190">
        <v>0</v>
      </c>
      <c r="T423" s="191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92" t="s">
        <v>235</v>
      </c>
      <c r="AT423" s="192" t="s">
        <v>124</v>
      </c>
      <c r="AU423" s="192" t="s">
        <v>14</v>
      </c>
      <c r="AY423" s="16" t="s">
        <v>122</v>
      </c>
      <c r="BE423" s="193">
        <f>IF(N423="základní",J423,0)</f>
        <v>0</v>
      </c>
      <c r="BF423" s="193">
        <f>IF(N423="snížená",J423,0)</f>
        <v>0</v>
      </c>
      <c r="BG423" s="193">
        <f>IF(N423="zákl. přenesená",J423,0)</f>
        <v>0</v>
      </c>
      <c r="BH423" s="193">
        <f>IF(N423="sníž. přenesená",J423,0)</f>
        <v>0</v>
      </c>
      <c r="BI423" s="193">
        <f>IF(N423="nulová",J423,0)</f>
        <v>0</v>
      </c>
      <c r="BJ423" s="16" t="s">
        <v>80</v>
      </c>
      <c r="BK423" s="193">
        <f>ROUND(I423*H423,2)</f>
        <v>0</v>
      </c>
      <c r="BL423" s="16" t="s">
        <v>235</v>
      </c>
      <c r="BM423" s="192" t="s">
        <v>611</v>
      </c>
    </row>
    <row r="424" spans="1:65" s="2" customFormat="1" ht="11.25">
      <c r="A424" s="33"/>
      <c r="B424" s="34"/>
      <c r="C424" s="35"/>
      <c r="D424" s="194" t="s">
        <v>131</v>
      </c>
      <c r="E424" s="35"/>
      <c r="F424" s="195" t="s">
        <v>612</v>
      </c>
      <c r="G424" s="35"/>
      <c r="H424" s="35"/>
      <c r="I424" s="196"/>
      <c r="J424" s="35"/>
      <c r="K424" s="35"/>
      <c r="L424" s="38"/>
      <c r="M424" s="197"/>
      <c r="N424" s="198"/>
      <c r="O424" s="70"/>
      <c r="P424" s="70"/>
      <c r="Q424" s="70"/>
      <c r="R424" s="70"/>
      <c r="S424" s="70"/>
      <c r="T424" s="71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6" t="s">
        <v>131</v>
      </c>
      <c r="AU424" s="16" t="s">
        <v>14</v>
      </c>
    </row>
    <row r="425" spans="1:65" s="13" customFormat="1" ht="11.25">
      <c r="B425" s="199"/>
      <c r="C425" s="200"/>
      <c r="D425" s="201" t="s">
        <v>133</v>
      </c>
      <c r="E425" s="202" t="s">
        <v>1</v>
      </c>
      <c r="F425" s="203" t="s">
        <v>613</v>
      </c>
      <c r="G425" s="200"/>
      <c r="H425" s="202" t="s">
        <v>1</v>
      </c>
      <c r="I425" s="204"/>
      <c r="J425" s="200"/>
      <c r="K425" s="200"/>
      <c r="L425" s="205"/>
      <c r="M425" s="206"/>
      <c r="N425" s="207"/>
      <c r="O425" s="207"/>
      <c r="P425" s="207"/>
      <c r="Q425" s="207"/>
      <c r="R425" s="207"/>
      <c r="S425" s="207"/>
      <c r="T425" s="208"/>
      <c r="AT425" s="209" t="s">
        <v>133</v>
      </c>
      <c r="AU425" s="209" t="s">
        <v>14</v>
      </c>
      <c r="AV425" s="13" t="s">
        <v>80</v>
      </c>
      <c r="AW425" s="13" t="s">
        <v>29</v>
      </c>
      <c r="AX425" s="13" t="s">
        <v>72</v>
      </c>
      <c r="AY425" s="209" t="s">
        <v>122</v>
      </c>
    </row>
    <row r="426" spans="1:65" s="14" customFormat="1" ht="11.25">
      <c r="B426" s="210"/>
      <c r="C426" s="211"/>
      <c r="D426" s="201" t="s">
        <v>133</v>
      </c>
      <c r="E426" s="212" t="s">
        <v>1</v>
      </c>
      <c r="F426" s="213" t="s">
        <v>614</v>
      </c>
      <c r="G426" s="211"/>
      <c r="H426" s="214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133</v>
      </c>
      <c r="AU426" s="220" t="s">
        <v>14</v>
      </c>
      <c r="AV426" s="14" t="s">
        <v>14</v>
      </c>
      <c r="AW426" s="14" t="s">
        <v>29</v>
      </c>
      <c r="AX426" s="14" t="s">
        <v>72</v>
      </c>
      <c r="AY426" s="220" t="s">
        <v>122</v>
      </c>
    </row>
    <row r="427" spans="1:65" s="2" customFormat="1" ht="16.5" customHeight="1">
      <c r="A427" s="33"/>
      <c r="B427" s="34"/>
      <c r="C427" s="221" t="s">
        <v>615</v>
      </c>
      <c r="D427" s="221" t="s">
        <v>222</v>
      </c>
      <c r="E427" s="222" t="s">
        <v>616</v>
      </c>
      <c r="F427" s="223" t="s">
        <v>617</v>
      </c>
      <c r="G427" s="224" t="s">
        <v>618</v>
      </c>
      <c r="H427" s="225">
        <v>0.2</v>
      </c>
      <c r="I427" s="226"/>
      <c r="J427" s="227">
        <f>ROUND(I427*H427,2)</f>
        <v>0</v>
      </c>
      <c r="K427" s="223" t="s">
        <v>128</v>
      </c>
      <c r="L427" s="228"/>
      <c r="M427" s="229" t="s">
        <v>1</v>
      </c>
      <c r="N427" s="230" t="s">
        <v>37</v>
      </c>
      <c r="O427" s="70"/>
      <c r="P427" s="190">
        <f>O427*H427</f>
        <v>0</v>
      </c>
      <c r="Q427" s="190">
        <v>1E-3</v>
      </c>
      <c r="R427" s="190">
        <f>Q427*H427</f>
        <v>2.0000000000000001E-4</v>
      </c>
      <c r="S427" s="190">
        <v>0</v>
      </c>
      <c r="T427" s="191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92" t="s">
        <v>322</v>
      </c>
      <c r="AT427" s="192" t="s">
        <v>222</v>
      </c>
      <c r="AU427" s="192" t="s">
        <v>14</v>
      </c>
      <c r="AY427" s="16" t="s">
        <v>122</v>
      </c>
      <c r="BE427" s="193">
        <f>IF(N427="základní",J427,0)</f>
        <v>0</v>
      </c>
      <c r="BF427" s="193">
        <f>IF(N427="snížená",J427,0)</f>
        <v>0</v>
      </c>
      <c r="BG427" s="193">
        <f>IF(N427="zákl. přenesená",J427,0)</f>
        <v>0</v>
      </c>
      <c r="BH427" s="193">
        <f>IF(N427="sníž. přenesená",J427,0)</f>
        <v>0</v>
      </c>
      <c r="BI427" s="193">
        <f>IF(N427="nulová",J427,0)</f>
        <v>0</v>
      </c>
      <c r="BJ427" s="16" t="s">
        <v>80</v>
      </c>
      <c r="BK427" s="193">
        <f>ROUND(I427*H427,2)</f>
        <v>0</v>
      </c>
      <c r="BL427" s="16" t="s">
        <v>235</v>
      </c>
      <c r="BM427" s="192" t="s">
        <v>619</v>
      </c>
    </row>
    <row r="428" spans="1:65" s="14" customFormat="1" ht="11.25">
      <c r="B428" s="210"/>
      <c r="C428" s="211"/>
      <c r="D428" s="201" t="s">
        <v>133</v>
      </c>
      <c r="E428" s="211"/>
      <c r="F428" s="213" t="s">
        <v>620</v>
      </c>
      <c r="G428" s="211"/>
      <c r="H428" s="214">
        <v>0.2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133</v>
      </c>
      <c r="AU428" s="220" t="s">
        <v>14</v>
      </c>
      <c r="AV428" s="14" t="s">
        <v>14</v>
      </c>
      <c r="AW428" s="14" t="s">
        <v>4</v>
      </c>
      <c r="AX428" s="14" t="s">
        <v>80</v>
      </c>
      <c r="AY428" s="220" t="s">
        <v>122</v>
      </c>
    </row>
    <row r="429" spans="1:65" s="2" customFormat="1" ht="24.2" customHeight="1">
      <c r="A429" s="33"/>
      <c r="B429" s="34"/>
      <c r="C429" s="181" t="s">
        <v>621</v>
      </c>
      <c r="D429" s="181" t="s">
        <v>124</v>
      </c>
      <c r="E429" s="182" t="s">
        <v>622</v>
      </c>
      <c r="F429" s="183" t="s">
        <v>623</v>
      </c>
      <c r="G429" s="184" t="s">
        <v>163</v>
      </c>
      <c r="H429" s="185">
        <v>1</v>
      </c>
      <c r="I429" s="186"/>
      <c r="J429" s="187">
        <f>ROUND(I429*H429,2)</f>
        <v>0</v>
      </c>
      <c r="K429" s="183" t="s">
        <v>128</v>
      </c>
      <c r="L429" s="38"/>
      <c r="M429" s="188" t="s">
        <v>1</v>
      </c>
      <c r="N429" s="189" t="s">
        <v>37</v>
      </c>
      <c r="O429" s="70"/>
      <c r="P429" s="190">
        <f>O429*H429</f>
        <v>0</v>
      </c>
      <c r="Q429" s="190">
        <v>4.0000000000000002E-4</v>
      </c>
      <c r="R429" s="190">
        <f>Q429*H429</f>
        <v>4.0000000000000002E-4</v>
      </c>
      <c r="S429" s="190">
        <v>0</v>
      </c>
      <c r="T429" s="191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92" t="s">
        <v>235</v>
      </c>
      <c r="AT429" s="192" t="s">
        <v>124</v>
      </c>
      <c r="AU429" s="192" t="s">
        <v>14</v>
      </c>
      <c r="AY429" s="16" t="s">
        <v>122</v>
      </c>
      <c r="BE429" s="193">
        <f>IF(N429="základní",J429,0)</f>
        <v>0</v>
      </c>
      <c r="BF429" s="193">
        <f>IF(N429="snížená",J429,0)</f>
        <v>0</v>
      </c>
      <c r="BG429" s="193">
        <f>IF(N429="zákl. přenesená",J429,0)</f>
        <v>0</v>
      </c>
      <c r="BH429" s="193">
        <f>IF(N429="sníž. přenesená",J429,0)</f>
        <v>0</v>
      </c>
      <c r="BI429" s="193">
        <f>IF(N429="nulová",J429,0)</f>
        <v>0</v>
      </c>
      <c r="BJ429" s="16" t="s">
        <v>80</v>
      </c>
      <c r="BK429" s="193">
        <f>ROUND(I429*H429,2)</f>
        <v>0</v>
      </c>
      <c r="BL429" s="16" t="s">
        <v>235</v>
      </c>
      <c r="BM429" s="192" t="s">
        <v>624</v>
      </c>
    </row>
    <row r="430" spans="1:65" s="2" customFormat="1" ht="11.25">
      <c r="A430" s="33"/>
      <c r="B430" s="34"/>
      <c r="C430" s="35"/>
      <c r="D430" s="194" t="s">
        <v>131</v>
      </c>
      <c r="E430" s="35"/>
      <c r="F430" s="195" t="s">
        <v>625</v>
      </c>
      <c r="G430" s="35"/>
      <c r="H430" s="35"/>
      <c r="I430" s="196"/>
      <c r="J430" s="35"/>
      <c r="K430" s="35"/>
      <c r="L430" s="38"/>
      <c r="M430" s="197"/>
      <c r="N430" s="198"/>
      <c r="O430" s="70"/>
      <c r="P430" s="70"/>
      <c r="Q430" s="70"/>
      <c r="R430" s="70"/>
      <c r="S430" s="70"/>
      <c r="T430" s="71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T430" s="16" t="s">
        <v>131</v>
      </c>
      <c r="AU430" s="16" t="s">
        <v>14</v>
      </c>
    </row>
    <row r="431" spans="1:65" s="13" customFormat="1" ht="11.25">
      <c r="B431" s="199"/>
      <c r="C431" s="200"/>
      <c r="D431" s="201" t="s">
        <v>133</v>
      </c>
      <c r="E431" s="202" t="s">
        <v>1</v>
      </c>
      <c r="F431" s="203" t="s">
        <v>613</v>
      </c>
      <c r="G431" s="200"/>
      <c r="H431" s="202" t="s">
        <v>1</v>
      </c>
      <c r="I431" s="204"/>
      <c r="J431" s="200"/>
      <c r="K431" s="200"/>
      <c r="L431" s="205"/>
      <c r="M431" s="206"/>
      <c r="N431" s="207"/>
      <c r="O431" s="207"/>
      <c r="P431" s="207"/>
      <c r="Q431" s="207"/>
      <c r="R431" s="207"/>
      <c r="S431" s="207"/>
      <c r="T431" s="208"/>
      <c r="AT431" s="209" t="s">
        <v>133</v>
      </c>
      <c r="AU431" s="209" t="s">
        <v>14</v>
      </c>
      <c r="AV431" s="13" t="s">
        <v>80</v>
      </c>
      <c r="AW431" s="13" t="s">
        <v>29</v>
      </c>
      <c r="AX431" s="13" t="s">
        <v>72</v>
      </c>
      <c r="AY431" s="209" t="s">
        <v>122</v>
      </c>
    </row>
    <row r="432" spans="1:65" s="14" customFormat="1" ht="11.25">
      <c r="B432" s="210"/>
      <c r="C432" s="211"/>
      <c r="D432" s="201" t="s">
        <v>133</v>
      </c>
      <c r="E432" s="212" t="s">
        <v>1</v>
      </c>
      <c r="F432" s="213" t="s">
        <v>614</v>
      </c>
      <c r="G432" s="211"/>
      <c r="H432" s="214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133</v>
      </c>
      <c r="AU432" s="220" t="s">
        <v>14</v>
      </c>
      <c r="AV432" s="14" t="s">
        <v>14</v>
      </c>
      <c r="AW432" s="14" t="s">
        <v>29</v>
      </c>
      <c r="AX432" s="14" t="s">
        <v>72</v>
      </c>
      <c r="AY432" s="220" t="s">
        <v>122</v>
      </c>
    </row>
    <row r="433" spans="1:65" s="2" customFormat="1" ht="37.9" customHeight="1">
      <c r="A433" s="33"/>
      <c r="B433" s="34"/>
      <c r="C433" s="221" t="s">
        <v>626</v>
      </c>
      <c r="D433" s="221" t="s">
        <v>222</v>
      </c>
      <c r="E433" s="222" t="s">
        <v>627</v>
      </c>
      <c r="F433" s="223" t="s">
        <v>628</v>
      </c>
      <c r="G433" s="224" t="s">
        <v>163</v>
      </c>
      <c r="H433" s="225">
        <v>1.2210000000000001</v>
      </c>
      <c r="I433" s="226"/>
      <c r="J433" s="227">
        <f>ROUND(I433*H433,2)</f>
        <v>0</v>
      </c>
      <c r="K433" s="223" t="s">
        <v>128</v>
      </c>
      <c r="L433" s="228"/>
      <c r="M433" s="229" t="s">
        <v>1</v>
      </c>
      <c r="N433" s="230" t="s">
        <v>37</v>
      </c>
      <c r="O433" s="70"/>
      <c r="P433" s="190">
        <f>O433*H433</f>
        <v>0</v>
      </c>
      <c r="Q433" s="190">
        <v>5.4000000000000003E-3</v>
      </c>
      <c r="R433" s="190">
        <f>Q433*H433</f>
        <v>6.593400000000001E-3</v>
      </c>
      <c r="S433" s="190">
        <v>0</v>
      </c>
      <c r="T433" s="191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92" t="s">
        <v>322</v>
      </c>
      <c r="AT433" s="192" t="s">
        <v>222</v>
      </c>
      <c r="AU433" s="192" t="s">
        <v>14</v>
      </c>
      <c r="AY433" s="16" t="s">
        <v>122</v>
      </c>
      <c r="BE433" s="193">
        <f>IF(N433="základní",J433,0)</f>
        <v>0</v>
      </c>
      <c r="BF433" s="193">
        <f>IF(N433="snížená",J433,0)</f>
        <v>0</v>
      </c>
      <c r="BG433" s="193">
        <f>IF(N433="zákl. přenesená",J433,0)</f>
        <v>0</v>
      </c>
      <c r="BH433" s="193">
        <f>IF(N433="sníž. přenesená",J433,0)</f>
        <v>0</v>
      </c>
      <c r="BI433" s="193">
        <f>IF(N433="nulová",J433,0)</f>
        <v>0</v>
      </c>
      <c r="BJ433" s="16" t="s">
        <v>80</v>
      </c>
      <c r="BK433" s="193">
        <f>ROUND(I433*H433,2)</f>
        <v>0</v>
      </c>
      <c r="BL433" s="16" t="s">
        <v>235</v>
      </c>
      <c r="BM433" s="192" t="s">
        <v>629</v>
      </c>
    </row>
    <row r="434" spans="1:65" s="14" customFormat="1" ht="11.25">
      <c r="B434" s="210"/>
      <c r="C434" s="211"/>
      <c r="D434" s="201" t="s">
        <v>133</v>
      </c>
      <c r="E434" s="211"/>
      <c r="F434" s="213" t="s">
        <v>630</v>
      </c>
      <c r="G434" s="211"/>
      <c r="H434" s="214">
        <v>1.2210000000000001</v>
      </c>
      <c r="I434" s="215"/>
      <c r="J434" s="211"/>
      <c r="K434" s="211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133</v>
      </c>
      <c r="AU434" s="220" t="s">
        <v>14</v>
      </c>
      <c r="AV434" s="14" t="s">
        <v>14</v>
      </c>
      <c r="AW434" s="14" t="s">
        <v>4</v>
      </c>
      <c r="AX434" s="14" t="s">
        <v>80</v>
      </c>
      <c r="AY434" s="220" t="s">
        <v>122</v>
      </c>
    </row>
    <row r="435" spans="1:65" s="2" customFormat="1" ht="16.5" customHeight="1">
      <c r="A435" s="33"/>
      <c r="B435" s="34"/>
      <c r="C435" s="181" t="s">
        <v>631</v>
      </c>
      <c r="D435" s="181" t="s">
        <v>124</v>
      </c>
      <c r="E435" s="182" t="s">
        <v>632</v>
      </c>
      <c r="F435" s="183" t="s">
        <v>633</v>
      </c>
      <c r="G435" s="184" t="s">
        <v>308</v>
      </c>
      <c r="H435" s="185">
        <v>1</v>
      </c>
      <c r="I435" s="186"/>
      <c r="J435" s="187">
        <f>ROUND(I435*H435,2)</f>
        <v>0</v>
      </c>
      <c r="K435" s="183" t="s">
        <v>1</v>
      </c>
      <c r="L435" s="38"/>
      <c r="M435" s="188" t="s">
        <v>1</v>
      </c>
      <c r="N435" s="189" t="s">
        <v>37</v>
      </c>
      <c r="O435" s="70"/>
      <c r="P435" s="190">
        <f>O435*H435</f>
        <v>0</v>
      </c>
      <c r="Q435" s="190">
        <v>4.6999999999999999E-4</v>
      </c>
      <c r="R435" s="190">
        <f>Q435*H435</f>
        <v>4.6999999999999999E-4</v>
      </c>
      <c r="S435" s="190">
        <v>0</v>
      </c>
      <c r="T435" s="191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92" t="s">
        <v>235</v>
      </c>
      <c r="AT435" s="192" t="s">
        <v>124</v>
      </c>
      <c r="AU435" s="192" t="s">
        <v>14</v>
      </c>
      <c r="AY435" s="16" t="s">
        <v>122</v>
      </c>
      <c r="BE435" s="193">
        <f>IF(N435="základní",J435,0)</f>
        <v>0</v>
      </c>
      <c r="BF435" s="193">
        <f>IF(N435="snížená",J435,0)</f>
        <v>0</v>
      </c>
      <c r="BG435" s="193">
        <f>IF(N435="zákl. přenesená",J435,0)</f>
        <v>0</v>
      </c>
      <c r="BH435" s="193">
        <f>IF(N435="sníž. přenesená",J435,0)</f>
        <v>0</v>
      </c>
      <c r="BI435" s="193">
        <f>IF(N435="nulová",J435,0)</f>
        <v>0</v>
      </c>
      <c r="BJ435" s="16" t="s">
        <v>80</v>
      </c>
      <c r="BK435" s="193">
        <f>ROUND(I435*H435,2)</f>
        <v>0</v>
      </c>
      <c r="BL435" s="16" t="s">
        <v>235</v>
      </c>
      <c r="BM435" s="192" t="s">
        <v>634</v>
      </c>
    </row>
    <row r="436" spans="1:65" s="13" customFormat="1" ht="11.25">
      <c r="B436" s="199"/>
      <c r="C436" s="200"/>
      <c r="D436" s="201" t="s">
        <v>133</v>
      </c>
      <c r="E436" s="202" t="s">
        <v>1</v>
      </c>
      <c r="F436" s="203" t="s">
        <v>532</v>
      </c>
      <c r="G436" s="200"/>
      <c r="H436" s="202" t="s">
        <v>1</v>
      </c>
      <c r="I436" s="204"/>
      <c r="J436" s="200"/>
      <c r="K436" s="200"/>
      <c r="L436" s="205"/>
      <c r="M436" s="206"/>
      <c r="N436" s="207"/>
      <c r="O436" s="207"/>
      <c r="P436" s="207"/>
      <c r="Q436" s="207"/>
      <c r="R436" s="207"/>
      <c r="S436" s="207"/>
      <c r="T436" s="208"/>
      <c r="AT436" s="209" t="s">
        <v>133</v>
      </c>
      <c r="AU436" s="209" t="s">
        <v>14</v>
      </c>
      <c r="AV436" s="13" t="s">
        <v>80</v>
      </c>
      <c r="AW436" s="13" t="s">
        <v>29</v>
      </c>
      <c r="AX436" s="13" t="s">
        <v>72</v>
      </c>
      <c r="AY436" s="209" t="s">
        <v>122</v>
      </c>
    </row>
    <row r="437" spans="1:65" s="14" customFormat="1" ht="11.25">
      <c r="B437" s="210"/>
      <c r="C437" s="211"/>
      <c r="D437" s="201" t="s">
        <v>133</v>
      </c>
      <c r="E437" s="212" t="s">
        <v>1</v>
      </c>
      <c r="F437" s="213" t="s">
        <v>80</v>
      </c>
      <c r="G437" s="211"/>
      <c r="H437" s="214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133</v>
      </c>
      <c r="AU437" s="220" t="s">
        <v>14</v>
      </c>
      <c r="AV437" s="14" t="s">
        <v>14</v>
      </c>
      <c r="AW437" s="14" t="s">
        <v>29</v>
      </c>
      <c r="AX437" s="14" t="s">
        <v>72</v>
      </c>
      <c r="AY437" s="220" t="s">
        <v>122</v>
      </c>
    </row>
    <row r="438" spans="1:65" s="2" customFormat="1" ht="24.2" customHeight="1">
      <c r="A438" s="33"/>
      <c r="B438" s="34"/>
      <c r="C438" s="181" t="s">
        <v>635</v>
      </c>
      <c r="D438" s="181" t="s">
        <v>124</v>
      </c>
      <c r="E438" s="182" t="s">
        <v>636</v>
      </c>
      <c r="F438" s="183" t="s">
        <v>637</v>
      </c>
      <c r="G438" s="184" t="s">
        <v>163</v>
      </c>
      <c r="H438" s="185">
        <v>6.5</v>
      </c>
      <c r="I438" s="186"/>
      <c r="J438" s="187">
        <f>ROUND(I438*H438,2)</f>
        <v>0</v>
      </c>
      <c r="K438" s="183" t="s">
        <v>128</v>
      </c>
      <c r="L438" s="38"/>
      <c r="M438" s="188" t="s">
        <v>1</v>
      </c>
      <c r="N438" s="189" t="s">
        <v>37</v>
      </c>
      <c r="O438" s="70"/>
      <c r="P438" s="190">
        <f>O438*H438</f>
        <v>0</v>
      </c>
      <c r="Q438" s="190">
        <v>4.6999999999999999E-4</v>
      </c>
      <c r="R438" s="190">
        <f>Q438*H438</f>
        <v>3.055E-3</v>
      </c>
      <c r="S438" s="190">
        <v>0</v>
      </c>
      <c r="T438" s="191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92" t="s">
        <v>235</v>
      </c>
      <c r="AT438" s="192" t="s">
        <v>124</v>
      </c>
      <c r="AU438" s="192" t="s">
        <v>14</v>
      </c>
      <c r="AY438" s="16" t="s">
        <v>122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16" t="s">
        <v>80</v>
      </c>
      <c r="BK438" s="193">
        <f>ROUND(I438*H438,2)</f>
        <v>0</v>
      </c>
      <c r="BL438" s="16" t="s">
        <v>235</v>
      </c>
      <c r="BM438" s="192" t="s">
        <v>638</v>
      </c>
    </row>
    <row r="439" spans="1:65" s="2" customFormat="1" ht="11.25">
      <c r="A439" s="33"/>
      <c r="B439" s="34"/>
      <c r="C439" s="35"/>
      <c r="D439" s="194" t="s">
        <v>131</v>
      </c>
      <c r="E439" s="35"/>
      <c r="F439" s="195" t="s">
        <v>639</v>
      </c>
      <c r="G439" s="35"/>
      <c r="H439" s="35"/>
      <c r="I439" s="196"/>
      <c r="J439" s="35"/>
      <c r="K439" s="35"/>
      <c r="L439" s="38"/>
      <c r="M439" s="197"/>
      <c r="N439" s="198"/>
      <c r="O439" s="70"/>
      <c r="P439" s="70"/>
      <c r="Q439" s="70"/>
      <c r="R439" s="70"/>
      <c r="S439" s="70"/>
      <c r="T439" s="71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T439" s="16" t="s">
        <v>131</v>
      </c>
      <c r="AU439" s="16" t="s">
        <v>14</v>
      </c>
    </row>
    <row r="440" spans="1:65" s="13" customFormat="1" ht="11.25">
      <c r="B440" s="199"/>
      <c r="C440" s="200"/>
      <c r="D440" s="201" t="s">
        <v>133</v>
      </c>
      <c r="E440" s="202" t="s">
        <v>1</v>
      </c>
      <c r="F440" s="203" t="s">
        <v>532</v>
      </c>
      <c r="G440" s="200"/>
      <c r="H440" s="202" t="s">
        <v>1</v>
      </c>
      <c r="I440" s="204"/>
      <c r="J440" s="200"/>
      <c r="K440" s="200"/>
      <c r="L440" s="205"/>
      <c r="M440" s="206"/>
      <c r="N440" s="207"/>
      <c r="O440" s="207"/>
      <c r="P440" s="207"/>
      <c r="Q440" s="207"/>
      <c r="R440" s="207"/>
      <c r="S440" s="207"/>
      <c r="T440" s="208"/>
      <c r="AT440" s="209" t="s">
        <v>133</v>
      </c>
      <c r="AU440" s="209" t="s">
        <v>14</v>
      </c>
      <c r="AV440" s="13" t="s">
        <v>80</v>
      </c>
      <c r="AW440" s="13" t="s">
        <v>29</v>
      </c>
      <c r="AX440" s="13" t="s">
        <v>72</v>
      </c>
      <c r="AY440" s="209" t="s">
        <v>122</v>
      </c>
    </row>
    <row r="441" spans="1:65" s="14" customFormat="1" ht="11.25">
      <c r="B441" s="210"/>
      <c r="C441" s="211"/>
      <c r="D441" s="201" t="s">
        <v>133</v>
      </c>
      <c r="E441" s="212" t="s">
        <v>1</v>
      </c>
      <c r="F441" s="213" t="s">
        <v>533</v>
      </c>
      <c r="G441" s="211"/>
      <c r="H441" s="214">
        <v>6.5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133</v>
      </c>
      <c r="AU441" s="220" t="s">
        <v>14</v>
      </c>
      <c r="AV441" s="14" t="s">
        <v>14</v>
      </c>
      <c r="AW441" s="14" t="s">
        <v>29</v>
      </c>
      <c r="AX441" s="14" t="s">
        <v>72</v>
      </c>
      <c r="AY441" s="220" t="s">
        <v>122</v>
      </c>
    </row>
    <row r="442" spans="1:65" s="2" customFormat="1" ht="24.2" customHeight="1">
      <c r="A442" s="33"/>
      <c r="B442" s="34"/>
      <c r="C442" s="181" t="s">
        <v>640</v>
      </c>
      <c r="D442" s="181" t="s">
        <v>124</v>
      </c>
      <c r="E442" s="182" t="s">
        <v>641</v>
      </c>
      <c r="F442" s="183" t="s">
        <v>642</v>
      </c>
      <c r="G442" s="184" t="s">
        <v>163</v>
      </c>
      <c r="H442" s="185">
        <v>6.5</v>
      </c>
      <c r="I442" s="186"/>
      <c r="J442" s="187">
        <f>ROUND(I442*H442,2)</f>
        <v>0</v>
      </c>
      <c r="K442" s="183" t="s">
        <v>128</v>
      </c>
      <c r="L442" s="38"/>
      <c r="M442" s="188" t="s">
        <v>1</v>
      </c>
      <c r="N442" s="189" t="s">
        <v>37</v>
      </c>
      <c r="O442" s="70"/>
      <c r="P442" s="190">
        <f>O442*H442</f>
        <v>0</v>
      </c>
      <c r="Q442" s="190">
        <v>4.0000000000000003E-5</v>
      </c>
      <c r="R442" s="190">
        <f>Q442*H442</f>
        <v>2.6000000000000003E-4</v>
      </c>
      <c r="S442" s="190">
        <v>0</v>
      </c>
      <c r="T442" s="191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92" t="s">
        <v>235</v>
      </c>
      <c r="AT442" s="192" t="s">
        <v>124</v>
      </c>
      <c r="AU442" s="192" t="s">
        <v>14</v>
      </c>
      <c r="AY442" s="16" t="s">
        <v>122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16" t="s">
        <v>80</v>
      </c>
      <c r="BK442" s="193">
        <f>ROUND(I442*H442,2)</f>
        <v>0</v>
      </c>
      <c r="BL442" s="16" t="s">
        <v>235</v>
      </c>
      <c r="BM442" s="192" t="s">
        <v>643</v>
      </c>
    </row>
    <row r="443" spans="1:65" s="2" customFormat="1" ht="11.25">
      <c r="A443" s="33"/>
      <c r="B443" s="34"/>
      <c r="C443" s="35"/>
      <c r="D443" s="194" t="s">
        <v>131</v>
      </c>
      <c r="E443" s="35"/>
      <c r="F443" s="195" t="s">
        <v>644</v>
      </c>
      <c r="G443" s="35"/>
      <c r="H443" s="35"/>
      <c r="I443" s="196"/>
      <c r="J443" s="35"/>
      <c r="K443" s="35"/>
      <c r="L443" s="38"/>
      <c r="M443" s="197"/>
      <c r="N443" s="198"/>
      <c r="O443" s="70"/>
      <c r="P443" s="70"/>
      <c r="Q443" s="70"/>
      <c r="R443" s="70"/>
      <c r="S443" s="70"/>
      <c r="T443" s="71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T443" s="16" t="s">
        <v>131</v>
      </c>
      <c r="AU443" s="16" t="s">
        <v>14</v>
      </c>
    </row>
    <row r="444" spans="1:65" s="13" customFormat="1" ht="11.25">
      <c r="B444" s="199"/>
      <c r="C444" s="200"/>
      <c r="D444" s="201" t="s">
        <v>133</v>
      </c>
      <c r="E444" s="202" t="s">
        <v>1</v>
      </c>
      <c r="F444" s="203" t="s">
        <v>532</v>
      </c>
      <c r="G444" s="200"/>
      <c r="H444" s="202" t="s">
        <v>1</v>
      </c>
      <c r="I444" s="204"/>
      <c r="J444" s="200"/>
      <c r="K444" s="200"/>
      <c r="L444" s="205"/>
      <c r="M444" s="206"/>
      <c r="N444" s="207"/>
      <c r="O444" s="207"/>
      <c r="P444" s="207"/>
      <c r="Q444" s="207"/>
      <c r="R444" s="207"/>
      <c r="S444" s="207"/>
      <c r="T444" s="208"/>
      <c r="AT444" s="209" t="s">
        <v>133</v>
      </c>
      <c r="AU444" s="209" t="s">
        <v>14</v>
      </c>
      <c r="AV444" s="13" t="s">
        <v>80</v>
      </c>
      <c r="AW444" s="13" t="s">
        <v>29</v>
      </c>
      <c r="AX444" s="13" t="s">
        <v>72</v>
      </c>
      <c r="AY444" s="209" t="s">
        <v>122</v>
      </c>
    </row>
    <row r="445" spans="1:65" s="14" customFormat="1" ht="11.25">
      <c r="B445" s="210"/>
      <c r="C445" s="211"/>
      <c r="D445" s="201" t="s">
        <v>133</v>
      </c>
      <c r="E445" s="212" t="s">
        <v>1</v>
      </c>
      <c r="F445" s="213" t="s">
        <v>533</v>
      </c>
      <c r="G445" s="211"/>
      <c r="H445" s="214">
        <v>6.5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133</v>
      </c>
      <c r="AU445" s="220" t="s">
        <v>14</v>
      </c>
      <c r="AV445" s="14" t="s">
        <v>14</v>
      </c>
      <c r="AW445" s="14" t="s">
        <v>29</v>
      </c>
      <c r="AX445" s="14" t="s">
        <v>72</v>
      </c>
      <c r="AY445" s="220" t="s">
        <v>122</v>
      </c>
    </row>
    <row r="446" spans="1:65" s="2" customFormat="1" ht="24.2" customHeight="1">
      <c r="A446" s="33"/>
      <c r="B446" s="34"/>
      <c r="C446" s="221" t="s">
        <v>645</v>
      </c>
      <c r="D446" s="221" t="s">
        <v>222</v>
      </c>
      <c r="E446" s="222" t="s">
        <v>646</v>
      </c>
      <c r="F446" s="223" t="s">
        <v>647</v>
      </c>
      <c r="G446" s="224" t="s">
        <v>163</v>
      </c>
      <c r="H446" s="225">
        <v>7.15</v>
      </c>
      <c r="I446" s="226"/>
      <c r="J446" s="227">
        <f>ROUND(I446*H446,2)</f>
        <v>0</v>
      </c>
      <c r="K446" s="223" t="s">
        <v>128</v>
      </c>
      <c r="L446" s="228"/>
      <c r="M446" s="229" t="s">
        <v>1</v>
      </c>
      <c r="N446" s="230" t="s">
        <v>37</v>
      </c>
      <c r="O446" s="70"/>
      <c r="P446" s="190">
        <f>O446*H446</f>
        <v>0</v>
      </c>
      <c r="Q446" s="190">
        <v>2.9999999999999997E-4</v>
      </c>
      <c r="R446" s="190">
        <f>Q446*H446</f>
        <v>2.1449999999999998E-3</v>
      </c>
      <c r="S446" s="190">
        <v>0</v>
      </c>
      <c r="T446" s="191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92" t="s">
        <v>322</v>
      </c>
      <c r="AT446" s="192" t="s">
        <v>222</v>
      </c>
      <c r="AU446" s="192" t="s">
        <v>14</v>
      </c>
      <c r="AY446" s="16" t="s">
        <v>122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16" t="s">
        <v>80</v>
      </c>
      <c r="BK446" s="193">
        <f>ROUND(I446*H446,2)</f>
        <v>0</v>
      </c>
      <c r="BL446" s="16" t="s">
        <v>235</v>
      </c>
      <c r="BM446" s="192" t="s">
        <v>648</v>
      </c>
    </row>
    <row r="447" spans="1:65" s="14" customFormat="1" ht="11.25">
      <c r="B447" s="210"/>
      <c r="C447" s="211"/>
      <c r="D447" s="201" t="s">
        <v>133</v>
      </c>
      <c r="E447" s="211"/>
      <c r="F447" s="213" t="s">
        <v>649</v>
      </c>
      <c r="G447" s="211"/>
      <c r="H447" s="214">
        <v>7.15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133</v>
      </c>
      <c r="AU447" s="220" t="s">
        <v>14</v>
      </c>
      <c r="AV447" s="14" t="s">
        <v>14</v>
      </c>
      <c r="AW447" s="14" t="s">
        <v>4</v>
      </c>
      <c r="AX447" s="14" t="s">
        <v>80</v>
      </c>
      <c r="AY447" s="220" t="s">
        <v>122</v>
      </c>
    </row>
    <row r="448" spans="1:65" s="2" customFormat="1" ht="24.2" customHeight="1">
      <c r="A448" s="33"/>
      <c r="B448" s="34"/>
      <c r="C448" s="181" t="s">
        <v>650</v>
      </c>
      <c r="D448" s="181" t="s">
        <v>124</v>
      </c>
      <c r="E448" s="182" t="s">
        <v>651</v>
      </c>
      <c r="F448" s="183" t="s">
        <v>652</v>
      </c>
      <c r="G448" s="184" t="s">
        <v>653</v>
      </c>
      <c r="H448" s="232"/>
      <c r="I448" s="186"/>
      <c r="J448" s="187">
        <f>ROUND(I448*H448,2)</f>
        <v>0</v>
      </c>
      <c r="K448" s="183" t="s">
        <v>128</v>
      </c>
      <c r="L448" s="38"/>
      <c r="M448" s="188" t="s">
        <v>1</v>
      </c>
      <c r="N448" s="189" t="s">
        <v>37</v>
      </c>
      <c r="O448" s="70"/>
      <c r="P448" s="190">
        <f>O448*H448</f>
        <v>0</v>
      </c>
      <c r="Q448" s="190">
        <v>0</v>
      </c>
      <c r="R448" s="190">
        <f>Q448*H448</f>
        <v>0</v>
      </c>
      <c r="S448" s="190">
        <v>0</v>
      </c>
      <c r="T448" s="191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92" t="s">
        <v>235</v>
      </c>
      <c r="AT448" s="192" t="s">
        <v>124</v>
      </c>
      <c r="AU448" s="192" t="s">
        <v>14</v>
      </c>
      <c r="AY448" s="16" t="s">
        <v>122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16" t="s">
        <v>80</v>
      </c>
      <c r="BK448" s="193">
        <f>ROUND(I448*H448,2)</f>
        <v>0</v>
      </c>
      <c r="BL448" s="16" t="s">
        <v>235</v>
      </c>
      <c r="BM448" s="192" t="s">
        <v>654</v>
      </c>
    </row>
    <row r="449" spans="1:65" s="2" customFormat="1" ht="11.25">
      <c r="A449" s="33"/>
      <c r="B449" s="34"/>
      <c r="C449" s="35"/>
      <c r="D449" s="194" t="s">
        <v>131</v>
      </c>
      <c r="E449" s="35"/>
      <c r="F449" s="195" t="s">
        <v>655</v>
      </c>
      <c r="G449" s="35"/>
      <c r="H449" s="35"/>
      <c r="I449" s="196"/>
      <c r="J449" s="35"/>
      <c r="K449" s="35"/>
      <c r="L449" s="38"/>
      <c r="M449" s="197"/>
      <c r="N449" s="198"/>
      <c r="O449" s="70"/>
      <c r="P449" s="70"/>
      <c r="Q449" s="70"/>
      <c r="R449" s="70"/>
      <c r="S449" s="70"/>
      <c r="T449" s="71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6" t="s">
        <v>131</v>
      </c>
      <c r="AU449" s="16" t="s">
        <v>14</v>
      </c>
    </row>
    <row r="450" spans="1:65" s="12" customFormat="1" ht="22.9" customHeight="1">
      <c r="B450" s="165"/>
      <c r="C450" s="166"/>
      <c r="D450" s="167" t="s">
        <v>71</v>
      </c>
      <c r="E450" s="179" t="s">
        <v>656</v>
      </c>
      <c r="F450" s="179" t="s">
        <v>657</v>
      </c>
      <c r="G450" s="166"/>
      <c r="H450" s="166"/>
      <c r="I450" s="169"/>
      <c r="J450" s="180">
        <f>BK450</f>
        <v>0</v>
      </c>
      <c r="K450" s="166"/>
      <c r="L450" s="171"/>
      <c r="M450" s="172"/>
      <c r="N450" s="173"/>
      <c r="O450" s="173"/>
      <c r="P450" s="174">
        <f>SUM(P451:P458)</f>
        <v>0</v>
      </c>
      <c r="Q450" s="173"/>
      <c r="R450" s="174">
        <f>SUM(R451:R458)</f>
        <v>4.2978000000000002E-2</v>
      </c>
      <c r="S450" s="173"/>
      <c r="T450" s="175">
        <f>SUM(T451:T458)</f>
        <v>0</v>
      </c>
      <c r="AR450" s="176" t="s">
        <v>14</v>
      </c>
      <c r="AT450" s="177" t="s">
        <v>71</v>
      </c>
      <c r="AU450" s="177" t="s">
        <v>80</v>
      </c>
      <c r="AY450" s="176" t="s">
        <v>122</v>
      </c>
      <c r="BK450" s="178">
        <f>SUM(BK451:BK458)</f>
        <v>0</v>
      </c>
    </row>
    <row r="451" spans="1:65" s="2" customFormat="1" ht="24.2" customHeight="1">
      <c r="A451" s="33"/>
      <c r="B451" s="34"/>
      <c r="C451" s="181" t="s">
        <v>525</v>
      </c>
      <c r="D451" s="181" t="s">
        <v>124</v>
      </c>
      <c r="E451" s="182" t="s">
        <v>658</v>
      </c>
      <c r="F451" s="183" t="s">
        <v>659</v>
      </c>
      <c r="G451" s="184" t="s">
        <v>163</v>
      </c>
      <c r="H451" s="185">
        <v>6.5</v>
      </c>
      <c r="I451" s="186"/>
      <c r="J451" s="187">
        <f>ROUND(I451*H451,2)</f>
        <v>0</v>
      </c>
      <c r="K451" s="183" t="s">
        <v>128</v>
      </c>
      <c r="L451" s="38"/>
      <c r="M451" s="188" t="s">
        <v>1</v>
      </c>
      <c r="N451" s="189" t="s">
        <v>37</v>
      </c>
      <c r="O451" s="70"/>
      <c r="P451" s="190">
        <f>O451*H451</f>
        <v>0</v>
      </c>
      <c r="Q451" s="190">
        <v>6.0000000000000001E-3</v>
      </c>
      <c r="R451" s="190">
        <f>Q451*H451</f>
        <v>3.9E-2</v>
      </c>
      <c r="S451" s="190">
        <v>0</v>
      </c>
      <c r="T451" s="191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92" t="s">
        <v>235</v>
      </c>
      <c r="AT451" s="192" t="s">
        <v>124</v>
      </c>
      <c r="AU451" s="192" t="s">
        <v>14</v>
      </c>
      <c r="AY451" s="16" t="s">
        <v>122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16" t="s">
        <v>80</v>
      </c>
      <c r="BK451" s="193">
        <f>ROUND(I451*H451,2)</f>
        <v>0</v>
      </c>
      <c r="BL451" s="16" t="s">
        <v>235</v>
      </c>
      <c r="BM451" s="192" t="s">
        <v>660</v>
      </c>
    </row>
    <row r="452" spans="1:65" s="2" customFormat="1" ht="11.25">
      <c r="A452" s="33"/>
      <c r="B452" s="34"/>
      <c r="C452" s="35"/>
      <c r="D452" s="194" t="s">
        <v>131</v>
      </c>
      <c r="E452" s="35"/>
      <c r="F452" s="195" t="s">
        <v>661</v>
      </c>
      <c r="G452" s="35"/>
      <c r="H452" s="35"/>
      <c r="I452" s="196"/>
      <c r="J452" s="35"/>
      <c r="K452" s="35"/>
      <c r="L452" s="38"/>
      <c r="M452" s="197"/>
      <c r="N452" s="198"/>
      <c r="O452" s="70"/>
      <c r="P452" s="70"/>
      <c r="Q452" s="70"/>
      <c r="R452" s="70"/>
      <c r="S452" s="70"/>
      <c r="T452" s="71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6" t="s">
        <v>131</v>
      </c>
      <c r="AU452" s="16" t="s">
        <v>14</v>
      </c>
    </row>
    <row r="453" spans="1:65" s="13" customFormat="1" ht="11.25">
      <c r="B453" s="199"/>
      <c r="C453" s="200"/>
      <c r="D453" s="201" t="s">
        <v>133</v>
      </c>
      <c r="E453" s="202" t="s">
        <v>1</v>
      </c>
      <c r="F453" s="203" t="s">
        <v>532</v>
      </c>
      <c r="G453" s="200"/>
      <c r="H453" s="202" t="s">
        <v>1</v>
      </c>
      <c r="I453" s="204"/>
      <c r="J453" s="200"/>
      <c r="K453" s="200"/>
      <c r="L453" s="205"/>
      <c r="M453" s="206"/>
      <c r="N453" s="207"/>
      <c r="O453" s="207"/>
      <c r="P453" s="207"/>
      <c r="Q453" s="207"/>
      <c r="R453" s="207"/>
      <c r="S453" s="207"/>
      <c r="T453" s="208"/>
      <c r="AT453" s="209" t="s">
        <v>133</v>
      </c>
      <c r="AU453" s="209" t="s">
        <v>14</v>
      </c>
      <c r="AV453" s="13" t="s">
        <v>80</v>
      </c>
      <c r="AW453" s="13" t="s">
        <v>29</v>
      </c>
      <c r="AX453" s="13" t="s">
        <v>72</v>
      </c>
      <c r="AY453" s="209" t="s">
        <v>122</v>
      </c>
    </row>
    <row r="454" spans="1:65" s="14" customFormat="1" ht="11.25">
      <c r="B454" s="210"/>
      <c r="C454" s="211"/>
      <c r="D454" s="201" t="s">
        <v>133</v>
      </c>
      <c r="E454" s="212" t="s">
        <v>1</v>
      </c>
      <c r="F454" s="213" t="s">
        <v>533</v>
      </c>
      <c r="G454" s="211"/>
      <c r="H454" s="214">
        <v>6.5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133</v>
      </c>
      <c r="AU454" s="220" t="s">
        <v>14</v>
      </c>
      <c r="AV454" s="14" t="s">
        <v>14</v>
      </c>
      <c r="AW454" s="14" t="s">
        <v>29</v>
      </c>
      <c r="AX454" s="14" t="s">
        <v>72</v>
      </c>
      <c r="AY454" s="220" t="s">
        <v>122</v>
      </c>
    </row>
    <row r="455" spans="1:65" s="2" customFormat="1" ht="24.2" customHeight="1">
      <c r="A455" s="33"/>
      <c r="B455" s="34"/>
      <c r="C455" s="221" t="s">
        <v>662</v>
      </c>
      <c r="D455" s="221" t="s">
        <v>222</v>
      </c>
      <c r="E455" s="222" t="s">
        <v>663</v>
      </c>
      <c r="F455" s="223" t="s">
        <v>664</v>
      </c>
      <c r="G455" s="224" t="s">
        <v>163</v>
      </c>
      <c r="H455" s="225">
        <v>6.63</v>
      </c>
      <c r="I455" s="226"/>
      <c r="J455" s="227">
        <f>ROUND(I455*H455,2)</f>
        <v>0</v>
      </c>
      <c r="K455" s="223" t="s">
        <v>128</v>
      </c>
      <c r="L455" s="228"/>
      <c r="M455" s="229" t="s">
        <v>1</v>
      </c>
      <c r="N455" s="230" t="s">
        <v>37</v>
      </c>
      <c r="O455" s="70"/>
      <c r="P455" s="190">
        <f>O455*H455</f>
        <v>0</v>
      </c>
      <c r="Q455" s="190">
        <v>5.9999999999999995E-4</v>
      </c>
      <c r="R455" s="190">
        <f>Q455*H455</f>
        <v>3.9779999999999998E-3</v>
      </c>
      <c r="S455" s="190">
        <v>0</v>
      </c>
      <c r="T455" s="191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92" t="s">
        <v>322</v>
      </c>
      <c r="AT455" s="192" t="s">
        <v>222</v>
      </c>
      <c r="AU455" s="192" t="s">
        <v>14</v>
      </c>
      <c r="AY455" s="16" t="s">
        <v>122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16" t="s">
        <v>80</v>
      </c>
      <c r="BK455" s="193">
        <f>ROUND(I455*H455,2)</f>
        <v>0</v>
      </c>
      <c r="BL455" s="16" t="s">
        <v>235</v>
      </c>
      <c r="BM455" s="192" t="s">
        <v>665</v>
      </c>
    </row>
    <row r="456" spans="1:65" s="14" customFormat="1" ht="11.25">
      <c r="B456" s="210"/>
      <c r="C456" s="211"/>
      <c r="D456" s="201" t="s">
        <v>133</v>
      </c>
      <c r="E456" s="211"/>
      <c r="F456" s="213" t="s">
        <v>666</v>
      </c>
      <c r="G456" s="211"/>
      <c r="H456" s="214">
        <v>6.63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133</v>
      </c>
      <c r="AU456" s="220" t="s">
        <v>14</v>
      </c>
      <c r="AV456" s="14" t="s">
        <v>14</v>
      </c>
      <c r="AW456" s="14" t="s">
        <v>4</v>
      </c>
      <c r="AX456" s="14" t="s">
        <v>80</v>
      </c>
      <c r="AY456" s="220" t="s">
        <v>122</v>
      </c>
    </row>
    <row r="457" spans="1:65" s="2" customFormat="1" ht="24.2" customHeight="1">
      <c r="A457" s="33"/>
      <c r="B457" s="34"/>
      <c r="C457" s="181" t="s">
        <v>667</v>
      </c>
      <c r="D457" s="181" t="s">
        <v>124</v>
      </c>
      <c r="E457" s="182" t="s">
        <v>668</v>
      </c>
      <c r="F457" s="183" t="s">
        <v>669</v>
      </c>
      <c r="G457" s="184" t="s">
        <v>653</v>
      </c>
      <c r="H457" s="232"/>
      <c r="I457" s="186"/>
      <c r="J457" s="187">
        <f>ROUND(I457*H457,2)</f>
        <v>0</v>
      </c>
      <c r="K457" s="183" t="s">
        <v>128</v>
      </c>
      <c r="L457" s="38"/>
      <c r="M457" s="188" t="s">
        <v>1</v>
      </c>
      <c r="N457" s="189" t="s">
        <v>37</v>
      </c>
      <c r="O457" s="70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92" t="s">
        <v>235</v>
      </c>
      <c r="AT457" s="192" t="s">
        <v>124</v>
      </c>
      <c r="AU457" s="192" t="s">
        <v>14</v>
      </c>
      <c r="AY457" s="16" t="s">
        <v>122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16" t="s">
        <v>80</v>
      </c>
      <c r="BK457" s="193">
        <f>ROUND(I457*H457,2)</f>
        <v>0</v>
      </c>
      <c r="BL457" s="16" t="s">
        <v>235</v>
      </c>
      <c r="BM457" s="192" t="s">
        <v>670</v>
      </c>
    </row>
    <row r="458" spans="1:65" s="2" customFormat="1" ht="11.25">
      <c r="A458" s="33"/>
      <c r="B458" s="34"/>
      <c r="C458" s="35"/>
      <c r="D458" s="194" t="s">
        <v>131</v>
      </c>
      <c r="E458" s="35"/>
      <c r="F458" s="195" t="s">
        <v>671</v>
      </c>
      <c r="G458" s="35"/>
      <c r="H458" s="35"/>
      <c r="I458" s="196"/>
      <c r="J458" s="35"/>
      <c r="K458" s="35"/>
      <c r="L458" s="38"/>
      <c r="M458" s="197"/>
      <c r="N458" s="198"/>
      <c r="O458" s="70"/>
      <c r="P458" s="70"/>
      <c r="Q458" s="70"/>
      <c r="R458" s="70"/>
      <c r="S458" s="70"/>
      <c r="T458" s="71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6" t="s">
        <v>131</v>
      </c>
      <c r="AU458" s="16" t="s">
        <v>14</v>
      </c>
    </row>
    <row r="459" spans="1:65" s="12" customFormat="1" ht="22.9" customHeight="1">
      <c r="B459" s="165"/>
      <c r="C459" s="166"/>
      <c r="D459" s="167" t="s">
        <v>71</v>
      </c>
      <c r="E459" s="179" t="s">
        <v>672</v>
      </c>
      <c r="F459" s="179" t="s">
        <v>673</v>
      </c>
      <c r="G459" s="166"/>
      <c r="H459" s="166"/>
      <c r="I459" s="169"/>
      <c r="J459" s="180">
        <f>BK459</f>
        <v>0</v>
      </c>
      <c r="K459" s="166"/>
      <c r="L459" s="171"/>
      <c r="M459" s="172"/>
      <c r="N459" s="173"/>
      <c r="O459" s="173"/>
      <c r="P459" s="174">
        <f>SUM(P460:P467)</f>
        <v>0</v>
      </c>
      <c r="Q459" s="173"/>
      <c r="R459" s="174">
        <f>SUM(R460:R467)</f>
        <v>0</v>
      </c>
      <c r="S459" s="173"/>
      <c r="T459" s="175">
        <f>SUM(T460:T467)</f>
        <v>0</v>
      </c>
      <c r="AR459" s="176" t="s">
        <v>14</v>
      </c>
      <c r="AT459" s="177" t="s">
        <v>71</v>
      </c>
      <c r="AU459" s="177" t="s">
        <v>80</v>
      </c>
      <c r="AY459" s="176" t="s">
        <v>122</v>
      </c>
      <c r="BK459" s="178">
        <f>SUM(BK460:BK467)</f>
        <v>0</v>
      </c>
    </row>
    <row r="460" spans="1:65" s="2" customFormat="1" ht="16.5" customHeight="1">
      <c r="A460" s="33"/>
      <c r="B460" s="34"/>
      <c r="C460" s="181" t="s">
        <v>674</v>
      </c>
      <c r="D460" s="181" t="s">
        <v>124</v>
      </c>
      <c r="E460" s="182" t="s">
        <v>675</v>
      </c>
      <c r="F460" s="183" t="s">
        <v>676</v>
      </c>
      <c r="G460" s="184" t="s">
        <v>273</v>
      </c>
      <c r="H460" s="185">
        <v>3</v>
      </c>
      <c r="I460" s="186"/>
      <c r="J460" s="187">
        <f>ROUND(I460*H460,2)</f>
        <v>0</v>
      </c>
      <c r="K460" s="183" t="s">
        <v>128</v>
      </c>
      <c r="L460" s="38"/>
      <c r="M460" s="188" t="s">
        <v>1</v>
      </c>
      <c r="N460" s="189" t="s">
        <v>37</v>
      </c>
      <c r="O460" s="70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92" t="s">
        <v>235</v>
      </c>
      <c r="AT460" s="192" t="s">
        <v>124</v>
      </c>
      <c r="AU460" s="192" t="s">
        <v>14</v>
      </c>
      <c r="AY460" s="16" t="s">
        <v>122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16" t="s">
        <v>80</v>
      </c>
      <c r="BK460" s="193">
        <f>ROUND(I460*H460,2)</f>
        <v>0</v>
      </c>
      <c r="BL460" s="16" t="s">
        <v>235</v>
      </c>
      <c r="BM460" s="192" t="s">
        <v>677</v>
      </c>
    </row>
    <row r="461" spans="1:65" s="2" customFormat="1" ht="11.25">
      <c r="A461" s="33"/>
      <c r="B461" s="34"/>
      <c r="C461" s="35"/>
      <c r="D461" s="194" t="s">
        <v>131</v>
      </c>
      <c r="E461" s="35"/>
      <c r="F461" s="195" t="s">
        <v>678</v>
      </c>
      <c r="G461" s="35"/>
      <c r="H461" s="35"/>
      <c r="I461" s="196"/>
      <c r="J461" s="35"/>
      <c r="K461" s="35"/>
      <c r="L461" s="38"/>
      <c r="M461" s="197"/>
      <c r="N461" s="198"/>
      <c r="O461" s="70"/>
      <c r="P461" s="70"/>
      <c r="Q461" s="70"/>
      <c r="R461" s="70"/>
      <c r="S461" s="70"/>
      <c r="T461" s="71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T461" s="16" t="s">
        <v>131</v>
      </c>
      <c r="AU461" s="16" t="s">
        <v>14</v>
      </c>
    </row>
    <row r="462" spans="1:65" s="13" customFormat="1" ht="11.25">
      <c r="B462" s="199"/>
      <c r="C462" s="200"/>
      <c r="D462" s="201" t="s">
        <v>133</v>
      </c>
      <c r="E462" s="202" t="s">
        <v>1</v>
      </c>
      <c r="F462" s="203" t="s">
        <v>679</v>
      </c>
      <c r="G462" s="200"/>
      <c r="H462" s="202" t="s">
        <v>1</v>
      </c>
      <c r="I462" s="204"/>
      <c r="J462" s="200"/>
      <c r="K462" s="200"/>
      <c r="L462" s="205"/>
      <c r="M462" s="206"/>
      <c r="N462" s="207"/>
      <c r="O462" s="207"/>
      <c r="P462" s="207"/>
      <c r="Q462" s="207"/>
      <c r="R462" s="207"/>
      <c r="S462" s="207"/>
      <c r="T462" s="208"/>
      <c r="AT462" s="209" t="s">
        <v>133</v>
      </c>
      <c r="AU462" s="209" t="s">
        <v>14</v>
      </c>
      <c r="AV462" s="13" t="s">
        <v>80</v>
      </c>
      <c r="AW462" s="13" t="s">
        <v>29</v>
      </c>
      <c r="AX462" s="13" t="s">
        <v>72</v>
      </c>
      <c r="AY462" s="209" t="s">
        <v>122</v>
      </c>
    </row>
    <row r="463" spans="1:65" s="14" customFormat="1" ht="11.25">
      <c r="B463" s="210"/>
      <c r="C463" s="211"/>
      <c r="D463" s="201" t="s">
        <v>133</v>
      </c>
      <c r="E463" s="212" t="s">
        <v>1</v>
      </c>
      <c r="F463" s="213" t="s">
        <v>680</v>
      </c>
      <c r="G463" s="211"/>
      <c r="H463" s="214">
        <v>3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133</v>
      </c>
      <c r="AU463" s="220" t="s">
        <v>14</v>
      </c>
      <c r="AV463" s="14" t="s">
        <v>14</v>
      </c>
      <c r="AW463" s="14" t="s">
        <v>29</v>
      </c>
      <c r="AX463" s="14" t="s">
        <v>72</v>
      </c>
      <c r="AY463" s="220" t="s">
        <v>122</v>
      </c>
    </row>
    <row r="464" spans="1:65" s="2" customFormat="1" ht="16.5" customHeight="1">
      <c r="A464" s="33"/>
      <c r="B464" s="34"/>
      <c r="C464" s="181" t="s">
        <v>681</v>
      </c>
      <c r="D464" s="181" t="s">
        <v>124</v>
      </c>
      <c r="E464" s="182" t="s">
        <v>682</v>
      </c>
      <c r="F464" s="183" t="s">
        <v>683</v>
      </c>
      <c r="G464" s="184" t="s">
        <v>308</v>
      </c>
      <c r="H464" s="185">
        <v>1</v>
      </c>
      <c r="I464" s="186"/>
      <c r="J464" s="187">
        <f>ROUND(I464*H464,2)</f>
        <v>0</v>
      </c>
      <c r="K464" s="183" t="s">
        <v>1</v>
      </c>
      <c r="L464" s="38"/>
      <c r="M464" s="188" t="s">
        <v>1</v>
      </c>
      <c r="N464" s="189" t="s">
        <v>37</v>
      </c>
      <c r="O464" s="70"/>
      <c r="P464" s="190">
        <f>O464*H464</f>
        <v>0</v>
      </c>
      <c r="Q464" s="190">
        <v>0</v>
      </c>
      <c r="R464" s="190">
        <f>Q464*H464</f>
        <v>0</v>
      </c>
      <c r="S464" s="190">
        <v>0</v>
      </c>
      <c r="T464" s="191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92" t="s">
        <v>235</v>
      </c>
      <c r="AT464" s="192" t="s">
        <v>124</v>
      </c>
      <c r="AU464" s="192" t="s">
        <v>14</v>
      </c>
      <c r="AY464" s="16" t="s">
        <v>122</v>
      </c>
      <c r="BE464" s="193">
        <f>IF(N464="základní",J464,0)</f>
        <v>0</v>
      </c>
      <c r="BF464" s="193">
        <f>IF(N464="snížená",J464,0)</f>
        <v>0</v>
      </c>
      <c r="BG464" s="193">
        <f>IF(N464="zákl. přenesená",J464,0)</f>
        <v>0</v>
      </c>
      <c r="BH464" s="193">
        <f>IF(N464="sníž. přenesená",J464,0)</f>
        <v>0</v>
      </c>
      <c r="BI464" s="193">
        <f>IF(N464="nulová",J464,0)</f>
        <v>0</v>
      </c>
      <c r="BJ464" s="16" t="s">
        <v>80</v>
      </c>
      <c r="BK464" s="193">
        <f>ROUND(I464*H464,2)</f>
        <v>0</v>
      </c>
      <c r="BL464" s="16" t="s">
        <v>235</v>
      </c>
      <c r="BM464" s="192" t="s">
        <v>684</v>
      </c>
    </row>
    <row r="465" spans="1:65" s="14" customFormat="1" ht="11.25">
      <c r="B465" s="210"/>
      <c r="C465" s="211"/>
      <c r="D465" s="201" t="s">
        <v>133</v>
      </c>
      <c r="E465" s="212" t="s">
        <v>1</v>
      </c>
      <c r="F465" s="213" t="s">
        <v>80</v>
      </c>
      <c r="G465" s="211"/>
      <c r="H465" s="214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133</v>
      </c>
      <c r="AU465" s="220" t="s">
        <v>14</v>
      </c>
      <c r="AV465" s="14" t="s">
        <v>14</v>
      </c>
      <c r="AW465" s="14" t="s">
        <v>29</v>
      </c>
      <c r="AX465" s="14" t="s">
        <v>72</v>
      </c>
      <c r="AY465" s="220" t="s">
        <v>122</v>
      </c>
    </row>
    <row r="466" spans="1:65" s="2" customFormat="1" ht="24.2" customHeight="1">
      <c r="A466" s="33"/>
      <c r="B466" s="34"/>
      <c r="C466" s="181" t="s">
        <v>685</v>
      </c>
      <c r="D466" s="181" t="s">
        <v>124</v>
      </c>
      <c r="E466" s="182" t="s">
        <v>686</v>
      </c>
      <c r="F466" s="183" t="s">
        <v>687</v>
      </c>
      <c r="G466" s="184" t="s">
        <v>653</v>
      </c>
      <c r="H466" s="232"/>
      <c r="I466" s="186"/>
      <c r="J466" s="187">
        <f>ROUND(I466*H466,2)</f>
        <v>0</v>
      </c>
      <c r="K466" s="183" t="s">
        <v>128</v>
      </c>
      <c r="L466" s="38"/>
      <c r="M466" s="188" t="s">
        <v>1</v>
      </c>
      <c r="N466" s="189" t="s">
        <v>37</v>
      </c>
      <c r="O466" s="70"/>
      <c r="P466" s="190">
        <f>O466*H466</f>
        <v>0</v>
      </c>
      <c r="Q466" s="190">
        <v>0</v>
      </c>
      <c r="R466" s="190">
        <f>Q466*H466</f>
        <v>0</v>
      </c>
      <c r="S466" s="190">
        <v>0</v>
      </c>
      <c r="T466" s="191">
        <f>S466*H466</f>
        <v>0</v>
      </c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R466" s="192" t="s">
        <v>235</v>
      </c>
      <c r="AT466" s="192" t="s">
        <v>124</v>
      </c>
      <c r="AU466" s="192" t="s">
        <v>14</v>
      </c>
      <c r="AY466" s="16" t="s">
        <v>122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16" t="s">
        <v>80</v>
      </c>
      <c r="BK466" s="193">
        <f>ROUND(I466*H466,2)</f>
        <v>0</v>
      </c>
      <c r="BL466" s="16" t="s">
        <v>235</v>
      </c>
      <c r="BM466" s="192" t="s">
        <v>688</v>
      </c>
    </row>
    <row r="467" spans="1:65" s="2" customFormat="1" ht="11.25">
      <c r="A467" s="33"/>
      <c r="B467" s="34"/>
      <c r="C467" s="35"/>
      <c r="D467" s="194" t="s">
        <v>131</v>
      </c>
      <c r="E467" s="35"/>
      <c r="F467" s="195" t="s">
        <v>689</v>
      </c>
      <c r="G467" s="35"/>
      <c r="H467" s="35"/>
      <c r="I467" s="196"/>
      <c r="J467" s="35"/>
      <c r="K467" s="35"/>
      <c r="L467" s="38"/>
      <c r="M467" s="197"/>
      <c r="N467" s="198"/>
      <c r="O467" s="70"/>
      <c r="P467" s="70"/>
      <c r="Q467" s="70"/>
      <c r="R467" s="70"/>
      <c r="S467" s="70"/>
      <c r="T467" s="71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T467" s="16" t="s">
        <v>131</v>
      </c>
      <c r="AU467" s="16" t="s">
        <v>14</v>
      </c>
    </row>
    <row r="468" spans="1:65" s="12" customFormat="1" ht="25.9" customHeight="1">
      <c r="B468" s="165"/>
      <c r="C468" s="166"/>
      <c r="D468" s="167" t="s">
        <v>71</v>
      </c>
      <c r="E468" s="168" t="s">
        <v>690</v>
      </c>
      <c r="F468" s="168" t="s">
        <v>691</v>
      </c>
      <c r="G468" s="166"/>
      <c r="H468" s="166"/>
      <c r="I468" s="169"/>
      <c r="J468" s="170">
        <f>BK468</f>
        <v>0</v>
      </c>
      <c r="K468" s="166"/>
      <c r="L468" s="171"/>
      <c r="M468" s="172"/>
      <c r="N468" s="173"/>
      <c r="O468" s="173"/>
      <c r="P468" s="174">
        <f>P469</f>
        <v>0</v>
      </c>
      <c r="Q468" s="173"/>
      <c r="R468" s="174">
        <f>R469</f>
        <v>0</v>
      </c>
      <c r="S468" s="173"/>
      <c r="T468" s="175">
        <f>T469</f>
        <v>0</v>
      </c>
      <c r="AR468" s="176" t="s">
        <v>160</v>
      </c>
      <c r="AT468" s="177" t="s">
        <v>71</v>
      </c>
      <c r="AU468" s="177" t="s">
        <v>72</v>
      </c>
      <c r="AY468" s="176" t="s">
        <v>122</v>
      </c>
      <c r="BK468" s="178">
        <f>BK469</f>
        <v>0</v>
      </c>
    </row>
    <row r="469" spans="1:65" s="12" customFormat="1" ht="22.9" customHeight="1">
      <c r="B469" s="165"/>
      <c r="C469" s="166"/>
      <c r="D469" s="167" t="s">
        <v>71</v>
      </c>
      <c r="E469" s="179" t="s">
        <v>692</v>
      </c>
      <c r="F469" s="179" t="s">
        <v>693</v>
      </c>
      <c r="G469" s="166"/>
      <c r="H469" s="166"/>
      <c r="I469" s="169"/>
      <c r="J469" s="180">
        <f>BK469</f>
        <v>0</v>
      </c>
      <c r="K469" s="166"/>
      <c r="L469" s="171"/>
      <c r="M469" s="172"/>
      <c r="N469" s="173"/>
      <c r="O469" s="173"/>
      <c r="P469" s="174">
        <f>SUM(P470:P475)</f>
        <v>0</v>
      </c>
      <c r="Q469" s="173"/>
      <c r="R469" s="174">
        <f>SUM(R470:R475)</f>
        <v>0</v>
      </c>
      <c r="S469" s="173"/>
      <c r="T469" s="175">
        <f>SUM(T470:T475)</f>
        <v>0</v>
      </c>
      <c r="AR469" s="176" t="s">
        <v>160</v>
      </c>
      <c r="AT469" s="177" t="s">
        <v>71</v>
      </c>
      <c r="AU469" s="177" t="s">
        <v>80</v>
      </c>
      <c r="AY469" s="176" t="s">
        <v>122</v>
      </c>
      <c r="BK469" s="178">
        <f>SUM(BK470:BK475)</f>
        <v>0</v>
      </c>
    </row>
    <row r="470" spans="1:65" s="2" customFormat="1" ht="16.5" customHeight="1">
      <c r="A470" s="33"/>
      <c r="B470" s="34"/>
      <c r="C470" s="181" t="s">
        <v>694</v>
      </c>
      <c r="D470" s="181" t="s">
        <v>124</v>
      </c>
      <c r="E470" s="182" t="s">
        <v>695</v>
      </c>
      <c r="F470" s="183" t="s">
        <v>696</v>
      </c>
      <c r="G470" s="184" t="s">
        <v>518</v>
      </c>
      <c r="H470" s="185">
        <v>1</v>
      </c>
      <c r="I470" s="186"/>
      <c r="J470" s="187">
        <f>ROUND(I470*H470,2)</f>
        <v>0</v>
      </c>
      <c r="K470" s="183" t="s">
        <v>1</v>
      </c>
      <c r="L470" s="38"/>
      <c r="M470" s="188" t="s">
        <v>1</v>
      </c>
      <c r="N470" s="189" t="s">
        <v>37</v>
      </c>
      <c r="O470" s="70"/>
      <c r="P470" s="190">
        <f>O470*H470</f>
        <v>0</v>
      </c>
      <c r="Q470" s="190">
        <v>0</v>
      </c>
      <c r="R470" s="190">
        <f>Q470*H470</f>
        <v>0</v>
      </c>
      <c r="S470" s="190">
        <v>0</v>
      </c>
      <c r="T470" s="191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92" t="s">
        <v>697</v>
      </c>
      <c r="AT470" s="192" t="s">
        <v>124</v>
      </c>
      <c r="AU470" s="192" t="s">
        <v>14</v>
      </c>
      <c r="AY470" s="16" t="s">
        <v>122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16" t="s">
        <v>80</v>
      </c>
      <c r="BK470" s="193">
        <f>ROUND(I470*H470,2)</f>
        <v>0</v>
      </c>
      <c r="BL470" s="16" t="s">
        <v>697</v>
      </c>
      <c r="BM470" s="192" t="s">
        <v>698</v>
      </c>
    </row>
    <row r="471" spans="1:65" s="2" customFormat="1" ht="16.5" customHeight="1">
      <c r="A471" s="33"/>
      <c r="B471" s="34"/>
      <c r="C471" s="181" t="s">
        <v>699</v>
      </c>
      <c r="D471" s="181" t="s">
        <v>124</v>
      </c>
      <c r="E471" s="182" t="s">
        <v>700</v>
      </c>
      <c r="F471" s="183" t="s">
        <v>701</v>
      </c>
      <c r="G471" s="184" t="s">
        <v>518</v>
      </c>
      <c r="H471" s="185">
        <v>1</v>
      </c>
      <c r="I471" s="186"/>
      <c r="J471" s="187">
        <f>ROUND(I471*H471,2)</f>
        <v>0</v>
      </c>
      <c r="K471" s="183" t="s">
        <v>1</v>
      </c>
      <c r="L471" s="38"/>
      <c r="M471" s="188" t="s">
        <v>1</v>
      </c>
      <c r="N471" s="189" t="s">
        <v>37</v>
      </c>
      <c r="O471" s="70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92" t="s">
        <v>697</v>
      </c>
      <c r="AT471" s="192" t="s">
        <v>124</v>
      </c>
      <c r="AU471" s="192" t="s">
        <v>14</v>
      </c>
      <c r="AY471" s="16" t="s">
        <v>122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16" t="s">
        <v>80</v>
      </c>
      <c r="BK471" s="193">
        <f>ROUND(I471*H471,2)</f>
        <v>0</v>
      </c>
      <c r="BL471" s="16" t="s">
        <v>697</v>
      </c>
      <c r="BM471" s="192" t="s">
        <v>702</v>
      </c>
    </row>
    <row r="472" spans="1:65" s="2" customFormat="1" ht="16.5" customHeight="1">
      <c r="A472" s="33"/>
      <c r="B472" s="34"/>
      <c r="C472" s="181" t="s">
        <v>703</v>
      </c>
      <c r="D472" s="181" t="s">
        <v>124</v>
      </c>
      <c r="E472" s="182" t="s">
        <v>704</v>
      </c>
      <c r="F472" s="183" t="s">
        <v>705</v>
      </c>
      <c r="G472" s="184" t="s">
        <v>518</v>
      </c>
      <c r="H472" s="185">
        <v>1</v>
      </c>
      <c r="I472" s="186"/>
      <c r="J472" s="187">
        <f>ROUND(I472*H472,2)</f>
        <v>0</v>
      </c>
      <c r="K472" s="183" t="s">
        <v>1</v>
      </c>
      <c r="L472" s="38"/>
      <c r="M472" s="188" t="s">
        <v>1</v>
      </c>
      <c r="N472" s="189" t="s">
        <v>37</v>
      </c>
      <c r="O472" s="70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92" t="s">
        <v>697</v>
      </c>
      <c r="AT472" s="192" t="s">
        <v>124</v>
      </c>
      <c r="AU472" s="192" t="s">
        <v>14</v>
      </c>
      <c r="AY472" s="16" t="s">
        <v>122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16" t="s">
        <v>80</v>
      </c>
      <c r="BK472" s="193">
        <f>ROUND(I472*H472,2)</f>
        <v>0</v>
      </c>
      <c r="BL472" s="16" t="s">
        <v>697</v>
      </c>
      <c r="BM472" s="192" t="s">
        <v>706</v>
      </c>
    </row>
    <row r="473" spans="1:65" s="2" customFormat="1" ht="16.5" customHeight="1">
      <c r="A473" s="33"/>
      <c r="B473" s="34"/>
      <c r="C473" s="181" t="s">
        <v>707</v>
      </c>
      <c r="D473" s="181" t="s">
        <v>124</v>
      </c>
      <c r="E473" s="182" t="s">
        <v>708</v>
      </c>
      <c r="F473" s="183" t="s">
        <v>709</v>
      </c>
      <c r="G473" s="184" t="s">
        <v>518</v>
      </c>
      <c r="H473" s="185">
        <v>1</v>
      </c>
      <c r="I473" s="186"/>
      <c r="J473" s="187">
        <f>ROUND(I473*H473,2)</f>
        <v>0</v>
      </c>
      <c r="K473" s="183" t="s">
        <v>1</v>
      </c>
      <c r="L473" s="38"/>
      <c r="M473" s="188" t="s">
        <v>1</v>
      </c>
      <c r="N473" s="189" t="s">
        <v>37</v>
      </c>
      <c r="O473" s="70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92" t="s">
        <v>697</v>
      </c>
      <c r="AT473" s="192" t="s">
        <v>124</v>
      </c>
      <c r="AU473" s="192" t="s">
        <v>14</v>
      </c>
      <c r="AY473" s="16" t="s">
        <v>122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16" t="s">
        <v>80</v>
      </c>
      <c r="BK473" s="193">
        <f>ROUND(I473*H473,2)</f>
        <v>0</v>
      </c>
      <c r="BL473" s="16" t="s">
        <v>697</v>
      </c>
      <c r="BM473" s="192" t="s">
        <v>710</v>
      </c>
    </row>
    <row r="474" spans="1:65" s="2" customFormat="1" ht="16.5" customHeight="1">
      <c r="A474" s="33"/>
      <c r="B474" s="34"/>
      <c r="C474" s="181" t="s">
        <v>711</v>
      </c>
      <c r="D474" s="181" t="s">
        <v>124</v>
      </c>
      <c r="E474" s="182" t="s">
        <v>712</v>
      </c>
      <c r="F474" s="183" t="s">
        <v>713</v>
      </c>
      <c r="G474" s="184" t="s">
        <v>714</v>
      </c>
      <c r="H474" s="185">
        <v>6</v>
      </c>
      <c r="I474" s="186"/>
      <c r="J474" s="187">
        <f>ROUND(I474*H474,2)</f>
        <v>0</v>
      </c>
      <c r="K474" s="183" t="s">
        <v>1</v>
      </c>
      <c r="L474" s="38"/>
      <c r="M474" s="188" t="s">
        <v>1</v>
      </c>
      <c r="N474" s="189" t="s">
        <v>37</v>
      </c>
      <c r="O474" s="70"/>
      <c r="P474" s="190">
        <f>O474*H474</f>
        <v>0</v>
      </c>
      <c r="Q474" s="190">
        <v>0</v>
      </c>
      <c r="R474" s="190">
        <f>Q474*H474</f>
        <v>0</v>
      </c>
      <c r="S474" s="190">
        <v>0</v>
      </c>
      <c r="T474" s="191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92" t="s">
        <v>697</v>
      </c>
      <c r="AT474" s="192" t="s">
        <v>124</v>
      </c>
      <c r="AU474" s="192" t="s">
        <v>14</v>
      </c>
      <c r="AY474" s="16" t="s">
        <v>122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16" t="s">
        <v>80</v>
      </c>
      <c r="BK474" s="193">
        <f>ROUND(I474*H474,2)</f>
        <v>0</v>
      </c>
      <c r="BL474" s="16" t="s">
        <v>697</v>
      </c>
      <c r="BM474" s="192" t="s">
        <v>715</v>
      </c>
    </row>
    <row r="475" spans="1:65" s="14" customFormat="1" ht="11.25">
      <c r="B475" s="210"/>
      <c r="C475" s="211"/>
      <c r="D475" s="201" t="s">
        <v>133</v>
      </c>
      <c r="E475" s="212" t="s">
        <v>1</v>
      </c>
      <c r="F475" s="213" t="s">
        <v>169</v>
      </c>
      <c r="G475" s="211"/>
      <c r="H475" s="214">
        <v>6</v>
      </c>
      <c r="I475" s="215"/>
      <c r="J475" s="211"/>
      <c r="K475" s="211"/>
      <c r="L475" s="216"/>
      <c r="M475" s="233"/>
      <c r="N475" s="234"/>
      <c r="O475" s="234"/>
      <c r="P475" s="234"/>
      <c r="Q475" s="234"/>
      <c r="R475" s="234"/>
      <c r="S475" s="234"/>
      <c r="T475" s="235"/>
      <c r="AT475" s="220" t="s">
        <v>133</v>
      </c>
      <c r="AU475" s="220" t="s">
        <v>14</v>
      </c>
      <c r="AV475" s="14" t="s">
        <v>14</v>
      </c>
      <c r="AW475" s="14" t="s">
        <v>29</v>
      </c>
      <c r="AX475" s="14" t="s">
        <v>80</v>
      </c>
      <c r="AY475" s="220" t="s">
        <v>122</v>
      </c>
    </row>
    <row r="476" spans="1:65" s="2" customFormat="1" ht="6.95" customHeight="1">
      <c r="A476" s="33"/>
      <c r="B476" s="53"/>
      <c r="C476" s="54"/>
      <c r="D476" s="54"/>
      <c r="E476" s="54"/>
      <c r="F476" s="54"/>
      <c r="G476" s="54"/>
      <c r="H476" s="54"/>
      <c r="I476" s="54"/>
      <c r="J476" s="54"/>
      <c r="K476" s="54"/>
      <c r="L476" s="38"/>
      <c r="M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</row>
  </sheetData>
  <sheetProtection algorithmName="SHA-512" hashValue="Z2GDAT5A20xOD130ZyJ+SoX6akXg7c/FHlqQlep711VSXRRUzvkeYpDWY6Ly/8v5owazTI1zsH65R5Et7YQAqw==" saltValue="kFWD3ppfvclSGZ9b1ZPcFYy0a+UhOekuXsx515ZEcDfZMTv5xdMUYqu0ICcbqq5nXdo+vlACyD0t747clk24Fg==" spinCount="100000" sheet="1" objects="1" scenarios="1" formatColumns="0" formatRows="0" autoFilter="0"/>
  <autoFilter ref="C132:K475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3" r:id="rId2"/>
    <hyperlink ref="F149" r:id="rId3"/>
    <hyperlink ref="F157" r:id="rId4"/>
    <hyperlink ref="F165" r:id="rId5"/>
    <hyperlink ref="F171" r:id="rId6"/>
    <hyperlink ref="F173" r:id="rId7"/>
    <hyperlink ref="F177" r:id="rId8"/>
    <hyperlink ref="F179" r:id="rId9"/>
    <hyperlink ref="F183" r:id="rId10"/>
    <hyperlink ref="F186" r:id="rId11"/>
    <hyperlink ref="F190" r:id="rId12"/>
    <hyperlink ref="F193" r:id="rId13"/>
    <hyperlink ref="F204" r:id="rId14"/>
    <hyperlink ref="F212" r:id="rId15"/>
    <hyperlink ref="F222" r:id="rId16"/>
    <hyperlink ref="F227" r:id="rId17"/>
    <hyperlink ref="F233" r:id="rId18"/>
    <hyperlink ref="F238" r:id="rId19"/>
    <hyperlink ref="F243" r:id="rId20"/>
    <hyperlink ref="F246" r:id="rId21"/>
    <hyperlink ref="F248" r:id="rId22"/>
    <hyperlink ref="F251" r:id="rId23"/>
    <hyperlink ref="F256" r:id="rId24"/>
    <hyperlink ref="F259" r:id="rId25"/>
    <hyperlink ref="F262" r:id="rId26"/>
    <hyperlink ref="F266" r:id="rId27"/>
    <hyperlink ref="F269" r:id="rId28"/>
    <hyperlink ref="F272" r:id="rId29"/>
    <hyperlink ref="F276" r:id="rId30"/>
    <hyperlink ref="F280" r:id="rId31"/>
    <hyperlink ref="F284" r:id="rId32"/>
    <hyperlink ref="F292" r:id="rId33"/>
    <hyperlink ref="F295" r:id="rId34"/>
    <hyperlink ref="F298" r:id="rId35"/>
    <hyperlink ref="F301" r:id="rId36"/>
    <hyperlink ref="F306" r:id="rId37"/>
    <hyperlink ref="F313" r:id="rId38"/>
    <hyperlink ref="F322" r:id="rId39"/>
    <hyperlink ref="F327" r:id="rId40"/>
    <hyperlink ref="F334" r:id="rId41"/>
    <hyperlink ref="F339" r:id="rId42"/>
    <hyperlink ref="F348" r:id="rId43"/>
    <hyperlink ref="F351" r:id="rId44"/>
    <hyperlink ref="F356" r:id="rId45"/>
    <hyperlink ref="F361" r:id="rId46"/>
    <hyperlink ref="F382" r:id="rId47"/>
    <hyperlink ref="F386" r:id="rId48"/>
    <hyperlink ref="F390" r:id="rId49"/>
    <hyperlink ref="F394" r:id="rId50"/>
    <hyperlink ref="F397" r:id="rId51"/>
    <hyperlink ref="F401" r:id="rId52"/>
    <hyperlink ref="F403" r:id="rId53"/>
    <hyperlink ref="F406" r:id="rId54"/>
    <hyperlink ref="F408" r:id="rId55"/>
    <hyperlink ref="F411" r:id="rId56"/>
    <hyperlink ref="F413" r:id="rId57"/>
    <hyperlink ref="F417" r:id="rId58"/>
    <hyperlink ref="F420" r:id="rId59"/>
    <hyperlink ref="F424" r:id="rId60"/>
    <hyperlink ref="F430" r:id="rId61"/>
    <hyperlink ref="F439" r:id="rId62"/>
    <hyperlink ref="F443" r:id="rId63"/>
    <hyperlink ref="F449" r:id="rId64"/>
    <hyperlink ref="F452" r:id="rId65"/>
    <hyperlink ref="F458" r:id="rId66"/>
    <hyperlink ref="F461" r:id="rId67"/>
    <hyperlink ref="F467" r:id="rId6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D1_2 - Přípojka kanalizace</vt:lpstr>
      <vt:lpstr>'D1_2 - Přípojka kanalizace'!Názvy_tisku</vt:lpstr>
      <vt:lpstr>'Rekapitulace stavby'!Názvy_tisku</vt:lpstr>
      <vt:lpstr>'D1_2 - Přípojka kanalizace'!Oblast_tisku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2022-12-20T12:07:57Z</dcterms:created>
  <dcterms:modified xsi:type="dcterms:W3CDTF">2022-12-20T12:09:43Z</dcterms:modified>
</cp:coreProperties>
</file>