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3"/>
  </bookViews>
  <sheets>
    <sheet name="REKAPITULACE STAVBY" sheetId="1" r:id="rId1"/>
    <sheet name="so01_stavební řešení" sheetId="5" r:id="rId2"/>
    <sheet name="SO02_EL_SILNOPROUD" sheetId="2" r:id="rId3"/>
    <sheet name="SO03_EL_SLABOPROUD" sheetId="3" r:id="rId4"/>
    <sheet name="SO 04 - Vedlejší rozpočto..." sheetId="6" r:id="rId5"/>
    <sheet name="Pokyny pro vyplnění" sheetId="7" r:id="rId6"/>
  </sheets>
  <definedNames>
    <definedName name="_xlnm.Print_Area" localSheetId="5">'Pokyny pro vyplnění'!$B$2:$K$71,'Pokyny pro vyplnění'!$B$74:$K$118,'Pokyny pro vyplnění'!$B$121:$K$161,'Pokyny pro vyplnění'!$B$164:$K$218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<sst xmlns="http://schemas.openxmlformats.org/spreadsheetml/2006/main" count="3511" uniqueCount="951">
  <si>
    <t>Vysekání kapes ve zdivu z dutých cihel nebo tvárnic pro špalíky a krabice, velikosti do 100x100x50 mm</t>
  </si>
  <si>
    <t>Export Komplet</t>
  </si>
  <si>
    <t>REKAPITULACE STAVBY</t>
  </si>
  <si>
    <t>Kód:</t>
  </si>
  <si>
    <t>Stavba:</t>
  </si>
  <si>
    <t>KSO:</t>
  </si>
  <si>
    <t/>
  </si>
  <si>
    <t>CC-CZ:</t>
  </si>
  <si>
    <t>Místo:</t>
  </si>
  <si>
    <t>Datum:</t>
  </si>
  <si>
    <t>Zadavatel:</t>
  </si>
  <si>
    <t>IČ:</t>
  </si>
  <si>
    <t>DIČ:</t>
  </si>
  <si>
    <t>Uchazeč:</t>
  </si>
  <si>
    <t>Vyplň údaj</t>
  </si>
  <si>
    <t>Projektant:</t>
  </si>
  <si>
    <t>04656229</t>
  </si>
  <si>
    <t>D&amp;C Power s.r.o. V.Huga 359/6 Praha 5 Smíchov</t>
  </si>
  <si>
    <t>Zpracovatel:</t>
  </si>
  <si>
    <t>František Mrázek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</si>
  <si>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</si>
  <si>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</si>
  <si>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</si>
  <si>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</si>
  <si>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</si>
  <si>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</si>
  <si>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</si>
  <si>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</si>
  <si>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</si>
  <si>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</si>
  <si>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</si>
  <si>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</si>
  <si>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</si>
  <si>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</si>
  <si>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</si>
  <si>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</si>
  <si>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</si>
  <si>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</si>
  <si>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</si>
  <si>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</si>
  <si>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</si>
  <si>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Náklady stavby celkem</t>
  </si>
  <si>
    <t>/</t>
  </si>
  <si>
    <t>SO 01</t>
  </si>
  <si>
    <t>Stavební řešení</t>
  </si>
  <si>
    <t>STA</t>
  </si>
  <si>
    <t>SO 02</t>
  </si>
  <si>
    <t>SILNOPROUDÉ ELEKTROINSTALACE</t>
  </si>
  <si>
    <t>SO 03</t>
  </si>
  <si>
    <t>Elektroinstalace - slaboproud</t>
  </si>
  <si>
    <t>SO 04</t>
  </si>
  <si>
    <t>Vedlejší rozpočtové náklady</t>
  </si>
  <si>
    <t>KRYCÍ LIST SOUPISU PRACÍ</t>
  </si>
  <si>
    <t>v ---  níže se nacházejí doplnkové a pomocné údaje k sestavám  --- v</t>
  </si>
  <si>
    <t>Objekt:</t>
  </si>
  <si>
    <t>SO 02 - SILNOPROUDÉ ELEKTROINSTALACE</t>
  </si>
  <si>
    <t xml:space="preserve"> </t>
  </si>
  <si>
    <t>REKAPITULACE ČLENĚNÍ SOUPISU PRACÍ</t>
  </si>
  <si>
    <t>Kód dílu - Popis</t>
  </si>
  <si>
    <t>Cena celkem [CZK]</t>
  </si>
  <si>
    <t>3 - Svislé a kompletní konstrukce</t>
  </si>
  <si>
    <t>6 - Úpravy povrchů, podlahy a osazování výplní</t>
  </si>
  <si>
    <t>9 - Ostatní konstrukce a práce, bourání</t>
  </si>
  <si>
    <t>997 - Přesun sutě</t>
  </si>
  <si>
    <t>998 - Přesun hmot</t>
  </si>
  <si>
    <t>PSV - Práce a dodávky PSV</t>
  </si>
  <si>
    <t xml:space="preserve">    727 - Zdravotechnika - požární ochrana</t>
  </si>
  <si>
    <t xml:space="preserve">HSV - A-PŘÍSTROJE-SPÍNACÍ PŘÍSTROJE ,ZÁSUVKY ATD.   </t>
  </si>
  <si>
    <t xml:space="preserve">    B - B-KRABICE,KRYTY,LIŠTY,TRUBKY,ŽLABY_ATD.   </t>
  </si>
  <si>
    <t xml:space="preserve">    C - Kabely a vodiče   </t>
  </si>
  <si>
    <t xml:space="preserve">      D1 - Svítidla a příslušenství   </t>
  </si>
  <si>
    <t xml:space="preserve">      D2 - DODÁVKY</t>
  </si>
  <si>
    <t xml:space="preserve">VRN - Vedlejší rozpočtové náklady , REVIZE,ATD  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</si>
  <si>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</si>
  <si>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</si>
  <si>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</si>
  <si>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</si>
  <si>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</si>
  <si>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</si>
  <si>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</si>
  <si>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</si>
  <si>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</si>
  <si>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</si>
  <si>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</si>
  <si>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</si>
  <si>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</si>
  <si>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</si>
  <si>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3</t>
  </si>
  <si>
    <t>Svislé a kompletní konstrukce</t>
  </si>
  <si>
    <t>1</t>
  </si>
  <si>
    <t>K</t>
  </si>
  <si>
    <t>342244</t>
  </si>
  <si>
    <t>Příčky jednoduché z cihel děrovaných klasických spojených na pero a drážku na maltu M5, pevnost cihel do P15, tl. příčky 300 mm</t>
  </si>
  <si>
    <t>m2</t>
  </si>
  <si>
    <t>Online PSC</t>
  </si>
  <si>
    <t>https://podminky.urs.cz/item/CS_URS_2022_01/342244</t>
  </si>
  <si>
    <t>6</t>
  </si>
  <si>
    <t>Úpravy povrchů, podlahy a osazování výplní</t>
  </si>
  <si>
    <t>2</t>
  </si>
  <si>
    <t>612321141</t>
  </si>
  <si>
    <t>Omítka vápenocementová vnitřních ploch nanášená ručně dvouvrstvá, tloušťky jádrové omítky do 10 mm a tloušťky štuku do 3 mm štuková svislých konstrukcí stěn</t>
  </si>
  <si>
    <t>https://podminky.urs.cz/item/CS_URS_2022_01/612321141</t>
  </si>
  <si>
    <t>P</t>
  </si>
  <si>
    <t>Poznámka k položce:
Poznámka k souboru cen: 1. Pro ocenění nanášení omítek v tloušťce jádrové omítky přes 10 mm se použije příplatek za každých dalších i započatých 5 mm. 2. Omítky stropních konstrukcí nanášené na pletivo se oceňují cenami omítek žebrových stropů nebo osamělých trámů. 3. Podkladní a spojovací vrstvy se oceňují cenami souboru cen 61.13-1... této části katalogu.</t>
  </si>
  <si>
    <t>9</t>
  </si>
  <si>
    <t>Ostatní konstrukce a práce, bourání</t>
  </si>
  <si>
    <t>973032616</t>
  </si>
  <si>
    <t>kus</t>
  </si>
  <si>
    <t>https://podminky.urs.cz/item/CS_URS_2022_01/973032616</t>
  </si>
  <si>
    <t>4</t>
  </si>
  <si>
    <t>974031132</t>
  </si>
  <si>
    <t>Vysekání rýh ve zdivu cihelném na maltu vápennou nebo vápenocementovou do hl. 50 mm a šířky do 70 mm</t>
  </si>
  <si>
    <t>m</t>
  </si>
  <si>
    <t>https://podminky.urs.cz/item/CS_URS_2022_01/974031132</t>
  </si>
  <si>
    <t>5</t>
  </si>
  <si>
    <t>977151118</t>
  </si>
  <si>
    <t>Jádrové vrty diamantovými korunkami do stavebních materiálů (železobetonu, betonu, cihel, obkladů, dlažeb, kamene) průměru přes 90 do 100 mm</t>
  </si>
  <si>
    <t>https://podminky.urs.cz/item/CS_URS_2022_01/977151118</t>
  </si>
  <si>
    <t>Poznámka k položce:
Poznámka k souboru cen: 1. V cenách jsou započteny i náklady na rozměření, ukotvení vrtacího stroje, vrtání, opotřebení diamantových vrtacích korunek a spotřebu vody. 2. V cenách -1211 až -1233 pro dovrchní vrty jsou započteny i náklady na odsátí výplachové vody z vrtu.</t>
  </si>
  <si>
    <t>Pol76</t>
  </si>
  <si>
    <t>Demontáž stávající elektroinstalace- rozvaděče</t>
  </si>
  <si>
    <t>https://podminky.urs.cz/item/CS_URS_2022_01/Pol76</t>
  </si>
  <si>
    <t>7</t>
  </si>
  <si>
    <t>741121861</t>
  </si>
  <si>
    <t>Demontáž stávající elektroinstalace- kabely</t>
  </si>
  <si>
    <t>https://podminky.urs.cz/item/CS_URS_2022_01/741121861</t>
  </si>
  <si>
    <t>VV</t>
  </si>
  <si>
    <t>Součet</t>
  </si>
  <si>
    <t>8</t>
  </si>
  <si>
    <t>977151113</t>
  </si>
  <si>
    <t>vrty do zděné příčky do průměru 50mm</t>
  </si>
  <si>
    <t>https://podminky.urs.cz/item/CS_URS_2022_01/977151113</t>
  </si>
  <si>
    <t>997</t>
  </si>
  <si>
    <t>Přesun sutě</t>
  </si>
  <si>
    <t>997013813</t>
  </si>
  <si>
    <t>Poplatek za uložení stavebního odpadu na skládce (skládkovné) z plastických hmot zatříděného do Katalogu odpadů pod kódem 17 02 03</t>
  </si>
  <si>
    <t>t</t>
  </si>
  <si>
    <t>https://podminky.urs.cz/item/CS_URS_2022_01/997013813</t>
  </si>
  <si>
    <t>Poznámka k položce:
Poznámka k souboru cen: 1. Ceny uvedené v souboru cen je doporučeno upravit podle aktuálních cen místně příslušné skládky odpadů. 2. Uložení odpadů neuvedených v souboru cen se oceňuje individuálně. 3. V cenách je započítán poplatek za ukládaní odpadu dle zákona 185/2001 Sb. 4. Případné drcení stavebního odpadu lze ocenit souborem cen 997 00-60 Drcení stavebního odpadu z katalogu 800-6 Demolice objektů.</t>
  </si>
  <si>
    <t>998</t>
  </si>
  <si>
    <t>Přesun hmot</t>
  </si>
  <si>
    <t>10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</si>
  <si>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</si>
  <si>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</si>
  <si>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https://podminky.urs.cz/item/CS_URS_2022_01/998011003</t>
  </si>
  <si>
    <t>Poznámka k položce:
Poznámka k souboru cen: 1. Ceny -7001 až -7006 lze použít v případě, kdy dochází ke ztížení přesunu např. tím, že není možné instalovat jeřáb. 2. K cenám -7001 až -7006 lze použít příplatky za zvětšený přesun -1014 až -1019, -2034 až -2039 nebo -2114 až 2119. 3. Jestliže pro svislý přesun používá zařízení investora (např. výtah v budově), užijí se pro ocenění přesunu hmot ceny stanovené pro nejmenší výšku, tj. 6 m.</t>
  </si>
  <si>
    <t>PSV</t>
  </si>
  <si>
    <t>Práce a dodávky PSV</t>
  </si>
  <si>
    <t>727</t>
  </si>
  <si>
    <t>Zdravotechnika - požární ochrana</t>
  </si>
  <si>
    <t>11</t>
  </si>
  <si>
    <t>727111007</t>
  </si>
  <si>
    <t>Protipožární trubní ucpávky ocelového potrubí bez izolace prostup stěnou tloušťky 100 mm požární odolnost EI 120 DN 110</t>
  </si>
  <si>
    <t>https://podminky.urs.cz/item/CS_URS_2022_01/727111007</t>
  </si>
  <si>
    <t>16</t>
  </si>
  <si>
    <t>HSV</t>
  </si>
  <si>
    <t xml:space="preserve">A-PŘÍSTROJE-SPÍNACÍ PŘÍSTROJE ,ZÁSUVKY ATD.   </t>
  </si>
  <si>
    <t>12</t>
  </si>
  <si>
    <t>M</t>
  </si>
  <si>
    <t>34535512</t>
  </si>
  <si>
    <t>Přístroj spínače jednopólového s krytem 10 AX, 250 V AC,1S,1So Upevnění šrouby Bezšroubové svorky (pro vodiče 1,5-2,5 mm²).Instalace pod omítku</t>
  </si>
  <si>
    <t>13</t>
  </si>
  <si>
    <t>741310101</t>
  </si>
  <si>
    <t>Montáž spínačů jedno nebo dvoupólových polozapuštěných nebo zapuštěných se zapojením vodičů bezšroubové připojení spínačů, řazení 1-jednopólových</t>
  </si>
  <si>
    <t>https://podminky.urs.cz/item/CS_URS_2022_01/741310101</t>
  </si>
  <si>
    <t>14</t>
  </si>
  <si>
    <t>34535573</t>
  </si>
  <si>
    <t>Přístroj přepínače sériového s děleným krytem  10 AX, 250 V AC,řaz5 Upevnění šrouby Bezšroubové svorky (pro vodiče 1,5-2,5 mm²).Instalace pod omítku</t>
  </si>
  <si>
    <t>15</t>
  </si>
  <si>
    <t>741310121</t>
  </si>
  <si>
    <t>Montáž spínačů jedno nebo dvoupólových polozapuštěných nebo zapuštěných se zapojením vodičů bezšroubové připojení přepínačů, řazení 5-sériových</t>
  </si>
  <si>
    <t>https://podminky.urs.cz/item/CS_URS_2022_01/741310121</t>
  </si>
  <si>
    <t>34535552</t>
  </si>
  <si>
    <t>Přístroj přepínače střídavého  krytem  10 AX, 250 V AC,řaz6 Upevnění šrouby Bezšroubové svorky (pro vodiče 1,5-2,5 mm²).Instalace pod omítku</t>
  </si>
  <si>
    <t>17</t>
  </si>
  <si>
    <t>741310122</t>
  </si>
  <si>
    <t>Montáž spínačů jedno nebo dvoupólových polozapuštěných nebo zapuštěných se zapojením vodičů bezšroubové připojení přepínačů, řazení 6-střídavých</t>
  </si>
  <si>
    <t>https://podminky.urs.cz/item/CS_URS_2022_01/741310122</t>
  </si>
  <si>
    <t>18</t>
  </si>
  <si>
    <t>34535435</t>
  </si>
  <si>
    <t>Poznámka k položce:
součet 8</t>
  </si>
  <si>
    <t>19</t>
  </si>
  <si>
    <t>741310113</t>
  </si>
  <si>
    <t>Montáž spínačů jedno nebo dvoupólových polozapuštěných nebo zapuštěných se zapojením vodičů bezšroubové připojení ovladačů, řazení 1/0S-tlačítkových zapínacích se signální doutnavkou</t>
  </si>
  <si>
    <t>https://podminky.urs.cz/item/CS_URS_2022_01/741310113</t>
  </si>
  <si>
    <t>20</t>
  </si>
  <si>
    <t>34535435.1</t>
  </si>
  <si>
    <t>21</t>
  </si>
  <si>
    <t>22</t>
  </si>
  <si>
    <t>Pol113</t>
  </si>
  <si>
    <t>POHYBOVE CIDLO  Úhel pokrytí: cca 120° (přibližně kuželová charakteristika) Nastavitelné hodnoty (na zadní straně krytu): prahové osvětlení (1 - 1000 lx), citlivost snímání, zpoždění vypnutí (5 s - 10 min., příp. stiskem integrovaného tlačítka na 15, 30, 45, 60 min),RELÉ 2300W,IP44</t>
  </si>
  <si>
    <t>23</t>
  </si>
  <si>
    <t>741311004</t>
  </si>
  <si>
    <t>Montáž spínačů speciálních se zapojením vodičů čidla pohybu nástěnného</t>
  </si>
  <si>
    <t>https://podminky.urs.cz/item/CS_URS_2022_01/741311004</t>
  </si>
  <si>
    <t>741313004</t>
  </si>
  <si>
    <t>Montáž zásuvek domovních se zapojením vodičů bezšroubové připojení polozapuštěných nebo zapuštěných 10/16 A, provedení 2x (2P + PE) dvojnásobná šikmá</t>
  </si>
  <si>
    <t>https://podminky.urs.cz/item/CS_URS_2022_01/741313004</t>
  </si>
  <si>
    <t>26</t>
  </si>
  <si>
    <t>Pol3</t>
  </si>
  <si>
    <t>Zásuvka jednonásobná s ochranným kolíkem, s clonkami,IP 40 16 A, 250 V AC,2p+pe, POD OMÍTKU  Upevnění šrouby. Bezšroubové svorky (pro vodiče 1,5-2,5 mm²).</t>
  </si>
  <si>
    <t>27</t>
  </si>
  <si>
    <t>741313002</t>
  </si>
  <si>
    <t>Montáž zásuvek domovních se zapojením vodičů bezšroubové připojení polozapuštěných nebo zapuštěných 10/16 A, provedení 2P + PE dvojí zapojení pro průběžnou montáž</t>
  </si>
  <si>
    <t>https://podminky.urs.cz/item/CS_URS_2022_01/741313002</t>
  </si>
  <si>
    <t>28</t>
  </si>
  <si>
    <t>Pol4</t>
  </si>
  <si>
    <t>Zásuvka dvojnásobná s ochrannými kolíky, s clonkami, s natočenou dutinou, bílá IP 4016 A, 250V ACUpevnění šrouby.Bezšroubové svorky (pro vodiče 1,5-2,5 mm² Cu).SUVKA jednonásobná 16A/250V, bezšroubová , s clonkami, IP40, bílá</t>
  </si>
  <si>
    <t>29</t>
  </si>
  <si>
    <t>32</t>
  </si>
  <si>
    <t>Pol6</t>
  </si>
  <si>
    <t>Přístroj spínače jednopólového s krytem 10 AX, 250 V AC,1S,1So Upevnění šrouby,IP44 Bezšroubové svorky (pro vodiče 1,5-2,5 mm²).Instalace pod omítku</t>
  </si>
  <si>
    <t>33</t>
  </si>
  <si>
    <t>Pol7</t>
  </si>
  <si>
    <t>Zásuvka jednonás. víčkem, na povrch, IP44   ,16A/250V, barva bílá</t>
  </si>
  <si>
    <t>741313001</t>
  </si>
  <si>
    <t>Montáž zásuvek domovních se zapojením vodičů bezšroubové připojení polozapuštěných nebo zapuštěných 10/16 A, provedení 2P + PE</t>
  </si>
  <si>
    <t>https://podminky.urs.cz/item/CS_URS_2022_01/741313001</t>
  </si>
  <si>
    <t>Pol8</t>
  </si>
  <si>
    <t>Rámeček jednonásobný   barva bílá</t>
  </si>
  <si>
    <t>Pol12</t>
  </si>
  <si>
    <t>Zásuvka zapuštěná s víčkem a instalační krabicí, 5p., 16 A, IP44</t>
  </si>
  <si>
    <t>741313052</t>
  </si>
  <si>
    <t>Montáž zásuvek domovních se zapojením vodičů šroubové připojení nástěnných do 25 A, provedení 3P + N + PE</t>
  </si>
  <si>
    <t>https://podminky.urs.cz/item/CS_URS_2022_01/741313052</t>
  </si>
  <si>
    <t>Pol13</t>
  </si>
  <si>
    <t>Spínač trojpólový, ,400V/25A,IP65</t>
  </si>
  <si>
    <t>741310402</t>
  </si>
  <si>
    <t>Montáž spínačů tří nebo čtyřpólových nástěnných se zapojením vodičů, pro prostředí normální do 25 A</t>
  </si>
  <si>
    <t>https://podminky.urs.cz/item/CS_URS_2022_01/741310402</t>
  </si>
  <si>
    <t>Pol116</t>
  </si>
  <si>
    <t>ÚSTREDNA VE VYŠŠÍM KRYTÍ PRO SYSTÉMY NOUZOVÉ A POŽÁRNÍ, VYBAVENÁ OSVĚTLENÝM TLACÍTKEM, SE DVĚMA KONTAKTY 1NA+1NC 10 (4) A - 400V~ IP55,BARVA ČERVENÁ , POPIS Tlačítka pro nastavení konfigurace - „rozbít a zmáčknout“. Samolepící piktogramy: „rozbít sklo“ a „stisknout tlačítko“. Záslepky na šrouby pro dvojitou izolaci, nerezové šrouby a příslušenství pro zaplombování.</t>
  </si>
  <si>
    <t>741310402.1</t>
  </si>
  <si>
    <t>montáž tlačítka TOTAL STOP</t>
  </si>
  <si>
    <t>https://podminky.urs.cz/item/CS_URS_2022_01/741310402.1</t>
  </si>
  <si>
    <t>B</t>
  </si>
  <si>
    <t xml:space="preserve">B-KRABICE,KRYTY,LIŠTY,TRUBKY,ŽLABY_ATD.   </t>
  </si>
  <si>
    <t>34571519</t>
  </si>
  <si>
    <t>Krabice pod omítku s víčkem, 97/5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</si>
  <si>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</si>
  <si>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</si>
  <si>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https://podminky.urs.cz/item/CS_URS_2022_01/741112101</t>
  </si>
  <si>
    <t>Pol16</t>
  </si>
  <si>
    <t>Krabice pod omítku s víčkem, 97/5  VČ SVOREK</t>
  </si>
  <si>
    <t>Pol17</t>
  </si>
  <si>
    <t>Přístrojový nosič pro lišty 80X20 pro dvojzásuvku</t>
  </si>
  <si>
    <t>741112071</t>
  </si>
  <si>
    <t>Montáž krabic elektroinstalačních bez napojení na trubky a lišty, demontáže a montáže víčka a přístroje přístrojových lištových plastových jednoduchých</t>
  </si>
  <si>
    <t>https://podminky.urs.cz/item/CS_URS_2022_01/741112071</t>
  </si>
  <si>
    <t>1186673</t>
  </si>
  <si>
    <t>KRABICE 95X95X50 TM. SEDA  IP54   ,BEZHALOGENOVÁ vč svorek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</si>
  <si>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</si>
  <si>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</si>
  <si>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https://podminky.urs.cz/item/CS_URS_2022_01/741112111</t>
  </si>
  <si>
    <t>345713850</t>
  </si>
  <si>
    <t>Trubka elektroinstalační ohebná dvouplášťová korudovaná 52/63mm HDPE</t>
  </si>
  <si>
    <t>741110043</t>
  </si>
  <si>
    <t>Montáž trubek elektroinstalačních s nasunutím nebo našroubováním do krabic plastových ohebných, uložených pevně, vnější Ø přes 35 mm</t>
  </si>
  <si>
    <t>https://podminky.urs.cz/item/CS_URS_2022_01/741110043</t>
  </si>
  <si>
    <t>Pol18</t>
  </si>
  <si>
    <t>741110042</t>
  </si>
  <si>
    <t>Montáž trubek elektroinstalačních s nasunutím nebo našroubováním do krabic plastových ohebných, uložených pevně, vnější Ø přes 23 do 35 mm</t>
  </si>
  <si>
    <t>Pol19</t>
  </si>
  <si>
    <t>Trubka elektroinstalační bezhalogenová ohebná D42 střední mechanická odolnost</t>
  </si>
  <si>
    <t>Pol23</t>
  </si>
  <si>
    <t>741110502</t>
  </si>
  <si>
    <t>Montáž lišt a kanálků elektroinstalačních se spojkami, ohyby a rohy a s nasunutím do krabic protahovacích, šířky do přes 60 do 120 mm</t>
  </si>
  <si>
    <t>https://podminky.urs.cz/item/CS_URS_2022_01/741110502</t>
  </si>
  <si>
    <t>ks</t>
  </si>
  <si>
    <t>Pol27</t>
  </si>
  <si>
    <t>741910415</t>
  </si>
  <si>
    <t>Montáž žlabů bez stojiny a výložníků kovových s podpěrkami a příslušenstvím bez víka, šířky do 500 mm</t>
  </si>
  <si>
    <t>https://podminky.urs.cz/item/CS_URS_2022_01/741910415</t>
  </si>
  <si>
    <t>C</t>
  </si>
  <si>
    <t xml:space="preserve">Kabely a vodiče   </t>
  </si>
  <si>
    <t>34111030</t>
  </si>
  <si>
    <t>kabel instalační jádro Cu plné izolace PVC plášť PVC 450/750V (CYKY) 3x1,5mm2</t>
  </si>
  <si>
    <t>Montáž izolovaných kabelů měděných do 1 kV bez ukončení plných nebo laněných kulatých (např. CYKY, CHKE-R) uložených volně nebo v liště počtu a průřezu žil 2x1,5 až 6 mm2</t>
  </si>
  <si>
    <t>https://podminky.urs.cz/item/CS_URS_2022_01/210812001</t>
  </si>
  <si>
    <t>34111030.1</t>
  </si>
  <si>
    <t>34111090</t>
  </si>
  <si>
    <t>kabel instalační jádro Cu plné izolace PVC plášť PVC 450/750V (CYKY) 5x1,5mm2</t>
  </si>
  <si>
    <t>34111036</t>
  </si>
  <si>
    <t>kabel instalační jádro Cu plné izolace PVC plášť PVC 450/750V (CYKY) 3x2,5mm2</t>
  </si>
  <si>
    <t>34111094</t>
  </si>
  <si>
    <t>kabel instalační jádro Cu plné izolace PVC plášť PVC 450/750V (CYKY) 5x2,5mm2</t>
  </si>
  <si>
    <t>34111094.1</t>
  </si>
  <si>
    <t>34111105.1</t>
  </si>
  <si>
    <t>741120203</t>
  </si>
  <si>
    <t>Montáž vodičů izolovaných měděných bez ukončení uložených volně plných a laněných s PVC pláštěm, bezhalogenových, ohniodolných (např. CY, CHAH-V) průřezu žíly 25 až 35 mm2</t>
  </si>
  <si>
    <t>https://podminky.urs.cz/item/CS_URS_2022_01/741120203</t>
  </si>
  <si>
    <t>34142161</t>
  </si>
  <si>
    <t>741120205</t>
  </si>
  <si>
    <t>Montáž vodičů izolovaných měděných bez ukončení uložených volně plných a laněných s PVC pláštěm, bezhalogenových, ohniodolných (např. CY, CHAH-V) průřezu žíly 50 až 70 mm2</t>
  </si>
  <si>
    <t>https://podminky.urs.cz/item/CS_URS_2022_01/741120205</t>
  </si>
  <si>
    <t>34140850</t>
  </si>
  <si>
    <t>741120405</t>
  </si>
  <si>
    <t>Montáž vodičů izolovaných měděných drátovacích bez ukončení v rozváděčích plných a laněných (např. CY), průřezu žily 25 až 35 mm2</t>
  </si>
  <si>
    <t>https://podminky.urs.cz/item/CS_URS_2022_01/741120405</t>
  </si>
  <si>
    <t>34140846</t>
  </si>
  <si>
    <t>vodič propojovací jádro Cu lanované izolace PVC 450/750V (H07V-R) 1x10mm2</t>
  </si>
  <si>
    <t>741120403</t>
  </si>
  <si>
    <t>Montáž vodičů izolovaných měděných drátovacích bez ukončení v rozváděčích plných a laněných (např. CY), průřezu žily 10 až 16 mm2</t>
  </si>
  <si>
    <t>https://podminky.urs.cz/item/CS_URS_2022_01/741120403</t>
  </si>
  <si>
    <t>34140844</t>
  </si>
  <si>
    <t>vodič propojovací jádro Cu lanované izolace PVC 450/750V (H07V-R) 1x6mm2</t>
  </si>
  <si>
    <t>Poznámka k položce:
součet:</t>
  </si>
  <si>
    <t>741120401</t>
  </si>
  <si>
    <t>Montáž vodičů izolovaných měděných drátovacích bez ukončení v rozváděčích plných a laněných (např. CY), průřezu žily 0,35 až 6 mm2</t>
  </si>
  <si>
    <t>741130001</t>
  </si>
  <si>
    <t>Ukončení vodičů izolovaných s označením a zapojením v rozváděči nebo na přístroji, průřezu žíly do 2,5 mm2</t>
  </si>
  <si>
    <t>https://podminky.urs.cz/item/CS_URS_2022_01/741130001</t>
  </si>
  <si>
    <t>741130005</t>
  </si>
  <si>
    <t>Ukončení vodičů izolovaných s označením a zapojením v rozváděči nebo na přístroji, průřezu žíly do 10 mm2</t>
  </si>
  <si>
    <t>https://podminky.urs.cz/item/CS_URS_2022_01/741130005</t>
  </si>
  <si>
    <t>741130008</t>
  </si>
  <si>
    <t>Ukončení vodičů izolovaných s označením a zapojením v rozváděči nebo na přístroji, průřezu žíly do 35 mm2</t>
  </si>
  <si>
    <t>https://podminky.urs.cz/item/CS_URS_2022_01/741130008</t>
  </si>
  <si>
    <t>741130017</t>
  </si>
  <si>
    <t>Ukončení vodičů izolovaných s označením a zapojením v rozváděči nebo na přístroji, průřezu žíly do 240 mm2</t>
  </si>
  <si>
    <t>https://podminky.urs.cz/item/CS_URS_2022_01/741130017</t>
  </si>
  <si>
    <t>D1</t>
  </si>
  <si>
    <t xml:space="preserve">Svítidla a příslušenství   </t>
  </si>
  <si>
    <t>CIR0001</t>
  </si>
  <si>
    <t>741372062</t>
  </si>
  <si>
    <t>Montáž svítidel LED se zapojením vodičů bytových nebo společenských místností vestavných podhledových čtvercových nebo obdélníkových, obsahu přes 0,09 do 0,36 m2</t>
  </si>
  <si>
    <t>https://podminky.urs.cz/item/CS_URS_2022_01/741372062</t>
  </si>
  <si>
    <t>CIR0002</t>
  </si>
  <si>
    <t>CIR000</t>
  </si>
  <si>
    <t>CIR000.1</t>
  </si>
  <si>
    <t>SIN20200</t>
  </si>
  <si>
    <t>120</t>
  </si>
  <si>
    <t>SIN20200.1</t>
  </si>
  <si>
    <t>121</t>
  </si>
  <si>
    <t>122</t>
  </si>
  <si>
    <t>SL006</t>
  </si>
  <si>
    <t>123</t>
  </si>
  <si>
    <t>124</t>
  </si>
  <si>
    <t>SL006.1</t>
  </si>
  <si>
    <t>125</t>
  </si>
  <si>
    <t>126</t>
  </si>
  <si>
    <t>SL006.2</t>
  </si>
  <si>
    <t>127</t>
  </si>
  <si>
    <t>128</t>
  </si>
  <si>
    <t>SL006.3</t>
  </si>
  <si>
    <t>129</t>
  </si>
  <si>
    <t>SL006.7</t>
  </si>
  <si>
    <t>SL006.8</t>
  </si>
  <si>
    <t>001R.1</t>
  </si>
  <si>
    <t>Recyklace svítidel</t>
  </si>
  <si>
    <t>D2</t>
  </si>
  <si>
    <t>DODÁVKY</t>
  </si>
  <si>
    <t>741210004</t>
  </si>
  <si>
    <t>Montáž rozvodnic oceloplechových nebo plastových bez zapojení vodičů běžných, hmotnosti do 150 kg</t>
  </si>
  <si>
    <t>https://podminky.urs.cz/item/CS_URS_2022_01/741210004</t>
  </si>
  <si>
    <t>D4</t>
  </si>
  <si>
    <t>741210001</t>
  </si>
  <si>
    <t>Montáž rozvodnic oceloplechových nebo plastových bez zapojení vodičů běžných, hmotnosti do 20 kg</t>
  </si>
  <si>
    <t>VRN</t>
  </si>
  <si>
    <t xml:space="preserve">Vedlejší rozpočtové náklady , REVIZE,ATD   </t>
  </si>
  <si>
    <t>741810003</t>
  </si>
  <si>
    <t>Zkoušky a prohlídky elektrických rozvodů a zařízení celková prohlídka a vyhotovení revizní zprávy pro objem montážních prací přes 500 do 1000 tis. Kč</t>
  </si>
  <si>
    <t>https://podminky.urs.cz/item/CS_URS_2022_01/741810003</t>
  </si>
  <si>
    <t>Pol78</t>
  </si>
  <si>
    <t>Projekt skutečného provedení</t>
  </si>
  <si>
    <t>https://podminky.urs.cz/item/CS_URS_2022_01/Pol78</t>
  </si>
  <si>
    <r>
      <t>Rekonstrukce elektroinst</t>
    </r>
    <r>
      <rPr>
        <b/>
        <sz val="11"/>
        <rFont val="Arial CE"/>
        <family val="2"/>
      </rPr>
      <t>alace stávajícího objektu BD Kolín</t>
    </r>
  </si>
  <si>
    <t>Kolín, Benešova č.p.642-644</t>
  </si>
  <si>
    <t>Město Kolín,Karlovo nám.78, Kolín I</t>
  </si>
  <si>
    <t>Jakub Frajkovský</t>
  </si>
  <si>
    <t>Rekonstrukce elektroinstalace stávajícího objektu BD Kolín,Kolín, Benešova č.p.642-644</t>
  </si>
  <si>
    <t>CS ÚRS 2023 01</t>
  </si>
  <si>
    <t>Spínač jednopolový zapínací se svoekou N,,pod omítku  řazení 1/0So, 10/S, s krytem s průzorem   vč LED diody,10 A, 250 V AC Upevnění šrouby. Bezšroubové svorky (pro vodiče 1,5-2,5 mm²).</t>
  </si>
  <si>
    <t>Přístroj přepínače lřížového s   krytem  10 AX, 250 V AC,řaz6 Upevnění šrouby Bezšroubové svorky (pro vodiče 1,5-2,5 mm²).Instalace pod omítku</t>
  </si>
  <si>
    <t>Přístroj přepínače sériového s krytem 10 AX, 250 V AC,1S,1So Upevnění šrouby,IP44 Bezšroubové svorky (pro vodiče 1,5-2,5 mm²).Instalace pod omítku</t>
  </si>
  <si>
    <t>741310104</t>
  </si>
  <si>
    <t>Přístroj přepínače střídavého s krytem 10 AX, 250 V AC,1S,1So Upevnění šrouby,IP44 Bezšroubové svorky (pro vodiče 1,5-2,5 mm²).Instalace pod omítku</t>
  </si>
  <si>
    <t>Přístroj přepínače křížového s krytem 10 AX, 250 V AC,1S,1So Upevnění šrouby,IP44 Bezšroubové svorky (pro vodiče 1,5-2,5 mm²).Instalace pod omítku</t>
  </si>
  <si>
    <t>Přístrojový nosič pro lišty 80X20 pro jedno zásuvku</t>
  </si>
  <si>
    <t xml:space="preserve"> Krabicová rozvodka na povrch, IP55, do 5x2,5 mm2</t>
  </si>
  <si>
    <t>Trubka elektroinstalační  ohebná D22,1/25, střední mech odolnost</t>
  </si>
  <si>
    <t>Svorkovnice WAGO do 3X2,5mm2</t>
  </si>
  <si>
    <t>Montáž bezšroubových svorek</t>
  </si>
  <si>
    <t>Svorkovnice WAGO do 5X2,5mm2</t>
  </si>
  <si>
    <t xml:space="preserve">Lišta  samozhášivá 80x25 stříbrná </t>
  </si>
  <si>
    <t>kabel instalační jádro Cu plné izolace PVC plášť PVC 450/750V (CYKY) 3Ox1,5mm2</t>
  </si>
  <si>
    <t>KABEL CXKH-V B2CAS1D1 -J 2Ox1,5</t>
  </si>
  <si>
    <t>741120001</t>
  </si>
  <si>
    <t>KABEL CYKY-J 4x10, KRUH 50M</t>
  </si>
  <si>
    <t>KABEL CYKY J  4x35, KRUH 100M</t>
  </si>
  <si>
    <t>KABEL CYKY J  4x95, KRUH 100M</t>
  </si>
  <si>
    <t>vodič propojovací jádro Cu lanované izolace PVC 450/750V (H07V-R) 1x50mm2</t>
  </si>
  <si>
    <t xml:space="preserve"> Ekvipotenciální přípojnice, připojení 1x FeZn 30x4, 6x vodič do 16 mm2</t>
  </si>
  <si>
    <t>montáž ekv přípojnice</t>
  </si>
  <si>
    <t>741</t>
  </si>
  <si>
    <t>A6- SVÍTIDLO LED ŽÁROVKOVÉ E27 2x14W,IP20,OPAL</t>
  </si>
  <si>
    <t>A6N-SVÍTIDLO LED ŽÁROVKOVÉ E27 2x14W,INVERTÉR,IP20,OPAL</t>
  </si>
  <si>
    <t>B7-SVÍTIDLO ZÁŘIVKOVÉ 2x58W,IP20,PAR.MŘÍŽKA
OSAZENÉ LED TRUBICÍ 2x14W</t>
  </si>
  <si>
    <t>B7N-SVÍTIDLO ZÁŘIVKOVÉ 2x58W,IP20,PAR.MŘÍŽKA,INVERTÉR 1h,
OSAZENÉ LED TRUBICÍ 2X14W</t>
  </si>
  <si>
    <t>C1-SVÍTIDLO ZÁŘIVKOVÉ 1x36W,IP65,PRŮMYSLOVÉ,IP65,
OSAZENÉ LED TRUBICÍ 25W</t>
  </si>
  <si>
    <t>C3-SVÍTIDLO ZÁŘIVKOVÉ 2x36W,IP65,PRŮMYSLOVÉ
OSAZENÉ LED TRUBICÍ 2x20W</t>
  </si>
  <si>
    <t>C5-SVÍTIDLO ZÁŘIVKOVÉ 2x18W,IP65,SKLEPY</t>
  </si>
  <si>
    <t>C6-SVÍTIDLO ZÁŘIVKOVÉ 2x58W,IP65,PRŮMYSLOVÉ
OSAZENÉ LED TRUBICÍ 2x25W</t>
  </si>
  <si>
    <t>G1-SVÍTIDLO LED E27 2x12W,IP65,VENKOVNÍ</t>
  </si>
  <si>
    <t>G2-SVÍTIDLO LED E27 1x12W,IP65,V.ŠACHTA</t>
  </si>
  <si>
    <t>N1- Svítidlo nouzové s vlastním zdrojem 1h,3W,SE,PŘISAZENÉÍ,IP20,autotest</t>
  </si>
  <si>
    <t>N2- Svítidlo nouzové s vlastním zdrojem 1h,3W,SE,PŘISAZENÉÍ,IP65,autotest</t>
  </si>
  <si>
    <t>Demontáž stávajícího lustru</t>
  </si>
  <si>
    <t>Montáž  stávajícího lustru vodič 5X1,5</t>
  </si>
  <si>
    <t>Montáž  stávajícího lustru vodič 3X1,5</t>
  </si>
  <si>
    <t xml:space="preserve">Rozvaděč RB viz výkres 24 </t>
  </si>
  <si>
    <t xml:space="preserve">Rozvaděč RE1+RD VCHOD 644 viz výkres 23 </t>
  </si>
  <si>
    <t xml:space="preserve">Rozvaděč RE1+RD VCHOD 643 viz výkres 23 </t>
  </si>
  <si>
    <t xml:space="preserve">Rozvaděč RE1+RD VCHOD 642 viz výkres 23 </t>
  </si>
  <si>
    <t xml:space="preserve">Rozvaděč RE2 viz výkres 23 </t>
  </si>
  <si>
    <t xml:space="preserve">Rozvaděč RE7 viz výkres 23 </t>
  </si>
  <si>
    <t>Provizorní rozvaděč pro napájení bytů</t>
  </si>
  <si>
    <t>R1</t>
  </si>
  <si>
    <t>R2</t>
  </si>
  <si>
    <t>Prodlužovacé přívody pro napájení bytů</t>
  </si>
  <si>
    <t>SO 03 - Elektroinstalace - slaboproud</t>
  </si>
  <si>
    <t>727 - Zdravotechnika - požární ochrana</t>
  </si>
  <si>
    <t xml:space="preserve">D1-DATOVÉ ROZVODY - DATOVÉ ROZVODY   </t>
  </si>
  <si>
    <t>D2- - SYSTÉM SPOLEČNÉ TV</t>
  </si>
  <si>
    <t>D3- - PŘÍSTUPOVÝ SYSTÉM + CCTV</t>
  </si>
  <si>
    <t xml:space="preserve">D4 - Domácí rozlas s nuceným poslechem   </t>
  </si>
  <si>
    <t>741211853</t>
  </si>
  <si>
    <t>https://podminky.urs.cz/item/CS_URS_2022_01/741211853</t>
  </si>
  <si>
    <t>741120811</t>
  </si>
  <si>
    <t>https://podminky.urs.cz/item/CS_URS_2022_01/741120811</t>
  </si>
  <si>
    <t>727112023</t>
  </si>
  <si>
    <t>Protipožární trubní ucpávky předizolované kovové potrubí prostup stěnou tloušťky 100 mm požární odolnost EI 60-120 D 110</t>
  </si>
  <si>
    <t>https://podminky.urs.cz/item/CS_URS_2022_01/727112023</t>
  </si>
  <si>
    <t>D1-DATOVÉ ROZVODY</t>
  </si>
  <si>
    <t xml:space="preserve">DATOVÉ ROZVODY   </t>
  </si>
  <si>
    <t>Montáž strukturované kabeláže rozvaděče stojanového</t>
  </si>
  <si>
    <t>https://podminky.urs.cz/item/CS_URS_2022_01/742330002</t>
  </si>
  <si>
    <t>002R</t>
  </si>
  <si>
    <t>742330042</t>
  </si>
  <si>
    <t>Montáž strukturované kabeláže zásuvek datových pod omítku, do nábytku, do parapetního žlabu nebo podlahové krabice dvouzásuvky</t>
  </si>
  <si>
    <t>https://podminky.urs.cz/item/CS_URS_2022_01/742330042</t>
  </si>
  <si>
    <t>Pol93</t>
  </si>
  <si>
    <t>742121001</t>
  </si>
  <si>
    <t>Montáž kabelů sdělovacích pro vnitřní rozvody počtu žil do 15</t>
  </si>
  <si>
    <t>https://podminky.urs.cz/item/CS_URS_2022_01/742121001</t>
  </si>
  <si>
    <t>Pol94</t>
  </si>
  <si>
    <t>Instalační datový kabel U/UTP, cat.6, 250MHz, drát, LSOH/LSZH</t>
  </si>
  <si>
    <t>742121001.1</t>
  </si>
  <si>
    <t>Montáž kabelů sdělovacích pro vnitřní rozvody do 15 žil</t>
  </si>
  <si>
    <t>https://podminky.urs.cz/item/CS_URS_2022_01/742121001.1</t>
  </si>
  <si>
    <t>Krabice pod omítku</t>
  </si>
  <si>
    <t>741110043.1</t>
  </si>
  <si>
    <t>https://podminky.urs.cz/item/CS_URS_2022_01/741110043.1</t>
  </si>
  <si>
    <t>Pol105</t>
  </si>
  <si>
    <t>Trubka elektroinstalační LPE1 pr 25</t>
  </si>
  <si>
    <t>742110003</t>
  </si>
  <si>
    <t>Montáž trubek elektroinstalačních plastových ohebných uložených volně na příchytky</t>
  </si>
  <si>
    <t>https://podminky.urs.cz/item/CS_URS_2022_01/742110003</t>
  </si>
  <si>
    <t>742330101</t>
  </si>
  <si>
    <t>Montáž strukturované kabeláže měření segmentu metalického s vyhotovením protokolu</t>
  </si>
  <si>
    <t>https://podminky.urs.cz/item/CS_URS_2022_01/742330101</t>
  </si>
  <si>
    <t>D2-</t>
  </si>
  <si>
    <t>SYSTÉM SPOLEČNÉ TV</t>
  </si>
  <si>
    <t>742420061</t>
  </si>
  <si>
    <t>Montáž společné televizní antény rozvodnice STA</t>
  </si>
  <si>
    <t>https://podminky.urs.cz/item/CS_URS_2022_01/742420061</t>
  </si>
  <si>
    <t>001R</t>
  </si>
  <si>
    <t>Zapuštěný rozvaděč z ocelového plechu natřeného bílou práškovou barvou, IP30, dveře se zámkem, montážní deska, rozměr 700x1200x160 mm</t>
  </si>
  <si>
    <t>Pol106</t>
  </si>
  <si>
    <t>Montážní deska 450X70X 13mm</t>
  </si>
  <si>
    <t>345R08</t>
  </si>
  <si>
    <t>741313082</t>
  </si>
  <si>
    <t>Montáž zásuvek domovních se zapojením vodičů šroubové připojení venkovní nebo mokré, provedení 2P + PE</t>
  </si>
  <si>
    <t>https://podminky.urs.cz/item/CS_URS_2022_01/741313082</t>
  </si>
  <si>
    <t>37451121</t>
  </si>
  <si>
    <t>Zásuvka TV+R bílá</t>
  </si>
  <si>
    <t>012R</t>
  </si>
  <si>
    <t>Rámeček zásuvky TV+R</t>
  </si>
  <si>
    <t>742420121</t>
  </si>
  <si>
    <t>Montáž zásuvky koncové nebo průběžné</t>
  </si>
  <si>
    <t>https://podminky.urs.cz/item/CS_URS_2022_01/742420121</t>
  </si>
  <si>
    <t>01STA</t>
  </si>
  <si>
    <t>Anténa FM 1 DIPOL</t>
  </si>
  <si>
    <t>02STA</t>
  </si>
  <si>
    <t>Anténa DAP+</t>
  </si>
  <si>
    <t>742420011</t>
  </si>
  <si>
    <t>Montáž společné televizní antény FM antény</t>
  </si>
  <si>
    <t>https://podminky.urs.cz/item/CS_URS_2022_01/742420011</t>
  </si>
  <si>
    <t>Pol107</t>
  </si>
  <si>
    <t>Anténa  DVB-T , DVB-T2, UHF venkovní</t>
  </si>
  <si>
    <t>742420001</t>
  </si>
  <si>
    <t>Montáž společné televizní antény venkovní televizní antény</t>
  </si>
  <si>
    <t>https://podminky.urs.cz/item/CS_URS_2022_01/742420001</t>
  </si>
  <si>
    <t>Pol108</t>
  </si>
  <si>
    <t>Anténní stožár 2m 48mm, žárový zinek</t>
  </si>
  <si>
    <t>742420021</t>
  </si>
  <si>
    <t>Montáž společné televizní antény antenního stožáru včetně upevňovacího materiálu</t>
  </si>
  <si>
    <t>https://podminky.urs.cz/item/CS_URS_2022_01/742420021</t>
  </si>
  <si>
    <t>03STA</t>
  </si>
  <si>
    <t>Sluč. 3 vstupy, FM - BIII - UHF, UHF průchozí pro napájení</t>
  </si>
  <si>
    <t>742420051</t>
  </si>
  <si>
    <t>Montáž společné televizní antény antenního rozbočovače</t>
  </si>
  <si>
    <t>https://podminky.urs.cz/item/CS_URS_2022_01/742420051</t>
  </si>
  <si>
    <t>532740</t>
  </si>
  <si>
    <t>Programovatelný zesilovač, DVB-T2 ,LTE800,UHF/VHF</t>
  </si>
  <si>
    <t>KS</t>
  </si>
  <si>
    <t>742420041</t>
  </si>
  <si>
    <t>Montáž společné televizní antény antenního domovního zesilovače</t>
  </si>
  <si>
    <t>https://podminky.urs.cz/item/CS_URS_2022_01/742420041</t>
  </si>
  <si>
    <t>742420201</t>
  </si>
  <si>
    <t>Montáž společné televizní antény nastavení zesilovače dle úrovně na zásuvkách</t>
  </si>
  <si>
    <t>https://podminky.urs.cz/item/CS_URS_2022_01/742420201</t>
  </si>
  <si>
    <t>04STA</t>
  </si>
  <si>
    <t>Přepěťová ochrana pro koax. Vedení první stupeň 2,5kA/10kA</t>
  </si>
  <si>
    <t>05STA</t>
  </si>
  <si>
    <t>Přepěťová ochrana pro koax. Vedení 2. stupeň 1,5kA</t>
  </si>
  <si>
    <t>742123001</t>
  </si>
  <si>
    <t>Montáž přepěťové ochrany pro slaboproudá zařízení</t>
  </si>
  <si>
    <t>https://podminky.urs.cz/item/CS_URS_2022_01/742123001</t>
  </si>
  <si>
    <t>Rozbočovač širokopásmový  1/12 signálu pro pozemní příjem 5-1000Mhz, počet výstupů 12, konektrory F,tlumení stíněním</t>
  </si>
  <si>
    <t>https://podminky.urs.cz/item/CS_URS_2022_01/742420071</t>
  </si>
  <si>
    <t>34571519.1</t>
  </si>
  <si>
    <t>08STA</t>
  </si>
  <si>
    <t>Trubka ohebná dvouplášťová   40 šedá 25M, PVC, 450N</t>
  </si>
  <si>
    <t>742110003.2</t>
  </si>
  <si>
    <t>Montáž trubek pro slaboproud plastových ohebných uloženýchbolně na příchytky</t>
  </si>
  <si>
    <t>https://podminky.urs.cz/item/CS_URS_2022_01/742110003.2</t>
  </si>
  <si>
    <t>09STA</t>
  </si>
  <si>
    <t>Trubka ohebná  25 šedá 50M, PVC, 450N</t>
  </si>
  <si>
    <t>742110001</t>
  </si>
  <si>
    <t>Montáž trubek pro slaboproud plastových ohebných uložených pod omítkou vč zasekání</t>
  </si>
  <si>
    <t>https://podminky.urs.cz/item/CS_URS_2022_01/742110001</t>
  </si>
  <si>
    <t>010STA</t>
  </si>
  <si>
    <t>Kabel koax 75ohm kh21d</t>
  </si>
  <si>
    <t>011STA</t>
  </si>
  <si>
    <t>Kabel koax 75ohm do 22AWG  venkocního prostředí</t>
  </si>
  <si>
    <t>012STA</t>
  </si>
  <si>
    <t>F-konektor</t>
  </si>
  <si>
    <t>742420111</t>
  </si>
  <si>
    <t>Montáž společné televizní antény F konektoru</t>
  </si>
  <si>
    <t>https://podminky.urs.cz/item/CS_URS_2022_01/742420111</t>
  </si>
  <si>
    <t>013R</t>
  </si>
  <si>
    <t>Měření útlumu na koncové zásuvce a vystavení protokolu</t>
  </si>
  <si>
    <t>https://podminky.urs.cz/item/CS_URS_2022_01/013R</t>
  </si>
  <si>
    <t>D3-</t>
  </si>
  <si>
    <t>1648438</t>
  </si>
  <si>
    <t>1648438.1</t>
  </si>
  <si>
    <t>742110003.1</t>
  </si>
  <si>
    <t>https://podminky.urs.cz/item/CS_URS_2022_01/742110003.1</t>
  </si>
  <si>
    <t>01CCTV</t>
  </si>
  <si>
    <t>01DT</t>
  </si>
  <si>
    <t>Elektromechanický zámek hluboký, komplet vč kabeláže, komplet, obousměrná střelka,samozamykací,jištění zamykání zámku, napájení 12-24V,Certifikace Nbú bezpečnostní třída 3,ČSN EN 1627,ČSN EN179,ČSN EN1125,ČSN EN 1634-1, 0 fail secure, bezpečnostní kování dle ČSN EN1125,průchodka,protiplech, kabel s konektorem</t>
  </si>
  <si>
    <t>742320011</t>
  </si>
  <si>
    <t>Montáž elektricky ovládaných zámků elektromechanických samozamykacích s panikovou funkcí</t>
  </si>
  <si>
    <t>https://podminky.urs.cz/item/CS_URS_2022_01/742320011</t>
  </si>
  <si>
    <t>742310002</t>
  </si>
  <si>
    <t>Montáž domovního telefonu komunikačního tabla</t>
  </si>
  <si>
    <t>https://podminky.urs.cz/item/CS_URS_2022_01/742310002</t>
  </si>
  <si>
    <t>06DT</t>
  </si>
  <si>
    <t>742310006</t>
  </si>
  <si>
    <t>Montáž domovního telefonu nástěnného audio/video telefonu</t>
  </si>
  <si>
    <t>https://podminky.urs.cz/item/CS_URS_2022_01/742310006</t>
  </si>
  <si>
    <t>08DT</t>
  </si>
  <si>
    <t>Zdroj pro zámek 230V/12V</t>
  </si>
  <si>
    <t>742320031</t>
  </si>
  <si>
    <t>Montáž elektricky ovládaných zámků ostatní prvky napájecího zdroje</t>
  </si>
  <si>
    <t>741810011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</si>
  <si>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</si>
  <si>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https://podminky.urs.cz/item/CS_URS_2022_01/741810011</t>
  </si>
  <si>
    <t>13254000</t>
  </si>
  <si>
    <t>https://podminky.urs.cz/item/CS_URS_2022_01/13254000</t>
  </si>
  <si>
    <t>Rozvaděč SLB 36mod pod omítku</t>
  </si>
  <si>
    <t>Komunikační zásuvka, 1xRJ12,  UTP, úhlová, zapuštěná instalace, design dle výběru (zás. hnízda),kryt zásuvky,rámeček</t>
  </si>
  <si>
    <t>Rozbočovač širokopásmový  1/4 signálu pro pozemní příjem 5-1000Mhz, počet výstupů 4, konektrory F,tlumení stíněním</t>
  </si>
  <si>
    <t>Kabel J-Y(st)-Y 2x2x0,8</t>
  </si>
  <si>
    <t>Kabel J-Y(st)-Y 4x2x0,8</t>
  </si>
  <si>
    <t>Kabel CYSY 3X1</t>
  </si>
  <si>
    <t>Trubka ohebná  40 šedá 50M, PVC, 450N</t>
  </si>
  <si>
    <t>HLAVNÍ Elektrický vrátný resp. Tlačítkové tablo s přímou nebo kódovou volbou designu GUARD  TESLA</t>
  </si>
  <si>
    <t>Vnitřní odpívídací jednotka 4 FP 211 03</t>
  </si>
  <si>
    <t>oživení systému</t>
  </si>
  <si>
    <t>EPS</t>
  </si>
  <si>
    <t>KOMBINOVANÝ OPTO- KOUŘOVÝ DETEKTOR , autonomní</t>
  </si>
  <si>
    <t>Montáž detektoru</t>
  </si>
  <si>
    <t xml:space="preserve">PŘÍSTUPOVÝ SYSTÉM </t>
  </si>
  <si>
    <t>SO 01 - Stavební řešení</t>
  </si>
  <si>
    <t>J.E. Purkyně 272/1, Most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</si>
  <si>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</si>
  <si>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</si>
  <si>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</si>
  <si>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</si>
  <si>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</si>
  <si>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784 - Dokončovací práce - malby a tapety</t>
  </si>
  <si>
    <t>HZS - Hodinové zúčtovací sazby</t>
  </si>
  <si>
    <t>Práce a dodávky HSV</t>
  </si>
  <si>
    <t>612315121</t>
  </si>
  <si>
    <t>Vápenná omítka rýh štuková ve stěnách, šířky rýhy do 150 mm</t>
  </si>
  <si>
    <t>CS ÚRS 2022 01</t>
  </si>
  <si>
    <t>https://podminky.urs.cz/item/CS_URS_2022_01/612315121</t>
  </si>
  <si>
    <t>612315401</t>
  </si>
  <si>
    <t>Oprava vápenné omítky vnitřních ploch hrubé, tloušťky do 20 mm stěn, v rozsahu opravované plochy do 10%</t>
  </si>
  <si>
    <t>952902021</t>
  </si>
  <si>
    <t>Čištění budov při provádění oprav a udržovacích prací podlah hladkých zametením</t>
  </si>
  <si>
    <t>974031121</t>
  </si>
  <si>
    <t>Vysekání rýh ve zdivu cihelném na maltu vápennou nebo vápenocementovou do hl. 30 mm a šířky do 30 mm</t>
  </si>
  <si>
    <t>985141111</t>
  </si>
  <si>
    <t>Vyčištění trhlin nebo dutin ve zdivu šířky do 30 mm, hloubky do 150 mm</t>
  </si>
  <si>
    <t>https://podminky.urs.cz/item/CS_URS_2022_01/985141111</t>
  </si>
  <si>
    <t>"předpoklad 15% z plochy"</t>
  </si>
  <si>
    <t>985142111</t>
  </si>
  <si>
    <t>Vysekání spojovací hmoty ze spár zdiva včetně vyčištění hloubky spáry do 40 mm délky spáry na 1 m2 upravované plochy do 6 m</t>
  </si>
  <si>
    <t>https://podminky.urs.cz/item/CS_URS_2022_01/985142111</t>
  </si>
  <si>
    <t>985142912</t>
  </si>
  <si>
    <t>Vysekání spojovací hmoty ze spár zdiva včetně vyčištění Příplatek k cenám za plochu do 10 m2 jednotlivě</t>
  </si>
  <si>
    <t>https://podminky.urs.cz/item/CS_URS_2022_01/985142912</t>
  </si>
  <si>
    <t>985231111</t>
  </si>
  <si>
    <t>Spárování zdiva hloubky do 40 mm aktivovanou maltou délky spáry na 1 m2 upravované plochy do 6 m</t>
  </si>
  <si>
    <t>https://podminky.urs.cz/item/CS_URS_2022_01/985231111</t>
  </si>
  <si>
    <t>985231192</t>
  </si>
  <si>
    <t>Spárování zdiva hloubky do 40 mm aktivovanou maltou Příplatek k cenám za plochu do 10 m2 jednotlivě</t>
  </si>
  <si>
    <t>https://podminky.urs.cz/item/CS_URS_2022_01/985231192</t>
  </si>
  <si>
    <t>997013214</t>
  </si>
  <si>
    <t>Vnitrostaveništní doprava suti a vybouraných hmot vodorovně do 50 m svisle ručně pro budovy a haly výšky přes 12 do 15 m</t>
  </si>
  <si>
    <t>https://podminky.urs.cz/item/CS_URS_2022_01/997013214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</si>
  <si>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</si>
  <si>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</si>
  <si>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https://podminky.urs.cz/item/CS_URS_2022_01/997013219</t>
  </si>
  <si>
    <t>997013501</t>
  </si>
  <si>
    <t>Odvoz suti a vybouraných hmot na skládku nebo meziskládku se složením, na vzdálenost do 1 km</t>
  </si>
  <si>
    <t>https://podminky.urs.cz/item/CS_URS_2022_01/997013501</t>
  </si>
  <si>
    <t>997013509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</si>
  <si>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</si>
  <si>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</si>
  <si>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997013631</t>
  </si>
  <si>
    <t>Poplatek za uložení stavebního odpadu na skládce (skládkovné) směsného stavebního a demoličního zatříděného do Katalogu odpadů pod kódem 17 09 04</t>
  </si>
  <si>
    <t>https://podminky.urs.cz/item/CS_URS_2022_01/997013631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</si>
  <si>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</si>
  <si>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</si>
  <si>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https://podminky.urs.cz/item/CS_URS_2022_01/998018003</t>
  </si>
  <si>
    <t>998018011</t>
  </si>
  <si>
    <t>Přesun hmot pro budovy občanské výstavby, bydlení, výrobu a služby ruční - bez užití mechanizace Příplatek k cenám za ruční zvětšený přesun přes vymezenou největší dopravní vzdálenost za každých dalších i započatých 100 m</t>
  </si>
  <si>
    <t>https://podminky.urs.cz/item/CS_URS_2022_01/998018011</t>
  </si>
  <si>
    <t>998766203</t>
  </si>
  <si>
    <t>Přesun hmot pro konstrukce truhlářské stanovený procentní sazbou (%) z ceny vodorovná dopravní vzdálenost do 50 m v objektech výšky přes 12 do 24 m</t>
  </si>
  <si>
    <t>%</t>
  </si>
  <si>
    <t>https://podminky.urs.cz/item/CS_URS_2022_01/998766203</t>
  </si>
  <si>
    <t>784</t>
  </si>
  <si>
    <t>Dokončovací práce - malby a tapety</t>
  </si>
  <si>
    <t>784121001</t>
  </si>
  <si>
    <t>https://podminky.urs.cz/item/CS_URS_2022_01/784121001</t>
  </si>
  <si>
    <t>784121011</t>
  </si>
  <si>
    <t>30</t>
  </si>
  <si>
    <t>784161001</t>
  </si>
  <si>
    <t>Tmelení spar a rohů, šířky do 3 mm akrylátovým tmelem v místnostech výšky do 3,80 m</t>
  </si>
  <si>
    <t>https://podminky.urs.cz/item/CS_URS_2022_01/784161001</t>
  </si>
  <si>
    <t>31</t>
  </si>
  <si>
    <t>784161101</t>
  </si>
  <si>
    <t>https://podminky.urs.cz/item/CS_URS_2022_01/784161101</t>
  </si>
  <si>
    <t>59030003</t>
  </si>
  <si>
    <t>páska těsnící jednostranně lepící pro příčky š 70mm</t>
  </si>
  <si>
    <t>1501,344*1,05 'Přepočtené koeficientem množství</t>
  </si>
  <si>
    <t>784171101</t>
  </si>
  <si>
    <t>Zakrytí nemalovaných ploch (materiál ve specifikaci) včetně pozdějšího odkrytí podlah</t>
  </si>
  <si>
    <t>https://podminky.urs.cz/item/CS_URS_2022_01/784171101</t>
  </si>
  <si>
    <t>34</t>
  </si>
  <si>
    <t>58124842</t>
  </si>
  <si>
    <t>fólie pro malířské potřeby zakrývací tl 7µ 4x5m</t>
  </si>
  <si>
    <t>35</t>
  </si>
  <si>
    <t>784171111</t>
  </si>
  <si>
    <t>36</t>
  </si>
  <si>
    <t>28323157</t>
  </si>
  <si>
    <t>fólie pro malířské potřeby zakrývací tl 14µ 4x5m</t>
  </si>
  <si>
    <t>37</t>
  </si>
  <si>
    <t>784181121</t>
  </si>
  <si>
    <t>Penetrace podkladu jednonásobná hloubková akrylátová bezbarvá v místnostech výšky do 3,80 m</t>
  </si>
  <si>
    <t>38</t>
  </si>
  <si>
    <t>784181127</t>
  </si>
  <si>
    <t>Penetrace podkladu jednonásobná hloubková akrylátová bezbarvá na schodišti o výšce podlaží do 3,80 m</t>
  </si>
  <si>
    <t>39</t>
  </si>
  <si>
    <t>784211101</t>
  </si>
  <si>
    <t>Malby z malířských směsí oděruvzdorných za mokra dvojnásobné, bílé za mokra oděruvzdorné výborně v místnostech výšky do 3,80 m</t>
  </si>
  <si>
    <t>40</t>
  </si>
  <si>
    <t>784211107</t>
  </si>
  <si>
    <t>Malby z malířských směsí oděruvzdorných za mokra dvojnásobné, bílé za mokra oděruvzdorné výborně na schodišti o výšce podlaží do 3,80 m</t>
  </si>
  <si>
    <t>HZS</t>
  </si>
  <si>
    <t>Hodinové zúčtovací sazby</t>
  </si>
  <si>
    <t>41</t>
  </si>
  <si>
    <t>HZS1291</t>
  </si>
  <si>
    <t>Hodinové zúčtovací sazby profesí HSV zemní a pomocné práce pomocný stavební dělník</t>
  </si>
  <si>
    <t>hod</t>
  </si>
  <si>
    <t>https://podminky.urs.cz/item/CS_URS_2022_01/HZS1291</t>
  </si>
  <si>
    <t>"vyklízení nábytku z jednotlivých místností - odhad" 2*180</t>
  </si>
  <si>
    <t>42</t>
  </si>
  <si>
    <t>HZS4231</t>
  </si>
  <si>
    <t>Hodinové zúčtovací sazby ostatních profesí revizní a kontrolní činnost technik</t>
  </si>
  <si>
    <t>https://podminky.urs.cz/item/CS_URS_2022_01/HZS4231</t>
  </si>
  <si>
    <t>"TZ_Most_06_2022"</t>
  </si>
  <si>
    <t>"pasportizace a soupis všech zabudovaných prvků, nábytku, zaařízení, instalačních předmětů a zařízení, solitérních prvků - nábytku, zařízení"5*10</t>
  </si>
  <si>
    <t>"předpoklad 10% z plochy"</t>
  </si>
  <si>
    <t>38,48*9 'Přepočtené koeficientem množství</t>
  </si>
  <si>
    <t>Oškrabání malby v místnostech výšky do 2,7 m</t>
  </si>
  <si>
    <t>15356*0,15</t>
  </si>
  <si>
    <t>Rozmývání podkladu po oškrabání malby v místnostech výšky do 2,70 m</t>
  </si>
  <si>
    <t>Bandážování (materiál ve specifikaci) spar a prasklin v místnostech výšky do 2,70 m</t>
  </si>
  <si>
    <t>15306*0,15</t>
  </si>
  <si>
    <t>153063*0,15</t>
  </si>
  <si>
    <t>Zakrytí nemalovaných ploch (materiál ve specifikaci) včetně pozdějšího odkrytí svislých ploch např. stěn, oken, dveří,nábytku v místnostech výšky do 3,80</t>
  </si>
  <si>
    <t>784191003</t>
  </si>
  <si>
    <t xml:space="preserve">úklid oken zdvojených omytím  </t>
  </si>
  <si>
    <t>784191007</t>
  </si>
  <si>
    <t xml:space="preserve">úklid schodišť omytím                                       </t>
  </si>
  <si>
    <t xml:space="preserve">úklid podlah a dveří  omytím                       </t>
  </si>
  <si>
    <t>SO 04 -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</si>
  <si>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</si>
  <si>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</si>
  <si>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</si>
  <si>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</si>
  <si>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</si>
  <si>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VRN3</t>
  </si>
  <si>
    <t>Zařízení staveniště</t>
  </si>
  <si>
    <t>030001000</t>
  </si>
  <si>
    <t>https://podminky.urs.cz/item/CS_URS_2022_01/030001000</t>
  </si>
  <si>
    <t>"předpoklad dle zvyklostí" 3</t>
  </si>
  <si>
    <t>033103000</t>
  </si>
  <si>
    <t>Připojení energií</t>
  </si>
  <si>
    <t>měsíc</t>
  </si>
  <si>
    <t>https://podminky.urs.cz/item/CS_URS_2022_01/033103000</t>
  </si>
  <si>
    <t>"zajištění energie po dobu realizace - voda + elektro-4 měsíce"4</t>
  </si>
  <si>
    <t>033203000</t>
  </si>
  <si>
    <t>Energie pro zařízení staveniště</t>
  </si>
  <si>
    <t>https://podminky.urs.cz/item/CS_URS_2022_01/033203000</t>
  </si>
  <si>
    <t>034503000</t>
  </si>
  <si>
    <t>Informační tabule na staveništi</t>
  </si>
  <si>
    <t>https://podminky.urs.cz/item/CS_URS_2022_01/034503000</t>
  </si>
  <si>
    <t>VRN4</t>
  </si>
  <si>
    <t>Inženýrská činnost</t>
  </si>
  <si>
    <t>045203000</t>
  </si>
  <si>
    <t>Kompletační činnost</t>
  </si>
  <si>
    <t>https://podminky.urs.cz/item/CS_URS_2022_01/045203000</t>
  </si>
  <si>
    <t>"předpoklad dle zvyklostí" 2</t>
  </si>
  <si>
    <t>Součet0</t>
  </si>
  <si>
    <t>045303000</t>
  </si>
  <si>
    <t>Koordinační činnost</t>
  </si>
  <si>
    <t>https://podminky.urs.cz/item/CS_URS_2022_01/045303000</t>
  </si>
  <si>
    <t>"předpoklad dle zvyklostí"3</t>
  </si>
  <si>
    <t>VRN5</t>
  </si>
  <si>
    <t>Finanční náklady</t>
  </si>
  <si>
    <t>052103000</t>
  </si>
  <si>
    <t>Rezerva investora</t>
  </si>
  <si>
    <t>https://podminky.urs.cz/item/CS_URS_2022_01/052103000</t>
  </si>
  <si>
    <t>"z důvodu rekonstrukce a výskytu možných nepředvídaných nákladů" 5</t>
  </si>
  <si>
    <t>VRN9</t>
  </si>
  <si>
    <t>Ostatní náklady</t>
  </si>
  <si>
    <t>094104000</t>
  </si>
  <si>
    <t>Náklady na opatření BOZP</t>
  </si>
  <si>
    <t>https://podminky.urs.cz/item/CS_URS_2022_01/094104000</t>
  </si>
  <si>
    <t>"koordinátor BOZP"0,05</t>
  </si>
  <si>
    <t>784191009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</si>
  <si>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</si>
  <si>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</si>
  <si>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</si>
  <si>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</si>
  <si>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</si>
  <si>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</si>
  <si>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</si>
  <si>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</si>
  <si>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</si>
  <si>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</si>
  <si>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</si>
  <si>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</si>
  <si>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</si>
  <si>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</si>
  <si>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</si>
  <si>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</si>
  <si>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</si>
  <si>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</si>
  <si>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</si>
  <si>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</si>
  <si>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</si>
  <si>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</si>
  <si>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</si>
  <si>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</si>
  <si>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</si>
  <si>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</si>
  <si>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</si>
  <si>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</si>
  <si>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</si>
  <si>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</si>
  <si>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</si>
  <si>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</si>
  <si>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</si>
  <si>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</si>
  <si>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</si>
  <si>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</si>
  <si>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</si>
  <si>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</si>
  <si>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</si>
  <si>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</si>
  <si>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</si>
  <si>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</si>
  <si>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</si>
  <si>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</si>
  <si>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</si>
  <si>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</si>
  <si>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</si>
  <si>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</si>
  <si>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</si>
  <si>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</si>
  <si>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</si>
  <si>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</si>
  <si>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</si>
  <si>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</si>
  <si>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</si>
  <si>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</si>
  <si>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</si>
  <si>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</si>
  <si>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</si>
  <si>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</si>
  <si>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</si>
  <si>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</si>
  <si>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</si>
  <si>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</si>
  <si>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</si>
  <si>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</si>
  <si>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</si>
  <si>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</si>
  <si>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</si>
  <si>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</si>
  <si>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</si>
  <si>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</si>
  <si>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</si>
  <si>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</si>
  <si>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</si>
  <si>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</si>
  <si>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</si>
  <si>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</si>
  <si>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</si>
  <si>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</si>
  <si>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</si>
  <si>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</si>
  <si>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</si>
  <si>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</si>
  <si>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</si>
  <si>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</si>
  <si>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</si>
  <si>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</si>
  <si>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</si>
  <si>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</si>
  <si>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</si>
  <si>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</si>
  <si>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</si>
  <si>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</si>
  <si>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</si>
  <si>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</si>
  <si>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</si>
  <si>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</si>
  <si>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</si>
  <si>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</si>
  <si>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</si>
  <si>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</si>
  <si>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</si>
  <si>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</si>
  <si>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</si>
  <si>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</si>
  <si>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</si>
  <si>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</si>
  <si>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</si>
  <si>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</si>
  <si>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</si>
  <si>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</si>
  <si>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</si>
  <si>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</si>
  <si>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</si>
  <si>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</si>
  <si>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</si>
  <si>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</si>
  <si>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</si>
  <si>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</si>
  <si>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</si>
  <si>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</si>
  <si>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</si>
  <si>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</si>
  <si>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</si>
  <si>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</si>
  <si>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</si>
  <si>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</si>
  <si>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</si>
  <si>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</si>
  <si>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</si>
  <si>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</si>
  <si>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</si>
  <si>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</si>
  <si>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</si>
  <si>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</si>
  <si>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</si>
  <si>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</si>
  <si>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</si>
  <si>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</si>
  <si>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</si>
  <si>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</si>
  <si>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</si>
  <si>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</si>
  <si>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</si>
  <si>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</si>
  <si>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</si>
  <si>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</si>
  <si>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</si>
  <si>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</si>
  <si>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</si>
  <si>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</si>
  <si>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</si>
  <si>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</si>
  <si>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</si>
  <si>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</si>
  <si>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</si>
  <si>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</si>
  <si>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</si>
  <si>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</si>
  <si>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</si>
  <si>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</si>
  <si>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</si>
  <si>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</si>
  <si>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</si>
  <si>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</si>
  <si>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</si>
  <si>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</si>
  <si>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</si>
  <si>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</si>
  <si>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</si>
  <si>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</si>
  <si>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</si>
  <si>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</si>
  <si>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</si>
  <si>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</si>
  <si>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</si>
  <si>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</si>
  <si>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</si>
  <si>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</si>
  <si>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</si>
  <si>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</si>
  <si>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</si>
  <si>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</si>
  <si>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</si>
  <si>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Elektroinstalace</t>
  </si>
  <si>
    <t>9810*0,10</t>
  </si>
  <si>
    <t>Kabelový rošt š 600</t>
  </si>
  <si>
    <t>741910322</t>
  </si>
  <si>
    <t>Kabelový lávka nerezová drátěná 150X60 vč úchytného materiálu, uchycení po 1,5m podpěry a nosníky</t>
  </si>
  <si>
    <t>Rozvaděč SLB nástěnný datový 600X600</t>
  </si>
  <si>
    <t>742330001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</si>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</sst>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rgb="FFFFFFFF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0"/>
      <color rgb="FF3366FF"/>
      <name val="Arial CE"/>
      <family val="2"/>
    </font>
    <font>
      <sz val="8"/>
      <color rgb="FF969696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sz val="8"/>
      <color rgb="FF00336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800080"/>
      <name val="Arial CE"/>
      <family val="2"/>
    </font>
    <font>
      <sz val="8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b/>
      <sz val="12"/>
      <color rgb="FF003366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4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thin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>
      <alignment/>
      <protection/>
    </xf>
  </cellStyleXfs>
  <cellXfs count="35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1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65" fontId="7" fillId="0" borderId="0" xfId="0" applyNumberFormat="1" applyFont="1" applyAlignment="1">
      <alignment horizontal="left" vertical="center"/>
    </xf>
    <xf numFmtId="0" fontId="0" fillId="4" borderId="8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3" fillId="0" borderId="0" xfId="20" applyFont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right" vertical="center"/>
    </xf>
    <xf numFmtId="0" fontId="11" fillId="4" borderId="8" xfId="0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4" fontId="12" fillId="0" borderId="0" xfId="0" applyNumberFormat="1" applyFont="1"/>
    <xf numFmtId="0" fontId="0" fillId="0" borderId="17" xfId="0" applyBorder="1" applyAlignment="1">
      <alignment vertical="center"/>
    </xf>
    <xf numFmtId="166" fontId="23" fillId="0" borderId="11" xfId="0" applyNumberFormat="1" applyFont="1" applyBorder="1"/>
    <xf numFmtId="166" fontId="23" fillId="0" borderId="18" xfId="0" applyNumberFormat="1" applyFont="1" applyBorder="1"/>
    <xf numFmtId="0" fontId="24" fillId="0" borderId="0" xfId="0" applyFont="1"/>
    <xf numFmtId="0" fontId="24" fillId="0" borderId="4" xfId="0" applyFont="1" applyBorder="1"/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Protection="1">
      <protection locked="0"/>
    </xf>
    <xf numFmtId="4" fontId="20" fillId="0" borderId="0" xfId="0" applyNumberFormat="1" applyFont="1"/>
    <xf numFmtId="0" fontId="24" fillId="0" borderId="19" xfId="0" applyFont="1" applyBorder="1"/>
    <xf numFmtId="166" fontId="24" fillId="0" borderId="0" xfId="0" applyNumberFormat="1" applyFont="1"/>
    <xf numFmtId="166" fontId="24" fillId="0" borderId="20" xfId="0" applyNumberFormat="1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Border="1" applyAlignment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167" fontId="31" fillId="0" borderId="1" xfId="0" applyNumberFormat="1" applyFont="1" applyBorder="1" applyAlignment="1">
      <alignment vertical="center"/>
    </xf>
    <xf numFmtId="4" fontId="31" fillId="2" borderId="1" xfId="0" applyNumberFormat="1" applyFont="1" applyFill="1" applyBorder="1" applyAlignment="1" applyProtection="1">
      <alignment vertical="center"/>
      <protection locked="0"/>
    </xf>
    <xf numFmtId="4" fontId="31" fillId="0" borderId="1" xfId="0" applyNumberFormat="1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1" fillId="2" borderId="19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4" fontId="7" fillId="2" borderId="0" xfId="0" applyNumberFormat="1" applyFont="1" applyFill="1" applyAlignment="1" applyProtection="1">
      <alignment horizontal="left" vertical="center"/>
      <protection locked="0"/>
    </xf>
    <xf numFmtId="167" fontId="2" fillId="0" borderId="1" xfId="0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>
      <alignment vertical="center" wrapText="1"/>
    </xf>
    <xf numFmtId="0" fontId="22" fillId="2" borderId="19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 wrapText="1"/>
    </xf>
    <xf numFmtId="166" fontId="22" fillId="0" borderId="0" xfId="0" applyNumberFormat="1" applyFont="1" applyAlignment="1">
      <alignment vertical="center" wrapText="1"/>
    </xf>
    <xf numFmtId="166" fontId="22" fillId="0" borderId="2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4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24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4" fillId="0" borderId="0" xfId="0" applyFont="1" applyAlignment="1" applyProtection="1">
      <alignment wrapText="1"/>
      <protection locked="0"/>
    </xf>
    <xf numFmtId="4" fontId="20" fillId="0" borderId="0" xfId="0" applyNumberFormat="1" applyFont="1" applyAlignment="1">
      <alignment wrapText="1"/>
    </xf>
    <xf numFmtId="0" fontId="24" fillId="0" borderId="19" xfId="0" applyFont="1" applyBorder="1" applyAlignment="1">
      <alignment wrapText="1"/>
    </xf>
    <xf numFmtId="166" fontId="24" fillId="0" borderId="0" xfId="0" applyNumberFormat="1" applyFont="1" applyAlignment="1">
      <alignment wrapText="1"/>
    </xf>
    <xf numFmtId="166" fontId="24" fillId="0" borderId="20" xfId="0" applyNumberFormat="1" applyFont="1" applyBorder="1" applyAlignment="1">
      <alignment wrapText="1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4" xfId="0" applyFont="1" applyBorder="1" applyAlignment="1">
      <alignment vertical="center" wrapText="1"/>
    </xf>
    <xf numFmtId="167" fontId="29" fillId="0" borderId="0" xfId="0" applyNumberFormat="1" applyFont="1" applyAlignment="1">
      <alignment vertical="center" wrapText="1"/>
    </xf>
    <xf numFmtId="0" fontId="29" fillId="0" borderId="0" xfId="0" applyFont="1" applyAlignment="1" applyProtection="1">
      <alignment vertical="center" wrapText="1"/>
      <protection locked="0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4" xfId="0" applyFont="1" applyBorder="1" applyAlignment="1">
      <alignment vertical="center" wrapText="1"/>
    </xf>
    <xf numFmtId="167" fontId="30" fillId="0" borderId="0" xfId="0" applyNumberFormat="1" applyFont="1" applyAlignment="1">
      <alignment vertical="center" wrapText="1"/>
    </xf>
    <xf numFmtId="0" fontId="30" fillId="0" borderId="0" xfId="0" applyFont="1" applyAlignment="1" applyProtection="1">
      <alignment vertical="center" wrapText="1"/>
      <protection locked="0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4" fontId="21" fillId="0" borderId="0" xfId="0" applyNumberFormat="1" applyFont="1" applyAlignment="1">
      <alignment wrapText="1"/>
    </xf>
    <xf numFmtId="167" fontId="31" fillId="0" borderId="1" xfId="0" applyNumberFormat="1" applyFont="1" applyBorder="1" applyAlignment="1">
      <alignment vertical="center" wrapText="1"/>
    </xf>
    <xf numFmtId="4" fontId="31" fillId="2" borderId="1" xfId="0" applyNumberFormat="1" applyFont="1" applyFill="1" applyBorder="1" applyAlignment="1" applyProtection="1">
      <alignment vertical="center" wrapText="1"/>
      <protection locked="0"/>
    </xf>
    <xf numFmtId="4" fontId="31" fillId="0" borderId="1" xfId="0" applyNumberFormat="1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31" fillId="2" borderId="19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7" fontId="0" fillId="0" borderId="0" xfId="0" applyNumberFormat="1" applyAlignment="1">
      <alignment wrapText="1"/>
    </xf>
    <xf numFmtId="0" fontId="2" fillId="0" borderId="1" xfId="0" applyFont="1" applyBorder="1" applyAlignment="1">
      <alignment vertical="center" wrapText="1"/>
    </xf>
    <xf numFmtId="0" fontId="26" fillId="0" borderId="0" xfId="20" applyFont="1" applyAlignment="1" applyProtection="1">
      <alignment vertical="center" wrapText="1"/>
      <protection/>
    </xf>
    <xf numFmtId="4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4" fontId="2" fillId="2" borderId="0" xfId="0" applyNumberFormat="1" applyFont="1" applyFill="1" applyAlignment="1" applyProtection="1">
      <alignment vertical="center"/>
      <protection locked="0"/>
    </xf>
    <xf numFmtId="0" fontId="21" fillId="0" borderId="0" xfId="0" applyFont="1" applyAlignment="1">
      <alignment horizontal="left"/>
    </xf>
    <xf numFmtId="4" fontId="21" fillId="0" borderId="0" xfId="0" applyNumberFormat="1" applyFont="1"/>
    <xf numFmtId="0" fontId="33" fillId="0" borderId="0" xfId="0" applyFont="1" applyAlignment="1">
      <alignment vertical="center"/>
    </xf>
    <xf numFmtId="0" fontId="33" fillId="0" borderId="4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 applyProtection="1">
      <alignment vertical="center"/>
      <protection locked="0"/>
    </xf>
    <xf numFmtId="0" fontId="33" fillId="0" borderId="19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167" fontId="29" fillId="0" borderId="0" xfId="0" applyNumberFormat="1" applyFont="1" applyAlignment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167" fontId="30" fillId="0" borderId="0" xfId="0" applyNumberFormat="1" applyFont="1" applyAlignment="1">
      <alignment vertical="center"/>
    </xf>
    <xf numFmtId="0" fontId="30" fillId="0" borderId="0" xfId="0" applyFont="1" applyAlignment="1" applyProtection="1">
      <alignment vertical="center"/>
      <protection locked="0"/>
    </xf>
    <xf numFmtId="0" fontId="30" fillId="0" borderId="19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167" fontId="2" fillId="2" borderId="1" xfId="0" applyNumberFormat="1" applyFont="1" applyFill="1" applyBorder="1" applyAlignment="1" applyProtection="1">
      <alignment vertical="center"/>
      <protection locked="0"/>
    </xf>
    <xf numFmtId="0" fontId="30" fillId="0" borderId="21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34" fillId="0" borderId="0" xfId="21">
      <alignment/>
      <protection/>
    </xf>
    <xf numFmtId="0" fontId="35" fillId="0" borderId="27" xfId="21" applyFont="1" applyBorder="1" applyAlignment="1">
      <alignment vertical="center" wrapText="1"/>
      <protection/>
    </xf>
    <xf numFmtId="0" fontId="35" fillId="0" borderId="28" xfId="21" applyFont="1" applyBorder="1" applyAlignment="1">
      <alignment vertical="center" wrapText="1"/>
      <protection/>
    </xf>
    <xf numFmtId="0" fontId="35" fillId="0" borderId="29" xfId="21" applyFont="1" applyBorder="1" applyAlignment="1">
      <alignment vertical="center" wrapText="1"/>
      <protection/>
    </xf>
    <xf numFmtId="0" fontId="35" fillId="0" borderId="30" xfId="21" applyFont="1" applyBorder="1" applyAlignment="1">
      <alignment horizontal="center" vertical="center" wrapText="1"/>
      <protection/>
    </xf>
    <xf numFmtId="0" fontId="35" fillId="0" borderId="24" xfId="21" applyFont="1" applyBorder="1" applyAlignment="1">
      <alignment horizontal="center" vertical="center" wrapText="1"/>
      <protection/>
    </xf>
    <xf numFmtId="0" fontId="34" fillId="0" borderId="0" xfId="21" applyAlignment="1">
      <alignment horizontal="center" vertical="center"/>
      <protection/>
    </xf>
    <xf numFmtId="0" fontId="35" fillId="0" borderId="30" xfId="21" applyFont="1" applyBorder="1" applyAlignment="1">
      <alignment vertical="center" wrapText="1"/>
      <protection/>
    </xf>
    <xf numFmtId="0" fontId="35" fillId="0" borderId="24" xfId="21" applyFont="1" applyBorder="1" applyAlignment="1">
      <alignment vertical="center" wrapText="1"/>
      <protection/>
    </xf>
    <xf numFmtId="0" fontId="37" fillId="0" borderId="0" xfId="21" applyFont="1" applyAlignment="1">
      <alignment horizontal="left" vertical="center" wrapText="1"/>
      <protection/>
    </xf>
    <xf numFmtId="0" fontId="34" fillId="0" borderId="0" xfId="21" applyFont="1" applyAlignment="1">
      <alignment horizontal="left" vertical="center" wrapText="1"/>
      <protection/>
    </xf>
    <xf numFmtId="0" fontId="38" fillId="0" borderId="30" xfId="21" applyFont="1" applyBorder="1" applyAlignment="1">
      <alignment vertical="center" wrapText="1"/>
      <protection/>
    </xf>
    <xf numFmtId="0" fontId="34" fillId="0" borderId="0" xfId="21" applyFont="1" applyAlignment="1">
      <alignment vertical="center" wrapText="1"/>
      <protection/>
    </xf>
    <xf numFmtId="0" fontId="34" fillId="0" borderId="0" xfId="21" applyFont="1" applyAlignment="1">
      <alignment horizontal="left" vertical="center"/>
      <protection/>
    </xf>
    <xf numFmtId="0" fontId="34" fillId="0" borderId="0" xfId="21" applyFont="1" applyAlignment="1">
      <alignment vertical="center"/>
      <protection/>
    </xf>
    <xf numFmtId="49" fontId="34" fillId="0" borderId="0" xfId="21" applyNumberFormat="1" applyFont="1" applyAlignment="1">
      <alignment vertical="center" wrapText="1"/>
      <protection/>
    </xf>
    <xf numFmtId="0" fontId="35" fillId="0" borderId="31" xfId="21" applyFont="1" applyBorder="1" applyAlignment="1">
      <alignment vertical="center" wrapText="1"/>
      <protection/>
    </xf>
    <xf numFmtId="0" fontId="41" fillId="0" borderId="32" xfId="21" applyFont="1" applyBorder="1" applyAlignment="1">
      <alignment vertical="center" wrapText="1"/>
      <protection/>
    </xf>
    <xf numFmtId="0" fontId="35" fillId="0" borderId="33" xfId="21" applyFont="1" applyBorder="1" applyAlignment="1">
      <alignment vertical="center" wrapText="1"/>
      <protection/>
    </xf>
    <xf numFmtId="0" fontId="35" fillId="0" borderId="0" xfId="21" applyFont="1" applyAlignment="1">
      <alignment vertical="top"/>
      <protection/>
    </xf>
    <xf numFmtId="0" fontId="35" fillId="0" borderId="27" xfId="21" applyFont="1" applyBorder="1" applyAlignment="1">
      <alignment horizontal="left" vertical="center"/>
      <protection/>
    </xf>
    <xf numFmtId="0" fontId="35" fillId="0" borderId="28" xfId="21" applyFont="1" applyBorder="1" applyAlignment="1">
      <alignment horizontal="left" vertical="center"/>
      <protection/>
    </xf>
    <xf numFmtId="0" fontId="35" fillId="0" borderId="29" xfId="21" applyFont="1" applyBorder="1" applyAlignment="1">
      <alignment horizontal="left" vertical="center"/>
      <protection/>
    </xf>
    <xf numFmtId="0" fontId="35" fillId="0" borderId="30" xfId="21" applyFont="1" applyBorder="1" applyAlignment="1">
      <alignment horizontal="left" vertical="center"/>
      <protection/>
    </xf>
    <xf numFmtId="0" fontId="35" fillId="0" borderId="24" xfId="21" applyFont="1" applyBorder="1" applyAlignment="1">
      <alignment horizontal="left" vertical="center"/>
      <protection/>
    </xf>
    <xf numFmtId="0" fontId="37" fillId="0" borderId="0" xfId="21" applyFont="1" applyAlignment="1">
      <alignment horizontal="left" vertical="center"/>
      <protection/>
    </xf>
    <xf numFmtId="0" fontId="42" fillId="0" borderId="0" xfId="21" applyFont="1" applyAlignment="1">
      <alignment horizontal="left" vertical="center"/>
      <protection/>
    </xf>
    <xf numFmtId="0" fontId="37" fillId="0" borderId="32" xfId="21" applyFont="1" applyBorder="1" applyAlignment="1">
      <alignment horizontal="left" vertical="center"/>
      <protection/>
    </xf>
    <xf numFmtId="0" fontId="37" fillId="0" borderId="32" xfId="21" applyFont="1" applyBorder="1" applyAlignment="1">
      <alignment horizontal="center" vertical="center"/>
      <protection/>
    </xf>
    <xf numFmtId="0" fontId="42" fillId="0" borderId="32" xfId="21" applyFont="1" applyBorder="1" applyAlignment="1">
      <alignment horizontal="left" vertical="center"/>
      <protection/>
    </xf>
    <xf numFmtId="0" fontId="43" fillId="0" borderId="0" xfId="21" applyFont="1" applyAlignment="1">
      <alignment horizontal="left" vertical="center"/>
      <protection/>
    </xf>
    <xf numFmtId="0" fontId="38" fillId="0" borderId="0" xfId="21" applyFont="1" applyAlignment="1">
      <alignment horizontal="left" vertical="center"/>
      <protection/>
    </xf>
    <xf numFmtId="0" fontId="40" fillId="0" borderId="0" xfId="21" applyFont="1" applyAlignment="1">
      <alignment horizontal="left" vertical="center"/>
      <protection/>
    </xf>
    <xf numFmtId="0" fontId="34" fillId="0" borderId="0" xfId="21" applyFont="1" applyAlignment="1">
      <alignment horizontal="center" vertical="center"/>
      <protection/>
    </xf>
    <xf numFmtId="0" fontId="38" fillId="0" borderId="30" xfId="21" applyFont="1" applyBorder="1" applyAlignment="1">
      <alignment horizontal="left" vertical="center"/>
      <protection/>
    </xf>
    <xf numFmtId="0" fontId="35" fillId="0" borderId="31" xfId="21" applyFont="1" applyBorder="1" applyAlignment="1">
      <alignment horizontal="left" vertical="center"/>
      <protection/>
    </xf>
    <xf numFmtId="0" fontId="41" fillId="0" borderId="32" xfId="21" applyFont="1" applyBorder="1" applyAlignment="1">
      <alignment horizontal="left" vertical="center"/>
      <protection/>
    </xf>
    <xf numFmtId="0" fontId="35" fillId="0" borderId="33" xfId="21" applyFont="1" applyBorder="1" applyAlignment="1">
      <alignment horizontal="left" vertical="center"/>
      <protection/>
    </xf>
    <xf numFmtId="0" fontId="35" fillId="0" borderId="0" xfId="21" applyFont="1" applyAlignment="1">
      <alignment horizontal="left" vertical="center"/>
      <protection/>
    </xf>
    <xf numFmtId="0" fontId="41" fillId="0" borderId="0" xfId="21" applyFont="1" applyAlignment="1">
      <alignment horizontal="left" vertical="center"/>
      <protection/>
    </xf>
    <xf numFmtId="0" fontId="38" fillId="0" borderId="32" xfId="21" applyFont="1" applyBorder="1" applyAlignment="1">
      <alignment horizontal="left" vertical="center"/>
      <protection/>
    </xf>
    <xf numFmtId="0" fontId="35" fillId="0" borderId="0" xfId="21" applyFont="1" applyAlignment="1">
      <alignment horizontal="left" vertical="center" wrapText="1"/>
      <protection/>
    </xf>
    <xf numFmtId="0" fontId="38" fillId="0" borderId="0" xfId="21" applyFont="1" applyAlignment="1">
      <alignment horizontal="left" vertical="center" wrapText="1"/>
      <protection/>
    </xf>
    <xf numFmtId="0" fontId="38" fillId="0" borderId="0" xfId="21" applyFont="1" applyAlignment="1">
      <alignment horizontal="center" vertical="center" wrapText="1"/>
      <protection/>
    </xf>
    <xf numFmtId="0" fontId="35" fillId="0" borderId="27" xfId="21" applyFont="1" applyBorder="1" applyAlignment="1">
      <alignment horizontal="left" vertical="center" wrapText="1"/>
      <protection/>
    </xf>
    <xf numFmtId="0" fontId="35" fillId="0" borderId="28" xfId="21" applyFont="1" applyBorder="1" applyAlignment="1">
      <alignment horizontal="left" vertical="center" wrapText="1"/>
      <protection/>
    </xf>
    <xf numFmtId="0" fontId="35" fillId="0" borderId="29" xfId="21" applyFont="1" applyBorder="1" applyAlignment="1">
      <alignment horizontal="left" vertical="center" wrapText="1"/>
      <protection/>
    </xf>
    <xf numFmtId="0" fontId="35" fillId="0" borderId="30" xfId="21" applyFont="1" applyBorder="1" applyAlignment="1">
      <alignment horizontal="left" vertical="center" wrapText="1"/>
      <protection/>
    </xf>
    <xf numFmtId="0" fontId="35" fillId="0" borderId="24" xfId="21" applyFont="1" applyBorder="1" applyAlignment="1">
      <alignment horizontal="left" vertical="center" wrapText="1"/>
      <protection/>
    </xf>
    <xf numFmtId="0" fontId="42" fillId="0" borderId="30" xfId="21" applyFont="1" applyBorder="1" applyAlignment="1">
      <alignment horizontal="left" vertical="center" wrapText="1"/>
      <protection/>
    </xf>
    <xf numFmtId="0" fontId="42" fillId="0" borderId="24" xfId="21" applyFont="1" applyBorder="1" applyAlignment="1">
      <alignment horizontal="left" vertical="center" wrapText="1"/>
      <protection/>
    </xf>
    <xf numFmtId="0" fontId="38" fillId="0" borderId="30" xfId="21" applyFont="1" applyBorder="1" applyAlignment="1">
      <alignment horizontal="left" vertical="center" wrapText="1"/>
      <protection/>
    </xf>
    <xf numFmtId="0" fontId="38" fillId="0" borderId="24" xfId="21" applyFont="1" applyBorder="1" applyAlignment="1">
      <alignment horizontal="left" vertical="center" wrapText="1"/>
      <protection/>
    </xf>
    <xf numFmtId="0" fontId="38" fillId="0" borderId="24" xfId="21" applyFont="1" applyBorder="1" applyAlignment="1">
      <alignment horizontal="left" vertical="center"/>
      <protection/>
    </xf>
    <xf numFmtId="0" fontId="38" fillId="0" borderId="31" xfId="21" applyFont="1" applyBorder="1" applyAlignment="1">
      <alignment horizontal="left" vertical="center" wrapText="1"/>
      <protection/>
    </xf>
    <xf numFmtId="0" fontId="38" fillId="0" borderId="32" xfId="21" applyFont="1" applyBorder="1" applyAlignment="1">
      <alignment horizontal="left" vertical="center" wrapText="1"/>
      <protection/>
    </xf>
    <xf numFmtId="0" fontId="38" fillId="0" borderId="33" xfId="21" applyFont="1" applyBorder="1" applyAlignment="1">
      <alignment horizontal="left" vertical="center" wrapText="1"/>
      <protection/>
    </xf>
    <xf numFmtId="0" fontId="34" fillId="0" borderId="0" xfId="21" applyFont="1" applyAlignment="1">
      <alignment horizontal="left" vertical="top"/>
      <protection/>
    </xf>
    <xf numFmtId="0" fontId="34" fillId="0" borderId="0" xfId="21" applyFont="1" applyAlignment="1">
      <alignment horizontal="center" vertical="top"/>
      <protection/>
    </xf>
    <xf numFmtId="0" fontId="38" fillId="0" borderId="31" xfId="21" applyFont="1" applyBorder="1" applyAlignment="1">
      <alignment horizontal="left" vertical="center"/>
      <protection/>
    </xf>
    <xf numFmtId="0" fontId="38" fillId="0" borderId="33" xfId="21" applyFont="1" applyBorder="1" applyAlignment="1">
      <alignment horizontal="left" vertical="center"/>
      <protection/>
    </xf>
    <xf numFmtId="0" fontId="38" fillId="0" borderId="0" xfId="21" applyFont="1" applyAlignment="1">
      <alignment horizontal="center" vertical="center"/>
      <protection/>
    </xf>
    <xf numFmtId="0" fontId="42" fillId="0" borderId="0" xfId="21" applyFont="1" applyAlignment="1">
      <alignment vertical="center"/>
      <protection/>
    </xf>
    <xf numFmtId="0" fontId="37" fillId="0" borderId="0" xfId="21" applyFont="1" applyAlignment="1">
      <alignment vertical="center"/>
      <protection/>
    </xf>
    <xf numFmtId="0" fontId="42" fillId="0" borderId="32" xfId="21" applyFont="1" applyBorder="1" applyAlignment="1">
      <alignment vertical="center"/>
      <protection/>
    </xf>
    <xf numFmtId="0" fontId="37" fillId="0" borderId="32" xfId="21" applyFont="1" applyBorder="1" applyAlignment="1">
      <alignment vertical="center"/>
      <protection/>
    </xf>
    <xf numFmtId="0" fontId="34" fillId="0" borderId="0" xfId="21" applyFont="1" applyAlignment="1">
      <alignment vertical="top"/>
      <protection/>
    </xf>
    <xf numFmtId="49" fontId="34" fillId="0" borderId="0" xfId="21" applyNumberFormat="1" applyFont="1" applyAlignment="1">
      <alignment horizontal="left" vertical="center"/>
      <protection/>
    </xf>
    <xf numFmtId="0" fontId="34" fillId="0" borderId="32" xfId="21" applyBorder="1" applyAlignment="1">
      <alignment vertical="top"/>
      <protection/>
    </xf>
    <xf numFmtId="0" fontId="37" fillId="0" borderId="32" xfId="21" applyFont="1" applyBorder="1" applyAlignment="1">
      <alignment horizontal="left"/>
      <protection/>
    </xf>
    <xf numFmtId="0" fontId="42" fillId="0" borderId="32" xfId="21" applyFont="1" applyBorder="1">
      <alignment/>
      <protection/>
    </xf>
    <xf numFmtId="0" fontId="35" fillId="0" borderId="30" xfId="21" applyFont="1" applyBorder="1" applyAlignment="1">
      <alignment vertical="top"/>
      <protection/>
    </xf>
    <xf numFmtId="0" fontId="35" fillId="0" borderId="24" xfId="21" applyFont="1" applyBorder="1" applyAlignment="1">
      <alignment vertical="top"/>
      <protection/>
    </xf>
    <xf numFmtId="0" fontId="35" fillId="0" borderId="31" xfId="21" applyFont="1" applyBorder="1" applyAlignment="1">
      <alignment vertical="top"/>
      <protection/>
    </xf>
    <xf numFmtId="0" fontId="35" fillId="0" borderId="32" xfId="21" applyFont="1" applyBorder="1" applyAlignment="1">
      <alignment vertical="top"/>
      <protection/>
    </xf>
    <xf numFmtId="0" fontId="35" fillId="0" borderId="33" xfId="21" applyFont="1" applyBorder="1" applyAlignment="1">
      <alignment vertical="top"/>
      <protection/>
    </xf>
    <xf numFmtId="0" fontId="34" fillId="0" borderId="0" xfId="21" applyAlignment="1">
      <alignment vertical="top"/>
      <protection/>
    </xf>
    <xf numFmtId="4" fontId="44" fillId="0" borderId="0" xfId="0" applyNumberFormat="1" applyFont="1" applyAlignment="1">
      <alignment wrapText="1"/>
    </xf>
    <xf numFmtId="0" fontId="7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/>
    <xf numFmtId="0" fontId="8" fillId="0" borderId="0" xfId="0" applyFont="1" applyAlignment="1">
      <alignment horizontal="left" vertical="top" wrapText="1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" fontId="9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3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4" fontId="11" fillId="3" borderId="8" xfId="0" applyNumberFormat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165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34" fillId="0" borderId="0" xfId="21" applyFont="1" applyAlignment="1">
      <alignment horizontal="left" vertical="center" wrapText="1"/>
      <protection/>
    </xf>
    <xf numFmtId="0" fontId="36" fillId="0" borderId="0" xfId="21" applyFont="1" applyAlignment="1">
      <alignment horizontal="center" vertical="center" wrapText="1"/>
      <protection/>
    </xf>
    <xf numFmtId="0" fontId="37" fillId="0" borderId="32" xfId="21" applyFont="1" applyBorder="1" applyAlignment="1">
      <alignment horizontal="left" wrapText="1"/>
      <protection/>
    </xf>
    <xf numFmtId="0" fontId="36" fillId="0" borderId="0" xfId="21" applyFont="1" applyAlignment="1">
      <alignment horizontal="center" vertical="center"/>
      <protection/>
    </xf>
    <xf numFmtId="49" fontId="34" fillId="0" borderId="0" xfId="21" applyNumberFormat="1" applyFont="1" applyAlignment="1">
      <alignment horizontal="left" vertical="center" wrapText="1"/>
      <protection/>
    </xf>
    <xf numFmtId="0" fontId="34" fillId="0" borderId="0" xfId="21" applyFont="1" applyAlignment="1">
      <alignment horizontal="left" vertical="top"/>
      <protection/>
    </xf>
    <xf numFmtId="0" fontId="37" fillId="0" borderId="32" xfId="21" applyFont="1" applyBorder="1" applyAlignment="1">
      <alignment horizontal="left"/>
      <protection/>
    </xf>
    <xf numFmtId="0" fontId="34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2315121" TargetMode="External" /><Relationship Id="rId2" Type="http://schemas.openxmlformats.org/officeDocument/2006/relationships/hyperlink" Target="https://podminky.urs.cz/item/CS_URS_2022_01/985142111" TargetMode="External" /><Relationship Id="rId3" Type="http://schemas.openxmlformats.org/officeDocument/2006/relationships/hyperlink" Target="https://podminky.urs.cz/item/CS_URS_2022_01/985142912" TargetMode="External" /><Relationship Id="rId4" Type="http://schemas.openxmlformats.org/officeDocument/2006/relationships/hyperlink" Target="https://podminky.urs.cz/item/CS_URS_2022_01/985231111" TargetMode="External" /><Relationship Id="rId5" Type="http://schemas.openxmlformats.org/officeDocument/2006/relationships/hyperlink" Target="https://podminky.urs.cz/item/CS_URS_2022_01/985231192" TargetMode="External" /><Relationship Id="rId6" Type="http://schemas.openxmlformats.org/officeDocument/2006/relationships/hyperlink" Target="https://podminky.urs.cz/item/CS_URS_2022_01/997013214" TargetMode="External" /><Relationship Id="rId7" Type="http://schemas.openxmlformats.org/officeDocument/2006/relationships/hyperlink" Target="https://podminky.urs.cz/item/CS_URS_2022_01/997013219" TargetMode="External" /><Relationship Id="rId8" Type="http://schemas.openxmlformats.org/officeDocument/2006/relationships/hyperlink" Target="https://podminky.urs.cz/item/CS_URS_2022_01/997013501" TargetMode="External" /><Relationship Id="rId9" Type="http://schemas.openxmlformats.org/officeDocument/2006/relationships/hyperlink" Target="https://podminky.urs.cz/item/CS_URS_2022_01/997013509" TargetMode="External" /><Relationship Id="rId10" Type="http://schemas.openxmlformats.org/officeDocument/2006/relationships/hyperlink" Target="https://podminky.urs.cz/item/CS_URS_2022_01/997013631" TargetMode="External" /><Relationship Id="rId11" Type="http://schemas.openxmlformats.org/officeDocument/2006/relationships/hyperlink" Target="https://podminky.urs.cz/item/CS_URS_2022_01/998018003" TargetMode="External" /><Relationship Id="rId12" Type="http://schemas.openxmlformats.org/officeDocument/2006/relationships/hyperlink" Target="https://podminky.urs.cz/item/CS_URS_2022_01/998018011" TargetMode="External" /><Relationship Id="rId13" Type="http://schemas.openxmlformats.org/officeDocument/2006/relationships/hyperlink" Target="https://podminky.urs.cz/item/CS_URS_2022_01/998766203" TargetMode="External" /><Relationship Id="rId14" Type="http://schemas.openxmlformats.org/officeDocument/2006/relationships/hyperlink" Target="https://podminky.urs.cz/item/CS_URS_2022_01/784121001" TargetMode="External" /><Relationship Id="rId15" Type="http://schemas.openxmlformats.org/officeDocument/2006/relationships/hyperlink" Target="https://podminky.urs.cz/item/CS_URS_2022_01/784161001" TargetMode="External" /><Relationship Id="rId16" Type="http://schemas.openxmlformats.org/officeDocument/2006/relationships/hyperlink" Target="https://podminky.urs.cz/item/CS_URS_2022_01/784161101" TargetMode="External" /><Relationship Id="rId17" Type="http://schemas.openxmlformats.org/officeDocument/2006/relationships/hyperlink" Target="https://podminky.urs.cz/item/CS_URS_2022_01/HZS1291" TargetMode="External" /><Relationship Id="rId18" Type="http://schemas.openxmlformats.org/officeDocument/2006/relationships/hyperlink" Target="https://podminky.urs.cz/item/CS_URS_2022_01/HZS4231" TargetMode="External" /><Relationship Id="rId19" Type="http://schemas.openxmlformats.org/officeDocument/2006/relationships/hyperlink" Target="https://podminky.urs.cz/item/CS_URS_2022_01/985141111" TargetMode="External" /><Relationship Id="rId20" Type="http://schemas.openxmlformats.org/officeDocument/2006/relationships/hyperlink" Target="https://podminky.urs.cz/item/CS_URS_2022_01/78417110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2244" TargetMode="External" /><Relationship Id="rId2" Type="http://schemas.openxmlformats.org/officeDocument/2006/relationships/hyperlink" Target="https://podminky.urs.cz/item/CS_URS_2022_01/612321141" TargetMode="External" /><Relationship Id="rId3" Type="http://schemas.openxmlformats.org/officeDocument/2006/relationships/hyperlink" Target="https://podminky.urs.cz/item/CS_URS_2022_01/973032616" TargetMode="External" /><Relationship Id="rId4" Type="http://schemas.openxmlformats.org/officeDocument/2006/relationships/hyperlink" Target="https://podminky.urs.cz/item/CS_URS_2022_01/974031132" TargetMode="External" /><Relationship Id="rId5" Type="http://schemas.openxmlformats.org/officeDocument/2006/relationships/hyperlink" Target="https://podminky.urs.cz/item/CS_URS_2022_01/977151118" TargetMode="External" /><Relationship Id="rId6" Type="http://schemas.openxmlformats.org/officeDocument/2006/relationships/hyperlink" Target="https://podminky.urs.cz/item/CS_URS_2022_01/Pol76" TargetMode="External" /><Relationship Id="rId7" Type="http://schemas.openxmlformats.org/officeDocument/2006/relationships/hyperlink" Target="https://podminky.urs.cz/item/CS_URS_2022_01/741121861" TargetMode="External" /><Relationship Id="rId8" Type="http://schemas.openxmlformats.org/officeDocument/2006/relationships/hyperlink" Target="https://podminky.urs.cz/item/CS_URS_2022_01/977151113" TargetMode="External" /><Relationship Id="rId9" Type="http://schemas.openxmlformats.org/officeDocument/2006/relationships/hyperlink" Target="https://podminky.urs.cz/item/CS_URS_2022_01/997013813" TargetMode="External" /><Relationship Id="rId10" Type="http://schemas.openxmlformats.org/officeDocument/2006/relationships/hyperlink" Target="https://podminky.urs.cz/item/CS_URS_2022_01/998011003" TargetMode="External" /><Relationship Id="rId11" Type="http://schemas.openxmlformats.org/officeDocument/2006/relationships/hyperlink" Target="https://podminky.urs.cz/item/CS_URS_2022_01/727111007" TargetMode="External" /><Relationship Id="rId12" Type="http://schemas.openxmlformats.org/officeDocument/2006/relationships/hyperlink" Target="https://podminky.urs.cz/item/CS_URS_2022_01/741310101" TargetMode="External" /><Relationship Id="rId13" Type="http://schemas.openxmlformats.org/officeDocument/2006/relationships/hyperlink" Target="https://podminky.urs.cz/item/CS_URS_2022_01/741310121" TargetMode="External" /><Relationship Id="rId14" Type="http://schemas.openxmlformats.org/officeDocument/2006/relationships/hyperlink" Target="https://podminky.urs.cz/item/CS_URS_2022_01/741310122" TargetMode="External" /><Relationship Id="rId15" Type="http://schemas.openxmlformats.org/officeDocument/2006/relationships/hyperlink" Target="https://podminky.urs.cz/item/CS_URS_2022_01/741310113" TargetMode="External" /><Relationship Id="rId16" Type="http://schemas.openxmlformats.org/officeDocument/2006/relationships/hyperlink" Target="https://podminky.urs.cz/item/CS_URS_2022_01/741310113" TargetMode="External" /><Relationship Id="rId17" Type="http://schemas.openxmlformats.org/officeDocument/2006/relationships/hyperlink" Target="https://podminky.urs.cz/item/CS_URS_2022_01/741311004" TargetMode="External" /><Relationship Id="rId18" Type="http://schemas.openxmlformats.org/officeDocument/2006/relationships/hyperlink" Target="https://podminky.urs.cz/item/CS_URS_2022_01/741313002" TargetMode="External" /><Relationship Id="rId19" Type="http://schemas.openxmlformats.org/officeDocument/2006/relationships/hyperlink" Target="https://podminky.urs.cz/item/CS_URS_2022_01/741313004" TargetMode="External" /><Relationship Id="rId20" Type="http://schemas.openxmlformats.org/officeDocument/2006/relationships/hyperlink" Target="https://podminky.urs.cz/item/CS_URS_2022_01/741310101" TargetMode="External" /><Relationship Id="rId21" Type="http://schemas.openxmlformats.org/officeDocument/2006/relationships/hyperlink" Target="https://podminky.urs.cz/item/CS_URS_2022_01/741313001" TargetMode="External" /><Relationship Id="rId22" Type="http://schemas.openxmlformats.org/officeDocument/2006/relationships/hyperlink" Target="https://podminky.urs.cz/item/CS_URS_2022_01/741313052" TargetMode="External" /><Relationship Id="rId23" Type="http://schemas.openxmlformats.org/officeDocument/2006/relationships/hyperlink" Target="https://podminky.urs.cz/item/CS_URS_2022_01/741310402" TargetMode="External" /><Relationship Id="rId24" Type="http://schemas.openxmlformats.org/officeDocument/2006/relationships/hyperlink" Target="https://podminky.urs.cz/item/CS_URS_2022_01/741310402.1" TargetMode="External" /><Relationship Id="rId25" Type="http://schemas.openxmlformats.org/officeDocument/2006/relationships/hyperlink" Target="https://podminky.urs.cz/item/CS_URS_2022_01/741112101" TargetMode="External" /><Relationship Id="rId26" Type="http://schemas.openxmlformats.org/officeDocument/2006/relationships/hyperlink" Target="https://podminky.urs.cz/item/CS_URS_2022_01/741112101" TargetMode="External" /><Relationship Id="rId27" Type="http://schemas.openxmlformats.org/officeDocument/2006/relationships/hyperlink" Target="https://podminky.urs.cz/item/CS_URS_2022_01/741112071" TargetMode="External" /><Relationship Id="rId28" Type="http://schemas.openxmlformats.org/officeDocument/2006/relationships/hyperlink" Target="https://podminky.urs.cz/item/CS_URS_2022_01/741112111" TargetMode="External" /><Relationship Id="rId29" Type="http://schemas.openxmlformats.org/officeDocument/2006/relationships/hyperlink" Target="https://podminky.urs.cz/item/CS_URS_2022_01/741110043" TargetMode="External" /><Relationship Id="rId30" Type="http://schemas.openxmlformats.org/officeDocument/2006/relationships/hyperlink" Target="https://podminky.urs.cz/item/CS_URS_2022_01/741110043" TargetMode="External" /><Relationship Id="rId31" Type="http://schemas.openxmlformats.org/officeDocument/2006/relationships/hyperlink" Target="https://podminky.urs.cz/item/CS_URS_2022_01/741110502" TargetMode="External" /><Relationship Id="rId32" Type="http://schemas.openxmlformats.org/officeDocument/2006/relationships/hyperlink" Target="https://podminky.urs.cz/item/CS_URS_2022_01/741910415" TargetMode="External" /><Relationship Id="rId33" Type="http://schemas.openxmlformats.org/officeDocument/2006/relationships/hyperlink" Target="https://podminky.urs.cz/item/CS_URS_2022_01/210812001" TargetMode="External" /><Relationship Id="rId34" Type="http://schemas.openxmlformats.org/officeDocument/2006/relationships/hyperlink" Target="https://podminky.urs.cz/item/CS_URS_2022_01/210812001" TargetMode="External" /><Relationship Id="rId35" Type="http://schemas.openxmlformats.org/officeDocument/2006/relationships/hyperlink" Target="https://podminky.urs.cz/item/CS_URS_2022_01/210812001" TargetMode="External" /><Relationship Id="rId36" Type="http://schemas.openxmlformats.org/officeDocument/2006/relationships/hyperlink" Target="https://podminky.urs.cz/item/CS_URS_2022_01/210812001" TargetMode="External" /><Relationship Id="rId37" Type="http://schemas.openxmlformats.org/officeDocument/2006/relationships/hyperlink" Target="https://podminky.urs.cz/item/CS_URS_2022_01/210812001" TargetMode="External" /><Relationship Id="rId38" Type="http://schemas.openxmlformats.org/officeDocument/2006/relationships/hyperlink" Target="https://podminky.urs.cz/item/CS_URS_2022_01/210812001" TargetMode="External" /><Relationship Id="rId39" Type="http://schemas.openxmlformats.org/officeDocument/2006/relationships/hyperlink" Target="https://podminky.urs.cz/item/CS_URS_2022_01/741120203" TargetMode="External" /><Relationship Id="rId40" Type="http://schemas.openxmlformats.org/officeDocument/2006/relationships/hyperlink" Target="https://podminky.urs.cz/item/CS_URS_2022_01/741120205" TargetMode="External" /><Relationship Id="rId41" Type="http://schemas.openxmlformats.org/officeDocument/2006/relationships/hyperlink" Target="https://podminky.urs.cz/item/CS_URS_2022_01/741120405" TargetMode="External" /><Relationship Id="rId42" Type="http://schemas.openxmlformats.org/officeDocument/2006/relationships/hyperlink" Target="https://podminky.urs.cz/item/CS_URS_2022_01/741120403" TargetMode="External" /><Relationship Id="rId43" Type="http://schemas.openxmlformats.org/officeDocument/2006/relationships/hyperlink" Target="https://podminky.urs.cz/item/CS_URS_2022_01/741130001" TargetMode="External" /><Relationship Id="rId44" Type="http://schemas.openxmlformats.org/officeDocument/2006/relationships/hyperlink" Target="https://podminky.urs.cz/item/CS_URS_2022_01/741130005" TargetMode="External" /><Relationship Id="rId45" Type="http://schemas.openxmlformats.org/officeDocument/2006/relationships/hyperlink" Target="https://podminky.urs.cz/item/CS_URS_2022_01/741130008" TargetMode="External" /><Relationship Id="rId46" Type="http://schemas.openxmlformats.org/officeDocument/2006/relationships/hyperlink" Target="https://podminky.urs.cz/item/CS_URS_2022_01/741130017" TargetMode="External" /><Relationship Id="rId47" Type="http://schemas.openxmlformats.org/officeDocument/2006/relationships/hyperlink" Target="https://podminky.urs.cz/item/CS_URS_2022_01/741372062" TargetMode="External" /><Relationship Id="rId48" Type="http://schemas.openxmlformats.org/officeDocument/2006/relationships/hyperlink" Target="https://podminky.urs.cz/item/CS_URS_2022_01/741372062" TargetMode="External" /><Relationship Id="rId49" Type="http://schemas.openxmlformats.org/officeDocument/2006/relationships/hyperlink" Target="https://podminky.urs.cz/item/CS_URS_2022_01/741372062" TargetMode="External" /><Relationship Id="rId50" Type="http://schemas.openxmlformats.org/officeDocument/2006/relationships/hyperlink" Target="https://podminky.urs.cz/item/CS_URS_2022_01/741372062" TargetMode="External" /><Relationship Id="rId51" Type="http://schemas.openxmlformats.org/officeDocument/2006/relationships/hyperlink" Target="https://podminky.urs.cz/item/CS_URS_2022_01/741372062" TargetMode="External" /><Relationship Id="rId52" Type="http://schemas.openxmlformats.org/officeDocument/2006/relationships/hyperlink" Target="https://podminky.urs.cz/item/CS_URS_2022_01/741372062" TargetMode="External" /><Relationship Id="rId53" Type="http://schemas.openxmlformats.org/officeDocument/2006/relationships/hyperlink" Target="https://podminky.urs.cz/item/CS_URS_2022_01/741372062" TargetMode="External" /><Relationship Id="rId54" Type="http://schemas.openxmlformats.org/officeDocument/2006/relationships/hyperlink" Target="https://podminky.urs.cz/item/CS_URS_2022_01/741372062" TargetMode="External" /><Relationship Id="rId55" Type="http://schemas.openxmlformats.org/officeDocument/2006/relationships/hyperlink" Target="https://podminky.urs.cz/item/CS_URS_2022_01/741372062" TargetMode="External" /><Relationship Id="rId56" Type="http://schemas.openxmlformats.org/officeDocument/2006/relationships/hyperlink" Target="https://podminky.urs.cz/item/CS_URS_2022_01/741372062" TargetMode="External" /><Relationship Id="rId57" Type="http://schemas.openxmlformats.org/officeDocument/2006/relationships/hyperlink" Target="https://podminky.urs.cz/item/CS_URS_2022_01/741372062" TargetMode="External" /><Relationship Id="rId58" Type="http://schemas.openxmlformats.org/officeDocument/2006/relationships/hyperlink" Target="https://podminky.urs.cz/item/CS_URS_2022_01/741372062" TargetMode="External" /><Relationship Id="rId59" Type="http://schemas.openxmlformats.org/officeDocument/2006/relationships/hyperlink" Target="https://podminky.urs.cz/item/CS_URS_2022_01/741210004" TargetMode="External" /><Relationship Id="rId60" Type="http://schemas.openxmlformats.org/officeDocument/2006/relationships/hyperlink" Target="https://podminky.urs.cz/item/CS_URS_2022_01/741210004" TargetMode="External" /><Relationship Id="rId61" Type="http://schemas.openxmlformats.org/officeDocument/2006/relationships/hyperlink" Target="https://podminky.urs.cz/item/CS_URS_2022_01/741810003" TargetMode="External" /><Relationship Id="rId62" Type="http://schemas.openxmlformats.org/officeDocument/2006/relationships/hyperlink" Target="https://podminky.urs.cz/item/CS_URS_2022_01/Pol78" TargetMode="External" /><Relationship Id="rId63" Type="http://schemas.openxmlformats.org/officeDocument/2006/relationships/hyperlink" Target="https://podminky.urs.cz/item/CS_URS_2022_01/741313004" TargetMode="External" /><Relationship Id="rId64" Type="http://schemas.openxmlformats.org/officeDocument/2006/relationships/hyperlink" Target="https://podminky.urs.cz/item/CS_URS_2022_01/741310101" TargetMode="External" /><Relationship Id="rId65" Type="http://schemas.openxmlformats.org/officeDocument/2006/relationships/hyperlink" Target="https://podminky.urs.cz/item/CS_URS_2022_01/741112071" TargetMode="External" /><Relationship Id="rId66" Type="http://schemas.openxmlformats.org/officeDocument/2006/relationships/hyperlink" Target="https://podminky.urs.cz/item/CS_URS_2022_01/741112111" TargetMode="External" /><Relationship Id="rId67" Type="http://schemas.openxmlformats.org/officeDocument/2006/relationships/hyperlink" Target="https://podminky.urs.cz/item/CS_URS_2022_01/741110043" TargetMode="External" /><Relationship Id="rId68" Type="http://schemas.openxmlformats.org/officeDocument/2006/relationships/hyperlink" Target="https://podminky.urs.cz/item/CS_URS_2022_01/741110043" TargetMode="External" /><Relationship Id="rId69" Type="http://schemas.openxmlformats.org/officeDocument/2006/relationships/hyperlink" Target="https://podminky.urs.cz/item/CS_URS_2022_01/210812001" TargetMode="External" /><Relationship Id="rId70" Type="http://schemas.openxmlformats.org/officeDocument/2006/relationships/hyperlink" Target="https://podminky.urs.cz/item/CS_URS_2022_01/741120405" TargetMode="External" /><Relationship Id="rId71" Type="http://schemas.openxmlformats.org/officeDocument/2006/relationships/hyperlink" Target="https://podminky.urs.cz/item/CS_URS_2022_01/741910415" TargetMode="External" /><Relationship Id="rId72" Type="http://schemas.openxmlformats.org/officeDocument/2006/relationships/hyperlink" Target="https://podminky.urs.cz/item/CS_URS_2022_01/741210004" TargetMode="External" /><Relationship Id="rId73" Type="http://schemas.openxmlformats.org/officeDocument/2006/relationships/hyperlink" Target="https://podminky.urs.cz/item/CS_URS_2022_01/741210004" TargetMode="External" /><Relationship Id="rId74" Type="http://schemas.openxmlformats.org/officeDocument/2006/relationships/hyperlink" Target="https://podminky.urs.cz/item/CS_URS_2022_01/741210004" TargetMode="External" /><Relationship Id="rId75" Type="http://schemas.openxmlformats.org/officeDocument/2006/relationships/hyperlink" Target="https://podminky.urs.cz/item/CS_URS_2022_01/741210004" TargetMode="External" /><Relationship Id="rId76" Type="http://schemas.openxmlformats.org/officeDocument/2006/relationships/hyperlink" Target="https://podminky.urs.cz/item/CS_URS_2022_01/741910415" TargetMode="External" /><Relationship Id="rId7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73032616" TargetMode="External" /><Relationship Id="rId2" Type="http://schemas.openxmlformats.org/officeDocument/2006/relationships/hyperlink" Target="https://podminky.urs.cz/item/CS_URS_2022_01/974031132" TargetMode="External" /><Relationship Id="rId3" Type="http://schemas.openxmlformats.org/officeDocument/2006/relationships/hyperlink" Target="https://podminky.urs.cz/item/CS_URS_2022_01/977151118" TargetMode="External" /><Relationship Id="rId4" Type="http://schemas.openxmlformats.org/officeDocument/2006/relationships/hyperlink" Target="https://podminky.urs.cz/item/CS_URS_2022_01/741211853" TargetMode="External" /><Relationship Id="rId5" Type="http://schemas.openxmlformats.org/officeDocument/2006/relationships/hyperlink" Target="https://podminky.urs.cz/item/CS_URS_2022_01/741120811" TargetMode="External" /><Relationship Id="rId6" Type="http://schemas.openxmlformats.org/officeDocument/2006/relationships/hyperlink" Target="https://podminky.urs.cz/item/CS_URS_2022_01/977151113" TargetMode="External" /><Relationship Id="rId7" Type="http://schemas.openxmlformats.org/officeDocument/2006/relationships/hyperlink" Target="https://podminky.urs.cz/item/CS_URS_2022_01/997013813" TargetMode="External" /><Relationship Id="rId8" Type="http://schemas.openxmlformats.org/officeDocument/2006/relationships/hyperlink" Target="https://podminky.urs.cz/item/CS_URS_2022_01/998011003" TargetMode="External" /><Relationship Id="rId9" Type="http://schemas.openxmlformats.org/officeDocument/2006/relationships/hyperlink" Target="https://podminky.urs.cz/item/CS_URS_2022_01/727112023" TargetMode="External" /><Relationship Id="rId10" Type="http://schemas.openxmlformats.org/officeDocument/2006/relationships/hyperlink" Target="https://podminky.urs.cz/item/CS_URS_2022_01/742330002" TargetMode="External" /><Relationship Id="rId11" Type="http://schemas.openxmlformats.org/officeDocument/2006/relationships/hyperlink" Target="https://podminky.urs.cz/item/CS_URS_2022_01/742330042" TargetMode="External" /><Relationship Id="rId12" Type="http://schemas.openxmlformats.org/officeDocument/2006/relationships/hyperlink" Target="https://podminky.urs.cz/item/CS_URS_2022_01/741112101" TargetMode="External" /><Relationship Id="rId13" Type="http://schemas.openxmlformats.org/officeDocument/2006/relationships/hyperlink" Target="https://podminky.urs.cz/item/CS_URS_2022_01/741110043.1" TargetMode="External" /><Relationship Id="rId14" Type="http://schemas.openxmlformats.org/officeDocument/2006/relationships/hyperlink" Target="https://podminky.urs.cz/item/CS_URS_2022_01/742110003" TargetMode="External" /><Relationship Id="rId15" Type="http://schemas.openxmlformats.org/officeDocument/2006/relationships/hyperlink" Target="https://podminky.urs.cz/item/CS_URS_2022_01/742330101" TargetMode="External" /><Relationship Id="rId16" Type="http://schemas.openxmlformats.org/officeDocument/2006/relationships/hyperlink" Target="https://podminky.urs.cz/item/CS_URS_2022_01/742420061" TargetMode="External" /><Relationship Id="rId17" Type="http://schemas.openxmlformats.org/officeDocument/2006/relationships/hyperlink" Target="https://podminky.urs.cz/item/CS_URS_2022_01/741313082" TargetMode="External" /><Relationship Id="rId18" Type="http://schemas.openxmlformats.org/officeDocument/2006/relationships/hyperlink" Target="https://podminky.urs.cz/item/CS_URS_2022_01/742420121" TargetMode="External" /><Relationship Id="rId19" Type="http://schemas.openxmlformats.org/officeDocument/2006/relationships/hyperlink" Target="https://podminky.urs.cz/item/CS_URS_2022_01/742420011" TargetMode="External" /><Relationship Id="rId20" Type="http://schemas.openxmlformats.org/officeDocument/2006/relationships/hyperlink" Target="https://podminky.urs.cz/item/CS_URS_2022_01/742420001" TargetMode="External" /><Relationship Id="rId21" Type="http://schemas.openxmlformats.org/officeDocument/2006/relationships/hyperlink" Target="https://podminky.urs.cz/item/CS_URS_2022_01/742420021" TargetMode="External" /><Relationship Id="rId22" Type="http://schemas.openxmlformats.org/officeDocument/2006/relationships/hyperlink" Target="https://podminky.urs.cz/item/CS_URS_2022_01/742420051" TargetMode="External" /><Relationship Id="rId23" Type="http://schemas.openxmlformats.org/officeDocument/2006/relationships/hyperlink" Target="https://podminky.urs.cz/item/CS_URS_2022_01/742420041" TargetMode="External" /><Relationship Id="rId24" Type="http://schemas.openxmlformats.org/officeDocument/2006/relationships/hyperlink" Target="https://podminky.urs.cz/item/CS_URS_2022_01/742420201" TargetMode="External" /><Relationship Id="rId25" Type="http://schemas.openxmlformats.org/officeDocument/2006/relationships/hyperlink" Target="https://podminky.urs.cz/item/CS_URS_2022_01/742123001" TargetMode="External" /><Relationship Id="rId26" Type="http://schemas.openxmlformats.org/officeDocument/2006/relationships/hyperlink" Target="https://podminky.urs.cz/item/CS_URS_2022_01/742420071" TargetMode="External" /><Relationship Id="rId27" Type="http://schemas.openxmlformats.org/officeDocument/2006/relationships/hyperlink" Target="https://podminky.urs.cz/item/CS_URS_2022_01/741112101" TargetMode="External" /><Relationship Id="rId28" Type="http://schemas.openxmlformats.org/officeDocument/2006/relationships/hyperlink" Target="https://podminky.urs.cz/item/CS_URS_2022_01/742110003.2" TargetMode="External" /><Relationship Id="rId29" Type="http://schemas.openxmlformats.org/officeDocument/2006/relationships/hyperlink" Target="https://podminky.urs.cz/item/CS_URS_2022_01/742110001" TargetMode="External" /><Relationship Id="rId30" Type="http://schemas.openxmlformats.org/officeDocument/2006/relationships/hyperlink" Target="https://podminky.urs.cz/item/CS_URS_2022_01/742121001" TargetMode="External" /><Relationship Id="rId31" Type="http://schemas.openxmlformats.org/officeDocument/2006/relationships/hyperlink" Target="https://podminky.urs.cz/item/CS_URS_2022_01/742121001" TargetMode="External" /><Relationship Id="rId32" Type="http://schemas.openxmlformats.org/officeDocument/2006/relationships/hyperlink" Target="https://podminky.urs.cz/item/CS_URS_2022_01/742420111" TargetMode="External" /><Relationship Id="rId33" Type="http://schemas.openxmlformats.org/officeDocument/2006/relationships/hyperlink" Target="https://podminky.urs.cz/item/CS_URS_2022_01/013R" TargetMode="External" /><Relationship Id="rId34" Type="http://schemas.openxmlformats.org/officeDocument/2006/relationships/hyperlink" Target="https://podminky.urs.cz/item/CS_URS_2022_01/742121001" TargetMode="External" /><Relationship Id="rId35" Type="http://schemas.openxmlformats.org/officeDocument/2006/relationships/hyperlink" Target="https://podminky.urs.cz/item/CS_URS_2022_01/742110003.1" TargetMode="External" /><Relationship Id="rId36" Type="http://schemas.openxmlformats.org/officeDocument/2006/relationships/hyperlink" Target="https://podminky.urs.cz/item/CS_URS_2022_01/742320011" TargetMode="External" /><Relationship Id="rId37" Type="http://schemas.openxmlformats.org/officeDocument/2006/relationships/hyperlink" Target="https://podminky.urs.cz/item/CS_URS_2022_01/742310002" TargetMode="External" /><Relationship Id="rId38" Type="http://schemas.openxmlformats.org/officeDocument/2006/relationships/hyperlink" Target="https://podminky.urs.cz/item/CS_URS_2022_01/742310006" TargetMode="External" /><Relationship Id="rId39" Type="http://schemas.openxmlformats.org/officeDocument/2006/relationships/hyperlink" Target="https://podminky.urs.cz/item/CS_URS_2022_01/741810003" TargetMode="External" /><Relationship Id="rId40" Type="http://schemas.openxmlformats.org/officeDocument/2006/relationships/hyperlink" Target="https://podminky.urs.cz/item/CS_URS_2022_01/741810011" TargetMode="External" /><Relationship Id="rId41" Type="http://schemas.openxmlformats.org/officeDocument/2006/relationships/hyperlink" Target="https://podminky.urs.cz/item/CS_URS_2022_01/13254000" TargetMode="External" /><Relationship Id="rId42" Type="http://schemas.openxmlformats.org/officeDocument/2006/relationships/hyperlink" Target="https://podminky.urs.cz/item/CS_URS_2022_01/742330002" TargetMode="External" /><Relationship Id="rId43" Type="http://schemas.openxmlformats.org/officeDocument/2006/relationships/hyperlink" Target="https://podminky.urs.cz/item/CS_URS_2022_01/742121001.1" TargetMode="External" /><Relationship Id="rId44" Type="http://schemas.openxmlformats.org/officeDocument/2006/relationships/hyperlink" Target="https://podminky.urs.cz/item/CS_URS_2022_01/742420051" TargetMode="External" /><Relationship Id="rId45" Type="http://schemas.openxmlformats.org/officeDocument/2006/relationships/hyperlink" Target="https://podminky.urs.cz/item/CS_URS_2022_01/742420051" TargetMode="External" /><Relationship Id="rId46" Type="http://schemas.openxmlformats.org/officeDocument/2006/relationships/hyperlink" Target="https://podminky.urs.cz/item/CS_URS_2022_01/742110003.2" TargetMode="External" /><Relationship Id="rId47" Type="http://schemas.openxmlformats.org/officeDocument/2006/relationships/hyperlink" Target="https://podminky.urs.cz/item/CS_URS_2022_01/742110001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30001000" TargetMode="External" /><Relationship Id="rId2" Type="http://schemas.openxmlformats.org/officeDocument/2006/relationships/hyperlink" Target="https://podminky.urs.cz/item/CS_URS_2022_01/033103000" TargetMode="External" /><Relationship Id="rId3" Type="http://schemas.openxmlformats.org/officeDocument/2006/relationships/hyperlink" Target="https://podminky.urs.cz/item/CS_URS_2022_01/033203000" TargetMode="External" /><Relationship Id="rId4" Type="http://schemas.openxmlformats.org/officeDocument/2006/relationships/hyperlink" Target="https://podminky.urs.cz/item/CS_URS_2022_01/034503000" TargetMode="External" /><Relationship Id="rId5" Type="http://schemas.openxmlformats.org/officeDocument/2006/relationships/hyperlink" Target="https://podminky.urs.cz/item/CS_URS_2022_01/045203000" TargetMode="External" /><Relationship Id="rId6" Type="http://schemas.openxmlformats.org/officeDocument/2006/relationships/hyperlink" Target="https://podminky.urs.cz/item/CS_URS_2022_01/045303000" TargetMode="External" /><Relationship Id="rId7" Type="http://schemas.openxmlformats.org/officeDocument/2006/relationships/hyperlink" Target="https://podminky.urs.cz/item/CS_URS_2022_01/052103000" TargetMode="External" /><Relationship Id="rId8" Type="http://schemas.openxmlformats.org/officeDocument/2006/relationships/hyperlink" Target="https://podminky.urs.cz/item/CS_URS_2022_01/094104000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A6FF7-71AA-4C5A-8AAE-3C95656017E0}">
  <dimension ref="A1:AQ60"/>
  <sheetViews>
    <sheetView workbookViewId="0" topLeftCell="A55">
      <selection activeCell="A39" sqref="A1:XFD1048576"/>
    </sheetView>
  </sheetViews>
  <sheetFormatPr defaultColWidth="9.140625" defaultRowHeight="15"/>
  <cols>
    <col min="2" max="33" width="2.421875" style="0" customWidth="1"/>
    <col min="34" max="36" width="5.7109375" style="0" customWidth="1"/>
    <col min="40" max="40" width="10.140625" style="0" bestFit="1" customWidth="1"/>
  </cols>
  <sheetData>
    <row r="1" ht="15">
      <c r="A1" s="2" t="s">
        <v>1</v>
      </c>
    </row>
    <row r="3" spans="2:43" ht="1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126"/>
    </row>
    <row r="4" spans="2:43" ht="18">
      <c r="B4" s="5"/>
      <c r="D4" s="6" t="s">
        <v>2</v>
      </c>
      <c r="AQ4" s="127"/>
    </row>
    <row r="5" spans="2:43" ht="15">
      <c r="B5" s="5"/>
      <c r="D5" s="7" t="s">
        <v>3</v>
      </c>
      <c r="K5" s="311">
        <v>20230101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Q5" s="127"/>
    </row>
    <row r="6" spans="2:43" ht="15">
      <c r="B6" s="5"/>
      <c r="D6" s="9" t="s">
        <v>4</v>
      </c>
      <c r="K6" s="313" t="s">
        <v>366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Q6" s="127"/>
    </row>
    <row r="7" spans="2:43" ht="15">
      <c r="B7" s="5"/>
      <c r="D7" s="10" t="s">
        <v>5</v>
      </c>
      <c r="K7" s="8" t="s">
        <v>6</v>
      </c>
      <c r="AK7" s="10" t="s">
        <v>7</v>
      </c>
      <c r="AN7" s="8" t="s">
        <v>6</v>
      </c>
      <c r="AQ7" s="127"/>
    </row>
    <row r="8" spans="2:43" ht="15">
      <c r="B8" s="5"/>
      <c r="D8" s="10" t="s">
        <v>8</v>
      </c>
      <c r="K8" s="8" t="s">
        <v>367</v>
      </c>
      <c r="AK8" s="10" t="s">
        <v>9</v>
      </c>
      <c r="AN8" s="138">
        <v>45178</v>
      </c>
      <c r="AQ8" s="127"/>
    </row>
    <row r="9" spans="2:43" ht="15">
      <c r="B9" s="5"/>
      <c r="AQ9" s="127"/>
    </row>
    <row r="10" spans="2:43" ht="15">
      <c r="B10" s="5"/>
      <c r="D10" s="10" t="s">
        <v>10</v>
      </c>
      <c r="AK10" s="10" t="s">
        <v>11</v>
      </c>
      <c r="AN10" s="8"/>
      <c r="AQ10" s="127"/>
    </row>
    <row r="11" spans="2:43" ht="15">
      <c r="B11" s="5"/>
      <c r="E11" s="8" t="s">
        <v>368</v>
      </c>
      <c r="AK11" s="10" t="s">
        <v>12</v>
      </c>
      <c r="AN11" s="8" t="s">
        <v>6</v>
      </c>
      <c r="AQ11" s="127"/>
    </row>
    <row r="12" spans="2:43" ht="15">
      <c r="B12" s="5"/>
      <c r="AQ12" s="127"/>
    </row>
    <row r="13" spans="2:43" ht="15">
      <c r="B13" s="5"/>
      <c r="D13" s="10" t="s">
        <v>13</v>
      </c>
      <c r="AK13" s="10" t="s">
        <v>11</v>
      </c>
      <c r="AN13" s="12" t="s">
        <v>14</v>
      </c>
      <c r="AQ13" s="127"/>
    </row>
    <row r="14" spans="2:43" ht="15">
      <c r="B14" s="5"/>
      <c r="E14" s="314" t="s">
        <v>14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10" t="s">
        <v>12</v>
      </c>
      <c r="AN14" s="12" t="s">
        <v>14</v>
      </c>
      <c r="AQ14" s="127"/>
    </row>
    <row r="15" spans="2:43" ht="15">
      <c r="B15" s="5"/>
      <c r="AQ15" s="127"/>
    </row>
    <row r="16" spans="2:43" ht="15">
      <c r="B16" s="5"/>
      <c r="D16" s="10" t="s">
        <v>15</v>
      </c>
      <c r="AK16" s="10" t="s">
        <v>11</v>
      </c>
      <c r="AN16" s="8" t="s">
        <v>16</v>
      </c>
      <c r="AQ16" s="127"/>
    </row>
    <row r="17" spans="2:43" ht="15">
      <c r="B17" s="5"/>
      <c r="E17" s="8" t="s">
        <v>17</v>
      </c>
      <c r="AK17" s="10" t="s">
        <v>12</v>
      </c>
      <c r="AN17" s="8" t="s">
        <v>6</v>
      </c>
      <c r="AQ17" s="127"/>
    </row>
    <row r="18" spans="2:43" ht="15">
      <c r="B18" s="5"/>
      <c r="AQ18" s="127"/>
    </row>
    <row r="19" spans="2:43" ht="15">
      <c r="B19" s="5"/>
      <c r="D19" s="10" t="s">
        <v>18</v>
      </c>
      <c r="AK19" s="10" t="s">
        <v>11</v>
      </c>
      <c r="AN19" s="8" t="s">
        <v>6</v>
      </c>
      <c r="AQ19" s="127"/>
    </row>
    <row r="20" spans="2:43" ht="15">
      <c r="B20" s="5"/>
      <c r="E20" s="8" t="s">
        <v>369</v>
      </c>
      <c r="AK20" s="10" t="s">
        <v>12</v>
      </c>
      <c r="AN20" s="8" t="s">
        <v>6</v>
      </c>
      <c r="AQ20" s="127"/>
    </row>
    <row r="21" spans="2:43" ht="15">
      <c r="B21" s="5"/>
      <c r="AQ21" s="127"/>
    </row>
    <row r="22" spans="2:43" ht="15">
      <c r="B22" s="5"/>
      <c r="D22" s="10" t="s">
        <v>20</v>
      </c>
      <c r="AQ22" s="127"/>
    </row>
    <row r="23" spans="2:43" ht="52.5" customHeight="1">
      <c r="B23" s="5"/>
      <c r="E23" s="316" t="s">
        <v>21</v>
      </c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Q23" s="127"/>
    </row>
    <row r="24" spans="2:43" ht="15">
      <c r="B24" s="5"/>
      <c r="AQ24" s="127"/>
    </row>
    <row r="25" spans="2:43" ht="15">
      <c r="B25" s="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Q25" s="127"/>
    </row>
    <row r="26" spans="1:43" ht="15">
      <c r="A26" s="15"/>
      <c r="B26" s="16"/>
      <c r="C26" s="15"/>
      <c r="D26" s="17" t="s">
        <v>22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317">
        <f>ROUND(AG54,2)</f>
        <v>0</v>
      </c>
      <c r="AL26" s="318"/>
      <c r="AM26" s="318"/>
      <c r="AN26" s="318"/>
      <c r="AO26" s="318"/>
      <c r="AP26" s="15"/>
      <c r="AQ26" s="128"/>
    </row>
    <row r="27" spans="1:43" ht="15">
      <c r="A27" s="15"/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28"/>
    </row>
    <row r="28" spans="1:43" ht="15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310" t="s">
        <v>23</v>
      </c>
      <c r="M28" s="310"/>
      <c r="N28" s="310"/>
      <c r="O28" s="310"/>
      <c r="P28" s="310"/>
      <c r="Q28" s="15"/>
      <c r="R28" s="15"/>
      <c r="S28" s="15"/>
      <c r="T28" s="15"/>
      <c r="U28" s="15"/>
      <c r="V28" s="15"/>
      <c r="W28" s="310" t="s">
        <v>24</v>
      </c>
      <c r="X28" s="310"/>
      <c r="Y28" s="310"/>
      <c r="Z28" s="310"/>
      <c r="AA28" s="310"/>
      <c r="AB28" s="310"/>
      <c r="AC28" s="310"/>
      <c r="AD28" s="310"/>
      <c r="AE28" s="310"/>
      <c r="AF28" s="15"/>
      <c r="AG28" s="15"/>
      <c r="AH28" s="15"/>
      <c r="AI28" s="15"/>
      <c r="AJ28" s="15"/>
      <c r="AK28" s="310" t="s">
        <v>25</v>
      </c>
      <c r="AL28" s="310"/>
      <c r="AM28" s="310"/>
      <c r="AN28" s="310"/>
      <c r="AO28" s="310"/>
      <c r="AP28" s="15"/>
      <c r="AQ28" s="128"/>
    </row>
    <row r="29" spans="1:43" ht="15">
      <c r="A29" s="20"/>
      <c r="B29" s="21"/>
      <c r="C29" s="20"/>
      <c r="D29" s="10" t="s">
        <v>26</v>
      </c>
      <c r="E29" s="20"/>
      <c r="F29" s="10" t="s">
        <v>27</v>
      </c>
      <c r="G29" s="20"/>
      <c r="H29" s="20"/>
      <c r="I29" s="20"/>
      <c r="J29" s="20"/>
      <c r="K29" s="20"/>
      <c r="L29" s="319">
        <v>0.21</v>
      </c>
      <c r="M29" s="320"/>
      <c r="N29" s="320"/>
      <c r="O29" s="320"/>
      <c r="P29" s="320"/>
      <c r="Q29" s="20"/>
      <c r="R29" s="20"/>
      <c r="S29" s="20"/>
      <c r="T29" s="20"/>
      <c r="U29" s="20"/>
      <c r="V29" s="20"/>
      <c r="W29" s="321">
        <f>ROUND(AZ54,2)</f>
        <v>0</v>
      </c>
      <c r="X29" s="320"/>
      <c r="Y29" s="320"/>
      <c r="Z29" s="320"/>
      <c r="AA29" s="320"/>
      <c r="AB29" s="320"/>
      <c r="AC29" s="320"/>
      <c r="AD29" s="320"/>
      <c r="AE29" s="320"/>
      <c r="AF29" s="20"/>
      <c r="AG29" s="20"/>
      <c r="AH29" s="20"/>
      <c r="AI29" s="20"/>
      <c r="AJ29" s="20"/>
      <c r="AK29" s="321">
        <f>ROUND(AV54,2)</f>
        <v>0</v>
      </c>
      <c r="AL29" s="320"/>
      <c r="AM29" s="320"/>
      <c r="AN29" s="320"/>
      <c r="AO29" s="320"/>
      <c r="AP29" s="20"/>
      <c r="AQ29" s="129"/>
    </row>
    <row r="30" spans="1:43" ht="15">
      <c r="A30" s="20"/>
      <c r="B30" s="21"/>
      <c r="C30" s="20"/>
      <c r="D30" s="20"/>
      <c r="E30" s="20"/>
      <c r="F30" s="10" t="s">
        <v>28</v>
      </c>
      <c r="G30" s="20"/>
      <c r="H30" s="20"/>
      <c r="I30" s="20"/>
      <c r="J30" s="20"/>
      <c r="K30" s="20"/>
      <c r="L30" s="319">
        <v>0.15</v>
      </c>
      <c r="M30" s="320"/>
      <c r="N30" s="320"/>
      <c r="O30" s="320"/>
      <c r="P30" s="320"/>
      <c r="Q30" s="20"/>
      <c r="R30" s="20"/>
      <c r="S30" s="20"/>
      <c r="T30" s="20"/>
      <c r="U30" s="20"/>
      <c r="V30" s="20"/>
      <c r="W30" s="321">
        <f>ROUND(BA54,2)</f>
        <v>0</v>
      </c>
      <c r="X30" s="320"/>
      <c r="Y30" s="320"/>
      <c r="Z30" s="320"/>
      <c r="AA30" s="320"/>
      <c r="AB30" s="320"/>
      <c r="AC30" s="320"/>
      <c r="AD30" s="320"/>
      <c r="AE30" s="320"/>
      <c r="AF30" s="20"/>
      <c r="AG30" s="20"/>
      <c r="AH30" s="20"/>
      <c r="AI30" s="20"/>
      <c r="AJ30" s="20"/>
      <c r="AK30" s="321">
        <f>ROUND(AW54,2)</f>
        <v>0</v>
      </c>
      <c r="AL30" s="320"/>
      <c r="AM30" s="320"/>
      <c r="AN30" s="320"/>
      <c r="AO30" s="320"/>
      <c r="AP30" s="20"/>
      <c r="AQ30" s="129"/>
    </row>
    <row r="31" spans="1:43" ht="15">
      <c r="A31" s="20"/>
      <c r="B31" s="21"/>
      <c r="C31" s="20"/>
      <c r="D31" s="20"/>
      <c r="E31" s="20"/>
      <c r="F31" s="10" t="s">
        <v>29</v>
      </c>
      <c r="G31" s="20"/>
      <c r="H31" s="20"/>
      <c r="I31" s="20"/>
      <c r="J31" s="20"/>
      <c r="K31" s="20"/>
      <c r="L31" s="319">
        <v>0.21</v>
      </c>
      <c r="M31" s="320"/>
      <c r="N31" s="320"/>
      <c r="O31" s="320"/>
      <c r="P31" s="320"/>
      <c r="Q31" s="20"/>
      <c r="R31" s="20"/>
      <c r="S31" s="20"/>
      <c r="T31" s="20"/>
      <c r="U31" s="20"/>
      <c r="V31" s="20"/>
      <c r="W31" s="321">
        <f>ROUND(BB54,2)</f>
        <v>0</v>
      </c>
      <c r="X31" s="320"/>
      <c r="Y31" s="320"/>
      <c r="Z31" s="320"/>
      <c r="AA31" s="320"/>
      <c r="AB31" s="320"/>
      <c r="AC31" s="320"/>
      <c r="AD31" s="320"/>
      <c r="AE31" s="320"/>
      <c r="AF31" s="20"/>
      <c r="AG31" s="20"/>
      <c r="AH31" s="20"/>
      <c r="AI31" s="20"/>
      <c r="AJ31" s="20"/>
      <c r="AK31" s="321">
        <v>0</v>
      </c>
      <c r="AL31" s="320"/>
      <c r="AM31" s="320"/>
      <c r="AN31" s="320"/>
      <c r="AO31" s="320"/>
      <c r="AP31" s="20"/>
      <c r="AQ31" s="129"/>
    </row>
    <row r="32" spans="1:43" ht="15">
      <c r="A32" s="20"/>
      <c r="B32" s="21"/>
      <c r="C32" s="20"/>
      <c r="D32" s="20"/>
      <c r="E32" s="20"/>
      <c r="F32" s="10" t="s">
        <v>30</v>
      </c>
      <c r="G32" s="20"/>
      <c r="H32" s="20"/>
      <c r="I32" s="20"/>
      <c r="J32" s="20"/>
      <c r="K32" s="20"/>
      <c r="L32" s="319">
        <v>0.15</v>
      </c>
      <c r="M32" s="320"/>
      <c r="N32" s="320"/>
      <c r="O32" s="320"/>
      <c r="P32" s="320"/>
      <c r="Q32" s="20"/>
      <c r="R32" s="20"/>
      <c r="S32" s="20"/>
      <c r="T32" s="20"/>
      <c r="U32" s="20"/>
      <c r="V32" s="20"/>
      <c r="W32" s="321">
        <f>ROUND(BC54,2)</f>
        <v>0</v>
      </c>
      <c r="X32" s="320"/>
      <c r="Y32" s="320"/>
      <c r="Z32" s="320"/>
      <c r="AA32" s="320"/>
      <c r="AB32" s="320"/>
      <c r="AC32" s="320"/>
      <c r="AD32" s="320"/>
      <c r="AE32" s="320"/>
      <c r="AF32" s="20"/>
      <c r="AG32" s="20"/>
      <c r="AH32" s="20"/>
      <c r="AI32" s="20"/>
      <c r="AJ32" s="20"/>
      <c r="AK32" s="321">
        <v>0</v>
      </c>
      <c r="AL32" s="320"/>
      <c r="AM32" s="320"/>
      <c r="AN32" s="320"/>
      <c r="AO32" s="320"/>
      <c r="AP32" s="20"/>
      <c r="AQ32" s="129"/>
    </row>
    <row r="33" spans="1:43" ht="15">
      <c r="A33" s="20"/>
      <c r="B33" s="21"/>
      <c r="C33" s="20"/>
      <c r="D33" s="20"/>
      <c r="E33" s="20"/>
      <c r="F33" s="10" t="s">
        <v>31</v>
      </c>
      <c r="G33" s="20"/>
      <c r="H33" s="20"/>
      <c r="I33" s="20"/>
      <c r="J33" s="20"/>
      <c r="K33" s="20"/>
      <c r="L33" s="319">
        <v>0</v>
      </c>
      <c r="M33" s="320"/>
      <c r="N33" s="320"/>
      <c r="O33" s="320"/>
      <c r="P33" s="320"/>
      <c r="Q33" s="20"/>
      <c r="R33" s="20"/>
      <c r="S33" s="20"/>
      <c r="T33" s="20"/>
      <c r="U33" s="20"/>
      <c r="V33" s="20"/>
      <c r="W33" s="321">
        <f>ROUND(BD54,2)</f>
        <v>0</v>
      </c>
      <c r="X33" s="320"/>
      <c r="Y33" s="320"/>
      <c r="Z33" s="320"/>
      <c r="AA33" s="320"/>
      <c r="AB33" s="320"/>
      <c r="AC33" s="320"/>
      <c r="AD33" s="320"/>
      <c r="AE33" s="320"/>
      <c r="AF33" s="20"/>
      <c r="AG33" s="20"/>
      <c r="AH33" s="20"/>
      <c r="AI33" s="20"/>
      <c r="AJ33" s="20"/>
      <c r="AK33" s="321">
        <v>0</v>
      </c>
      <c r="AL33" s="320"/>
      <c r="AM33" s="320"/>
      <c r="AN33" s="320"/>
      <c r="AO33" s="320"/>
      <c r="AP33" s="20"/>
      <c r="AQ33" s="129"/>
    </row>
    <row r="34" spans="1:43" ht="15">
      <c r="A34" s="15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28"/>
    </row>
    <row r="35" spans="1:43" ht="15.75">
      <c r="A35" s="15"/>
      <c r="B35" s="16"/>
      <c r="C35" s="22"/>
      <c r="D35" s="23" t="s">
        <v>32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 t="s">
        <v>33</v>
      </c>
      <c r="U35" s="24"/>
      <c r="V35" s="24"/>
      <c r="W35" s="24"/>
      <c r="X35" s="324" t="s">
        <v>34</v>
      </c>
      <c r="Y35" s="325"/>
      <c r="Z35" s="325"/>
      <c r="AA35" s="325"/>
      <c r="AB35" s="325"/>
      <c r="AC35" s="24"/>
      <c r="AD35" s="24"/>
      <c r="AE35" s="24"/>
      <c r="AF35" s="24"/>
      <c r="AG35" s="24"/>
      <c r="AH35" s="24"/>
      <c r="AI35" s="24"/>
      <c r="AJ35" s="24"/>
      <c r="AK35" s="326">
        <f>SUM(AK26:AK33)</f>
        <v>0</v>
      </c>
      <c r="AL35" s="325"/>
      <c r="AM35" s="325"/>
      <c r="AN35" s="325"/>
      <c r="AO35" s="327"/>
      <c r="AP35" s="22"/>
      <c r="AQ35" s="130"/>
    </row>
    <row r="36" spans="1:43" ht="15">
      <c r="A36" s="15"/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28"/>
    </row>
    <row r="37" spans="1:43" ht="15">
      <c r="A37" s="1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131"/>
    </row>
    <row r="41" spans="1:43" ht="15">
      <c r="A41" s="15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132"/>
    </row>
    <row r="42" spans="1:43" ht="18">
      <c r="A42" s="15"/>
      <c r="B42" s="16"/>
      <c r="C42" s="6" t="s">
        <v>35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28"/>
    </row>
    <row r="43" spans="1:43" ht="15">
      <c r="A43" s="15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28"/>
    </row>
    <row r="44" spans="1:43" ht="15">
      <c r="A44" s="30"/>
      <c r="B44" s="31"/>
      <c r="C44" s="10" t="s">
        <v>3</v>
      </c>
      <c r="D44" s="30"/>
      <c r="E44" s="30"/>
      <c r="F44" s="30"/>
      <c r="G44" s="30"/>
      <c r="H44" s="30"/>
      <c r="I44" s="30"/>
      <c r="J44" s="30"/>
      <c r="K44" s="30"/>
      <c r="L44" s="30">
        <f>K5</f>
        <v>20230101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133"/>
    </row>
    <row r="45" spans="1:43" ht="15">
      <c r="A45" s="32"/>
      <c r="B45" s="33"/>
      <c r="C45" s="34" t="s">
        <v>4</v>
      </c>
      <c r="D45" s="32"/>
      <c r="E45" s="32"/>
      <c r="F45" s="32"/>
      <c r="G45" s="32"/>
      <c r="H45" s="32"/>
      <c r="I45" s="32"/>
      <c r="J45" s="32"/>
      <c r="K45" s="32"/>
      <c r="L45" s="322" t="str">
        <f>K6</f>
        <v>Rekonstrukce elektroinstalace stávajícího objektu BD Kolín</v>
      </c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"/>
      <c r="AQ45" s="134"/>
    </row>
    <row r="46" spans="1:43" ht="15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28"/>
    </row>
    <row r="47" spans="1:43" ht="15">
      <c r="A47" s="15"/>
      <c r="B47" s="16"/>
      <c r="C47" s="10" t="s">
        <v>8</v>
      </c>
      <c r="D47" s="15"/>
      <c r="E47" s="15"/>
      <c r="F47" s="15"/>
      <c r="G47" s="15"/>
      <c r="H47" s="15"/>
      <c r="I47" s="15"/>
      <c r="J47" s="15"/>
      <c r="K47" s="15"/>
      <c r="L47" s="35" t="str">
        <f>IF(K8="","",K8)</f>
        <v>Kolín, Benešova č.p.642-644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0" t="s">
        <v>9</v>
      </c>
      <c r="AJ47" s="15"/>
      <c r="AK47" s="15"/>
      <c r="AL47" s="15"/>
      <c r="AM47" s="328">
        <f>IF(AN8="","",AN8)</f>
        <v>45178</v>
      </c>
      <c r="AN47" s="328"/>
      <c r="AO47" s="15"/>
      <c r="AP47" s="15"/>
      <c r="AQ47" s="128"/>
    </row>
    <row r="48" spans="1:43" ht="15">
      <c r="A48" s="15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28"/>
    </row>
    <row r="49" spans="1:43" ht="29.25" customHeight="1">
      <c r="A49" s="15"/>
      <c r="B49" s="16"/>
      <c r="C49" s="10" t="s">
        <v>10</v>
      </c>
      <c r="D49" s="15"/>
      <c r="E49" s="15"/>
      <c r="F49" s="15"/>
      <c r="G49" s="15"/>
      <c r="H49" s="15"/>
      <c r="I49" s="15"/>
      <c r="J49" s="15"/>
      <c r="K49" s="15"/>
      <c r="L49" s="30" t="str">
        <f>IF(E11="","",E11)</f>
        <v>Město Kolín,Karlovo nám.78, Kolín I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0" t="s">
        <v>15</v>
      </c>
      <c r="AJ49" s="15"/>
      <c r="AK49" s="15"/>
      <c r="AL49" s="15"/>
      <c r="AM49" s="329" t="str">
        <f>IF(E17="","",E17)</f>
        <v>D&amp;C Power s.r.o. V.Huga 359/6 Praha 5 Smíchov</v>
      </c>
      <c r="AN49" s="330"/>
      <c r="AO49" s="330"/>
      <c r="AP49" s="330"/>
      <c r="AQ49" s="128"/>
    </row>
    <row r="50" spans="1:43" ht="15">
      <c r="A50" s="15"/>
      <c r="B50" s="16"/>
      <c r="C50" s="10" t="s">
        <v>13</v>
      </c>
      <c r="D50" s="15"/>
      <c r="E50" s="15"/>
      <c r="F50" s="15"/>
      <c r="G50" s="15"/>
      <c r="H50" s="15"/>
      <c r="I50" s="15"/>
      <c r="J50" s="15"/>
      <c r="K50" s="15"/>
      <c r="L50" s="30" t="str">
        <f>IF(E14="Vyplň údaj","",E14)</f>
        <v/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0" t="s">
        <v>18</v>
      </c>
      <c r="AJ50" s="15"/>
      <c r="AK50" s="15"/>
      <c r="AL50" s="15"/>
      <c r="AM50" s="329" t="str">
        <f>IF(E20="","",E20)</f>
        <v>Jakub Frajkovský</v>
      </c>
      <c r="AN50" s="330"/>
      <c r="AO50" s="330"/>
      <c r="AP50" s="330"/>
      <c r="AQ50" s="128"/>
    </row>
    <row r="51" spans="1:43" ht="15">
      <c r="A51" s="15"/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28"/>
    </row>
    <row r="52" spans="1:43" ht="15">
      <c r="A52" s="15"/>
      <c r="B52" s="16"/>
      <c r="C52" s="331" t="s">
        <v>36</v>
      </c>
      <c r="D52" s="332"/>
      <c r="E52" s="332"/>
      <c r="F52" s="332"/>
      <c r="G52" s="332"/>
      <c r="H52" s="37"/>
      <c r="I52" s="333" t="s">
        <v>37</v>
      </c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4" t="s">
        <v>38</v>
      </c>
      <c r="AH52" s="332"/>
      <c r="AI52" s="332"/>
      <c r="AJ52" s="332"/>
      <c r="AK52" s="332"/>
      <c r="AL52" s="332"/>
      <c r="AM52" s="332"/>
      <c r="AN52" s="333" t="s">
        <v>39</v>
      </c>
      <c r="AO52" s="332"/>
      <c r="AP52" s="332"/>
      <c r="AQ52" s="135" t="s">
        <v>40</v>
      </c>
    </row>
    <row r="53" spans="1:43" ht="15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28"/>
    </row>
    <row r="54" spans="1:43" ht="15.75">
      <c r="A54" s="38"/>
      <c r="B54" s="39"/>
      <c r="C54" s="40" t="s">
        <v>41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335">
        <f>ROUND(SUM(AG55:AG58),2)</f>
        <v>0</v>
      </c>
      <c r="AH54" s="335"/>
      <c r="AI54" s="335"/>
      <c r="AJ54" s="335"/>
      <c r="AK54" s="335"/>
      <c r="AL54" s="335"/>
      <c r="AM54" s="335"/>
      <c r="AN54" s="336">
        <f>SUM(AG54,AT54)</f>
        <v>0</v>
      </c>
      <c r="AO54" s="336"/>
      <c r="AP54" s="336"/>
      <c r="AQ54" s="136" t="s">
        <v>6</v>
      </c>
    </row>
    <row r="55" spans="1:43" ht="22.5">
      <c r="A55" s="43" t="s">
        <v>42</v>
      </c>
      <c r="B55" s="44"/>
      <c r="C55" s="45"/>
      <c r="D55" s="337" t="s">
        <v>43</v>
      </c>
      <c r="E55" s="337"/>
      <c r="F55" s="337"/>
      <c r="G55" s="337"/>
      <c r="H55" s="337"/>
      <c r="I55" s="46"/>
      <c r="J55" s="337" t="s">
        <v>44</v>
      </c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8">
        <f>'so01_stavební řešení'!J59</f>
        <v>0</v>
      </c>
      <c r="AH55" s="339"/>
      <c r="AI55" s="339"/>
      <c r="AJ55" s="339"/>
      <c r="AK55" s="339"/>
      <c r="AL55" s="339"/>
      <c r="AM55" s="339"/>
      <c r="AN55" s="338">
        <f>SUM(AG55,AT55)</f>
        <v>0</v>
      </c>
      <c r="AO55" s="339"/>
      <c r="AP55" s="339"/>
      <c r="AQ55" s="137" t="s">
        <v>45</v>
      </c>
    </row>
    <row r="56" spans="1:43" ht="22.5">
      <c r="A56" s="43" t="s">
        <v>42</v>
      </c>
      <c r="B56" s="44"/>
      <c r="C56" s="45"/>
      <c r="D56" s="337" t="s">
        <v>46</v>
      </c>
      <c r="E56" s="337"/>
      <c r="F56" s="337"/>
      <c r="G56" s="337"/>
      <c r="H56" s="337"/>
      <c r="I56" s="46"/>
      <c r="J56" s="337" t="s">
        <v>47</v>
      </c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8">
        <f>SO02_EL_SILNOPROUD!J59</f>
        <v>0</v>
      </c>
      <c r="AH56" s="339"/>
      <c r="AI56" s="339"/>
      <c r="AJ56" s="339"/>
      <c r="AK56" s="339"/>
      <c r="AL56" s="339"/>
      <c r="AM56" s="339"/>
      <c r="AN56" s="338">
        <f>SUM(AG56,AT56)</f>
        <v>0</v>
      </c>
      <c r="AO56" s="339"/>
      <c r="AP56" s="339"/>
      <c r="AQ56" s="137" t="s">
        <v>45</v>
      </c>
    </row>
    <row r="57" spans="1:43" ht="22.5">
      <c r="A57" s="43" t="s">
        <v>42</v>
      </c>
      <c r="B57" s="44"/>
      <c r="C57" s="45"/>
      <c r="D57" s="337" t="s">
        <v>48</v>
      </c>
      <c r="E57" s="337"/>
      <c r="F57" s="337"/>
      <c r="G57" s="337"/>
      <c r="H57" s="337"/>
      <c r="I57" s="46"/>
      <c r="J57" s="337" t="s">
        <v>49</v>
      </c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8">
        <f>SO03_EL_SLABOPROUD!J88</f>
        <v>0</v>
      </c>
      <c r="AH57" s="339"/>
      <c r="AI57" s="339"/>
      <c r="AJ57" s="339"/>
      <c r="AK57" s="339"/>
      <c r="AL57" s="339"/>
      <c r="AM57" s="339"/>
      <c r="AN57" s="338">
        <f>SUM(AG57,AT57)</f>
        <v>0</v>
      </c>
      <c r="AO57" s="339"/>
      <c r="AP57" s="339"/>
      <c r="AQ57" s="137" t="s">
        <v>45</v>
      </c>
    </row>
    <row r="58" spans="1:43" ht="22.5">
      <c r="A58" s="43" t="s">
        <v>42</v>
      </c>
      <c r="B58" s="44"/>
      <c r="C58" s="45"/>
      <c r="D58" s="337" t="s">
        <v>50</v>
      </c>
      <c r="E58" s="337"/>
      <c r="F58" s="337"/>
      <c r="G58" s="337"/>
      <c r="H58" s="337"/>
      <c r="I58" s="46"/>
      <c r="J58" s="337" t="s">
        <v>51</v>
      </c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8">
        <f>'SO 04 - Vedlejší rozpočto...'!J84</f>
        <v>0</v>
      </c>
      <c r="AH58" s="339"/>
      <c r="AI58" s="339"/>
      <c r="AJ58" s="339"/>
      <c r="AK58" s="339"/>
      <c r="AL58" s="339"/>
      <c r="AM58" s="339"/>
      <c r="AN58" s="338">
        <f>SUM(AG58,AT58)</f>
        <v>0</v>
      </c>
      <c r="AO58" s="339"/>
      <c r="AP58" s="339"/>
      <c r="AQ58" s="137" t="s">
        <v>45</v>
      </c>
    </row>
    <row r="59" spans="1:43" ht="15">
      <c r="A59" s="15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28"/>
    </row>
    <row r="60" spans="1:43" ht="15">
      <c r="A60" s="15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</sheetData>
  <mergeCells count="51">
    <mergeCell ref="D58:H58"/>
    <mergeCell ref="J58:AF58"/>
    <mergeCell ref="AG58:AM58"/>
    <mergeCell ref="AN58:AP58"/>
    <mergeCell ref="D56:H56"/>
    <mergeCell ref="J56:AF56"/>
    <mergeCell ref="AG56:AM56"/>
    <mergeCell ref="AN56:AP56"/>
    <mergeCell ref="D57:H57"/>
    <mergeCell ref="J57:AF57"/>
    <mergeCell ref="AG57:AM57"/>
    <mergeCell ref="AN57:AP57"/>
    <mergeCell ref="AG54:AM54"/>
    <mergeCell ref="AN54:AP54"/>
    <mergeCell ref="D55:H55"/>
    <mergeCell ref="J55:AF55"/>
    <mergeCell ref="AG55:AM55"/>
    <mergeCell ref="AN55:AP55"/>
    <mergeCell ref="AM47:AN47"/>
    <mergeCell ref="AM49:AP49"/>
    <mergeCell ref="AM50:AP50"/>
    <mergeCell ref="C52:G52"/>
    <mergeCell ref="I52:AF52"/>
    <mergeCell ref="AG52:AM52"/>
    <mergeCell ref="AN52:AP52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29:P29"/>
    <mergeCell ref="W29:AE29"/>
    <mergeCell ref="AK29:AO29"/>
    <mergeCell ref="L30:P30"/>
    <mergeCell ref="W30:AE30"/>
    <mergeCell ref="AK30:AO30"/>
    <mergeCell ref="L28:P28"/>
    <mergeCell ref="W28:AE28"/>
    <mergeCell ref="AK28:AO28"/>
    <mergeCell ref="K5:AO5"/>
    <mergeCell ref="K6:AO6"/>
    <mergeCell ref="E14:AJ14"/>
    <mergeCell ref="E23:AN23"/>
    <mergeCell ref="AK26:AO26"/>
  </mergeCells>
  <hyperlinks>
    <hyperlink ref="A55" location="'SO 01 - Stavební řešení'!C2" display="/"/>
    <hyperlink ref="A56" location="'SO 02 - SILNOPROUDÉ ELEKT...'!C2" display="/"/>
    <hyperlink ref="A57" location="'SO 03 - Elektroinstalace ...'!C2" display="/"/>
    <hyperlink ref="A58" location="'SO 04 - Vedlejší rozpočto...'!C2" display="/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7C0EE-EEC7-457C-B4C9-F23083607A26}">
  <dimension ref="A2:Y185"/>
  <sheetViews>
    <sheetView zoomScale="73" zoomScaleNormal="73" workbookViewId="0" topLeftCell="A158">
      <selection activeCell="G140" sqref="G140"/>
    </sheetView>
  </sheetViews>
  <sheetFormatPr defaultColWidth="9.140625" defaultRowHeight="15"/>
  <cols>
    <col min="5" max="5" width="44.7109375" style="0" customWidth="1"/>
    <col min="6" max="6" width="40.7109375" style="0" customWidth="1"/>
    <col min="8" max="8" width="13.7109375" style="0" customWidth="1"/>
    <col min="10" max="10" width="15.00390625" style="0" customWidth="1"/>
    <col min="23" max="23" width="14.8515625" style="0" customWidth="1"/>
    <col min="24" max="24" width="14.00390625" style="0" customWidth="1"/>
  </cols>
  <sheetData>
    <row r="2" spans="12:22" ht="15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2:12" ht="15">
      <c r="B3" s="3"/>
      <c r="C3" s="4"/>
      <c r="D3" s="4"/>
      <c r="E3" s="4"/>
      <c r="F3" s="4"/>
      <c r="G3" s="4"/>
      <c r="H3" s="4"/>
      <c r="I3" s="4"/>
      <c r="J3" s="4"/>
      <c r="K3" s="4"/>
      <c r="L3" s="5"/>
    </row>
    <row r="4" spans="2:13" ht="18">
      <c r="B4" s="5"/>
      <c r="D4" s="6" t="s">
        <v>52</v>
      </c>
      <c r="L4" s="5"/>
      <c r="M4" s="47" t="s">
        <v>53</v>
      </c>
    </row>
    <row r="5" spans="2:12" ht="15">
      <c r="B5" s="5"/>
      <c r="L5" s="5"/>
    </row>
    <row r="6" spans="2:12" ht="15">
      <c r="B6" s="5"/>
      <c r="D6" s="10" t="s">
        <v>4</v>
      </c>
      <c r="L6" s="5"/>
    </row>
    <row r="7" spans="2:12" ht="15" customHeight="1">
      <c r="B7" s="5"/>
      <c r="E7" s="341" t="s">
        <v>370</v>
      </c>
      <c r="F7" s="342"/>
      <c r="G7" s="342"/>
      <c r="H7" s="342"/>
      <c r="L7" s="5"/>
    </row>
    <row r="8" spans="1:22" ht="15">
      <c r="A8" s="15"/>
      <c r="B8" s="16"/>
      <c r="C8" s="15"/>
      <c r="D8" s="10" t="s">
        <v>54</v>
      </c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 customHeight="1">
      <c r="A9" s="15"/>
      <c r="B9" s="16"/>
      <c r="C9" s="15"/>
      <c r="D9" s="15"/>
      <c r="E9" s="322" t="s">
        <v>585</v>
      </c>
      <c r="F9" s="340"/>
      <c r="G9" s="340"/>
      <c r="H9" s="340"/>
      <c r="I9" s="15"/>
      <c r="J9" s="15"/>
      <c r="K9" s="15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>
      <c r="A11" s="15"/>
      <c r="B11" s="16"/>
      <c r="C11" s="15"/>
      <c r="D11" s="10" t="s">
        <v>5</v>
      </c>
      <c r="E11" s="15"/>
      <c r="F11" s="8" t="s">
        <v>6</v>
      </c>
      <c r="G11" s="15"/>
      <c r="H11" s="15"/>
      <c r="I11" s="10" t="s">
        <v>7</v>
      </c>
      <c r="J11" s="8" t="s">
        <v>6</v>
      </c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>
      <c r="A12" s="15"/>
      <c r="B12" s="16"/>
      <c r="C12" s="15"/>
      <c r="D12" s="10" t="s">
        <v>8</v>
      </c>
      <c r="E12" s="15"/>
      <c r="F12" s="8"/>
      <c r="G12" s="15"/>
      <c r="H12" s="15"/>
      <c r="I12" s="10" t="s">
        <v>9</v>
      </c>
      <c r="J12" s="36">
        <v>45116</v>
      </c>
      <c r="K12" s="15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>
      <c r="A14" s="15"/>
      <c r="B14" s="16"/>
      <c r="C14" s="15"/>
      <c r="D14" s="10" t="s">
        <v>10</v>
      </c>
      <c r="E14" s="15"/>
      <c r="F14" s="15"/>
      <c r="G14" s="15"/>
      <c r="H14" s="15"/>
      <c r="I14" s="10" t="s">
        <v>11</v>
      </c>
      <c r="J14" s="8"/>
      <c r="K14" s="1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">
      <c r="A15" s="15"/>
      <c r="B15" s="16"/>
      <c r="C15" s="15"/>
      <c r="D15" s="15"/>
      <c r="E15" s="8" t="s">
        <v>368</v>
      </c>
      <c r="F15" s="15"/>
      <c r="G15" s="15"/>
      <c r="H15" s="15"/>
      <c r="I15" s="10" t="s">
        <v>12</v>
      </c>
      <c r="J15" s="8" t="s">
        <v>6</v>
      </c>
      <c r="K15" s="15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5"/>
      <c r="B17" s="16"/>
      <c r="C17" s="15"/>
      <c r="D17" s="10" t="s">
        <v>13</v>
      </c>
      <c r="E17" s="15"/>
      <c r="F17" s="15"/>
      <c r="G17" s="15"/>
      <c r="H17" s="15"/>
      <c r="I17" s="10" t="s">
        <v>11</v>
      </c>
      <c r="J17" s="11" t="s">
        <v>14</v>
      </c>
      <c r="K17" s="15"/>
      <c r="L17" s="16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6"/>
      <c r="C18" s="15"/>
      <c r="D18" s="15"/>
      <c r="E18" s="343" t="s">
        <v>14</v>
      </c>
      <c r="F18" s="311"/>
      <c r="G18" s="311"/>
      <c r="H18" s="311"/>
      <c r="I18" s="10" t="s">
        <v>12</v>
      </c>
      <c r="J18" s="11" t="s">
        <v>14</v>
      </c>
      <c r="K18" s="15"/>
      <c r="L18" s="16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6"/>
      <c r="C20" s="15"/>
      <c r="D20" s="10" t="s">
        <v>15</v>
      </c>
      <c r="E20" s="15"/>
      <c r="F20" s="15"/>
      <c r="G20" s="15"/>
      <c r="H20" s="15"/>
      <c r="I20" s="10" t="s">
        <v>11</v>
      </c>
      <c r="J20" s="8" t="s">
        <v>16</v>
      </c>
      <c r="K20" s="15"/>
      <c r="L20" s="16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6"/>
      <c r="C21" s="15"/>
      <c r="D21" s="15"/>
      <c r="E21" s="8" t="s">
        <v>17</v>
      </c>
      <c r="F21" s="15"/>
      <c r="G21" s="15"/>
      <c r="H21" s="15"/>
      <c r="I21" s="10" t="s">
        <v>12</v>
      </c>
      <c r="J21" s="8" t="s">
        <v>6</v>
      </c>
      <c r="K21" s="15"/>
      <c r="L21" s="16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6"/>
      <c r="C23" s="15"/>
      <c r="D23" s="10" t="s">
        <v>18</v>
      </c>
      <c r="E23" s="15"/>
      <c r="F23" s="15"/>
      <c r="G23" s="15"/>
      <c r="H23" s="15"/>
      <c r="I23" s="10" t="s">
        <v>11</v>
      </c>
      <c r="J23" s="8" t="s">
        <v>6</v>
      </c>
      <c r="K23" s="15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6"/>
      <c r="C24" s="15"/>
      <c r="D24" s="15"/>
      <c r="E24" s="8" t="s">
        <v>369</v>
      </c>
      <c r="F24" s="15"/>
      <c r="G24" s="15"/>
      <c r="H24" s="15"/>
      <c r="I24" s="10" t="s">
        <v>12</v>
      </c>
      <c r="J24" s="8" t="s">
        <v>6</v>
      </c>
      <c r="K24" s="15"/>
      <c r="L24" s="16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6"/>
      <c r="C26" s="15"/>
      <c r="D26" s="10" t="s">
        <v>20</v>
      </c>
      <c r="E26" s="15"/>
      <c r="F26" s="15"/>
      <c r="G26" s="15"/>
      <c r="H26" s="15"/>
      <c r="I26" s="15"/>
      <c r="J26" s="15"/>
      <c r="K26" s="15"/>
      <c r="L26" s="16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48"/>
      <c r="B27" s="49"/>
      <c r="C27" s="48"/>
      <c r="D27" s="48"/>
      <c r="E27" s="316" t="s">
        <v>6</v>
      </c>
      <c r="F27" s="316"/>
      <c r="G27" s="316"/>
      <c r="H27" s="316"/>
      <c r="I27" s="48"/>
      <c r="J27" s="48"/>
      <c r="K27" s="48"/>
      <c r="L27" s="49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ht="15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6"/>
      <c r="C29" s="15"/>
      <c r="D29" s="50"/>
      <c r="E29" s="50"/>
      <c r="F29" s="50"/>
      <c r="G29" s="50"/>
      <c r="H29" s="50"/>
      <c r="I29" s="50"/>
      <c r="J29" s="50"/>
      <c r="K29" s="50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>
      <c r="A30" s="15"/>
      <c r="B30" s="16"/>
      <c r="C30" s="15"/>
      <c r="D30" s="51" t="s">
        <v>22</v>
      </c>
      <c r="E30" s="15"/>
      <c r="F30" s="15"/>
      <c r="G30" s="15"/>
      <c r="H30" s="15"/>
      <c r="I30" s="15"/>
      <c r="J30" s="42">
        <f>ROUND(J87,2)</f>
        <v>0</v>
      </c>
      <c r="K30" s="15"/>
      <c r="L30" s="16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6"/>
      <c r="C31" s="15"/>
      <c r="D31" s="50"/>
      <c r="E31" s="50"/>
      <c r="F31" s="50"/>
      <c r="G31" s="50"/>
      <c r="H31" s="50"/>
      <c r="I31" s="50"/>
      <c r="J31" s="50"/>
      <c r="K31" s="50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6"/>
      <c r="C32" s="15"/>
      <c r="D32" s="15"/>
      <c r="E32" s="15"/>
      <c r="F32" s="19" t="s">
        <v>24</v>
      </c>
      <c r="G32" s="15"/>
      <c r="H32" s="15"/>
      <c r="I32" s="19" t="s">
        <v>23</v>
      </c>
      <c r="J32" s="19" t="s">
        <v>25</v>
      </c>
      <c r="K32" s="15"/>
      <c r="L32" s="16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6"/>
      <c r="C33" s="15"/>
      <c r="D33" s="52" t="s">
        <v>26</v>
      </c>
      <c r="E33" s="10" t="s">
        <v>27</v>
      </c>
      <c r="F33" s="53">
        <f>ROUND((SUM(BE87:BE184)),2)</f>
        <v>0</v>
      </c>
      <c r="G33" s="15"/>
      <c r="H33" s="15"/>
      <c r="I33" s="54">
        <v>0.21</v>
      </c>
      <c r="J33" s="53">
        <f>ROUND(((SUM(BE87:BE184))*I33),2)</f>
        <v>0</v>
      </c>
      <c r="K33" s="15"/>
      <c r="L33" s="16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6"/>
      <c r="C34" s="15"/>
      <c r="D34" s="15"/>
      <c r="E34" s="10" t="s">
        <v>28</v>
      </c>
      <c r="F34" s="53">
        <f>ROUND((SUM(BF87:BF184)),2)</f>
        <v>0</v>
      </c>
      <c r="G34" s="15"/>
      <c r="H34" s="15"/>
      <c r="I34" s="54">
        <v>0.15</v>
      </c>
      <c r="J34" s="53">
        <f>ROUND(((SUM(BF87:BF184))*I34),2)</f>
        <v>0</v>
      </c>
      <c r="K34" s="15"/>
      <c r="L34" s="16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6"/>
      <c r="C35" s="15"/>
      <c r="D35" s="15"/>
      <c r="E35" s="10" t="s">
        <v>29</v>
      </c>
      <c r="F35" s="53">
        <f>ROUND((SUM(BG87:BG184)),2)</f>
        <v>0</v>
      </c>
      <c r="G35" s="15"/>
      <c r="H35" s="15"/>
      <c r="I35" s="54">
        <v>0.21</v>
      </c>
      <c r="J35" s="53">
        <f>0</f>
        <v>0</v>
      </c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>
      <c r="A36" s="15"/>
      <c r="B36" s="16"/>
      <c r="C36" s="15"/>
      <c r="D36" s="15"/>
      <c r="E36" s="10" t="s">
        <v>30</v>
      </c>
      <c r="F36" s="53">
        <f>ROUND((SUM(BH87:BH184)),2)</f>
        <v>0</v>
      </c>
      <c r="G36" s="15"/>
      <c r="H36" s="15"/>
      <c r="I36" s="54">
        <v>0.15</v>
      </c>
      <c r="J36" s="53">
        <f>0</f>
        <v>0</v>
      </c>
      <c r="K36" s="15"/>
      <c r="L36" s="16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>
      <c r="A37" s="15"/>
      <c r="B37" s="16"/>
      <c r="C37" s="15"/>
      <c r="D37" s="15"/>
      <c r="E37" s="10" t="s">
        <v>31</v>
      </c>
      <c r="F37" s="53">
        <f>ROUND((SUM(BI87:BI184)),2)</f>
        <v>0</v>
      </c>
      <c r="G37" s="15"/>
      <c r="H37" s="15"/>
      <c r="I37" s="54">
        <v>0</v>
      </c>
      <c r="J37" s="53">
        <f>0</f>
        <v>0</v>
      </c>
      <c r="K37" s="15"/>
      <c r="L37" s="16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5.75">
      <c r="A39" s="15"/>
      <c r="B39" s="16"/>
      <c r="C39" s="55"/>
      <c r="D39" s="56" t="s">
        <v>32</v>
      </c>
      <c r="E39" s="37"/>
      <c r="F39" s="37"/>
      <c r="G39" s="57" t="s">
        <v>33</v>
      </c>
      <c r="H39" s="58" t="s">
        <v>34</v>
      </c>
      <c r="I39" s="37"/>
      <c r="J39" s="59">
        <f>SUM(J30:J37)</f>
        <v>0</v>
      </c>
      <c r="K39" s="60"/>
      <c r="L39" s="16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5">
      <c r="A40" s="15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16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4" spans="1:22" ht="15">
      <c r="A44" s="15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16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8">
      <c r="A45" s="15"/>
      <c r="B45" s="16"/>
      <c r="C45" s="6" t="s">
        <v>57</v>
      </c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5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5">
      <c r="A47" s="15"/>
      <c r="B47" s="16"/>
      <c r="C47" s="10" t="s">
        <v>4</v>
      </c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5" customHeight="1">
      <c r="A48" s="15"/>
      <c r="B48" s="16"/>
      <c r="C48" s="15"/>
      <c r="D48" s="15"/>
      <c r="E48" s="341" t="str">
        <f>E7</f>
        <v>Rekonstrukce elektroinstalace stávajícího objektu BD Kolín,Kolín, Benešova č.p.642-644</v>
      </c>
      <c r="F48" s="342"/>
      <c r="G48" s="342"/>
      <c r="H48" s="342"/>
      <c r="I48" s="15"/>
      <c r="J48" s="15"/>
      <c r="K48" s="15"/>
      <c r="L48" s="16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5">
      <c r="A49" s="15"/>
      <c r="B49" s="16"/>
      <c r="C49" s="10" t="s">
        <v>54</v>
      </c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5" customHeight="1">
      <c r="A50" s="15"/>
      <c r="B50" s="16"/>
      <c r="C50" s="15"/>
      <c r="D50" s="15"/>
      <c r="E50" s="322" t="str">
        <f>E9</f>
        <v>SO 01 - Stavební řešení</v>
      </c>
      <c r="F50" s="340"/>
      <c r="G50" s="340"/>
      <c r="H50" s="340"/>
      <c r="I50" s="15"/>
      <c r="J50" s="15"/>
      <c r="K50" s="15"/>
      <c r="L50" s="16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5">
      <c r="A51" s="15"/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5">
      <c r="A52" s="15"/>
      <c r="B52" s="16"/>
      <c r="C52" s="10" t="s">
        <v>8</v>
      </c>
      <c r="D52" s="15"/>
      <c r="E52" s="15"/>
      <c r="F52" s="8">
        <f>F12</f>
        <v>0</v>
      </c>
      <c r="G52" s="15"/>
      <c r="H52" s="15"/>
      <c r="I52" s="10" t="s">
        <v>9</v>
      </c>
      <c r="J52" s="36">
        <f>IF(J12="","",J12)</f>
        <v>45116</v>
      </c>
      <c r="K52" s="15"/>
      <c r="L52" s="16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5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51">
      <c r="A54" s="15"/>
      <c r="B54" s="16"/>
      <c r="C54" s="10" t="s">
        <v>10</v>
      </c>
      <c r="D54" s="15"/>
      <c r="E54" s="15"/>
      <c r="F54" s="8" t="str">
        <f>E15</f>
        <v>Město Kolín,Karlovo nám.78, Kolín I</v>
      </c>
      <c r="G54" s="15"/>
      <c r="H54" s="15"/>
      <c r="I54" s="10" t="s">
        <v>15</v>
      </c>
      <c r="J54" s="13" t="str">
        <f>E21</f>
        <v>D&amp;C Power s.r.o. V.Huga 359/6 Praha 5 Smíchov</v>
      </c>
      <c r="K54" s="15"/>
      <c r="L54" s="16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25.5">
      <c r="A55" s="15"/>
      <c r="B55" s="16"/>
      <c r="C55" s="10" t="s">
        <v>13</v>
      </c>
      <c r="D55" s="15"/>
      <c r="E55" s="15"/>
      <c r="F55" s="8" t="str">
        <f>IF(E18="","",E18)</f>
        <v>Vyplň údaj</v>
      </c>
      <c r="G55" s="15"/>
      <c r="H55" s="15"/>
      <c r="I55" s="10" t="s">
        <v>18</v>
      </c>
      <c r="J55" s="13" t="str">
        <f>E24</f>
        <v>Jakub Frajkovský</v>
      </c>
      <c r="K55" s="15"/>
      <c r="L55" s="16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5">
      <c r="A56" s="15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5">
      <c r="A57" s="15"/>
      <c r="B57" s="16"/>
      <c r="C57" s="61" t="s">
        <v>58</v>
      </c>
      <c r="D57" s="55"/>
      <c r="E57" s="55"/>
      <c r="F57" s="55"/>
      <c r="G57" s="55"/>
      <c r="H57" s="55"/>
      <c r="I57" s="55"/>
      <c r="J57" s="62" t="s">
        <v>59</v>
      </c>
      <c r="K57" s="55"/>
      <c r="L57" s="16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5">
      <c r="A58" s="15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5.75">
      <c r="A59" s="15"/>
      <c r="B59" s="16"/>
      <c r="C59" s="63" t="s">
        <v>41</v>
      </c>
      <c r="D59" s="15"/>
      <c r="E59" s="15"/>
      <c r="F59" s="15"/>
      <c r="G59" s="15"/>
      <c r="H59" s="15"/>
      <c r="I59" s="15"/>
      <c r="J59" s="42">
        <f>J87</f>
        <v>0</v>
      </c>
      <c r="K59" s="15"/>
      <c r="L59" s="16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5">
      <c r="A60" s="64"/>
      <c r="B60" s="65"/>
      <c r="C60" s="64"/>
      <c r="D60" s="66" t="s">
        <v>587</v>
      </c>
      <c r="E60" s="67"/>
      <c r="F60" s="67"/>
      <c r="G60" s="67"/>
      <c r="H60" s="67"/>
      <c r="I60" s="67"/>
      <c r="J60" s="68">
        <f>J88</f>
        <v>0</v>
      </c>
      <c r="K60" s="64"/>
      <c r="L60" s="65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5">
      <c r="A61" s="69"/>
      <c r="B61" s="70"/>
      <c r="C61" s="69"/>
      <c r="D61" s="71" t="s">
        <v>588</v>
      </c>
      <c r="E61" s="72"/>
      <c r="F61" s="72"/>
      <c r="G61" s="72"/>
      <c r="H61" s="72"/>
      <c r="I61" s="72"/>
      <c r="J61" s="73">
        <f>J89</f>
        <v>0</v>
      </c>
      <c r="K61" s="69"/>
      <c r="L61" s="70"/>
      <c r="M61" s="69"/>
      <c r="N61" s="69"/>
      <c r="O61" s="69"/>
      <c r="P61" s="69"/>
      <c r="Q61" s="69"/>
      <c r="R61" s="69"/>
      <c r="S61" s="69"/>
      <c r="T61" s="69"/>
      <c r="U61" s="69"/>
      <c r="V61" s="69"/>
    </row>
    <row r="62" spans="1:22" ht="15">
      <c r="A62" s="69"/>
      <c r="B62" s="70"/>
      <c r="C62" s="69"/>
      <c r="D62" s="71" t="s">
        <v>589</v>
      </c>
      <c r="E62" s="72"/>
      <c r="F62" s="72"/>
      <c r="G62" s="72"/>
      <c r="H62" s="72"/>
      <c r="I62" s="72"/>
      <c r="J62" s="73">
        <f>J93</f>
        <v>0</v>
      </c>
      <c r="K62" s="69"/>
      <c r="L62" s="70"/>
      <c r="M62" s="69"/>
      <c r="N62" s="69"/>
      <c r="O62" s="69"/>
      <c r="P62" s="69"/>
      <c r="Q62" s="69"/>
      <c r="R62" s="69"/>
      <c r="S62" s="69"/>
      <c r="T62" s="69"/>
      <c r="U62" s="69"/>
      <c r="V62" s="69"/>
    </row>
    <row r="63" spans="1:22" ht="15">
      <c r="A63" s="69"/>
      <c r="B63" s="70"/>
      <c r="C63" s="69"/>
      <c r="D63" s="71" t="s">
        <v>590</v>
      </c>
      <c r="E63" s="72"/>
      <c r="F63" s="72"/>
      <c r="G63" s="72"/>
      <c r="H63" s="72"/>
      <c r="I63" s="72"/>
      <c r="J63" s="73">
        <f>J121</f>
        <v>0</v>
      </c>
      <c r="K63" s="69"/>
      <c r="L63" s="70"/>
      <c r="M63" s="69"/>
      <c r="N63" s="69"/>
      <c r="O63" s="69"/>
      <c r="P63" s="69"/>
      <c r="Q63" s="69"/>
      <c r="R63" s="69"/>
      <c r="S63" s="69"/>
      <c r="T63" s="69"/>
      <c r="U63" s="69"/>
      <c r="V63" s="69"/>
    </row>
    <row r="64" spans="1:22" ht="15">
      <c r="A64" s="69"/>
      <c r="B64" s="70"/>
      <c r="C64" s="69"/>
      <c r="D64" s="71" t="s">
        <v>591</v>
      </c>
      <c r="E64" s="72"/>
      <c r="F64" s="72"/>
      <c r="G64" s="72"/>
      <c r="H64" s="72"/>
      <c r="I64" s="72"/>
      <c r="J64" s="73">
        <f>J133</f>
        <v>0</v>
      </c>
      <c r="K64" s="69"/>
      <c r="L64" s="70"/>
      <c r="M64" s="69"/>
      <c r="N64" s="69"/>
      <c r="O64" s="69"/>
      <c r="P64" s="69"/>
      <c r="Q64" s="69"/>
      <c r="R64" s="69"/>
      <c r="S64" s="69"/>
      <c r="T64" s="69"/>
      <c r="U64" s="69"/>
      <c r="V64" s="69"/>
    </row>
    <row r="65" spans="1:22" ht="15">
      <c r="A65" s="64"/>
      <c r="B65" s="65"/>
      <c r="C65" s="64"/>
      <c r="D65" s="66" t="s">
        <v>65</v>
      </c>
      <c r="E65" s="67"/>
      <c r="F65" s="67"/>
      <c r="G65" s="67"/>
      <c r="H65" s="67"/>
      <c r="I65" s="67"/>
      <c r="J65" s="68">
        <f>J138</f>
        <v>0</v>
      </c>
      <c r="K65" s="64"/>
      <c r="L65" s="65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5">
      <c r="A66" s="69"/>
      <c r="B66" s="70"/>
      <c r="C66" s="69"/>
      <c r="D66" s="71" t="s">
        <v>592</v>
      </c>
      <c r="E66" s="72"/>
      <c r="F66" s="72"/>
      <c r="G66" s="72"/>
      <c r="H66" s="72"/>
      <c r="I66" s="72"/>
      <c r="J66" s="73">
        <f>J141</f>
        <v>0</v>
      </c>
      <c r="K66" s="69"/>
      <c r="L66" s="70"/>
      <c r="M66" s="69"/>
      <c r="N66" s="69"/>
      <c r="O66" s="69"/>
      <c r="P66" s="69"/>
      <c r="Q66" s="69"/>
      <c r="R66" s="69"/>
      <c r="S66" s="69"/>
      <c r="T66" s="69"/>
      <c r="U66" s="69"/>
      <c r="V66" s="69"/>
    </row>
    <row r="67" spans="1:22" ht="15">
      <c r="A67" s="64"/>
      <c r="B67" s="65"/>
      <c r="C67" s="64"/>
      <c r="D67" s="66" t="s">
        <v>593</v>
      </c>
      <c r="E67" s="67"/>
      <c r="F67" s="67"/>
      <c r="G67" s="67"/>
      <c r="H67" s="67"/>
      <c r="I67" s="67"/>
      <c r="J67" s="68">
        <f>J175</f>
        <v>0</v>
      </c>
      <c r="K67" s="64"/>
      <c r="L67" s="65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5">
      <c r="A68" s="15"/>
      <c r="B68" s="16"/>
      <c r="C68" s="15"/>
      <c r="D68" s="15"/>
      <c r="E68" s="15"/>
      <c r="F68" s="15"/>
      <c r="G68" s="15"/>
      <c r="H68" s="15"/>
      <c r="I68" s="15"/>
      <c r="J68" s="15"/>
      <c r="K68" s="15"/>
      <c r="L68" s="16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15">
      <c r="A69" s="15"/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16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3" spans="1:22" ht="15">
      <c r="A73" s="15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16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8">
      <c r="A74" s="15"/>
      <c r="B74" s="16"/>
      <c r="C74" s="6" t="s">
        <v>73</v>
      </c>
      <c r="D74" s="15"/>
      <c r="E74" s="15"/>
      <c r="F74" s="15"/>
      <c r="G74" s="15"/>
      <c r="H74" s="15"/>
      <c r="I74" s="15"/>
      <c r="J74" s="15"/>
      <c r="K74" s="15"/>
      <c r="L74" s="16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15">
      <c r="A75" s="15"/>
      <c r="B75" s="16"/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5">
      <c r="A76" s="15"/>
      <c r="B76" s="16"/>
      <c r="C76" s="10" t="s">
        <v>4</v>
      </c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15">
      <c r="A77" s="15"/>
      <c r="B77" s="16"/>
      <c r="C77" s="15"/>
      <c r="D77" s="15"/>
      <c r="E77" s="341" t="str">
        <f>E7</f>
        <v>Rekonstrukce elektroinstalace stávajícího objektu BD Kolín,Kolín, Benešova č.p.642-644</v>
      </c>
      <c r="F77" s="342"/>
      <c r="G77" s="342"/>
      <c r="H77" s="342"/>
      <c r="I77" s="15"/>
      <c r="J77" s="15"/>
      <c r="K77" s="15"/>
      <c r="L77" s="16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15">
      <c r="A78" s="15"/>
      <c r="B78" s="16"/>
      <c r="C78" s="10" t="s">
        <v>54</v>
      </c>
      <c r="D78" s="15"/>
      <c r="E78" s="15"/>
      <c r="F78" s="15"/>
      <c r="G78" s="15"/>
      <c r="H78" s="15"/>
      <c r="I78" s="15"/>
      <c r="J78" s="15"/>
      <c r="K78" s="15"/>
      <c r="L78" s="16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15" customHeight="1">
      <c r="A79" s="15"/>
      <c r="B79" s="16"/>
      <c r="C79" s="15"/>
      <c r="D79" s="15"/>
      <c r="E79" s="322" t="str">
        <f>E9</f>
        <v>SO 01 - Stavební řešení</v>
      </c>
      <c r="F79" s="340"/>
      <c r="G79" s="340"/>
      <c r="H79" s="340"/>
      <c r="I79" s="15"/>
      <c r="J79" s="15"/>
      <c r="K79" s="15"/>
      <c r="L79" s="16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15">
      <c r="A80" s="15"/>
      <c r="B80" s="16"/>
      <c r="C80" s="15"/>
      <c r="D80" s="15"/>
      <c r="E80" s="15"/>
      <c r="F80" s="15"/>
      <c r="G80" s="15"/>
      <c r="H80" s="15"/>
      <c r="I80" s="15"/>
      <c r="J80" s="15"/>
      <c r="K80" s="15"/>
      <c r="L80" s="16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15">
      <c r="A81" s="15"/>
      <c r="B81" s="16"/>
      <c r="C81" s="10" t="s">
        <v>8</v>
      </c>
      <c r="D81" s="15"/>
      <c r="E81" s="15"/>
      <c r="F81" s="8">
        <f>F12</f>
        <v>0</v>
      </c>
      <c r="G81" s="15"/>
      <c r="H81" s="15"/>
      <c r="I81" s="10" t="s">
        <v>9</v>
      </c>
      <c r="J81" s="36">
        <f>IF(J12="","",J12)</f>
        <v>45116</v>
      </c>
      <c r="K81" s="15"/>
      <c r="L81" s="16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15">
      <c r="A82" s="15"/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6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51">
      <c r="A83" s="15"/>
      <c r="B83" s="16"/>
      <c r="C83" s="10" t="s">
        <v>10</v>
      </c>
      <c r="D83" s="15"/>
      <c r="E83" s="15"/>
      <c r="F83" s="8" t="str">
        <f>E15</f>
        <v>Město Kolín,Karlovo nám.78, Kolín I</v>
      </c>
      <c r="G83" s="15"/>
      <c r="H83" s="15"/>
      <c r="I83" s="10" t="s">
        <v>15</v>
      </c>
      <c r="J83" s="13" t="str">
        <f>E21</f>
        <v>D&amp;C Power s.r.o. V.Huga 359/6 Praha 5 Smíchov</v>
      </c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ht="25.5">
      <c r="A84" s="15"/>
      <c r="B84" s="16"/>
      <c r="C84" s="10" t="s">
        <v>13</v>
      </c>
      <c r="D84" s="15"/>
      <c r="E84" s="15"/>
      <c r="F84" s="8" t="str">
        <f>IF(E18="","",E18)</f>
        <v>Vyplň údaj</v>
      </c>
      <c r="G84" s="15"/>
      <c r="H84" s="15"/>
      <c r="I84" s="10" t="s">
        <v>18</v>
      </c>
      <c r="J84" s="13" t="str">
        <f>E24</f>
        <v>Jakub Frajkovský</v>
      </c>
      <c r="K84" s="15"/>
      <c r="L84" s="16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15">
      <c r="A85" s="15"/>
      <c r="B85" s="16"/>
      <c r="C85" s="15"/>
      <c r="D85" s="15"/>
      <c r="E85" s="15"/>
      <c r="F85" s="15"/>
      <c r="G85" s="15"/>
      <c r="H85" s="15"/>
      <c r="I85" s="15"/>
      <c r="J85" s="15"/>
      <c r="K85" s="15"/>
      <c r="L85" s="16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36">
      <c r="A86" s="74"/>
      <c r="B86" s="75"/>
      <c r="C86" s="76" t="s">
        <v>74</v>
      </c>
      <c r="D86" s="77" t="s">
        <v>40</v>
      </c>
      <c r="E86" s="77" t="s">
        <v>36</v>
      </c>
      <c r="F86" s="77" t="s">
        <v>37</v>
      </c>
      <c r="G86" s="77" t="s">
        <v>75</v>
      </c>
      <c r="H86" s="77" t="s">
        <v>76</v>
      </c>
      <c r="I86" s="77" t="s">
        <v>77</v>
      </c>
      <c r="J86" s="77" t="s">
        <v>59</v>
      </c>
      <c r="K86" s="78" t="s">
        <v>78</v>
      </c>
      <c r="L86" s="75"/>
      <c r="M86" s="79" t="s">
        <v>6</v>
      </c>
      <c r="N86" s="80" t="s">
        <v>26</v>
      </c>
      <c r="O86" s="80" t="s">
        <v>79</v>
      </c>
      <c r="P86" s="80" t="s">
        <v>80</v>
      </c>
      <c r="Q86" s="80" t="s">
        <v>81</v>
      </c>
      <c r="R86" s="80" t="s">
        <v>82</v>
      </c>
      <c r="S86" s="80" t="s">
        <v>83</v>
      </c>
      <c r="T86" s="81" t="s">
        <v>84</v>
      </c>
      <c r="U86" s="74"/>
      <c r="V86" s="74"/>
    </row>
    <row r="87" spans="1:22" ht="15.75">
      <c r="A87" s="15"/>
      <c r="B87" s="16"/>
      <c r="C87" s="40" t="s">
        <v>85</v>
      </c>
      <c r="D87" s="15"/>
      <c r="E87" s="15"/>
      <c r="F87" s="15"/>
      <c r="G87" s="15"/>
      <c r="H87" s="15"/>
      <c r="I87" s="15"/>
      <c r="J87" s="82">
        <f>J88</f>
        <v>0</v>
      </c>
      <c r="K87" s="15"/>
      <c r="L87" s="16"/>
      <c r="M87" s="83"/>
      <c r="N87" s="50"/>
      <c r="O87" s="50"/>
      <c r="P87" s="84" t="e">
        <f>P88+P138+P175</f>
        <v>#REF!</v>
      </c>
      <c r="Q87" s="50"/>
      <c r="R87" s="84" t="e">
        <f>R88+R138+R175</f>
        <v>#REF!</v>
      </c>
      <c r="S87" s="50"/>
      <c r="T87" s="85" t="e">
        <f>T88+T138+T175</f>
        <v>#REF!</v>
      </c>
      <c r="U87" s="15"/>
      <c r="V87" s="15"/>
    </row>
    <row r="88" spans="1:22" ht="15.75">
      <c r="A88" s="86"/>
      <c r="B88" s="87"/>
      <c r="C88" s="86"/>
      <c r="D88" s="88" t="s">
        <v>86</v>
      </c>
      <c r="E88" s="89" t="s">
        <v>155</v>
      </c>
      <c r="F88" s="89" t="s">
        <v>594</v>
      </c>
      <c r="G88" s="86"/>
      <c r="H88" s="86"/>
      <c r="I88" s="90"/>
      <c r="J88" s="91">
        <f>SUM(J89,J121,J133,J138,J175)</f>
        <v>0</v>
      </c>
      <c r="K88" s="86"/>
      <c r="L88" s="87"/>
      <c r="M88" s="92"/>
      <c r="N88" s="86"/>
      <c r="O88" s="86"/>
      <c r="P88" s="93">
        <f>P89+P93+P121+P133</f>
        <v>0</v>
      </c>
      <c r="Q88" s="86"/>
      <c r="R88" s="93">
        <f>R89+R93+R121+R133</f>
        <v>106.12348999999999</v>
      </c>
      <c r="S88" s="86"/>
      <c r="T88" s="94">
        <f>T89+T93+T121+T133</f>
        <v>19.5986</v>
      </c>
      <c r="U88" s="86"/>
      <c r="V88" s="86"/>
    </row>
    <row r="89" spans="1:22" ht="15">
      <c r="A89" s="86"/>
      <c r="B89" s="87"/>
      <c r="C89" s="86"/>
      <c r="D89" s="88" t="s">
        <v>86</v>
      </c>
      <c r="E89" s="196" t="s">
        <v>96</v>
      </c>
      <c r="F89" s="196" t="s">
        <v>97</v>
      </c>
      <c r="G89" s="86"/>
      <c r="H89" s="86"/>
      <c r="I89" s="90"/>
      <c r="J89" s="197">
        <f>SUM(J90:J92)</f>
        <v>0</v>
      </c>
      <c r="K89" s="86"/>
      <c r="L89" s="87"/>
      <c r="M89" s="92"/>
      <c r="N89" s="86"/>
      <c r="O89" s="86"/>
      <c r="P89" s="93">
        <f>SUM(P90:P92)</f>
        <v>0</v>
      </c>
      <c r="Q89" s="86"/>
      <c r="R89" s="93">
        <f>SUM(R90:R92)</f>
        <v>94.72426999999999</v>
      </c>
      <c r="S89" s="86"/>
      <c r="T89" s="94">
        <f>SUM(T90:T92)</f>
        <v>0</v>
      </c>
      <c r="U89" s="86"/>
      <c r="V89" s="86"/>
    </row>
    <row r="90" spans="1:22" ht="24">
      <c r="A90" s="15"/>
      <c r="B90" s="16"/>
      <c r="C90" s="95" t="s">
        <v>89</v>
      </c>
      <c r="D90" s="95" t="s">
        <v>90</v>
      </c>
      <c r="E90" s="96" t="s">
        <v>595</v>
      </c>
      <c r="F90" s="1" t="s">
        <v>596</v>
      </c>
      <c r="G90" s="97" t="s">
        <v>93</v>
      </c>
      <c r="H90" s="98">
        <v>2229</v>
      </c>
      <c r="I90" s="99"/>
      <c r="J90" s="100">
        <f>ROUND(I90*H90,2)</f>
        <v>0</v>
      </c>
      <c r="K90" s="1" t="s">
        <v>371</v>
      </c>
      <c r="L90" s="16"/>
      <c r="M90" s="101" t="s">
        <v>6</v>
      </c>
      <c r="N90" s="102" t="s">
        <v>27</v>
      </c>
      <c r="O90" s="15"/>
      <c r="P90" s="103">
        <f>O90*H90</f>
        <v>0</v>
      </c>
      <c r="Q90" s="103">
        <v>0.04063</v>
      </c>
      <c r="R90" s="103">
        <f>Q90*H90</f>
        <v>90.56427</v>
      </c>
      <c r="S90" s="103">
        <v>0</v>
      </c>
      <c r="T90" s="104">
        <f>S90*H90</f>
        <v>0</v>
      </c>
      <c r="U90" s="15"/>
      <c r="V90" s="15"/>
    </row>
    <row r="91" spans="1:22" ht="15">
      <c r="A91" s="15"/>
      <c r="B91" s="16"/>
      <c r="C91" s="15"/>
      <c r="D91" s="105" t="s">
        <v>94</v>
      </c>
      <c r="E91" s="15"/>
      <c r="F91" s="106" t="s">
        <v>598</v>
      </c>
      <c r="G91" s="15"/>
      <c r="H91" s="15"/>
      <c r="I91" s="107"/>
      <c r="J91" s="15"/>
      <c r="K91" s="15"/>
      <c r="L91" s="16"/>
      <c r="M91" s="108"/>
      <c r="N91" s="15"/>
      <c r="O91" s="15"/>
      <c r="P91" s="15"/>
      <c r="Q91" s="15"/>
      <c r="R91" s="15"/>
      <c r="S91" s="15"/>
      <c r="T91" s="109"/>
      <c r="U91" s="15"/>
      <c r="V91" s="15"/>
    </row>
    <row r="92" spans="1:22" ht="36">
      <c r="A92" s="15"/>
      <c r="B92" s="16"/>
      <c r="C92" s="95" t="s">
        <v>98</v>
      </c>
      <c r="D92" s="95" t="s">
        <v>90</v>
      </c>
      <c r="E92" s="96" t="s">
        <v>599</v>
      </c>
      <c r="F92" s="1" t="s">
        <v>600</v>
      </c>
      <c r="G92" s="97" t="s">
        <v>93</v>
      </c>
      <c r="H92" s="98">
        <v>800</v>
      </c>
      <c r="I92" s="99"/>
      <c r="J92" s="100">
        <f>ROUND(I92*H92,2)</f>
        <v>0</v>
      </c>
      <c r="K92" s="1" t="s">
        <v>371</v>
      </c>
      <c r="L92" s="16"/>
      <c r="M92" s="101" t="s">
        <v>6</v>
      </c>
      <c r="N92" s="102" t="s">
        <v>27</v>
      </c>
      <c r="O92" s="15"/>
      <c r="P92" s="103">
        <f>O92*H92</f>
        <v>0</v>
      </c>
      <c r="Q92" s="103">
        <v>0.0052</v>
      </c>
      <c r="R92" s="103">
        <f>Q92*H92</f>
        <v>4.16</v>
      </c>
      <c r="S92" s="103">
        <v>0</v>
      </c>
      <c r="T92" s="104">
        <f>S92*H92</f>
        <v>0</v>
      </c>
      <c r="U92" s="15"/>
      <c r="V92" s="15"/>
    </row>
    <row r="93" spans="1:22" ht="15">
      <c r="A93" s="86"/>
      <c r="B93" s="87"/>
      <c r="C93" s="86"/>
      <c r="D93" s="88" t="s">
        <v>86</v>
      </c>
      <c r="E93" s="196" t="s">
        <v>104</v>
      </c>
      <c r="F93" s="196" t="s">
        <v>105</v>
      </c>
      <c r="G93" s="86"/>
      <c r="H93" s="86"/>
      <c r="I93" s="90"/>
      <c r="J93" s="197">
        <f>SUM(J94:J120)</f>
        <v>0</v>
      </c>
      <c r="K93" s="86"/>
      <c r="L93" s="87"/>
      <c r="M93" s="92"/>
      <c r="N93" s="86"/>
      <c r="O93" s="86"/>
      <c r="P93" s="93">
        <f>SUM(P94:P120)</f>
        <v>0</v>
      </c>
      <c r="Q93" s="86"/>
      <c r="R93" s="93">
        <f>SUM(R94:R120)</f>
        <v>11.39922</v>
      </c>
      <c r="S93" s="86"/>
      <c r="T93" s="94">
        <f>SUM(T94:T120)</f>
        <v>19.5986</v>
      </c>
      <c r="U93" s="86"/>
      <c r="V93" s="86"/>
    </row>
    <row r="94" spans="1:22" s="146" customFormat="1" ht="24">
      <c r="A94" s="15"/>
      <c r="B94" s="16"/>
      <c r="C94" s="95" t="s">
        <v>87</v>
      </c>
      <c r="D94" s="95" t="s">
        <v>90</v>
      </c>
      <c r="E94" s="96" t="s">
        <v>601</v>
      </c>
      <c r="F94" s="1" t="s">
        <v>602</v>
      </c>
      <c r="G94" s="97" t="s">
        <v>93</v>
      </c>
      <c r="H94" s="98">
        <v>3846</v>
      </c>
      <c r="I94" s="99"/>
      <c r="J94" s="100">
        <f>ROUND(I94*H94,2)</f>
        <v>0</v>
      </c>
      <c r="K94" s="1" t="s">
        <v>371</v>
      </c>
      <c r="L94" s="16"/>
      <c r="M94" s="101" t="s">
        <v>6</v>
      </c>
      <c r="N94" s="102" t="s">
        <v>27</v>
      </c>
      <c r="O94" s="15"/>
      <c r="P94" s="103">
        <f>O94*H94</f>
        <v>0</v>
      </c>
      <c r="Q94" s="103">
        <v>0</v>
      </c>
      <c r="R94" s="103">
        <f>Q94*H94</f>
        <v>0</v>
      </c>
      <c r="S94" s="103">
        <v>0</v>
      </c>
      <c r="T94" s="104">
        <f>S94*H94</f>
        <v>0</v>
      </c>
      <c r="U94" s="15"/>
      <c r="V94" s="15"/>
    </row>
    <row r="95" spans="1:22" s="146" customFormat="1" ht="36">
      <c r="A95" s="15"/>
      <c r="B95" s="16"/>
      <c r="C95" s="95" t="s">
        <v>109</v>
      </c>
      <c r="D95" s="95" t="s">
        <v>90</v>
      </c>
      <c r="E95" s="96" t="s">
        <v>603</v>
      </c>
      <c r="F95" s="1" t="s">
        <v>604</v>
      </c>
      <c r="G95" s="97" t="s">
        <v>112</v>
      </c>
      <c r="H95" s="98">
        <v>4600</v>
      </c>
      <c r="I95" s="99"/>
      <c r="J95" s="100">
        <f>ROUND(I95*H95,2)</f>
        <v>0</v>
      </c>
      <c r="K95" s="1" t="s">
        <v>371</v>
      </c>
      <c r="L95" s="16"/>
      <c r="M95" s="101" t="s">
        <v>6</v>
      </c>
      <c r="N95" s="102" t="s">
        <v>27</v>
      </c>
      <c r="O95" s="15"/>
      <c r="P95" s="103">
        <f>O95*H95</f>
        <v>0</v>
      </c>
      <c r="Q95" s="103">
        <v>0</v>
      </c>
      <c r="R95" s="103">
        <f>Q95*H95</f>
        <v>0</v>
      </c>
      <c r="S95" s="103">
        <v>0.002</v>
      </c>
      <c r="T95" s="104">
        <f>S95*H95</f>
        <v>9.200000000000001</v>
      </c>
      <c r="U95" s="15"/>
      <c r="V95" s="15"/>
    </row>
    <row r="96" spans="1:22" s="146" customFormat="1" ht="24">
      <c r="A96" s="15"/>
      <c r="B96" s="16"/>
      <c r="C96" s="95" t="s">
        <v>114</v>
      </c>
      <c r="D96" s="95" t="s">
        <v>90</v>
      </c>
      <c r="E96" s="96" t="s">
        <v>605</v>
      </c>
      <c r="F96" s="1" t="s">
        <v>606</v>
      </c>
      <c r="G96" s="97" t="s">
        <v>112</v>
      </c>
      <c r="H96" s="98">
        <v>600</v>
      </c>
      <c r="I96" s="99"/>
      <c r="J96" s="100">
        <f>ROUND(I96*H96,2)</f>
        <v>0</v>
      </c>
      <c r="K96" s="1" t="s">
        <v>371</v>
      </c>
      <c r="L96" s="16"/>
      <c r="M96" s="101" t="s">
        <v>6</v>
      </c>
      <c r="N96" s="102" t="s">
        <v>27</v>
      </c>
      <c r="O96" s="15"/>
      <c r="P96" s="103">
        <f>O96*H96</f>
        <v>0</v>
      </c>
      <c r="Q96" s="103">
        <v>0</v>
      </c>
      <c r="R96" s="103">
        <f>Q96*H96</f>
        <v>0</v>
      </c>
      <c r="S96" s="103">
        <v>0</v>
      </c>
      <c r="T96" s="104">
        <f>S96*H96</f>
        <v>0</v>
      </c>
      <c r="U96" s="15"/>
      <c r="V96" s="15"/>
    </row>
    <row r="97" spans="1:22" s="146" customFormat="1" ht="15">
      <c r="A97" s="15"/>
      <c r="B97" s="16"/>
      <c r="C97" s="15"/>
      <c r="D97" s="105" t="s">
        <v>94</v>
      </c>
      <c r="E97" s="15"/>
      <c r="F97" s="106" t="s">
        <v>607</v>
      </c>
      <c r="G97" s="15"/>
      <c r="H97" s="15"/>
      <c r="I97" s="107"/>
      <c r="J97" s="15"/>
      <c r="K97" s="15"/>
      <c r="L97" s="16"/>
      <c r="M97" s="108"/>
      <c r="N97" s="15"/>
      <c r="O97" s="15"/>
      <c r="P97" s="15"/>
      <c r="Q97" s="15"/>
      <c r="R97" s="15"/>
      <c r="S97" s="15"/>
      <c r="T97" s="109"/>
      <c r="U97" s="15"/>
      <c r="V97" s="15"/>
    </row>
    <row r="98" spans="1:22" s="146" customFormat="1" ht="15">
      <c r="A98" s="198"/>
      <c r="B98" s="199"/>
      <c r="C98" s="198"/>
      <c r="D98" s="200" t="s">
        <v>126</v>
      </c>
      <c r="E98" s="201" t="s">
        <v>6</v>
      </c>
      <c r="F98" s="202" t="s">
        <v>698</v>
      </c>
      <c r="G98" s="198"/>
      <c r="H98" s="201" t="s">
        <v>6</v>
      </c>
      <c r="I98" s="203"/>
      <c r="J98" s="198"/>
      <c r="K98" s="198"/>
      <c r="L98" s="199"/>
      <c r="M98" s="204"/>
      <c r="N98" s="198"/>
      <c r="O98" s="198"/>
      <c r="P98" s="198"/>
      <c r="Q98" s="198"/>
      <c r="R98" s="198"/>
      <c r="S98" s="198"/>
      <c r="T98" s="205"/>
      <c r="U98" s="198"/>
      <c r="V98" s="198"/>
    </row>
    <row r="99" spans="1:22" s="146" customFormat="1" ht="15">
      <c r="A99" s="206"/>
      <c r="B99" s="207"/>
      <c r="C99" s="206"/>
      <c r="D99" s="200" t="s">
        <v>126</v>
      </c>
      <c r="E99" s="208" t="s">
        <v>6</v>
      </c>
      <c r="F99" s="111" t="s">
        <v>944</v>
      </c>
      <c r="G99" s="206"/>
      <c r="H99" s="209">
        <v>981</v>
      </c>
      <c r="I99" s="210"/>
      <c r="J99" s="206"/>
      <c r="K99" s="206"/>
      <c r="L99" s="207"/>
      <c r="M99" s="211"/>
      <c r="N99" s="206"/>
      <c r="O99" s="206"/>
      <c r="P99" s="206"/>
      <c r="Q99" s="206"/>
      <c r="R99" s="206"/>
      <c r="S99" s="206"/>
      <c r="T99" s="212"/>
      <c r="U99" s="206"/>
      <c r="V99" s="206"/>
    </row>
    <row r="100" spans="1:22" s="146" customFormat="1" ht="15">
      <c r="A100" s="213"/>
      <c r="B100" s="214"/>
      <c r="C100" s="213"/>
      <c r="D100" s="200" t="s">
        <v>126</v>
      </c>
      <c r="E100" s="215" t="s">
        <v>6</v>
      </c>
      <c r="F100" s="112" t="s">
        <v>127</v>
      </c>
      <c r="G100" s="213"/>
      <c r="H100" s="216">
        <v>981</v>
      </c>
      <c r="I100" s="217"/>
      <c r="J100" s="213"/>
      <c r="K100" s="213"/>
      <c r="L100" s="214"/>
      <c r="M100" s="218"/>
      <c r="N100" s="213"/>
      <c r="O100" s="213"/>
      <c r="P100" s="213"/>
      <c r="Q100" s="213"/>
      <c r="R100" s="213"/>
      <c r="S100" s="213"/>
      <c r="T100" s="219"/>
      <c r="U100" s="213"/>
      <c r="V100" s="213"/>
    </row>
    <row r="101" spans="1:22" s="146" customFormat="1" ht="36">
      <c r="A101" s="15"/>
      <c r="B101" s="16"/>
      <c r="C101" s="95" t="s">
        <v>96</v>
      </c>
      <c r="D101" s="95" t="s">
        <v>90</v>
      </c>
      <c r="E101" s="96" t="s">
        <v>609</v>
      </c>
      <c r="F101" s="1" t="s">
        <v>610</v>
      </c>
      <c r="G101" s="97" t="s">
        <v>93</v>
      </c>
      <c r="H101" s="98">
        <v>981</v>
      </c>
      <c r="I101" s="99"/>
      <c r="J101" s="100">
        <f>ROUND(I101*H101,2)</f>
        <v>0</v>
      </c>
      <c r="K101" s="1" t="s">
        <v>371</v>
      </c>
      <c r="L101" s="16"/>
      <c r="M101" s="101" t="s">
        <v>6</v>
      </c>
      <c r="N101" s="102" t="s">
        <v>27</v>
      </c>
      <c r="O101" s="15"/>
      <c r="P101" s="103">
        <f>O101*H101</f>
        <v>0</v>
      </c>
      <c r="Q101" s="103">
        <v>0</v>
      </c>
      <c r="R101" s="103">
        <f>Q101*H101</f>
        <v>0</v>
      </c>
      <c r="S101" s="103">
        <v>0.0106</v>
      </c>
      <c r="T101" s="104">
        <f>S101*H101</f>
        <v>10.3986</v>
      </c>
      <c r="U101" s="15"/>
      <c r="V101" s="15"/>
    </row>
    <row r="102" spans="1:22" s="146" customFormat="1" ht="15">
      <c r="A102" s="15"/>
      <c r="B102" s="16"/>
      <c r="C102" s="15"/>
      <c r="D102" s="105" t="s">
        <v>94</v>
      </c>
      <c r="E102" s="15"/>
      <c r="F102" s="106" t="s">
        <v>611</v>
      </c>
      <c r="G102" s="15"/>
      <c r="H102" s="15"/>
      <c r="I102" s="107"/>
      <c r="J102" s="15"/>
      <c r="K102" s="15"/>
      <c r="L102" s="16"/>
      <c r="M102" s="108"/>
      <c r="N102" s="15"/>
      <c r="O102" s="15"/>
      <c r="P102" s="15"/>
      <c r="Q102" s="15"/>
      <c r="R102" s="15"/>
      <c r="S102" s="15"/>
      <c r="T102" s="109"/>
      <c r="U102" s="15"/>
      <c r="V102" s="15"/>
    </row>
    <row r="103" spans="1:22" s="146" customFormat="1" ht="15">
      <c r="A103" s="198"/>
      <c r="B103" s="199"/>
      <c r="C103" s="198"/>
      <c r="D103" s="200" t="s">
        <v>126</v>
      </c>
      <c r="E103" s="201" t="s">
        <v>6</v>
      </c>
      <c r="F103" s="202" t="s">
        <v>698</v>
      </c>
      <c r="G103" s="198"/>
      <c r="H103" s="201" t="s">
        <v>6</v>
      </c>
      <c r="I103" s="203"/>
      <c r="J103" s="198"/>
      <c r="K103" s="198"/>
      <c r="L103" s="199"/>
      <c r="M103" s="204"/>
      <c r="N103" s="198"/>
      <c r="O103" s="198"/>
      <c r="P103" s="198"/>
      <c r="Q103" s="198"/>
      <c r="R103" s="198"/>
      <c r="S103" s="198"/>
      <c r="T103" s="205"/>
      <c r="U103" s="198"/>
      <c r="V103" s="198"/>
    </row>
    <row r="104" spans="1:22" s="146" customFormat="1" ht="15">
      <c r="A104" s="206"/>
      <c r="B104" s="207"/>
      <c r="C104" s="206"/>
      <c r="D104" s="200" t="s">
        <v>126</v>
      </c>
      <c r="E104" s="208" t="s">
        <v>6</v>
      </c>
      <c r="F104" s="111" t="s">
        <v>944</v>
      </c>
      <c r="G104" s="206"/>
      <c r="H104" s="209">
        <v>981</v>
      </c>
      <c r="I104" s="210"/>
      <c r="J104" s="206"/>
      <c r="K104" s="206"/>
      <c r="L104" s="207"/>
      <c r="M104" s="211"/>
      <c r="N104" s="206"/>
      <c r="O104" s="206"/>
      <c r="P104" s="206"/>
      <c r="Q104" s="206"/>
      <c r="R104" s="206"/>
      <c r="S104" s="206"/>
      <c r="T104" s="212"/>
      <c r="U104" s="206"/>
      <c r="V104" s="206"/>
    </row>
    <row r="105" spans="1:22" s="146" customFormat="1" ht="15">
      <c r="A105" s="213"/>
      <c r="B105" s="214"/>
      <c r="C105" s="213"/>
      <c r="D105" s="200" t="s">
        <v>126</v>
      </c>
      <c r="E105" s="215" t="s">
        <v>6</v>
      </c>
      <c r="F105" s="112" t="s">
        <v>127</v>
      </c>
      <c r="G105" s="213"/>
      <c r="H105" s="216">
        <v>981</v>
      </c>
      <c r="I105" s="217"/>
      <c r="J105" s="213"/>
      <c r="K105" s="213"/>
      <c r="L105" s="214"/>
      <c r="M105" s="218"/>
      <c r="N105" s="213"/>
      <c r="O105" s="213"/>
      <c r="P105" s="213"/>
      <c r="Q105" s="213"/>
      <c r="R105" s="213"/>
      <c r="S105" s="213"/>
      <c r="T105" s="219"/>
      <c r="U105" s="213"/>
      <c r="V105" s="213"/>
    </row>
    <row r="106" spans="1:22" s="146" customFormat="1" ht="36">
      <c r="A106" s="15"/>
      <c r="B106" s="16"/>
      <c r="C106" s="95" t="s">
        <v>122</v>
      </c>
      <c r="D106" s="95" t="s">
        <v>90</v>
      </c>
      <c r="E106" s="96" t="s">
        <v>612</v>
      </c>
      <c r="F106" s="1" t="s">
        <v>613</v>
      </c>
      <c r="G106" s="97" t="s">
        <v>93</v>
      </c>
      <c r="H106" s="98">
        <v>981</v>
      </c>
      <c r="I106" s="99"/>
      <c r="J106" s="100">
        <f>ROUND(I106*H106,2)</f>
        <v>0</v>
      </c>
      <c r="K106" s="1" t="s">
        <v>371</v>
      </c>
      <c r="L106" s="16"/>
      <c r="M106" s="101" t="s">
        <v>6</v>
      </c>
      <c r="N106" s="102" t="s">
        <v>27</v>
      </c>
      <c r="O106" s="15"/>
      <c r="P106" s="103">
        <f>O106*H106</f>
        <v>0</v>
      </c>
      <c r="Q106" s="103">
        <v>0</v>
      </c>
      <c r="R106" s="103">
        <f>Q106*H106</f>
        <v>0</v>
      </c>
      <c r="S106" s="103">
        <v>0</v>
      </c>
      <c r="T106" s="104">
        <f>S106*H106</f>
        <v>0</v>
      </c>
      <c r="U106" s="15"/>
      <c r="V106" s="15"/>
    </row>
    <row r="107" spans="1:22" s="146" customFormat="1" ht="15">
      <c r="A107" s="15"/>
      <c r="B107" s="16"/>
      <c r="C107" s="15"/>
      <c r="D107" s="105" t="s">
        <v>94</v>
      </c>
      <c r="E107" s="15"/>
      <c r="F107" s="106" t="s">
        <v>614</v>
      </c>
      <c r="G107" s="15"/>
      <c r="H107" s="15"/>
      <c r="I107" s="107"/>
      <c r="J107" s="15"/>
      <c r="K107" s="15"/>
      <c r="L107" s="16"/>
      <c r="M107" s="108"/>
      <c r="N107" s="15"/>
      <c r="O107" s="15"/>
      <c r="P107" s="15"/>
      <c r="Q107" s="15"/>
      <c r="R107" s="15"/>
      <c r="S107" s="15"/>
      <c r="T107" s="109"/>
      <c r="U107" s="15"/>
      <c r="V107" s="15"/>
    </row>
    <row r="108" spans="1:22" s="146" customFormat="1" ht="15">
      <c r="A108" s="198"/>
      <c r="B108" s="199"/>
      <c r="C108" s="198"/>
      <c r="D108" s="200" t="s">
        <v>126</v>
      </c>
      <c r="E108" s="201" t="s">
        <v>6</v>
      </c>
      <c r="F108" s="202" t="s">
        <v>698</v>
      </c>
      <c r="G108" s="198"/>
      <c r="H108" s="201" t="s">
        <v>6</v>
      </c>
      <c r="I108" s="203"/>
      <c r="J108" s="198"/>
      <c r="K108" s="198"/>
      <c r="L108" s="199"/>
      <c r="M108" s="204"/>
      <c r="N108" s="198"/>
      <c r="O108" s="198"/>
      <c r="P108" s="198"/>
      <c r="Q108" s="198"/>
      <c r="R108" s="198"/>
      <c r="S108" s="198"/>
      <c r="T108" s="205"/>
      <c r="U108" s="198"/>
      <c r="V108" s="198"/>
    </row>
    <row r="109" spans="1:22" s="146" customFormat="1" ht="15">
      <c r="A109" s="206"/>
      <c r="B109" s="207"/>
      <c r="C109" s="206"/>
      <c r="D109" s="200" t="s">
        <v>126</v>
      </c>
      <c r="E109" s="208" t="s">
        <v>6</v>
      </c>
      <c r="F109" s="111" t="s">
        <v>944</v>
      </c>
      <c r="G109" s="206"/>
      <c r="H109" s="209">
        <v>981</v>
      </c>
      <c r="I109" s="210"/>
      <c r="J109" s="206"/>
      <c r="K109" s="206"/>
      <c r="L109" s="207"/>
      <c r="M109" s="211"/>
      <c r="N109" s="206"/>
      <c r="O109" s="206"/>
      <c r="P109" s="206"/>
      <c r="Q109" s="206"/>
      <c r="R109" s="206"/>
      <c r="S109" s="206"/>
      <c r="T109" s="212"/>
      <c r="U109" s="206"/>
      <c r="V109" s="206"/>
    </row>
    <row r="110" spans="1:22" s="146" customFormat="1" ht="15">
      <c r="A110" s="213"/>
      <c r="B110" s="214"/>
      <c r="C110" s="213"/>
      <c r="D110" s="200" t="s">
        <v>126</v>
      </c>
      <c r="E110" s="215" t="s">
        <v>6</v>
      </c>
      <c r="F110" s="112" t="s">
        <v>127</v>
      </c>
      <c r="G110" s="213"/>
      <c r="H110" s="216">
        <v>981</v>
      </c>
      <c r="I110" s="217"/>
      <c r="J110" s="213"/>
      <c r="K110" s="213"/>
      <c r="L110" s="214"/>
      <c r="M110" s="218"/>
      <c r="N110" s="213"/>
      <c r="O110" s="213"/>
      <c r="P110" s="213"/>
      <c r="Q110" s="213"/>
      <c r="R110" s="213"/>
      <c r="S110" s="213"/>
      <c r="T110" s="219"/>
      <c r="U110" s="213"/>
      <c r="V110" s="213"/>
    </row>
    <row r="111" spans="1:22" s="146" customFormat="1" ht="36">
      <c r="A111" s="15"/>
      <c r="B111" s="16"/>
      <c r="C111" s="95" t="s">
        <v>128</v>
      </c>
      <c r="D111" s="95" t="s">
        <v>90</v>
      </c>
      <c r="E111" s="96" t="s">
        <v>615</v>
      </c>
      <c r="F111" s="1" t="s">
        <v>616</v>
      </c>
      <c r="G111" s="97" t="s">
        <v>93</v>
      </c>
      <c r="H111" s="98">
        <v>981</v>
      </c>
      <c r="I111" s="99"/>
      <c r="J111" s="100">
        <f>ROUND(I111*H111,2)</f>
        <v>0</v>
      </c>
      <c r="K111" s="1" t="s">
        <v>371</v>
      </c>
      <c r="L111" s="16"/>
      <c r="M111" s="101" t="s">
        <v>6</v>
      </c>
      <c r="N111" s="102" t="s">
        <v>27</v>
      </c>
      <c r="O111" s="15"/>
      <c r="P111" s="103">
        <f>O111*H111</f>
        <v>0</v>
      </c>
      <c r="Q111" s="103">
        <v>0.01162</v>
      </c>
      <c r="R111" s="103">
        <f>Q111*H111</f>
        <v>11.39922</v>
      </c>
      <c r="S111" s="103">
        <v>0</v>
      </c>
      <c r="T111" s="104">
        <f>S111*H111</f>
        <v>0</v>
      </c>
      <c r="U111" s="15"/>
      <c r="V111" s="15"/>
    </row>
    <row r="112" spans="1:22" s="146" customFormat="1" ht="15">
      <c r="A112" s="15"/>
      <c r="B112" s="16"/>
      <c r="C112" s="15"/>
      <c r="D112" s="105" t="s">
        <v>94</v>
      </c>
      <c r="E112" s="15"/>
      <c r="F112" s="106" t="s">
        <v>617</v>
      </c>
      <c r="G112" s="15"/>
      <c r="H112" s="15"/>
      <c r="I112" s="107"/>
      <c r="J112" s="15"/>
      <c r="K112" s="15"/>
      <c r="L112" s="16"/>
      <c r="M112" s="108"/>
      <c r="N112" s="15"/>
      <c r="O112" s="15"/>
      <c r="P112" s="15"/>
      <c r="Q112" s="15"/>
      <c r="R112" s="15"/>
      <c r="S112" s="15"/>
      <c r="T112" s="109"/>
      <c r="U112" s="15"/>
      <c r="V112" s="15"/>
    </row>
    <row r="113" spans="1:22" s="146" customFormat="1" ht="15">
      <c r="A113" s="198"/>
      <c r="B113" s="199"/>
      <c r="C113" s="198"/>
      <c r="D113" s="200" t="s">
        <v>126</v>
      </c>
      <c r="E113" s="201" t="s">
        <v>6</v>
      </c>
      <c r="F113" s="202" t="s">
        <v>698</v>
      </c>
      <c r="G113" s="198"/>
      <c r="H113" s="201" t="s">
        <v>6</v>
      </c>
      <c r="I113" s="203"/>
      <c r="J113" s="198"/>
      <c r="K113" s="198"/>
      <c r="L113" s="199"/>
      <c r="M113" s="204"/>
      <c r="N113" s="198"/>
      <c r="O113" s="198"/>
      <c r="P113" s="198"/>
      <c r="Q113" s="198"/>
      <c r="R113" s="198"/>
      <c r="S113" s="198"/>
      <c r="T113" s="205"/>
      <c r="U113" s="198"/>
      <c r="V113" s="198"/>
    </row>
    <row r="114" spans="1:22" s="146" customFormat="1" ht="15">
      <c r="A114" s="206"/>
      <c r="B114" s="207"/>
      <c r="C114" s="206"/>
      <c r="D114" s="200" t="s">
        <v>126</v>
      </c>
      <c r="E114" s="208" t="s">
        <v>6</v>
      </c>
      <c r="F114" s="111" t="s">
        <v>944</v>
      </c>
      <c r="G114" s="206"/>
      <c r="H114" s="209">
        <v>981</v>
      </c>
      <c r="I114" s="210"/>
      <c r="J114" s="206"/>
      <c r="K114" s="206"/>
      <c r="L114" s="207"/>
      <c r="M114" s="211"/>
      <c r="N114" s="206"/>
      <c r="O114" s="206"/>
      <c r="P114" s="206"/>
      <c r="Q114" s="206"/>
      <c r="R114" s="206"/>
      <c r="S114" s="206"/>
      <c r="T114" s="212"/>
      <c r="U114" s="206"/>
      <c r="V114" s="206"/>
    </row>
    <row r="115" spans="1:22" s="146" customFormat="1" ht="15">
      <c r="A115" s="213"/>
      <c r="B115" s="214"/>
      <c r="C115" s="213"/>
      <c r="D115" s="200" t="s">
        <v>126</v>
      </c>
      <c r="E115" s="215" t="s">
        <v>6</v>
      </c>
      <c r="F115" s="112" t="s">
        <v>127</v>
      </c>
      <c r="G115" s="213"/>
      <c r="H115" s="216">
        <v>981</v>
      </c>
      <c r="I115" s="217"/>
      <c r="J115" s="213"/>
      <c r="K115" s="213"/>
      <c r="L115" s="214"/>
      <c r="M115" s="218"/>
      <c r="N115" s="213"/>
      <c r="O115" s="213"/>
      <c r="P115" s="213"/>
      <c r="Q115" s="213"/>
      <c r="R115" s="213"/>
      <c r="S115" s="213"/>
      <c r="T115" s="219"/>
      <c r="U115" s="213"/>
      <c r="V115" s="213"/>
    </row>
    <row r="116" spans="1:22" s="146" customFormat="1" ht="36">
      <c r="A116" s="15"/>
      <c r="B116" s="16"/>
      <c r="C116" s="95" t="s">
        <v>104</v>
      </c>
      <c r="D116" s="95" t="s">
        <v>90</v>
      </c>
      <c r="E116" s="96" t="s">
        <v>618</v>
      </c>
      <c r="F116" s="1" t="s">
        <v>619</v>
      </c>
      <c r="G116" s="97" t="s">
        <v>93</v>
      </c>
      <c r="H116" s="98">
        <v>981</v>
      </c>
      <c r="I116" s="99"/>
      <c r="J116" s="100">
        <f>ROUND(I116*H116,2)</f>
        <v>0</v>
      </c>
      <c r="K116" s="1" t="s">
        <v>371</v>
      </c>
      <c r="L116" s="16"/>
      <c r="M116" s="101" t="s">
        <v>6</v>
      </c>
      <c r="N116" s="102" t="s">
        <v>27</v>
      </c>
      <c r="O116" s="15"/>
      <c r="P116" s="103">
        <f>O116*H116</f>
        <v>0</v>
      </c>
      <c r="Q116" s="103">
        <v>0</v>
      </c>
      <c r="R116" s="103">
        <f>Q116*H116</f>
        <v>0</v>
      </c>
      <c r="S116" s="103">
        <v>0</v>
      </c>
      <c r="T116" s="104">
        <f>S116*H116</f>
        <v>0</v>
      </c>
      <c r="U116" s="15"/>
      <c r="V116" s="15"/>
    </row>
    <row r="117" spans="1:22" s="146" customFormat="1" ht="15">
      <c r="A117" s="15"/>
      <c r="B117" s="16"/>
      <c r="C117" s="15"/>
      <c r="D117" s="105" t="s">
        <v>94</v>
      </c>
      <c r="E117" s="15"/>
      <c r="F117" s="106" t="s">
        <v>620</v>
      </c>
      <c r="G117" s="15"/>
      <c r="H117" s="15"/>
      <c r="I117" s="107"/>
      <c r="J117" s="15"/>
      <c r="K117" s="15"/>
      <c r="L117" s="16"/>
      <c r="M117" s="108"/>
      <c r="N117" s="15"/>
      <c r="O117" s="15"/>
      <c r="P117" s="15"/>
      <c r="Q117" s="15"/>
      <c r="R117" s="15"/>
      <c r="S117" s="15"/>
      <c r="T117" s="109"/>
      <c r="U117" s="15"/>
      <c r="V117" s="15"/>
    </row>
    <row r="118" spans="1:22" s="146" customFormat="1" ht="15">
      <c r="A118" s="198"/>
      <c r="B118" s="199"/>
      <c r="C118" s="198"/>
      <c r="D118" s="200" t="s">
        <v>126</v>
      </c>
      <c r="E118" s="201" t="s">
        <v>6</v>
      </c>
      <c r="F118" s="202" t="s">
        <v>698</v>
      </c>
      <c r="G118" s="198"/>
      <c r="H118" s="201" t="s">
        <v>6</v>
      </c>
      <c r="I118" s="203"/>
      <c r="J118" s="198"/>
      <c r="K118" s="198"/>
      <c r="L118" s="199"/>
      <c r="M118" s="204"/>
      <c r="N118" s="198"/>
      <c r="O118" s="198"/>
      <c r="P118" s="198"/>
      <c r="Q118" s="198"/>
      <c r="R118" s="198"/>
      <c r="S118" s="198"/>
      <c r="T118" s="205"/>
      <c r="U118" s="198"/>
      <c r="V118" s="198"/>
    </row>
    <row r="119" spans="1:22" s="146" customFormat="1" ht="15">
      <c r="A119" s="206"/>
      <c r="B119" s="207"/>
      <c r="C119" s="206"/>
      <c r="D119" s="200" t="s">
        <v>126</v>
      </c>
      <c r="E119" s="208" t="s">
        <v>6</v>
      </c>
      <c r="F119" s="111" t="s">
        <v>944</v>
      </c>
      <c r="G119" s="206"/>
      <c r="H119" s="209">
        <v>981</v>
      </c>
      <c r="I119" s="210"/>
      <c r="J119" s="206"/>
      <c r="K119" s="206"/>
      <c r="L119" s="207"/>
      <c r="M119" s="211"/>
      <c r="N119" s="206"/>
      <c r="O119" s="206"/>
      <c r="P119" s="206"/>
      <c r="Q119" s="206"/>
      <c r="R119" s="206"/>
      <c r="S119" s="206"/>
      <c r="T119" s="212"/>
      <c r="U119" s="206"/>
      <c r="V119" s="206"/>
    </row>
    <row r="120" spans="1:25" s="146" customFormat="1" ht="15">
      <c r="A120" s="213"/>
      <c r="B120" s="214"/>
      <c r="C120" s="213"/>
      <c r="D120" s="200" t="s">
        <v>126</v>
      </c>
      <c r="E120" s="215" t="s">
        <v>6</v>
      </c>
      <c r="F120" s="112" t="s">
        <v>127</v>
      </c>
      <c r="G120" s="213"/>
      <c r="H120" s="216">
        <v>1920</v>
      </c>
      <c r="I120" s="217"/>
      <c r="J120" s="213"/>
      <c r="K120" s="213"/>
      <c r="L120" s="214"/>
      <c r="M120" s="218"/>
      <c r="N120" s="213"/>
      <c r="O120" s="213"/>
      <c r="P120" s="213"/>
      <c r="Q120" s="213"/>
      <c r="R120" s="213"/>
      <c r="S120" s="213"/>
      <c r="T120" s="219"/>
      <c r="U120" s="213"/>
      <c r="V120" s="213"/>
      <c r="Y120" s="189">
        <f>SUM(H98:H119)/2</f>
        <v>6376.5</v>
      </c>
    </row>
    <row r="121" spans="1:22" s="146" customFormat="1" ht="15">
      <c r="A121" s="86"/>
      <c r="B121" s="87"/>
      <c r="C121" s="86"/>
      <c r="D121" s="88" t="s">
        <v>86</v>
      </c>
      <c r="E121" s="196" t="s">
        <v>132</v>
      </c>
      <c r="F121" s="196" t="s">
        <v>133</v>
      </c>
      <c r="G121" s="86"/>
      <c r="H121" s="86"/>
      <c r="I121" s="90"/>
      <c r="J121" s="197">
        <f>SUM(J122:J131)</f>
        <v>0</v>
      </c>
      <c r="K121" s="86"/>
      <c r="L121" s="87"/>
      <c r="M121" s="92"/>
      <c r="N121" s="86"/>
      <c r="O121" s="86"/>
      <c r="P121" s="93">
        <f>SUM(P122:P132)</f>
        <v>0</v>
      </c>
      <c r="Q121" s="86"/>
      <c r="R121" s="93">
        <f>SUM(R122:R132)</f>
        <v>0</v>
      </c>
      <c r="S121" s="86"/>
      <c r="T121" s="94">
        <f>SUM(T122:T132)</f>
        <v>0</v>
      </c>
      <c r="U121" s="86"/>
      <c r="V121" s="86"/>
    </row>
    <row r="122" spans="1:22" s="146" customFormat="1" ht="36">
      <c r="A122" s="15"/>
      <c r="B122" s="16"/>
      <c r="C122" s="95" t="s">
        <v>141</v>
      </c>
      <c r="D122" s="95" t="s">
        <v>90</v>
      </c>
      <c r="E122" s="96" t="s">
        <v>621</v>
      </c>
      <c r="F122" s="1" t="s">
        <v>622</v>
      </c>
      <c r="G122" s="97" t="s">
        <v>136</v>
      </c>
      <c r="H122" s="98">
        <v>38.4</v>
      </c>
      <c r="I122" s="99"/>
      <c r="J122" s="100">
        <f>ROUND(I122*H122,2)</f>
        <v>0</v>
      </c>
      <c r="K122" s="1" t="s">
        <v>371</v>
      </c>
      <c r="L122" s="16"/>
      <c r="M122" s="101" t="s">
        <v>6</v>
      </c>
      <c r="N122" s="102" t="s">
        <v>27</v>
      </c>
      <c r="O122" s="15"/>
      <c r="P122" s="103">
        <f>O122*H122</f>
        <v>0</v>
      </c>
      <c r="Q122" s="103">
        <v>0</v>
      </c>
      <c r="R122" s="103">
        <f>Q122*H122</f>
        <v>0</v>
      </c>
      <c r="S122" s="103">
        <v>0</v>
      </c>
      <c r="T122" s="104">
        <f>S122*H122</f>
        <v>0</v>
      </c>
      <c r="U122" s="15"/>
      <c r="V122" s="15"/>
    </row>
    <row r="123" spans="1:22" ht="15">
      <c r="A123" s="15"/>
      <c r="B123" s="16"/>
      <c r="C123" s="15"/>
      <c r="D123" s="105" t="s">
        <v>94</v>
      </c>
      <c r="E123" s="15"/>
      <c r="F123" s="106" t="s">
        <v>623</v>
      </c>
      <c r="G123" s="15"/>
      <c r="H123" s="15"/>
      <c r="I123" s="107"/>
      <c r="J123" s="15"/>
      <c r="K123" s="15"/>
      <c r="L123" s="16"/>
      <c r="M123" s="108"/>
      <c r="N123" s="15"/>
      <c r="O123" s="15"/>
      <c r="P123" s="15"/>
      <c r="Q123" s="15"/>
      <c r="R123" s="15"/>
      <c r="S123" s="15"/>
      <c r="T123" s="109"/>
      <c r="U123" s="15"/>
      <c r="V123" s="15"/>
    </row>
    <row r="124" spans="1:22" ht="60">
      <c r="A124" s="15"/>
      <c r="B124" s="16"/>
      <c r="C124" s="95" t="s">
        <v>150</v>
      </c>
      <c r="D124" s="95" t="s">
        <v>90</v>
      </c>
      <c r="E124" s="96" t="s">
        <v>624</v>
      </c>
      <c r="F124" s="1" t="s">
        <v>625</v>
      </c>
      <c r="G124" s="97" t="s">
        <v>136</v>
      </c>
      <c r="H124" s="98">
        <v>38.4</v>
      </c>
      <c r="I124" s="99"/>
      <c r="J124" s="100">
        <f>ROUND(I124*H124,2)</f>
        <v>0</v>
      </c>
      <c r="K124" s="1" t="s">
        <v>371</v>
      </c>
      <c r="L124" s="16"/>
      <c r="M124" s="101" t="s">
        <v>6</v>
      </c>
      <c r="N124" s="102" t="s">
        <v>27</v>
      </c>
      <c r="O124" s="15"/>
      <c r="P124" s="103">
        <f>O124*H124</f>
        <v>0</v>
      </c>
      <c r="Q124" s="103">
        <v>0</v>
      </c>
      <c r="R124" s="103">
        <f>Q124*H124</f>
        <v>0</v>
      </c>
      <c r="S124" s="103">
        <v>0</v>
      </c>
      <c r="T124" s="104">
        <f>S124*H124</f>
        <v>0</v>
      </c>
      <c r="U124" s="15"/>
      <c r="V124" s="15"/>
    </row>
    <row r="125" spans="1:22" ht="15">
      <c r="A125" s="15"/>
      <c r="B125" s="16"/>
      <c r="C125" s="15"/>
      <c r="D125" s="105" t="s">
        <v>94</v>
      </c>
      <c r="E125" s="15"/>
      <c r="F125" s="106" t="s">
        <v>626</v>
      </c>
      <c r="G125" s="15"/>
      <c r="H125" s="15"/>
      <c r="I125" s="107"/>
      <c r="J125" s="15"/>
      <c r="K125" s="15"/>
      <c r="L125" s="16"/>
      <c r="M125" s="108"/>
      <c r="N125" s="15"/>
      <c r="O125" s="15"/>
      <c r="P125" s="15"/>
      <c r="Q125" s="15"/>
      <c r="R125" s="15"/>
      <c r="S125" s="15"/>
      <c r="T125" s="109"/>
      <c r="U125" s="15"/>
      <c r="V125" s="15"/>
    </row>
    <row r="126" spans="1:22" ht="24">
      <c r="A126" s="15"/>
      <c r="B126" s="16"/>
      <c r="C126" s="95" t="s">
        <v>157</v>
      </c>
      <c r="D126" s="95" t="s">
        <v>90</v>
      </c>
      <c r="E126" s="96" t="s">
        <v>627</v>
      </c>
      <c r="F126" s="1" t="s">
        <v>628</v>
      </c>
      <c r="G126" s="97" t="s">
        <v>136</v>
      </c>
      <c r="H126" s="98">
        <v>38.4</v>
      </c>
      <c r="I126" s="99"/>
      <c r="J126" s="100">
        <f>ROUND(I126*H126,2)</f>
        <v>0</v>
      </c>
      <c r="K126" s="1" t="s">
        <v>371</v>
      </c>
      <c r="L126" s="16"/>
      <c r="M126" s="101" t="s">
        <v>6</v>
      </c>
      <c r="N126" s="102" t="s">
        <v>27</v>
      </c>
      <c r="O126" s="15"/>
      <c r="P126" s="103">
        <f>O126*H126</f>
        <v>0</v>
      </c>
      <c r="Q126" s="103">
        <v>0</v>
      </c>
      <c r="R126" s="103">
        <f>Q126*H126</f>
        <v>0</v>
      </c>
      <c r="S126" s="103">
        <v>0</v>
      </c>
      <c r="T126" s="104">
        <f>S126*H126</f>
        <v>0</v>
      </c>
      <c r="U126" s="15"/>
      <c r="V126" s="15"/>
    </row>
    <row r="127" spans="1:22" ht="15">
      <c r="A127" s="15"/>
      <c r="B127" s="16"/>
      <c r="C127" s="15"/>
      <c r="D127" s="105" t="s">
        <v>94</v>
      </c>
      <c r="E127" s="15"/>
      <c r="F127" s="106" t="s">
        <v>629</v>
      </c>
      <c r="G127" s="15"/>
      <c r="H127" s="15"/>
      <c r="I127" s="107"/>
      <c r="J127" s="15"/>
      <c r="K127" s="15"/>
      <c r="L127" s="16"/>
      <c r="M127" s="108"/>
      <c r="N127" s="15"/>
      <c r="O127" s="15"/>
      <c r="P127" s="15"/>
      <c r="Q127" s="15"/>
      <c r="R127" s="15"/>
      <c r="S127" s="15"/>
      <c r="T127" s="109"/>
      <c r="U127" s="15"/>
      <c r="V127" s="15"/>
    </row>
    <row r="128" spans="1:22" ht="36">
      <c r="A128" s="15"/>
      <c r="B128" s="16"/>
      <c r="C128" s="95" t="s">
        <v>161</v>
      </c>
      <c r="D128" s="95" t="s">
        <v>90</v>
      </c>
      <c r="E128" s="96" t="s">
        <v>630</v>
      </c>
      <c r="F128" s="1" t="s">
        <v>631</v>
      </c>
      <c r="G128" s="97" t="s">
        <v>136</v>
      </c>
      <c r="H128" s="98">
        <v>345.6</v>
      </c>
      <c r="I128" s="99"/>
      <c r="J128" s="100">
        <f>ROUND(I128*H128,2)</f>
        <v>0</v>
      </c>
      <c r="K128" s="1" t="s">
        <v>371</v>
      </c>
      <c r="L128" s="16"/>
      <c r="M128" s="101" t="s">
        <v>6</v>
      </c>
      <c r="N128" s="102" t="s">
        <v>27</v>
      </c>
      <c r="O128" s="15"/>
      <c r="P128" s="103">
        <f>O128*H128</f>
        <v>0</v>
      </c>
      <c r="Q128" s="103">
        <v>0</v>
      </c>
      <c r="R128" s="103">
        <f>Q128*H128</f>
        <v>0</v>
      </c>
      <c r="S128" s="103">
        <v>0</v>
      </c>
      <c r="T128" s="104">
        <f>S128*H128</f>
        <v>0</v>
      </c>
      <c r="U128" s="15"/>
      <c r="V128" s="15"/>
    </row>
    <row r="129" spans="1:22" ht="15">
      <c r="A129" s="15"/>
      <c r="B129" s="16"/>
      <c r="C129" s="15"/>
      <c r="D129" s="105" t="s">
        <v>94</v>
      </c>
      <c r="E129" s="15"/>
      <c r="F129" s="106" t="s">
        <v>632</v>
      </c>
      <c r="G129" s="15"/>
      <c r="H129" s="15"/>
      <c r="I129" s="107"/>
      <c r="J129" s="15"/>
      <c r="K129" s="15"/>
      <c r="L129" s="16"/>
      <c r="M129" s="108"/>
      <c r="N129" s="15"/>
      <c r="O129" s="15"/>
      <c r="P129" s="15"/>
      <c r="Q129" s="15"/>
      <c r="R129" s="15"/>
      <c r="S129" s="15"/>
      <c r="T129" s="109"/>
      <c r="U129" s="15"/>
      <c r="V129" s="15"/>
    </row>
    <row r="130" spans="1:22" ht="15">
      <c r="A130" s="206"/>
      <c r="B130" s="207"/>
      <c r="C130" s="206"/>
      <c r="D130" s="200" t="s">
        <v>126</v>
      </c>
      <c r="E130" s="206"/>
      <c r="F130" s="111" t="s">
        <v>699</v>
      </c>
      <c r="G130" s="206"/>
      <c r="H130" s="209"/>
      <c r="I130" s="210"/>
      <c r="J130" s="206"/>
      <c r="K130" s="206"/>
      <c r="L130" s="207"/>
      <c r="M130" s="211"/>
      <c r="N130" s="206"/>
      <c r="O130" s="206"/>
      <c r="P130" s="206"/>
      <c r="Q130" s="206"/>
      <c r="R130" s="206"/>
      <c r="S130" s="206"/>
      <c r="T130" s="212"/>
      <c r="U130" s="206"/>
      <c r="V130" s="206"/>
    </row>
    <row r="131" spans="1:22" ht="48">
      <c r="A131" s="15"/>
      <c r="B131" s="16"/>
      <c r="C131" s="95" t="s">
        <v>165</v>
      </c>
      <c r="D131" s="95" t="s">
        <v>90</v>
      </c>
      <c r="E131" s="96" t="s">
        <v>633</v>
      </c>
      <c r="F131" s="1" t="s">
        <v>634</v>
      </c>
      <c r="G131" s="97" t="s">
        <v>136</v>
      </c>
      <c r="H131" s="98">
        <v>38.4</v>
      </c>
      <c r="I131" s="99"/>
      <c r="J131" s="100">
        <f>ROUND(I131*H131,2)</f>
        <v>0</v>
      </c>
      <c r="K131" s="1" t="s">
        <v>371</v>
      </c>
      <c r="L131" s="16"/>
      <c r="M131" s="101" t="s">
        <v>6</v>
      </c>
      <c r="N131" s="102" t="s">
        <v>27</v>
      </c>
      <c r="O131" s="15"/>
      <c r="P131" s="103">
        <f>O131*H131</f>
        <v>0</v>
      </c>
      <c r="Q131" s="103">
        <v>0</v>
      </c>
      <c r="R131" s="103">
        <f>Q131*H131</f>
        <v>0</v>
      </c>
      <c r="S131" s="103">
        <v>0</v>
      </c>
      <c r="T131" s="104">
        <f>S131*H131</f>
        <v>0</v>
      </c>
      <c r="U131" s="15"/>
      <c r="V131" s="15"/>
    </row>
    <row r="132" spans="1:22" ht="15">
      <c r="A132" s="15"/>
      <c r="B132" s="16"/>
      <c r="C132" s="15"/>
      <c r="D132" s="105" t="s">
        <v>94</v>
      </c>
      <c r="E132" s="15"/>
      <c r="F132" s="106" t="s">
        <v>635</v>
      </c>
      <c r="G132" s="15"/>
      <c r="H132" s="15"/>
      <c r="I132" s="107"/>
      <c r="J132" s="15"/>
      <c r="K132" s="15"/>
      <c r="L132" s="16"/>
      <c r="M132" s="108"/>
      <c r="N132" s="15"/>
      <c r="O132" s="15"/>
      <c r="P132" s="15"/>
      <c r="Q132" s="15"/>
      <c r="R132" s="15"/>
      <c r="S132" s="15"/>
      <c r="T132" s="109"/>
      <c r="U132" s="15"/>
      <c r="V132" s="15"/>
    </row>
    <row r="133" spans="1:22" ht="15">
      <c r="A133" s="86"/>
      <c r="B133" s="87"/>
      <c r="C133" s="86"/>
      <c r="D133" s="88" t="s">
        <v>86</v>
      </c>
      <c r="E133" s="196" t="s">
        <v>139</v>
      </c>
      <c r="F133" s="196" t="s">
        <v>140</v>
      </c>
      <c r="G133" s="86"/>
      <c r="H133" s="86"/>
      <c r="I133" s="90"/>
      <c r="J133" s="197">
        <f>SUM(J134:J136)</f>
        <v>0</v>
      </c>
      <c r="K133" s="86"/>
      <c r="L133" s="87"/>
      <c r="M133" s="92"/>
      <c r="N133" s="86"/>
      <c r="O133" s="86"/>
      <c r="P133" s="93">
        <f>SUM(P134:P137)</f>
        <v>0</v>
      </c>
      <c r="Q133" s="86"/>
      <c r="R133" s="93">
        <f>SUM(R134:R137)</f>
        <v>0</v>
      </c>
      <c r="S133" s="86"/>
      <c r="T133" s="94">
        <f>SUM(T134:T137)</f>
        <v>0</v>
      </c>
      <c r="U133" s="86"/>
      <c r="V133" s="86"/>
    </row>
    <row r="134" spans="1:22" ht="60">
      <c r="A134" s="15"/>
      <c r="B134" s="16"/>
      <c r="C134" s="95" t="s">
        <v>168</v>
      </c>
      <c r="D134" s="95" t="s">
        <v>90</v>
      </c>
      <c r="E134" s="96" t="s">
        <v>636</v>
      </c>
      <c r="F134" s="1" t="s">
        <v>637</v>
      </c>
      <c r="G134" s="97" t="s">
        <v>136</v>
      </c>
      <c r="H134" s="98">
        <v>92</v>
      </c>
      <c r="I134" s="99"/>
      <c r="J134" s="100">
        <f>ROUND(I134*H134,2)</f>
        <v>0</v>
      </c>
      <c r="K134" s="1" t="s">
        <v>371</v>
      </c>
      <c r="L134" s="16"/>
      <c r="M134" s="101" t="s">
        <v>6</v>
      </c>
      <c r="N134" s="102" t="s">
        <v>27</v>
      </c>
      <c r="O134" s="15"/>
      <c r="P134" s="103">
        <f>O134*H134</f>
        <v>0</v>
      </c>
      <c r="Q134" s="103">
        <v>0</v>
      </c>
      <c r="R134" s="103">
        <f>Q134*H134</f>
        <v>0</v>
      </c>
      <c r="S134" s="103">
        <v>0</v>
      </c>
      <c r="T134" s="104">
        <f>S134*H134</f>
        <v>0</v>
      </c>
      <c r="U134" s="15"/>
      <c r="V134" s="15"/>
    </row>
    <row r="135" spans="1:22" ht="15">
      <c r="A135" s="15"/>
      <c r="B135" s="16"/>
      <c r="C135" s="15"/>
      <c r="D135" s="105" t="s">
        <v>94</v>
      </c>
      <c r="E135" s="15"/>
      <c r="F135" s="106" t="s">
        <v>638</v>
      </c>
      <c r="G135" s="15"/>
      <c r="H135" s="15"/>
      <c r="I135" s="107"/>
      <c r="J135" s="15"/>
      <c r="K135" s="15"/>
      <c r="L135" s="16"/>
      <c r="M135" s="108"/>
      <c r="N135" s="15"/>
      <c r="O135" s="15"/>
      <c r="P135" s="15"/>
      <c r="Q135" s="15"/>
      <c r="R135" s="15"/>
      <c r="S135" s="15"/>
      <c r="T135" s="109"/>
      <c r="U135" s="15"/>
      <c r="V135" s="15"/>
    </row>
    <row r="136" spans="1:22" ht="60">
      <c r="A136" s="15"/>
      <c r="B136" s="16"/>
      <c r="C136" s="95" t="s">
        <v>154</v>
      </c>
      <c r="D136" s="95" t="s">
        <v>90</v>
      </c>
      <c r="E136" s="96" t="s">
        <v>639</v>
      </c>
      <c r="F136" s="1" t="s">
        <v>640</v>
      </c>
      <c r="G136" s="97" t="s">
        <v>136</v>
      </c>
      <c r="H136" s="98">
        <v>92</v>
      </c>
      <c r="I136" s="99"/>
      <c r="J136" s="100">
        <f>ROUND(I136*H136,2)</f>
        <v>0</v>
      </c>
      <c r="K136" s="1" t="s">
        <v>371</v>
      </c>
      <c r="L136" s="16"/>
      <c r="M136" s="101" t="s">
        <v>6</v>
      </c>
      <c r="N136" s="102" t="s">
        <v>27</v>
      </c>
      <c r="O136" s="15"/>
      <c r="P136" s="103">
        <f>O136*H136</f>
        <v>0</v>
      </c>
      <c r="Q136" s="103">
        <v>0</v>
      </c>
      <c r="R136" s="103">
        <f>Q136*H136</f>
        <v>0</v>
      </c>
      <c r="S136" s="103">
        <v>0</v>
      </c>
      <c r="T136" s="104">
        <f>S136*H136</f>
        <v>0</v>
      </c>
      <c r="U136" s="15"/>
      <c r="V136" s="15"/>
    </row>
    <row r="137" spans="1:22" ht="15">
      <c r="A137" s="15"/>
      <c r="B137" s="16"/>
      <c r="C137" s="15"/>
      <c r="D137" s="105" t="s">
        <v>94</v>
      </c>
      <c r="E137" s="15"/>
      <c r="F137" s="106" t="s">
        <v>641</v>
      </c>
      <c r="G137" s="15"/>
      <c r="H137" s="15"/>
      <c r="I137" s="107"/>
      <c r="J137" s="15"/>
      <c r="K137" s="15"/>
      <c r="L137" s="16"/>
      <c r="M137" s="108"/>
      <c r="N137" s="15"/>
      <c r="O137" s="15"/>
      <c r="P137" s="15"/>
      <c r="Q137" s="15"/>
      <c r="R137" s="15"/>
      <c r="S137" s="15"/>
      <c r="T137" s="109"/>
      <c r="U137" s="15"/>
      <c r="V137" s="15"/>
    </row>
    <row r="138" spans="1:22" ht="15.75">
      <c r="A138" s="86"/>
      <c r="B138" s="87"/>
      <c r="C138" s="86"/>
      <c r="D138" s="88" t="s">
        <v>86</v>
      </c>
      <c r="E138" s="89" t="s">
        <v>146</v>
      </c>
      <c r="F138" s="89" t="s">
        <v>147</v>
      </c>
      <c r="G138" s="86"/>
      <c r="H138" s="86"/>
      <c r="I138" s="90"/>
      <c r="J138" s="91">
        <f>SUM(J139,J141)</f>
        <v>0</v>
      </c>
      <c r="K138" s="86"/>
      <c r="L138" s="87"/>
      <c r="M138" s="92"/>
      <c r="N138" s="86"/>
      <c r="O138" s="86"/>
      <c r="P138" s="93" t="e">
        <f>#REF!+#REF!+P141</f>
        <v>#REF!</v>
      </c>
      <c r="Q138" s="86"/>
      <c r="R138" s="93" t="e">
        <f>#REF!+#REF!+R141</f>
        <v>#REF!</v>
      </c>
      <c r="S138" s="86"/>
      <c r="T138" s="94" t="e">
        <f>#REF!+#REF!+T141</f>
        <v>#REF!</v>
      </c>
      <c r="U138" s="86"/>
      <c r="V138" s="86"/>
    </row>
    <row r="139" spans="1:22" ht="48">
      <c r="A139" s="15"/>
      <c r="B139" s="16"/>
      <c r="C139" s="95" t="s">
        <v>181</v>
      </c>
      <c r="D139" s="95" t="s">
        <v>90</v>
      </c>
      <c r="E139" s="96" t="s">
        <v>642</v>
      </c>
      <c r="F139" s="1" t="s">
        <v>643</v>
      </c>
      <c r="G139" s="97" t="s">
        <v>950</v>
      </c>
      <c r="H139" s="220">
        <v>22300</v>
      </c>
      <c r="I139" s="99"/>
      <c r="J139" s="100">
        <f>ROUND(I139*H139,2)</f>
        <v>0</v>
      </c>
      <c r="K139" s="1" t="s">
        <v>371</v>
      </c>
      <c r="L139" s="16"/>
      <c r="M139" s="101" t="s">
        <v>6</v>
      </c>
      <c r="N139" s="102" t="s">
        <v>27</v>
      </c>
      <c r="O139" s="15"/>
      <c r="P139" s="103">
        <f>O139*H139</f>
        <v>0</v>
      </c>
      <c r="Q139" s="103">
        <v>0</v>
      </c>
      <c r="R139" s="103">
        <f>Q139*H139</f>
        <v>0</v>
      </c>
      <c r="S139" s="103">
        <v>0</v>
      </c>
      <c r="T139" s="104">
        <f>S139*H139</f>
        <v>0</v>
      </c>
      <c r="U139" s="15"/>
      <c r="V139" s="15"/>
    </row>
    <row r="140" spans="1:22" ht="15">
      <c r="A140" s="15"/>
      <c r="B140" s="16"/>
      <c r="C140" s="15"/>
      <c r="D140" s="105" t="s">
        <v>94</v>
      </c>
      <c r="E140" s="15"/>
      <c r="F140" s="106" t="s">
        <v>645</v>
      </c>
      <c r="G140" s="15"/>
      <c r="H140" s="15"/>
      <c r="I140" s="107"/>
      <c r="J140" s="15"/>
      <c r="K140" s="15"/>
      <c r="L140" s="16"/>
      <c r="M140" s="108"/>
      <c r="N140" s="15"/>
      <c r="O140" s="15"/>
      <c r="P140" s="15"/>
      <c r="Q140" s="15"/>
      <c r="R140" s="15"/>
      <c r="S140" s="15"/>
      <c r="T140" s="109"/>
      <c r="U140" s="15"/>
      <c r="V140" s="15"/>
    </row>
    <row r="141" spans="1:22" ht="15">
      <c r="A141" s="86"/>
      <c r="B141" s="87"/>
      <c r="C141" s="86"/>
      <c r="D141" s="88" t="s">
        <v>86</v>
      </c>
      <c r="E141" s="196" t="s">
        <v>646</v>
      </c>
      <c r="F141" s="196" t="s">
        <v>647</v>
      </c>
      <c r="G141" s="86"/>
      <c r="H141" s="86"/>
      <c r="I141" s="90"/>
      <c r="J141" s="197">
        <f>SUM(J142:J174)</f>
        <v>0</v>
      </c>
      <c r="K141" s="86"/>
      <c r="L141" s="87"/>
      <c r="M141" s="92"/>
      <c r="N141" s="86"/>
      <c r="O141" s="86"/>
      <c r="P141" s="93">
        <f>SUM(P142:P171)</f>
        <v>0</v>
      </c>
      <c r="Q141" s="86"/>
      <c r="R141" s="93">
        <f>SUM(R142:R171)</f>
        <v>9.7500741</v>
      </c>
      <c r="S141" s="86"/>
      <c r="T141" s="94">
        <f>SUM(T142:T171)</f>
        <v>0.71393</v>
      </c>
      <c r="U141" s="86"/>
      <c r="V141" s="86"/>
    </row>
    <row r="142" spans="1:22" ht="24">
      <c r="A142" s="15"/>
      <c r="B142" s="16"/>
      <c r="C142" s="95" t="s">
        <v>205</v>
      </c>
      <c r="D142" s="95" t="s">
        <v>90</v>
      </c>
      <c r="E142" s="96" t="s">
        <v>648</v>
      </c>
      <c r="F142" s="1" t="s">
        <v>700</v>
      </c>
      <c r="G142" s="97" t="s">
        <v>93</v>
      </c>
      <c r="H142" s="98">
        <v>2303</v>
      </c>
      <c r="I142" s="99"/>
      <c r="J142" s="100">
        <f>ROUND(I142*H142,2)</f>
        <v>0</v>
      </c>
      <c r="K142" s="1" t="s">
        <v>371</v>
      </c>
      <c r="L142" s="16"/>
      <c r="M142" s="101" t="s">
        <v>6</v>
      </c>
      <c r="N142" s="102" t="s">
        <v>27</v>
      </c>
      <c r="O142" s="15"/>
      <c r="P142" s="103">
        <f>O142*H142</f>
        <v>0</v>
      </c>
      <c r="Q142" s="103">
        <v>0.001</v>
      </c>
      <c r="R142" s="103">
        <f>Q142*H142</f>
        <v>2.303</v>
      </c>
      <c r="S142" s="103">
        <v>0.00031</v>
      </c>
      <c r="T142" s="104">
        <f>S142*H142</f>
        <v>0.71393</v>
      </c>
      <c r="U142" s="15"/>
      <c r="V142" s="15"/>
    </row>
    <row r="143" spans="1:22" ht="15">
      <c r="A143" s="15"/>
      <c r="B143" s="16"/>
      <c r="C143" s="15"/>
      <c r="D143" s="105" t="s">
        <v>94</v>
      </c>
      <c r="E143" s="15"/>
      <c r="F143" s="106" t="s">
        <v>649</v>
      </c>
      <c r="G143" s="15"/>
      <c r="H143" s="15"/>
      <c r="I143" s="107"/>
      <c r="J143" s="15"/>
      <c r="K143" s="15"/>
      <c r="L143" s="16"/>
      <c r="M143" s="108"/>
      <c r="N143" s="15"/>
      <c r="O143" s="15"/>
      <c r="P143" s="15"/>
      <c r="Q143" s="15"/>
      <c r="R143" s="15"/>
      <c r="S143" s="15"/>
      <c r="T143" s="109"/>
      <c r="U143" s="15"/>
      <c r="V143" s="15"/>
    </row>
    <row r="144" spans="1:22" ht="15">
      <c r="A144" s="198"/>
      <c r="B144" s="199"/>
      <c r="C144" s="198"/>
      <c r="D144" s="200" t="s">
        <v>126</v>
      </c>
      <c r="E144" s="201" t="s">
        <v>6</v>
      </c>
      <c r="F144" s="202" t="s">
        <v>608</v>
      </c>
      <c r="G144" s="198"/>
      <c r="H144" s="201" t="s">
        <v>6</v>
      </c>
      <c r="I144" s="203"/>
      <c r="J144" s="198"/>
      <c r="K144" s="198"/>
      <c r="L144" s="199"/>
      <c r="M144" s="204"/>
      <c r="N144" s="198"/>
      <c r="O144" s="198"/>
      <c r="P144" s="198"/>
      <c r="Q144" s="198"/>
      <c r="R144" s="198"/>
      <c r="S144" s="198"/>
      <c r="T144" s="205"/>
      <c r="U144" s="198"/>
      <c r="V144" s="198"/>
    </row>
    <row r="145" spans="1:22" ht="15">
      <c r="A145" s="206"/>
      <c r="B145" s="207"/>
      <c r="C145" s="206"/>
      <c r="D145" s="200" t="s">
        <v>126</v>
      </c>
      <c r="E145" s="208" t="s">
        <v>6</v>
      </c>
      <c r="F145" s="111" t="s">
        <v>701</v>
      </c>
      <c r="G145" s="206"/>
      <c r="H145" s="209">
        <v>2303</v>
      </c>
      <c r="I145" s="210"/>
      <c r="J145" s="206"/>
      <c r="K145" s="206"/>
      <c r="L145" s="207"/>
      <c r="M145" s="211"/>
      <c r="N145" s="206"/>
      <c r="O145" s="206"/>
      <c r="P145" s="206"/>
      <c r="Q145" s="206"/>
      <c r="R145" s="206"/>
      <c r="S145" s="206"/>
      <c r="T145" s="212"/>
      <c r="U145" s="206"/>
      <c r="V145" s="206"/>
    </row>
    <row r="146" spans="1:22" ht="15">
      <c r="A146" s="213"/>
      <c r="B146" s="214"/>
      <c r="C146" s="213"/>
      <c r="D146" s="200" t="s">
        <v>126</v>
      </c>
      <c r="E146" s="215" t="s">
        <v>6</v>
      </c>
      <c r="F146" s="112" t="s">
        <v>127</v>
      </c>
      <c r="G146" s="213"/>
      <c r="H146" s="216">
        <v>2303</v>
      </c>
      <c r="I146" s="217"/>
      <c r="J146" s="213"/>
      <c r="K146" s="213"/>
      <c r="L146" s="214"/>
      <c r="M146" s="218"/>
      <c r="N146" s="213"/>
      <c r="O146" s="213"/>
      <c r="P146" s="213"/>
      <c r="Q146" s="213"/>
      <c r="R146" s="213"/>
      <c r="S146" s="213"/>
      <c r="T146" s="219"/>
      <c r="U146" s="213"/>
      <c r="V146" s="213"/>
    </row>
    <row r="147" spans="1:22" ht="24">
      <c r="A147" s="15"/>
      <c r="B147" s="16"/>
      <c r="C147" s="95" t="s">
        <v>208</v>
      </c>
      <c r="D147" s="95" t="s">
        <v>90</v>
      </c>
      <c r="E147" s="96" t="s">
        <v>650</v>
      </c>
      <c r="F147" s="1" t="s">
        <v>702</v>
      </c>
      <c r="G147" s="97" t="s">
        <v>93</v>
      </c>
      <c r="H147" s="98">
        <v>15356</v>
      </c>
      <c r="I147" s="99"/>
      <c r="J147" s="100">
        <f>ROUND(I147*H147,2)</f>
        <v>0</v>
      </c>
      <c r="K147" s="1" t="s">
        <v>371</v>
      </c>
      <c r="L147" s="16"/>
      <c r="M147" s="101" t="s">
        <v>6</v>
      </c>
      <c r="N147" s="102" t="s">
        <v>27</v>
      </c>
      <c r="O147" s="15"/>
      <c r="P147" s="103">
        <f>O147*H147</f>
        <v>0</v>
      </c>
      <c r="Q147" s="103">
        <v>0</v>
      </c>
      <c r="R147" s="103">
        <f>Q147*H147</f>
        <v>0</v>
      </c>
      <c r="S147" s="103">
        <v>0</v>
      </c>
      <c r="T147" s="104">
        <f>S147*H147</f>
        <v>0</v>
      </c>
      <c r="U147" s="15"/>
      <c r="V147" s="15"/>
    </row>
    <row r="148" spans="1:22" ht="24">
      <c r="A148" s="15"/>
      <c r="B148" s="16"/>
      <c r="C148" s="95" t="s">
        <v>651</v>
      </c>
      <c r="D148" s="95" t="s">
        <v>90</v>
      </c>
      <c r="E148" s="96" t="s">
        <v>652</v>
      </c>
      <c r="F148" s="1" t="s">
        <v>653</v>
      </c>
      <c r="G148" s="97" t="s">
        <v>112</v>
      </c>
      <c r="H148" s="98">
        <v>2303</v>
      </c>
      <c r="I148" s="99"/>
      <c r="J148" s="100">
        <f>ROUND(I148*H148,2)</f>
        <v>0</v>
      </c>
      <c r="K148" s="1" t="s">
        <v>371</v>
      </c>
      <c r="L148" s="16"/>
      <c r="M148" s="101" t="s">
        <v>6</v>
      </c>
      <c r="N148" s="102" t="s">
        <v>27</v>
      </c>
      <c r="O148" s="15"/>
      <c r="P148" s="103">
        <f>O148*H148</f>
        <v>0</v>
      </c>
      <c r="Q148" s="103">
        <v>1E-05</v>
      </c>
      <c r="R148" s="103">
        <f>Q148*H148</f>
        <v>0.023030000000000002</v>
      </c>
      <c r="S148" s="103">
        <v>0</v>
      </c>
      <c r="T148" s="104">
        <f>S148*H148</f>
        <v>0</v>
      </c>
      <c r="U148" s="15"/>
      <c r="V148" s="15"/>
    </row>
    <row r="149" spans="1:22" ht="15">
      <c r="A149" s="15"/>
      <c r="B149" s="16"/>
      <c r="C149" s="15"/>
      <c r="D149" s="105" t="s">
        <v>94</v>
      </c>
      <c r="E149" s="15"/>
      <c r="F149" s="106" t="s">
        <v>654</v>
      </c>
      <c r="G149" s="15"/>
      <c r="H149" s="15"/>
      <c r="I149" s="107"/>
      <c r="J149" s="15"/>
      <c r="K149" s="15"/>
      <c r="L149" s="16"/>
      <c r="M149" s="108"/>
      <c r="N149" s="15"/>
      <c r="O149" s="15"/>
      <c r="P149" s="15"/>
      <c r="Q149" s="15"/>
      <c r="R149" s="15"/>
      <c r="S149" s="15"/>
      <c r="T149" s="109"/>
      <c r="U149" s="15"/>
      <c r="V149" s="15"/>
    </row>
    <row r="150" spans="1:22" ht="15">
      <c r="A150" s="198"/>
      <c r="B150" s="199"/>
      <c r="C150" s="198"/>
      <c r="D150" s="200" t="s">
        <v>126</v>
      </c>
      <c r="E150" s="201" t="s">
        <v>6</v>
      </c>
      <c r="F150" s="202" t="s">
        <v>608</v>
      </c>
      <c r="G150" s="198"/>
      <c r="H150" s="201" t="s">
        <v>6</v>
      </c>
      <c r="I150" s="203"/>
      <c r="J150" s="198"/>
      <c r="K150" s="198"/>
      <c r="L150" s="199"/>
      <c r="M150" s="204"/>
      <c r="N150" s="198"/>
      <c r="O150" s="198"/>
      <c r="P150" s="198"/>
      <c r="Q150" s="198"/>
      <c r="R150" s="198"/>
      <c r="S150" s="198"/>
      <c r="T150" s="205"/>
      <c r="U150" s="198"/>
      <c r="V150" s="198"/>
    </row>
    <row r="151" spans="1:22" ht="15">
      <c r="A151" s="206"/>
      <c r="B151" s="207"/>
      <c r="C151" s="206"/>
      <c r="D151" s="200" t="s">
        <v>126</v>
      </c>
      <c r="E151" s="208" t="s">
        <v>6</v>
      </c>
      <c r="F151" s="111" t="s">
        <v>701</v>
      </c>
      <c r="G151" s="206"/>
      <c r="H151" s="209">
        <v>2303</v>
      </c>
      <c r="I151" s="210"/>
      <c r="J151" s="206"/>
      <c r="K151" s="206"/>
      <c r="L151" s="207"/>
      <c r="M151" s="211"/>
      <c r="N151" s="206"/>
      <c r="O151" s="206"/>
      <c r="P151" s="206"/>
      <c r="Q151" s="206"/>
      <c r="R151" s="206"/>
      <c r="S151" s="206"/>
      <c r="T151" s="212"/>
      <c r="U151" s="206"/>
      <c r="V151" s="206"/>
    </row>
    <row r="152" spans="1:22" ht="15">
      <c r="A152" s="213"/>
      <c r="B152" s="214"/>
      <c r="C152" s="213"/>
      <c r="D152" s="200" t="s">
        <v>126</v>
      </c>
      <c r="E152" s="215" t="s">
        <v>6</v>
      </c>
      <c r="F152" s="112" t="s">
        <v>127</v>
      </c>
      <c r="G152" s="213"/>
      <c r="H152" s="216">
        <v>2303</v>
      </c>
      <c r="I152" s="217"/>
      <c r="J152" s="213"/>
      <c r="K152" s="213"/>
      <c r="L152" s="214"/>
      <c r="M152" s="218"/>
      <c r="N152" s="213"/>
      <c r="O152" s="213"/>
      <c r="P152" s="213"/>
      <c r="Q152" s="213"/>
      <c r="R152" s="213"/>
      <c r="S152" s="213"/>
      <c r="T152" s="219"/>
      <c r="U152" s="213"/>
      <c r="V152" s="213"/>
    </row>
    <row r="153" spans="1:22" ht="24">
      <c r="A153" s="15"/>
      <c r="B153" s="16"/>
      <c r="C153" s="95" t="s">
        <v>655</v>
      </c>
      <c r="D153" s="95" t="s">
        <v>90</v>
      </c>
      <c r="E153" s="96" t="s">
        <v>656</v>
      </c>
      <c r="F153" s="1" t="s">
        <v>703</v>
      </c>
      <c r="G153" s="97" t="s">
        <v>112</v>
      </c>
      <c r="H153" s="98">
        <v>2303</v>
      </c>
      <c r="I153" s="99"/>
      <c r="J153" s="100">
        <f>ROUND(I153*H153,2)</f>
        <v>0</v>
      </c>
      <c r="K153" s="1" t="s">
        <v>371</v>
      </c>
      <c r="L153" s="16"/>
      <c r="M153" s="101" t="s">
        <v>6</v>
      </c>
      <c r="N153" s="102" t="s">
        <v>27</v>
      </c>
      <c r="O153" s="15"/>
      <c r="P153" s="103">
        <f>O153*H153</f>
        <v>0</v>
      </c>
      <c r="Q153" s="103">
        <v>4E-05</v>
      </c>
      <c r="R153" s="103">
        <f>Q153*H153</f>
        <v>0.09212000000000001</v>
      </c>
      <c r="S153" s="103">
        <v>0</v>
      </c>
      <c r="T153" s="104">
        <f>S153*H153</f>
        <v>0</v>
      </c>
      <c r="U153" s="15"/>
      <c r="V153" s="15"/>
    </row>
    <row r="154" spans="1:22" ht="15">
      <c r="A154" s="15"/>
      <c r="B154" s="16"/>
      <c r="C154" s="15"/>
      <c r="D154" s="105" t="s">
        <v>94</v>
      </c>
      <c r="E154" s="15"/>
      <c r="F154" s="106" t="s">
        <v>657</v>
      </c>
      <c r="G154" s="15"/>
      <c r="H154" s="15"/>
      <c r="I154" s="107"/>
      <c r="J154" s="15"/>
      <c r="K154" s="15"/>
      <c r="L154" s="16"/>
      <c r="M154" s="108"/>
      <c r="N154" s="15"/>
      <c r="O154" s="15"/>
      <c r="P154" s="15"/>
      <c r="Q154" s="15"/>
      <c r="R154" s="15"/>
      <c r="S154" s="15"/>
      <c r="T154" s="109"/>
      <c r="U154" s="15"/>
      <c r="V154" s="15"/>
    </row>
    <row r="155" spans="1:22" ht="15">
      <c r="A155" s="198"/>
      <c r="B155" s="199"/>
      <c r="C155" s="198"/>
      <c r="D155" s="200" t="s">
        <v>126</v>
      </c>
      <c r="E155" s="201" t="s">
        <v>6</v>
      </c>
      <c r="F155" s="202" t="s">
        <v>608</v>
      </c>
      <c r="G155" s="198"/>
      <c r="H155" s="201" t="s">
        <v>6</v>
      </c>
      <c r="I155" s="203"/>
      <c r="J155" s="198"/>
      <c r="K155" s="198"/>
      <c r="L155" s="199"/>
      <c r="M155" s="204"/>
      <c r="N155" s="198"/>
      <c r="O155" s="198"/>
      <c r="P155" s="198"/>
      <c r="Q155" s="198"/>
      <c r="R155" s="198"/>
      <c r="S155" s="198"/>
      <c r="T155" s="205"/>
      <c r="U155" s="198"/>
      <c r="V155" s="198"/>
    </row>
    <row r="156" spans="1:22" ht="15">
      <c r="A156" s="206"/>
      <c r="B156" s="207"/>
      <c r="C156" s="206"/>
      <c r="D156" s="200" t="s">
        <v>126</v>
      </c>
      <c r="E156" s="208" t="s">
        <v>6</v>
      </c>
      <c r="F156" s="111" t="s">
        <v>705</v>
      </c>
      <c r="G156" s="206"/>
      <c r="H156" s="209">
        <v>2303</v>
      </c>
      <c r="I156" s="210"/>
      <c r="J156" s="206"/>
      <c r="K156" s="206"/>
      <c r="L156" s="207"/>
      <c r="M156" s="211"/>
      <c r="N156" s="206"/>
      <c r="O156" s="206"/>
      <c r="P156" s="206"/>
      <c r="Q156" s="206"/>
      <c r="R156" s="206"/>
      <c r="S156" s="206"/>
      <c r="T156" s="212"/>
      <c r="U156" s="206"/>
      <c r="V156" s="206"/>
    </row>
    <row r="157" spans="1:22" ht="15">
      <c r="A157" s="213"/>
      <c r="B157" s="214"/>
      <c r="C157" s="213"/>
      <c r="D157" s="200" t="s">
        <v>126</v>
      </c>
      <c r="E157" s="215" t="s">
        <v>6</v>
      </c>
      <c r="F157" s="112" t="s">
        <v>127</v>
      </c>
      <c r="G157" s="213"/>
      <c r="H157" s="216">
        <v>2303</v>
      </c>
      <c r="I157" s="217"/>
      <c r="J157" s="213"/>
      <c r="K157" s="213"/>
      <c r="L157" s="214"/>
      <c r="M157" s="218"/>
      <c r="N157" s="213"/>
      <c r="O157" s="213"/>
      <c r="P157" s="213"/>
      <c r="Q157" s="213"/>
      <c r="R157" s="213"/>
      <c r="S157" s="213"/>
      <c r="T157" s="219"/>
      <c r="U157" s="213"/>
      <c r="V157" s="213"/>
    </row>
    <row r="158" spans="1:22" ht="24">
      <c r="A158" s="15"/>
      <c r="B158" s="16"/>
      <c r="C158" s="113" t="s">
        <v>209</v>
      </c>
      <c r="D158" s="113" t="s">
        <v>158</v>
      </c>
      <c r="E158" s="114" t="s">
        <v>658</v>
      </c>
      <c r="F158" s="115" t="s">
        <v>659</v>
      </c>
      <c r="G158" s="116" t="s">
        <v>112</v>
      </c>
      <c r="H158" s="117">
        <v>2303</v>
      </c>
      <c r="I158" s="118"/>
      <c r="J158" s="119">
        <f>ROUND(I158*H158,2)</f>
        <v>0</v>
      </c>
      <c r="K158" s="115" t="s">
        <v>371</v>
      </c>
      <c r="L158" s="120"/>
      <c r="M158" s="121" t="s">
        <v>6</v>
      </c>
      <c r="N158" s="122" t="s">
        <v>27</v>
      </c>
      <c r="O158" s="15"/>
      <c r="P158" s="103">
        <f>O158*H158</f>
        <v>0</v>
      </c>
      <c r="Q158" s="103">
        <v>2E-05</v>
      </c>
      <c r="R158" s="103">
        <f>Q158*H158</f>
        <v>0.046060000000000004</v>
      </c>
      <c r="S158" s="103">
        <v>0</v>
      </c>
      <c r="T158" s="104">
        <f>S158*H158</f>
        <v>0</v>
      </c>
      <c r="U158" s="15"/>
      <c r="V158" s="15"/>
    </row>
    <row r="159" spans="1:22" ht="15">
      <c r="A159" s="198"/>
      <c r="B159" s="199"/>
      <c r="C159" s="198"/>
      <c r="D159" s="200" t="s">
        <v>126</v>
      </c>
      <c r="E159" s="201" t="s">
        <v>6</v>
      </c>
      <c r="F159" s="202" t="s">
        <v>608</v>
      </c>
      <c r="G159" s="198"/>
      <c r="H159" s="201" t="s">
        <v>6</v>
      </c>
      <c r="I159" s="203"/>
      <c r="J159" s="198"/>
      <c r="K159" s="198"/>
      <c r="L159" s="199"/>
      <c r="M159" s="204"/>
      <c r="N159" s="198"/>
      <c r="O159" s="198"/>
      <c r="P159" s="198"/>
      <c r="Q159" s="198"/>
      <c r="R159" s="198"/>
      <c r="S159" s="198"/>
      <c r="T159" s="205"/>
      <c r="U159" s="198"/>
      <c r="V159" s="198"/>
    </row>
    <row r="160" spans="1:22" ht="15">
      <c r="A160" s="206"/>
      <c r="B160" s="207"/>
      <c r="C160" s="206"/>
      <c r="D160" s="200" t="s">
        <v>126</v>
      </c>
      <c r="E160" s="208" t="s">
        <v>6</v>
      </c>
      <c r="F160" s="111" t="s">
        <v>704</v>
      </c>
      <c r="G160" s="206"/>
      <c r="H160" s="209">
        <v>2303</v>
      </c>
      <c r="I160" s="210"/>
      <c r="J160" s="206"/>
      <c r="K160" s="206"/>
      <c r="L160" s="207"/>
      <c r="M160" s="211"/>
      <c r="N160" s="206"/>
      <c r="O160" s="206"/>
      <c r="P160" s="206"/>
      <c r="Q160" s="206"/>
      <c r="R160" s="206"/>
      <c r="S160" s="206"/>
      <c r="T160" s="212"/>
      <c r="U160" s="206"/>
      <c r="V160" s="206"/>
    </row>
    <row r="161" spans="1:22" ht="15">
      <c r="A161" s="213"/>
      <c r="B161" s="214"/>
      <c r="C161" s="213"/>
      <c r="D161" s="200" t="s">
        <v>126</v>
      </c>
      <c r="E161" s="215" t="s">
        <v>6</v>
      </c>
      <c r="F161" s="112" t="s">
        <v>127</v>
      </c>
      <c r="G161" s="213"/>
      <c r="H161" s="216">
        <v>2303</v>
      </c>
      <c r="I161" s="217"/>
      <c r="J161" s="213"/>
      <c r="K161" s="213"/>
      <c r="L161" s="214"/>
      <c r="M161" s="218"/>
      <c r="N161" s="213"/>
      <c r="O161" s="213"/>
      <c r="P161" s="213"/>
      <c r="Q161" s="213"/>
      <c r="R161" s="213"/>
      <c r="S161" s="213"/>
      <c r="T161" s="219"/>
      <c r="U161" s="213"/>
      <c r="V161" s="213"/>
    </row>
    <row r="162" spans="1:22" ht="15">
      <c r="A162" s="206"/>
      <c r="B162" s="207"/>
      <c r="C162" s="206"/>
      <c r="D162" s="200" t="s">
        <v>126</v>
      </c>
      <c r="E162" s="206"/>
      <c r="F162" s="111" t="s">
        <v>660</v>
      </c>
      <c r="G162" s="206"/>
      <c r="H162" s="209">
        <v>1576.411</v>
      </c>
      <c r="I162" s="210"/>
      <c r="J162" s="206"/>
      <c r="K162" s="206"/>
      <c r="L162" s="207"/>
      <c r="M162" s="211"/>
      <c r="N162" s="206"/>
      <c r="O162" s="206"/>
      <c r="P162" s="206"/>
      <c r="Q162" s="206"/>
      <c r="R162" s="206"/>
      <c r="S162" s="206"/>
      <c r="T162" s="212"/>
      <c r="U162" s="206"/>
      <c r="V162" s="206"/>
    </row>
    <row r="163" spans="1:22" ht="24">
      <c r="A163" s="15"/>
      <c r="B163" s="16"/>
      <c r="C163" s="95" t="s">
        <v>212</v>
      </c>
      <c r="D163" s="95" t="s">
        <v>90</v>
      </c>
      <c r="E163" s="96" t="s">
        <v>661</v>
      </c>
      <c r="F163" s="1" t="s">
        <v>662</v>
      </c>
      <c r="G163" s="97" t="s">
        <v>93</v>
      </c>
      <c r="H163" s="98">
        <v>3846</v>
      </c>
      <c r="I163" s="99"/>
      <c r="J163" s="100">
        <f>ROUND(I163*H163,2)</f>
        <v>0</v>
      </c>
      <c r="K163" s="1" t="s">
        <v>371</v>
      </c>
      <c r="L163" s="16"/>
      <c r="M163" s="101" t="s">
        <v>6</v>
      </c>
      <c r="N163" s="102" t="s">
        <v>27</v>
      </c>
      <c r="O163" s="15"/>
      <c r="P163" s="103">
        <f>O163*H163</f>
        <v>0</v>
      </c>
      <c r="Q163" s="103">
        <v>0</v>
      </c>
      <c r="R163" s="103">
        <f>Q163*H163</f>
        <v>0</v>
      </c>
      <c r="S163" s="103">
        <v>0</v>
      </c>
      <c r="T163" s="104">
        <f>S163*H163</f>
        <v>0</v>
      </c>
      <c r="U163" s="15"/>
      <c r="V163" s="15"/>
    </row>
    <row r="164" spans="1:22" ht="15">
      <c r="A164" s="15"/>
      <c r="B164" s="16"/>
      <c r="C164" s="15"/>
      <c r="D164" s="105" t="s">
        <v>94</v>
      </c>
      <c r="E164" s="15"/>
      <c r="F164" s="106" t="s">
        <v>663</v>
      </c>
      <c r="G164" s="15"/>
      <c r="H164" s="15"/>
      <c r="I164" s="107"/>
      <c r="J164" s="15"/>
      <c r="K164" s="15"/>
      <c r="L164" s="16"/>
      <c r="M164" s="108"/>
      <c r="N164" s="15"/>
      <c r="O164" s="15"/>
      <c r="P164" s="15"/>
      <c r="Q164" s="15"/>
      <c r="R164" s="15"/>
      <c r="S164" s="15"/>
      <c r="T164" s="109"/>
      <c r="U164" s="15"/>
      <c r="V164" s="15"/>
    </row>
    <row r="165" spans="1:22" ht="24">
      <c r="A165" s="15"/>
      <c r="B165" s="16"/>
      <c r="C165" s="113" t="s">
        <v>664</v>
      </c>
      <c r="D165" s="113" t="s">
        <v>158</v>
      </c>
      <c r="E165" s="114" t="s">
        <v>665</v>
      </c>
      <c r="F165" s="115" t="s">
        <v>666</v>
      </c>
      <c r="G165" s="116" t="s">
        <v>93</v>
      </c>
      <c r="H165" s="117">
        <v>4230</v>
      </c>
      <c r="I165" s="118"/>
      <c r="J165" s="119">
        <f aca="true" t="shared" si="0" ref="J165:J174">ROUND(I165*H165,2)</f>
        <v>0</v>
      </c>
      <c r="K165" s="115" t="s">
        <v>371</v>
      </c>
      <c r="L165" s="120"/>
      <c r="M165" s="121" t="s">
        <v>6</v>
      </c>
      <c r="N165" s="122" t="s">
        <v>27</v>
      </c>
      <c r="O165" s="15"/>
      <c r="P165" s="103">
        <f aca="true" t="shared" si="1" ref="P165:P174">O165*H165</f>
        <v>0</v>
      </c>
      <c r="Q165" s="103">
        <v>0</v>
      </c>
      <c r="R165" s="103">
        <f aca="true" t="shared" si="2" ref="R165:R174">Q165*H165</f>
        <v>0</v>
      </c>
      <c r="S165" s="103">
        <v>0</v>
      </c>
      <c r="T165" s="104">
        <f aca="true" t="shared" si="3" ref="T165:T174">S165*H165</f>
        <v>0</v>
      </c>
      <c r="U165" s="15"/>
      <c r="V165" s="15"/>
    </row>
    <row r="166" spans="1:22" ht="48">
      <c r="A166" s="15">
        <v>2257</v>
      </c>
      <c r="B166" s="16"/>
      <c r="C166" s="95" t="s">
        <v>667</v>
      </c>
      <c r="D166" s="95" t="s">
        <v>90</v>
      </c>
      <c r="E166" s="96" t="s">
        <v>668</v>
      </c>
      <c r="F166" s="1" t="s">
        <v>706</v>
      </c>
      <c r="G166" s="97" t="s">
        <v>93</v>
      </c>
      <c r="H166" s="98">
        <v>2257</v>
      </c>
      <c r="I166" s="99"/>
      <c r="J166" s="100">
        <f t="shared" si="0"/>
        <v>0</v>
      </c>
      <c r="K166" s="1" t="s">
        <v>371</v>
      </c>
      <c r="L166" s="16"/>
      <c r="M166" s="101" t="s">
        <v>6</v>
      </c>
      <c r="N166" s="102" t="s">
        <v>27</v>
      </c>
      <c r="O166" s="15"/>
      <c r="P166" s="103">
        <f t="shared" si="1"/>
        <v>0</v>
      </c>
      <c r="Q166" s="103">
        <v>0</v>
      </c>
      <c r="R166" s="103">
        <f t="shared" si="2"/>
        <v>0</v>
      </c>
      <c r="S166" s="103">
        <v>0</v>
      </c>
      <c r="T166" s="104">
        <f t="shared" si="3"/>
        <v>0</v>
      </c>
      <c r="U166" s="15"/>
      <c r="V166" s="15"/>
    </row>
    <row r="167" spans="1:22" ht="24">
      <c r="A167" s="15">
        <v>2363</v>
      </c>
      <c r="B167" s="16"/>
      <c r="C167" s="113" t="s">
        <v>669</v>
      </c>
      <c r="D167" s="113" t="s">
        <v>158</v>
      </c>
      <c r="E167" s="114" t="s">
        <v>670</v>
      </c>
      <c r="F167" s="115" t="s">
        <v>671</v>
      </c>
      <c r="G167" s="116" t="s">
        <v>93</v>
      </c>
      <c r="H167" s="117">
        <v>2369</v>
      </c>
      <c r="I167" s="118"/>
      <c r="J167" s="119">
        <f t="shared" si="0"/>
        <v>0</v>
      </c>
      <c r="K167" s="115" t="s">
        <v>371</v>
      </c>
      <c r="L167" s="120"/>
      <c r="M167" s="121" t="s">
        <v>6</v>
      </c>
      <c r="N167" s="122" t="s">
        <v>27</v>
      </c>
      <c r="O167" s="15"/>
      <c r="P167" s="103">
        <f t="shared" si="1"/>
        <v>0</v>
      </c>
      <c r="Q167" s="103">
        <v>1E-05</v>
      </c>
      <c r="R167" s="103">
        <f t="shared" si="2"/>
        <v>0.023690000000000003</v>
      </c>
      <c r="S167" s="103">
        <v>0</v>
      </c>
      <c r="T167" s="104">
        <f t="shared" si="3"/>
        <v>0</v>
      </c>
      <c r="U167" s="15"/>
      <c r="V167" s="15"/>
    </row>
    <row r="168" spans="1:22" ht="36">
      <c r="A168" s="15"/>
      <c r="B168" s="16"/>
      <c r="C168" s="95" t="s">
        <v>672</v>
      </c>
      <c r="D168" s="95" t="s">
        <v>90</v>
      </c>
      <c r="E168" s="96" t="s">
        <v>673</v>
      </c>
      <c r="F168" s="1" t="s">
        <v>674</v>
      </c>
      <c r="G168" s="97" t="s">
        <v>93</v>
      </c>
      <c r="H168" s="98">
        <v>15357</v>
      </c>
      <c r="I168" s="99"/>
      <c r="J168" s="100">
        <f t="shared" si="0"/>
        <v>0</v>
      </c>
      <c r="K168" s="1" t="s">
        <v>371</v>
      </c>
      <c r="L168" s="16"/>
      <c r="M168" s="101" t="s">
        <v>6</v>
      </c>
      <c r="N168" s="102" t="s">
        <v>27</v>
      </c>
      <c r="O168" s="15"/>
      <c r="P168" s="103">
        <f t="shared" si="1"/>
        <v>0</v>
      </c>
      <c r="Q168" s="103">
        <v>0.0002</v>
      </c>
      <c r="R168" s="103">
        <f t="shared" si="2"/>
        <v>3.0714</v>
      </c>
      <c r="S168" s="103">
        <v>0</v>
      </c>
      <c r="T168" s="104">
        <f t="shared" si="3"/>
        <v>0</v>
      </c>
      <c r="U168" s="15"/>
      <c r="V168" s="15"/>
    </row>
    <row r="169" spans="1:22" ht="36">
      <c r="A169" s="15"/>
      <c r="B169" s="16"/>
      <c r="C169" s="95" t="s">
        <v>675</v>
      </c>
      <c r="D169" s="95" t="s">
        <v>90</v>
      </c>
      <c r="E169" s="96" t="s">
        <v>676</v>
      </c>
      <c r="F169" s="1" t="s">
        <v>677</v>
      </c>
      <c r="G169" s="97" t="s">
        <v>93</v>
      </c>
      <c r="H169" s="98">
        <v>430.335</v>
      </c>
      <c r="I169" s="99"/>
      <c r="J169" s="100">
        <f t="shared" si="0"/>
        <v>0</v>
      </c>
      <c r="K169" s="1" t="s">
        <v>371</v>
      </c>
      <c r="L169" s="16"/>
      <c r="M169" s="101" t="s">
        <v>6</v>
      </c>
      <c r="N169" s="102" t="s">
        <v>27</v>
      </c>
      <c r="O169" s="15"/>
      <c r="P169" s="103">
        <f t="shared" si="1"/>
        <v>0</v>
      </c>
      <c r="Q169" s="103">
        <v>0.0002</v>
      </c>
      <c r="R169" s="103">
        <f t="shared" si="2"/>
        <v>0.086067</v>
      </c>
      <c r="S169" s="103">
        <v>0</v>
      </c>
      <c r="T169" s="104">
        <f t="shared" si="3"/>
        <v>0</v>
      </c>
      <c r="U169" s="15"/>
      <c r="V169" s="15"/>
    </row>
    <row r="170" spans="1:22" ht="36">
      <c r="A170" s="15"/>
      <c r="B170" s="16"/>
      <c r="C170" s="95" t="s">
        <v>678</v>
      </c>
      <c r="D170" s="95" t="s">
        <v>90</v>
      </c>
      <c r="E170" s="96" t="s">
        <v>679</v>
      </c>
      <c r="F170" s="1" t="s">
        <v>680</v>
      </c>
      <c r="G170" s="97" t="s">
        <v>93</v>
      </c>
      <c r="H170" s="98">
        <v>15357</v>
      </c>
      <c r="I170" s="99"/>
      <c r="J170" s="100">
        <f t="shared" si="0"/>
        <v>0</v>
      </c>
      <c r="K170" s="1" t="s">
        <v>371</v>
      </c>
      <c r="L170" s="16"/>
      <c r="M170" s="101" t="s">
        <v>6</v>
      </c>
      <c r="N170" s="102" t="s">
        <v>27</v>
      </c>
      <c r="O170" s="15"/>
      <c r="P170" s="103">
        <f t="shared" si="1"/>
        <v>0</v>
      </c>
      <c r="Q170" s="103">
        <v>0.00026</v>
      </c>
      <c r="R170" s="103">
        <f t="shared" si="2"/>
        <v>3.9928199999999996</v>
      </c>
      <c r="S170" s="103">
        <v>0</v>
      </c>
      <c r="T170" s="104">
        <f t="shared" si="3"/>
        <v>0</v>
      </c>
      <c r="U170" s="15"/>
      <c r="V170" s="15"/>
    </row>
    <row r="171" spans="1:22" ht="36">
      <c r="A171" s="15"/>
      <c r="B171" s="16"/>
      <c r="C171" s="95" t="s">
        <v>681</v>
      </c>
      <c r="D171" s="95" t="s">
        <v>90</v>
      </c>
      <c r="E171" s="96" t="s">
        <v>682</v>
      </c>
      <c r="F171" s="1" t="s">
        <v>683</v>
      </c>
      <c r="G171" s="97" t="s">
        <v>93</v>
      </c>
      <c r="H171" s="98">
        <v>430.335</v>
      </c>
      <c r="I171" s="99"/>
      <c r="J171" s="100">
        <f t="shared" si="0"/>
        <v>0</v>
      </c>
      <c r="K171" s="1" t="s">
        <v>371</v>
      </c>
      <c r="L171" s="16"/>
      <c r="M171" s="101" t="s">
        <v>6</v>
      </c>
      <c r="N171" s="102" t="s">
        <v>27</v>
      </c>
      <c r="O171" s="15"/>
      <c r="P171" s="103">
        <f t="shared" si="1"/>
        <v>0</v>
      </c>
      <c r="Q171" s="103">
        <v>0.00026</v>
      </c>
      <c r="R171" s="103">
        <f t="shared" si="2"/>
        <v>0.11188709999999999</v>
      </c>
      <c r="S171" s="103">
        <v>0</v>
      </c>
      <c r="T171" s="104">
        <f t="shared" si="3"/>
        <v>0</v>
      </c>
      <c r="U171" s="15"/>
      <c r="V171" s="15"/>
    </row>
    <row r="172" spans="1:22" ht="24">
      <c r="A172" s="15"/>
      <c r="B172" s="16"/>
      <c r="C172" s="95" t="s">
        <v>681</v>
      </c>
      <c r="D172" s="95" t="s">
        <v>90</v>
      </c>
      <c r="E172" s="96" t="s">
        <v>707</v>
      </c>
      <c r="F172" s="1" t="s">
        <v>708</v>
      </c>
      <c r="G172" s="97" t="s">
        <v>93</v>
      </c>
      <c r="H172" s="98">
        <v>686</v>
      </c>
      <c r="I172" s="99"/>
      <c r="J172" s="100">
        <f t="shared" si="0"/>
        <v>0</v>
      </c>
      <c r="K172" s="1" t="s">
        <v>371</v>
      </c>
      <c r="L172" s="16"/>
      <c r="M172" s="101" t="s">
        <v>6</v>
      </c>
      <c r="N172" s="102" t="s">
        <v>27</v>
      </c>
      <c r="O172" s="15"/>
      <c r="P172" s="103">
        <f t="shared" si="1"/>
        <v>0</v>
      </c>
      <c r="Q172" s="103">
        <v>0.00026</v>
      </c>
      <c r="R172" s="103">
        <f t="shared" si="2"/>
        <v>0.17836</v>
      </c>
      <c r="S172" s="103">
        <v>0</v>
      </c>
      <c r="T172" s="104">
        <f t="shared" si="3"/>
        <v>0</v>
      </c>
      <c r="U172" s="15"/>
      <c r="V172" s="15"/>
    </row>
    <row r="173" spans="1:22" ht="24">
      <c r="A173" s="15"/>
      <c r="B173" s="16"/>
      <c r="C173" s="95" t="s">
        <v>681</v>
      </c>
      <c r="D173" s="95" t="s">
        <v>90</v>
      </c>
      <c r="E173" s="96" t="s">
        <v>709</v>
      </c>
      <c r="F173" s="1" t="s">
        <v>711</v>
      </c>
      <c r="G173" s="97" t="s">
        <v>93</v>
      </c>
      <c r="H173" s="98">
        <v>4573</v>
      </c>
      <c r="I173" s="99"/>
      <c r="J173" s="100">
        <f t="shared" si="0"/>
        <v>0</v>
      </c>
      <c r="K173" s="1" t="s">
        <v>371</v>
      </c>
      <c r="L173" s="16"/>
      <c r="M173" s="101" t="s">
        <v>6</v>
      </c>
      <c r="N173" s="102" t="s">
        <v>27</v>
      </c>
      <c r="O173" s="15"/>
      <c r="P173" s="103">
        <f t="shared" si="1"/>
        <v>0</v>
      </c>
      <c r="Q173" s="103">
        <v>0.00026</v>
      </c>
      <c r="R173" s="103">
        <f t="shared" si="2"/>
        <v>1.18898</v>
      </c>
      <c r="S173" s="103">
        <v>0</v>
      </c>
      <c r="T173" s="104">
        <f t="shared" si="3"/>
        <v>0</v>
      </c>
      <c r="U173" s="15"/>
      <c r="V173" s="15"/>
    </row>
    <row r="174" spans="1:22" ht="24">
      <c r="A174" s="15"/>
      <c r="B174" s="16"/>
      <c r="C174" s="95" t="s">
        <v>681</v>
      </c>
      <c r="D174" s="95" t="s">
        <v>90</v>
      </c>
      <c r="E174" s="96" t="s">
        <v>757</v>
      </c>
      <c r="F174" s="1" t="s">
        <v>710</v>
      </c>
      <c r="G174" s="97" t="s">
        <v>93</v>
      </c>
      <c r="H174" s="98">
        <v>357</v>
      </c>
      <c r="I174" s="99"/>
      <c r="J174" s="100">
        <f t="shared" si="0"/>
        <v>0</v>
      </c>
      <c r="K174" s="1" t="s">
        <v>371</v>
      </c>
      <c r="L174" s="16"/>
      <c r="M174" s="101" t="s">
        <v>6</v>
      </c>
      <c r="N174" s="102" t="s">
        <v>27</v>
      </c>
      <c r="O174" s="15"/>
      <c r="P174" s="103">
        <f t="shared" si="1"/>
        <v>0</v>
      </c>
      <c r="Q174" s="103">
        <v>0.00026</v>
      </c>
      <c r="R174" s="103">
        <f t="shared" si="2"/>
        <v>0.09281999999999999</v>
      </c>
      <c r="S174" s="103">
        <v>0</v>
      </c>
      <c r="T174" s="104">
        <f t="shared" si="3"/>
        <v>0</v>
      </c>
      <c r="U174" s="15"/>
      <c r="V174" s="15"/>
    </row>
    <row r="175" spans="1:22" ht="15.75">
      <c r="A175" s="86"/>
      <c r="B175" s="87"/>
      <c r="C175" s="86"/>
      <c r="D175" s="88" t="s">
        <v>86</v>
      </c>
      <c r="E175" s="89" t="s">
        <v>684</v>
      </c>
      <c r="F175" s="89" t="s">
        <v>685</v>
      </c>
      <c r="G175" s="86"/>
      <c r="H175" s="86"/>
      <c r="I175" s="90"/>
      <c r="J175" s="91">
        <f>SUM(J176:J180)</f>
        <v>0</v>
      </c>
      <c r="K175" s="86"/>
      <c r="L175" s="87"/>
      <c r="M175" s="92"/>
      <c r="N175" s="86"/>
      <c r="O175" s="86"/>
      <c r="P175" s="93">
        <f>SUM(P176:P184)</f>
        <v>0</v>
      </c>
      <c r="Q175" s="86"/>
      <c r="R175" s="93">
        <f>SUM(R176:R184)</f>
        <v>0</v>
      </c>
      <c r="S175" s="86"/>
      <c r="T175" s="94">
        <f>SUM(T176:T184)</f>
        <v>0</v>
      </c>
      <c r="U175" s="86"/>
      <c r="V175" s="86"/>
    </row>
    <row r="176" spans="1:22" ht="24">
      <c r="A176" s="15"/>
      <c r="B176" s="16"/>
      <c r="C176" s="95" t="s">
        <v>686</v>
      </c>
      <c r="D176" s="95" t="s">
        <v>90</v>
      </c>
      <c r="E176" s="96" t="s">
        <v>687</v>
      </c>
      <c r="F176" s="1" t="s">
        <v>688</v>
      </c>
      <c r="G176" s="97" t="s">
        <v>689</v>
      </c>
      <c r="H176" s="98">
        <v>360</v>
      </c>
      <c r="I176" s="99"/>
      <c r="J176" s="100">
        <f>ROUND(I176*H176,2)</f>
        <v>0</v>
      </c>
      <c r="K176" s="1" t="s">
        <v>371</v>
      </c>
      <c r="L176" s="16"/>
      <c r="M176" s="101" t="s">
        <v>6</v>
      </c>
      <c r="N176" s="102" t="s">
        <v>27</v>
      </c>
      <c r="O176" s="15"/>
      <c r="P176" s="103">
        <f>O176*H176</f>
        <v>0</v>
      </c>
      <c r="Q176" s="103">
        <v>0</v>
      </c>
      <c r="R176" s="103">
        <f>Q176*H176</f>
        <v>0</v>
      </c>
      <c r="S176" s="103">
        <v>0</v>
      </c>
      <c r="T176" s="104">
        <f>S176*H176</f>
        <v>0</v>
      </c>
      <c r="U176" s="15"/>
      <c r="V176" s="15"/>
    </row>
    <row r="177" spans="1:22" ht="15">
      <c r="A177" s="15"/>
      <c r="B177" s="16"/>
      <c r="C177" s="15"/>
      <c r="D177" s="105" t="s">
        <v>94</v>
      </c>
      <c r="E177" s="15"/>
      <c r="F177" s="106" t="s">
        <v>690</v>
      </c>
      <c r="G177" s="15"/>
      <c r="H177" s="15"/>
      <c r="I177" s="107"/>
      <c r="J177" s="15"/>
      <c r="K177" s="15"/>
      <c r="L177" s="16"/>
      <c r="M177" s="108"/>
      <c r="N177" s="15"/>
      <c r="O177" s="15"/>
      <c r="P177" s="15"/>
      <c r="Q177" s="15"/>
      <c r="R177" s="15"/>
      <c r="S177" s="15"/>
      <c r="T177" s="109"/>
      <c r="U177" s="15"/>
      <c r="V177" s="15"/>
    </row>
    <row r="178" spans="1:22" ht="22.5">
      <c r="A178" s="206"/>
      <c r="B178" s="207"/>
      <c r="C178" s="206"/>
      <c r="D178" s="200" t="s">
        <v>126</v>
      </c>
      <c r="E178" s="208" t="s">
        <v>6</v>
      </c>
      <c r="F178" s="111" t="s">
        <v>691</v>
      </c>
      <c r="G178" s="206"/>
      <c r="H178" s="209">
        <v>360</v>
      </c>
      <c r="I178" s="210"/>
      <c r="J178" s="206"/>
      <c r="K178" s="206"/>
      <c r="L178" s="207"/>
      <c r="M178" s="211"/>
      <c r="N178" s="206"/>
      <c r="O178" s="206"/>
      <c r="P178" s="206"/>
      <c r="Q178" s="206"/>
      <c r="R178" s="206"/>
      <c r="S178" s="206"/>
      <c r="T178" s="212"/>
      <c r="U178" s="206"/>
      <c r="V178" s="206"/>
    </row>
    <row r="179" spans="1:22" ht="15">
      <c r="A179" s="213"/>
      <c r="B179" s="214"/>
      <c r="C179" s="213"/>
      <c r="D179" s="200" t="s">
        <v>126</v>
      </c>
      <c r="E179" s="215" t="s">
        <v>6</v>
      </c>
      <c r="F179" s="112" t="s">
        <v>127</v>
      </c>
      <c r="G179" s="213"/>
      <c r="H179" s="216">
        <v>360</v>
      </c>
      <c r="I179" s="217"/>
      <c r="J179" s="213"/>
      <c r="K179" s="213"/>
      <c r="L179" s="214"/>
      <c r="M179" s="218"/>
      <c r="N179" s="213"/>
      <c r="O179" s="213"/>
      <c r="P179" s="213"/>
      <c r="Q179" s="213"/>
      <c r="R179" s="213"/>
      <c r="S179" s="213"/>
      <c r="T179" s="219"/>
      <c r="U179" s="213"/>
      <c r="V179" s="213"/>
    </row>
    <row r="180" spans="1:22" ht="24">
      <c r="A180" s="15"/>
      <c r="B180" s="16"/>
      <c r="C180" s="95" t="s">
        <v>692</v>
      </c>
      <c r="D180" s="95" t="s">
        <v>90</v>
      </c>
      <c r="E180" s="96" t="s">
        <v>693</v>
      </c>
      <c r="F180" s="1" t="s">
        <v>694</v>
      </c>
      <c r="G180" s="97" t="s">
        <v>689</v>
      </c>
      <c r="H180" s="98">
        <v>50</v>
      </c>
      <c r="I180" s="99"/>
      <c r="J180" s="100">
        <f>ROUND(I180*H180,2)</f>
        <v>0</v>
      </c>
      <c r="K180" s="1" t="s">
        <v>371</v>
      </c>
      <c r="L180" s="16"/>
      <c r="M180" s="101" t="s">
        <v>6</v>
      </c>
      <c r="N180" s="102" t="s">
        <v>27</v>
      </c>
      <c r="O180" s="15"/>
      <c r="P180" s="103">
        <f>O180*H180</f>
        <v>0</v>
      </c>
      <c r="Q180" s="103">
        <v>0</v>
      </c>
      <c r="R180" s="103">
        <f>Q180*H180</f>
        <v>0</v>
      </c>
      <c r="S180" s="103">
        <v>0</v>
      </c>
      <c r="T180" s="104">
        <f>S180*H180</f>
        <v>0</v>
      </c>
      <c r="U180" s="15"/>
      <c r="V180" s="15"/>
    </row>
    <row r="181" spans="1:22" ht="15">
      <c r="A181" s="15"/>
      <c r="B181" s="16"/>
      <c r="C181" s="15"/>
      <c r="D181" s="105" t="s">
        <v>94</v>
      </c>
      <c r="E181" s="15"/>
      <c r="F181" s="106" t="s">
        <v>695</v>
      </c>
      <c r="G181" s="15"/>
      <c r="H181" s="15"/>
      <c r="I181" s="107"/>
      <c r="J181" s="15"/>
      <c r="K181" s="15"/>
      <c r="L181" s="16"/>
      <c r="M181" s="108"/>
      <c r="N181" s="15"/>
      <c r="O181" s="15"/>
      <c r="P181" s="15"/>
      <c r="Q181" s="15"/>
      <c r="R181" s="15"/>
      <c r="S181" s="15"/>
      <c r="T181" s="109"/>
      <c r="U181" s="15"/>
      <c r="V181" s="15"/>
    </row>
    <row r="182" spans="1:22" ht="15">
      <c r="A182" s="198"/>
      <c r="B182" s="199"/>
      <c r="C182" s="198"/>
      <c r="D182" s="200" t="s">
        <v>126</v>
      </c>
      <c r="E182" s="201" t="s">
        <v>6</v>
      </c>
      <c r="F182" s="202" t="s">
        <v>696</v>
      </c>
      <c r="G182" s="198"/>
      <c r="H182" s="201" t="s">
        <v>6</v>
      </c>
      <c r="I182" s="203"/>
      <c r="J182" s="198"/>
      <c r="K182" s="198"/>
      <c r="L182" s="199"/>
      <c r="M182" s="204"/>
      <c r="N182" s="198"/>
      <c r="O182" s="198"/>
      <c r="P182" s="198"/>
      <c r="Q182" s="198"/>
      <c r="R182" s="198"/>
      <c r="S182" s="198"/>
      <c r="T182" s="205"/>
      <c r="U182" s="198"/>
      <c r="V182" s="198"/>
    </row>
    <row r="183" spans="1:22" ht="33.75">
      <c r="A183" s="206"/>
      <c r="B183" s="207"/>
      <c r="C183" s="206"/>
      <c r="D183" s="200" t="s">
        <v>126</v>
      </c>
      <c r="E183" s="208" t="s">
        <v>6</v>
      </c>
      <c r="F183" s="111" t="s">
        <v>697</v>
      </c>
      <c r="G183" s="206"/>
      <c r="H183" s="209">
        <v>50</v>
      </c>
      <c r="I183" s="210"/>
      <c r="J183" s="206"/>
      <c r="K183" s="206"/>
      <c r="L183" s="207"/>
      <c r="M183" s="211"/>
      <c r="N183" s="206"/>
      <c r="O183" s="206"/>
      <c r="P183" s="206"/>
      <c r="Q183" s="206"/>
      <c r="R183" s="206"/>
      <c r="S183" s="206"/>
      <c r="T183" s="212"/>
      <c r="U183" s="206"/>
      <c r="V183" s="206"/>
    </row>
    <row r="184" spans="1:22" ht="15">
      <c r="A184" s="213"/>
      <c r="B184" s="214"/>
      <c r="C184" s="213"/>
      <c r="D184" s="200" t="s">
        <v>126</v>
      </c>
      <c r="E184" s="215" t="s">
        <v>6</v>
      </c>
      <c r="F184" s="112" t="s">
        <v>127</v>
      </c>
      <c r="G184" s="213"/>
      <c r="H184" s="216">
        <v>50</v>
      </c>
      <c r="I184" s="217"/>
      <c r="J184" s="213"/>
      <c r="K184" s="213"/>
      <c r="L184" s="214"/>
      <c r="M184" s="221"/>
      <c r="N184" s="222"/>
      <c r="O184" s="222"/>
      <c r="P184" s="222"/>
      <c r="Q184" s="222"/>
      <c r="R184" s="222"/>
      <c r="S184" s="222"/>
      <c r="T184" s="223"/>
      <c r="U184" s="213"/>
      <c r="V184" s="213"/>
    </row>
    <row r="185" spans="1:22" ht="15">
      <c r="A185" s="15"/>
      <c r="B185" s="26"/>
      <c r="C185" s="27"/>
      <c r="D185" s="27"/>
      <c r="E185" s="27"/>
      <c r="F185" s="27"/>
      <c r="G185" s="27"/>
      <c r="H185" s="27"/>
      <c r="I185" s="27"/>
      <c r="J185" s="27"/>
      <c r="K185" s="27"/>
      <c r="L185" s="16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</sheetData>
  <mergeCells count="9">
    <mergeCell ref="E50:H50"/>
    <mergeCell ref="E79:H79"/>
    <mergeCell ref="E7:H7"/>
    <mergeCell ref="E77:H77"/>
    <mergeCell ref="L2:V2"/>
    <mergeCell ref="E9:H9"/>
    <mergeCell ref="E18:H18"/>
    <mergeCell ref="E27:H27"/>
    <mergeCell ref="E48:H48"/>
  </mergeCells>
  <hyperlinks>
    <hyperlink ref="F91" r:id="rId1" display="https://podminky.urs.cz/item/CS_URS_2022_01/612315121"/>
    <hyperlink ref="F102" r:id="rId2" display="https://podminky.urs.cz/item/CS_URS_2022_01/985142111"/>
    <hyperlink ref="F107" r:id="rId3" display="https://podminky.urs.cz/item/CS_URS_2022_01/985142912"/>
    <hyperlink ref="F112" r:id="rId4" display="https://podminky.urs.cz/item/CS_URS_2022_01/985231111"/>
    <hyperlink ref="F117" r:id="rId5" display="https://podminky.urs.cz/item/CS_URS_2022_01/985231192"/>
    <hyperlink ref="F123" r:id="rId6" display="https://podminky.urs.cz/item/CS_URS_2022_01/997013214"/>
    <hyperlink ref="F125" r:id="rId7" display="https://podminky.urs.cz/item/CS_URS_2022_01/997013219"/>
    <hyperlink ref="F127" r:id="rId8" display="https://podminky.urs.cz/item/CS_URS_2022_01/997013501"/>
    <hyperlink ref="F129" r:id="rId9" display="https://podminky.urs.cz/item/CS_URS_2022_01/997013509"/>
    <hyperlink ref="F132" r:id="rId10" display="https://podminky.urs.cz/item/CS_URS_2022_01/997013631"/>
    <hyperlink ref="F135" r:id="rId11" display="https://podminky.urs.cz/item/CS_URS_2022_01/998018003"/>
    <hyperlink ref="F137" r:id="rId12" display="https://podminky.urs.cz/item/CS_URS_2022_01/998018011"/>
    <hyperlink ref="F140" r:id="rId13" display="https://podminky.urs.cz/item/CS_URS_2022_01/998766203"/>
    <hyperlink ref="F143" r:id="rId14" display="https://podminky.urs.cz/item/CS_URS_2022_01/784121001"/>
    <hyperlink ref="F149" r:id="rId15" display="https://podminky.urs.cz/item/CS_URS_2022_01/784161001"/>
    <hyperlink ref="F154" r:id="rId16" display="https://podminky.urs.cz/item/CS_URS_2022_01/784161101"/>
    <hyperlink ref="F177" r:id="rId17" display="https://podminky.urs.cz/item/CS_URS_2022_01/HZS1291"/>
    <hyperlink ref="F181" r:id="rId18" display="https://podminky.urs.cz/item/CS_URS_2022_01/HZS4231"/>
    <hyperlink ref="F97" r:id="rId19" display="https://podminky.urs.cz/item/CS_URS_2022_01/985141111"/>
    <hyperlink ref="F164" r:id="rId20" display="https://podminky.urs.cz/item/CS_URS_2022_01/784171101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111AC-99F2-4ECC-92BD-C7941DB3B51F}">
  <dimension ref="A2:AC344"/>
  <sheetViews>
    <sheetView zoomScale="73" zoomScaleNormal="73" workbookViewId="0" topLeftCell="A299">
      <selection activeCell="G220" sqref="G220"/>
    </sheetView>
  </sheetViews>
  <sheetFormatPr defaultColWidth="9.140625" defaultRowHeight="15"/>
  <cols>
    <col min="5" max="5" width="44.7109375" style="0" customWidth="1"/>
    <col min="6" max="6" width="40.7109375" style="0" customWidth="1"/>
    <col min="8" max="8" width="13.7109375" style="0" customWidth="1"/>
    <col min="9" max="9" width="9.7109375" style="0" bestFit="1" customWidth="1"/>
    <col min="10" max="10" width="20.00390625" style="0" customWidth="1"/>
    <col min="23" max="23" width="14.8515625" style="0" customWidth="1"/>
  </cols>
  <sheetData>
    <row r="2" spans="12:22" ht="15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2:12" ht="15">
      <c r="B3" s="3"/>
      <c r="C3" s="4"/>
      <c r="D3" s="4"/>
      <c r="E3" s="4"/>
      <c r="F3" s="4"/>
      <c r="G3" s="4"/>
      <c r="H3" s="4"/>
      <c r="I3" s="4"/>
      <c r="J3" s="4"/>
      <c r="K3" s="4"/>
      <c r="L3" s="5"/>
    </row>
    <row r="4" spans="2:13" ht="18">
      <c r="B4" s="5"/>
      <c r="D4" s="6" t="s">
        <v>52</v>
      </c>
      <c r="L4" s="5"/>
      <c r="M4" s="47" t="s">
        <v>53</v>
      </c>
    </row>
    <row r="5" spans="2:12" ht="15">
      <c r="B5" s="5"/>
      <c r="L5" s="5"/>
    </row>
    <row r="6" spans="2:12" ht="15">
      <c r="B6" s="5"/>
      <c r="D6" s="10" t="s">
        <v>4</v>
      </c>
      <c r="L6" s="5"/>
    </row>
    <row r="7" spans="2:12" ht="15">
      <c r="B7" s="5"/>
      <c r="E7" s="341"/>
      <c r="F7" s="342"/>
      <c r="G7" s="342"/>
      <c r="H7" s="342"/>
      <c r="L7" s="5"/>
    </row>
    <row r="8" spans="1:22" ht="15">
      <c r="A8" s="15"/>
      <c r="B8" s="16"/>
      <c r="C8" s="15"/>
      <c r="D8" s="10" t="s">
        <v>54</v>
      </c>
      <c r="E8" s="15" t="s">
        <v>370</v>
      </c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>
      <c r="A9" s="15"/>
      <c r="B9" s="16"/>
      <c r="C9" s="15"/>
      <c r="D9" s="15"/>
      <c r="E9" s="322" t="s">
        <v>55</v>
      </c>
      <c r="F9" s="340"/>
      <c r="G9" s="340"/>
      <c r="H9" s="340"/>
      <c r="I9" s="15"/>
      <c r="J9" s="15"/>
      <c r="K9" s="15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>
      <c r="A11" s="15"/>
      <c r="B11" s="16"/>
      <c r="C11" s="15"/>
      <c r="D11" s="10" t="s">
        <v>5</v>
      </c>
      <c r="E11" s="15"/>
      <c r="F11" s="8" t="s">
        <v>6</v>
      </c>
      <c r="G11" s="15"/>
      <c r="H11" s="15"/>
      <c r="I11" s="10" t="s">
        <v>7</v>
      </c>
      <c r="J11" s="8" t="s">
        <v>6</v>
      </c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>
      <c r="A12" s="15"/>
      <c r="B12" s="16"/>
      <c r="C12" s="15"/>
      <c r="D12" s="10" t="s">
        <v>8</v>
      </c>
      <c r="E12" s="15"/>
      <c r="F12" s="8" t="s">
        <v>56</v>
      </c>
      <c r="G12" s="15"/>
      <c r="H12" s="15"/>
      <c r="I12" s="10" t="s">
        <v>9</v>
      </c>
      <c r="J12" s="36">
        <v>45116</v>
      </c>
      <c r="K12" s="15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>
      <c r="A14" s="15"/>
      <c r="B14" s="16"/>
      <c r="C14" s="15"/>
      <c r="D14" s="10" t="s">
        <v>10</v>
      </c>
      <c r="E14" s="15"/>
      <c r="F14" s="15"/>
      <c r="G14" s="15"/>
      <c r="H14" s="15"/>
      <c r="I14" s="10" t="s">
        <v>11</v>
      </c>
      <c r="J14" s="8" t="s">
        <v>6</v>
      </c>
      <c r="K14" s="1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">
      <c r="A15" s="15"/>
      <c r="B15" s="16"/>
      <c r="C15" s="15"/>
      <c r="D15" s="15"/>
      <c r="E15" s="8" t="s">
        <v>368</v>
      </c>
      <c r="F15" s="15"/>
      <c r="G15" s="15"/>
      <c r="H15" s="15"/>
      <c r="I15" s="10" t="s">
        <v>12</v>
      </c>
      <c r="J15" s="8" t="s">
        <v>6</v>
      </c>
      <c r="K15" s="15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5"/>
      <c r="B17" s="16"/>
      <c r="C17" s="15"/>
      <c r="D17" s="10" t="s">
        <v>13</v>
      </c>
      <c r="E17" s="15"/>
      <c r="F17" s="15"/>
      <c r="G17" s="15"/>
      <c r="H17" s="15"/>
      <c r="I17" s="10" t="s">
        <v>11</v>
      </c>
      <c r="J17" s="11" t="s">
        <v>14</v>
      </c>
      <c r="K17" s="15"/>
      <c r="L17" s="16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6"/>
      <c r="C18" s="15"/>
      <c r="D18" s="15"/>
      <c r="E18" s="343" t="s">
        <v>14</v>
      </c>
      <c r="F18" s="311"/>
      <c r="G18" s="311"/>
      <c r="H18" s="311"/>
      <c r="I18" s="10" t="s">
        <v>12</v>
      </c>
      <c r="J18" s="11" t="s">
        <v>14</v>
      </c>
      <c r="K18" s="15"/>
      <c r="L18" s="16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6"/>
      <c r="C20" s="15"/>
      <c r="D20" s="10" t="s">
        <v>15</v>
      </c>
      <c r="E20" s="15"/>
      <c r="F20" s="15"/>
      <c r="G20" s="15"/>
      <c r="H20" s="15"/>
      <c r="I20" s="10" t="s">
        <v>11</v>
      </c>
      <c r="J20" s="8" t="s">
        <v>6</v>
      </c>
      <c r="K20" s="15"/>
      <c r="L20" s="16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6"/>
      <c r="C21" s="15"/>
      <c r="D21" s="15"/>
      <c r="E21" s="8" t="s">
        <v>17</v>
      </c>
      <c r="F21" s="15"/>
      <c r="G21" s="15"/>
      <c r="H21" s="15"/>
      <c r="I21" s="10" t="s">
        <v>12</v>
      </c>
      <c r="J21" s="8" t="s">
        <v>6</v>
      </c>
      <c r="K21" s="15"/>
      <c r="L21" s="16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6"/>
      <c r="C23" s="15"/>
      <c r="D23" s="10" t="s">
        <v>18</v>
      </c>
      <c r="E23" s="15"/>
      <c r="F23" s="15"/>
      <c r="G23" s="15"/>
      <c r="H23" s="15"/>
      <c r="I23" s="10" t="s">
        <v>11</v>
      </c>
      <c r="J23" s="8" t="s">
        <v>6</v>
      </c>
      <c r="K23" s="15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6"/>
      <c r="C24" s="15"/>
      <c r="D24" s="15"/>
      <c r="E24" s="8" t="s">
        <v>369</v>
      </c>
      <c r="F24" s="15"/>
      <c r="G24" s="15"/>
      <c r="H24" s="15"/>
      <c r="I24" s="10" t="s">
        <v>12</v>
      </c>
      <c r="J24" s="8" t="s">
        <v>6</v>
      </c>
      <c r="K24" s="15"/>
      <c r="L24" s="16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6"/>
      <c r="C26" s="15"/>
      <c r="D26" s="10" t="s">
        <v>20</v>
      </c>
      <c r="E26" s="15"/>
      <c r="F26" s="15"/>
      <c r="G26" s="15"/>
      <c r="H26" s="15"/>
      <c r="I26" s="15"/>
      <c r="J26" s="15"/>
      <c r="K26" s="15"/>
      <c r="L26" s="16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48"/>
      <c r="B27" s="49"/>
      <c r="C27" s="48"/>
      <c r="D27" s="48"/>
      <c r="E27" s="316" t="s">
        <v>6</v>
      </c>
      <c r="F27" s="316"/>
      <c r="G27" s="316"/>
      <c r="H27" s="316"/>
      <c r="I27" s="48"/>
      <c r="J27" s="48"/>
      <c r="K27" s="48"/>
      <c r="L27" s="49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ht="15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6"/>
      <c r="C29" s="15"/>
      <c r="D29" s="50"/>
      <c r="E29" s="50"/>
      <c r="F29" s="50"/>
      <c r="G29" s="50"/>
      <c r="H29" s="50"/>
      <c r="I29" s="50"/>
      <c r="J29" s="50"/>
      <c r="K29" s="50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>
      <c r="A30" s="15"/>
      <c r="B30" s="16"/>
      <c r="C30" s="15"/>
      <c r="D30" s="51" t="s">
        <v>22</v>
      </c>
      <c r="E30" s="15"/>
      <c r="F30" s="15"/>
      <c r="G30" s="15"/>
      <c r="H30" s="15"/>
      <c r="I30" s="15"/>
      <c r="J30" s="42">
        <f>ROUND(J98,2)</f>
        <v>0</v>
      </c>
      <c r="K30" s="15"/>
      <c r="L30" s="16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6"/>
      <c r="C31" s="15"/>
      <c r="D31" s="50"/>
      <c r="E31" s="50"/>
      <c r="F31" s="50"/>
      <c r="G31" s="50"/>
      <c r="H31" s="50"/>
      <c r="I31" s="50"/>
      <c r="J31" s="50"/>
      <c r="K31" s="50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6"/>
      <c r="C32" s="15"/>
      <c r="D32" s="15"/>
      <c r="E32" s="15"/>
      <c r="F32" s="19" t="s">
        <v>24</v>
      </c>
      <c r="G32" s="15"/>
      <c r="H32" s="15"/>
      <c r="I32" s="19" t="s">
        <v>23</v>
      </c>
      <c r="J32" s="19" t="s">
        <v>25</v>
      </c>
      <c r="K32" s="15"/>
      <c r="L32" s="16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6"/>
      <c r="C33" s="15"/>
      <c r="D33" s="52" t="s">
        <v>26</v>
      </c>
      <c r="E33" s="10" t="s">
        <v>27</v>
      </c>
      <c r="F33" s="53">
        <f>ROUND((SUM(BE98:BE343)),2)</f>
        <v>0</v>
      </c>
      <c r="G33" s="15"/>
      <c r="H33" s="15"/>
      <c r="I33" s="54">
        <v>0.21</v>
      </c>
      <c r="J33" s="53">
        <f>ROUND(((SUM(BE98:BE343))*I33),2)</f>
        <v>0</v>
      </c>
      <c r="K33" s="15"/>
      <c r="L33" s="16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6"/>
      <c r="C34" s="15"/>
      <c r="D34" s="15"/>
      <c r="E34" s="10" t="s">
        <v>28</v>
      </c>
      <c r="F34" s="53">
        <f>ROUND((SUM(BF98:BF343)),2)</f>
        <v>0</v>
      </c>
      <c r="G34" s="15"/>
      <c r="H34" s="15"/>
      <c r="I34" s="54">
        <v>0.15</v>
      </c>
      <c r="J34" s="53">
        <f>ROUND(((SUM(BF98:BF343))*I34),2)</f>
        <v>0</v>
      </c>
      <c r="K34" s="15"/>
      <c r="L34" s="16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6"/>
      <c r="C35" s="15"/>
      <c r="D35" s="15"/>
      <c r="E35" s="10" t="s">
        <v>29</v>
      </c>
      <c r="F35" s="53">
        <f>ROUND((SUM(BG98:BG343)),2)</f>
        <v>0</v>
      </c>
      <c r="G35" s="15"/>
      <c r="H35" s="15"/>
      <c r="I35" s="54">
        <v>0.21</v>
      </c>
      <c r="J35" s="53">
        <f>0</f>
        <v>0</v>
      </c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>
      <c r="A36" s="15"/>
      <c r="B36" s="16"/>
      <c r="C36" s="15"/>
      <c r="D36" s="15"/>
      <c r="E36" s="10" t="s">
        <v>30</v>
      </c>
      <c r="F36" s="53">
        <f>ROUND((SUM(BH98:BH343)),2)</f>
        <v>0</v>
      </c>
      <c r="G36" s="15"/>
      <c r="H36" s="15"/>
      <c r="I36" s="54">
        <v>0.15</v>
      </c>
      <c r="J36" s="53">
        <f>0</f>
        <v>0</v>
      </c>
      <c r="K36" s="15"/>
      <c r="L36" s="16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>
      <c r="A37" s="15"/>
      <c r="B37" s="16"/>
      <c r="C37" s="15"/>
      <c r="D37" s="15"/>
      <c r="E37" s="10" t="s">
        <v>31</v>
      </c>
      <c r="F37" s="53">
        <f>ROUND((SUM(BI98:BI343)),2)</f>
        <v>0</v>
      </c>
      <c r="G37" s="15"/>
      <c r="H37" s="15"/>
      <c r="I37" s="54">
        <v>0</v>
      </c>
      <c r="J37" s="53">
        <f>0</f>
        <v>0</v>
      </c>
      <c r="K37" s="15"/>
      <c r="L37" s="16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5.75">
      <c r="A39" s="15"/>
      <c r="B39" s="16"/>
      <c r="C39" s="55"/>
      <c r="D39" s="56" t="s">
        <v>32</v>
      </c>
      <c r="E39" s="37"/>
      <c r="F39" s="37"/>
      <c r="G39" s="57" t="s">
        <v>33</v>
      </c>
      <c r="H39" s="58" t="s">
        <v>34</v>
      </c>
      <c r="I39" s="37"/>
      <c r="J39" s="59">
        <f>SUM(J30:J37)</f>
        <v>0</v>
      </c>
      <c r="K39" s="60"/>
      <c r="L39" s="16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5">
      <c r="A40" s="15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16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4" spans="1:22" ht="15">
      <c r="A44" s="15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16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8">
      <c r="A45" s="15"/>
      <c r="B45" s="16"/>
      <c r="C45" s="6" t="s">
        <v>57</v>
      </c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5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5">
      <c r="A47" s="15"/>
      <c r="B47" s="16"/>
      <c r="C47" s="10" t="s">
        <v>4</v>
      </c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5">
      <c r="A48" s="15"/>
      <c r="B48" s="16"/>
      <c r="C48" s="15"/>
      <c r="D48" s="15"/>
      <c r="E48" s="341">
        <f>E7</f>
        <v>0</v>
      </c>
      <c r="F48" s="342"/>
      <c r="G48" s="342"/>
      <c r="H48" s="342"/>
      <c r="I48" s="15"/>
      <c r="J48" s="15"/>
      <c r="K48" s="15"/>
      <c r="L48" s="16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5">
      <c r="A49" s="15"/>
      <c r="B49" s="16"/>
      <c r="C49" s="10" t="s">
        <v>54</v>
      </c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5">
      <c r="A50" s="15"/>
      <c r="B50" s="16"/>
      <c r="C50" s="15"/>
      <c r="D50" s="15"/>
      <c r="E50" s="322" t="str">
        <f>E9</f>
        <v>SO 02 - SILNOPROUDÉ ELEKTROINSTALACE</v>
      </c>
      <c r="F50" s="340"/>
      <c r="G50" s="340"/>
      <c r="H50" s="340"/>
      <c r="I50" s="15"/>
      <c r="J50" s="15"/>
      <c r="K50" s="15"/>
      <c r="L50" s="16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5">
      <c r="A51" s="15"/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5">
      <c r="A52" s="15"/>
      <c r="B52" s="16"/>
      <c r="C52" s="10" t="s">
        <v>8</v>
      </c>
      <c r="D52" s="15"/>
      <c r="E52" s="15"/>
      <c r="F52" s="8" t="str">
        <f>F12</f>
        <v xml:space="preserve"> </v>
      </c>
      <c r="G52" s="15"/>
      <c r="H52" s="15"/>
      <c r="I52" s="10" t="s">
        <v>9</v>
      </c>
      <c r="J52" s="36">
        <f>IF(J12="","",J12)</f>
        <v>45116</v>
      </c>
      <c r="K52" s="15"/>
      <c r="L52" s="16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5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38.25">
      <c r="A54" s="15"/>
      <c r="B54" s="16"/>
      <c r="C54" s="10" t="s">
        <v>10</v>
      </c>
      <c r="D54" s="15"/>
      <c r="E54" s="15"/>
      <c r="F54" s="8" t="str">
        <f>'REKAPITULACE STAVBY'!E11</f>
        <v>Město Kolín,Karlovo nám.78, Kolín I</v>
      </c>
      <c r="G54" s="15"/>
      <c r="H54" s="15"/>
      <c r="I54" s="10" t="s">
        <v>15</v>
      </c>
      <c r="J54" s="13" t="str">
        <f>E21</f>
        <v>D&amp;C Power s.r.o. V.Huga 359/6 Praha 5 Smíchov</v>
      </c>
      <c r="K54" s="15"/>
      <c r="L54" s="16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5">
      <c r="A55" s="15"/>
      <c r="B55" s="16"/>
      <c r="C55" s="10" t="s">
        <v>13</v>
      </c>
      <c r="D55" s="15"/>
      <c r="E55" s="15"/>
      <c r="F55" s="8" t="str">
        <f>IF(E18="","",E18)</f>
        <v>Vyplň údaj</v>
      </c>
      <c r="G55" s="15"/>
      <c r="H55" s="15"/>
      <c r="I55" s="10" t="s">
        <v>18</v>
      </c>
      <c r="J55" s="13" t="str">
        <f>E24</f>
        <v>Jakub Frajkovský</v>
      </c>
      <c r="K55" s="15"/>
      <c r="L55" s="16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5">
      <c r="A56" s="15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5">
      <c r="A57" s="15"/>
      <c r="B57" s="16"/>
      <c r="C57" s="61" t="s">
        <v>58</v>
      </c>
      <c r="D57" s="55"/>
      <c r="E57" s="55"/>
      <c r="F57" s="55"/>
      <c r="G57" s="55"/>
      <c r="H57" s="55"/>
      <c r="I57" s="55"/>
      <c r="J57" s="62" t="s">
        <v>59</v>
      </c>
      <c r="K57" s="55"/>
      <c r="L57" s="16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5">
      <c r="A58" s="15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5.75">
      <c r="A59" s="15"/>
      <c r="B59" s="16"/>
      <c r="C59" s="63" t="s">
        <v>41</v>
      </c>
      <c r="D59" s="15"/>
      <c r="E59" s="15"/>
      <c r="F59" s="15"/>
      <c r="G59" s="15"/>
      <c r="H59" s="15"/>
      <c r="I59" s="15"/>
      <c r="J59" s="42">
        <f>J98</f>
        <v>0</v>
      </c>
      <c r="K59" s="15"/>
      <c r="L59" s="16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5">
      <c r="A60" s="64"/>
      <c r="B60" s="65"/>
      <c r="C60" s="64"/>
      <c r="D60" s="66" t="s">
        <v>60</v>
      </c>
      <c r="E60" s="67"/>
      <c r="F60" s="67"/>
      <c r="G60" s="67"/>
      <c r="H60" s="67"/>
      <c r="I60" s="67"/>
      <c r="J60" s="68">
        <f>J99</f>
        <v>0</v>
      </c>
      <c r="K60" s="64"/>
      <c r="L60" s="65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5">
      <c r="A61" s="64"/>
      <c r="B61" s="65"/>
      <c r="C61" s="64"/>
      <c r="D61" s="66" t="s">
        <v>61</v>
      </c>
      <c r="E61" s="67"/>
      <c r="F61" s="67"/>
      <c r="G61" s="67"/>
      <c r="H61" s="67"/>
      <c r="I61" s="67"/>
      <c r="J61" s="68">
        <f>J102</f>
        <v>0</v>
      </c>
      <c r="K61" s="64"/>
      <c r="L61" s="65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5">
      <c r="A62" s="64"/>
      <c r="B62" s="65"/>
      <c r="C62" s="64"/>
      <c r="D62" s="66" t="s">
        <v>62</v>
      </c>
      <c r="E62" s="67"/>
      <c r="F62" s="67"/>
      <c r="G62" s="67"/>
      <c r="H62" s="67"/>
      <c r="I62" s="67"/>
      <c r="J62" s="68">
        <f>J106</f>
        <v>0</v>
      </c>
      <c r="K62" s="64"/>
      <c r="L62" s="65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5">
      <c r="A63" s="64"/>
      <c r="B63" s="65"/>
      <c r="C63" s="64"/>
      <c r="D63" s="66" t="s">
        <v>63</v>
      </c>
      <c r="E63" s="67"/>
      <c r="F63" s="67"/>
      <c r="G63" s="67"/>
      <c r="H63" s="67"/>
      <c r="I63" s="67"/>
      <c r="J63" s="68">
        <f>J120</f>
        <v>0</v>
      </c>
      <c r="K63" s="64"/>
      <c r="L63" s="65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5">
      <c r="A64" s="64"/>
      <c r="B64" s="65"/>
      <c r="C64" s="64"/>
      <c r="D64" s="66" t="s">
        <v>64</v>
      </c>
      <c r="E64" s="67"/>
      <c r="F64" s="67"/>
      <c r="G64" s="67"/>
      <c r="H64" s="67"/>
      <c r="I64" s="67"/>
      <c r="J64" s="68">
        <f>J124</f>
        <v>0</v>
      </c>
      <c r="K64" s="64"/>
      <c r="L64" s="65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5">
      <c r="A65" s="64"/>
      <c r="B65" s="65"/>
      <c r="C65" s="64"/>
      <c r="D65" s="66" t="s">
        <v>65</v>
      </c>
      <c r="E65" s="67"/>
      <c r="F65" s="67"/>
      <c r="G65" s="67"/>
      <c r="H65" s="67"/>
      <c r="I65" s="67"/>
      <c r="J65" s="68">
        <f>J128</f>
        <v>0</v>
      </c>
      <c r="K65" s="64"/>
      <c r="L65" s="65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5">
      <c r="A66" s="69"/>
      <c r="B66" s="70"/>
      <c r="C66" s="69"/>
      <c r="D66" s="71" t="s">
        <v>66</v>
      </c>
      <c r="E66" s="72"/>
      <c r="F66" s="72"/>
      <c r="G66" s="72"/>
      <c r="H66" s="72"/>
      <c r="I66" s="72"/>
      <c r="J66" s="73">
        <f>J129</f>
        <v>0</v>
      </c>
      <c r="K66" s="69"/>
      <c r="L66" s="70"/>
      <c r="M66" s="69"/>
      <c r="N66" s="69"/>
      <c r="O66" s="69"/>
      <c r="P66" s="69"/>
      <c r="Q66" s="69"/>
      <c r="R66" s="69"/>
      <c r="S66" s="69"/>
      <c r="T66" s="69"/>
      <c r="U66" s="69"/>
      <c r="V66" s="69"/>
    </row>
    <row r="67" spans="1:22" ht="15">
      <c r="A67" s="64"/>
      <c r="B67" s="65"/>
      <c r="C67" s="64"/>
      <c r="D67" s="66" t="s">
        <v>67</v>
      </c>
      <c r="E67" s="67"/>
      <c r="F67" s="67"/>
      <c r="G67" s="67"/>
      <c r="H67" s="67"/>
      <c r="I67" s="67"/>
      <c r="J67" s="68">
        <f>J136</f>
        <v>0</v>
      </c>
      <c r="K67" s="64"/>
      <c r="L67" s="65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5">
      <c r="A68" s="69"/>
      <c r="B68" s="70"/>
      <c r="C68" s="69"/>
      <c r="D68" s="71" t="s">
        <v>68</v>
      </c>
      <c r="E68" s="72"/>
      <c r="F68" s="72"/>
      <c r="G68" s="72"/>
      <c r="H68" s="72"/>
      <c r="I68" s="72"/>
      <c r="J68" s="73">
        <f>J186</f>
        <v>0</v>
      </c>
      <c r="K68" s="69"/>
      <c r="L68" s="70"/>
      <c r="M68" s="69"/>
      <c r="N68" s="69"/>
      <c r="O68" s="69"/>
      <c r="P68" s="69"/>
      <c r="Q68" s="69"/>
      <c r="R68" s="69"/>
      <c r="S68" s="69"/>
      <c r="T68" s="69"/>
      <c r="U68" s="69"/>
      <c r="V68" s="69"/>
    </row>
    <row r="69" spans="1:22" ht="15">
      <c r="A69" s="69"/>
      <c r="B69" s="70"/>
      <c r="C69" s="69"/>
      <c r="D69" s="71" t="s">
        <v>69</v>
      </c>
      <c r="E69" s="72"/>
      <c r="F69" s="72"/>
      <c r="G69" s="72"/>
      <c r="H69" s="72"/>
      <c r="I69" s="72"/>
      <c r="J69" s="73">
        <f>J233</f>
        <v>0</v>
      </c>
      <c r="K69" s="69"/>
      <c r="L69" s="70"/>
      <c r="M69" s="69"/>
      <c r="N69" s="69"/>
      <c r="O69" s="69"/>
      <c r="P69" s="69"/>
      <c r="Q69" s="69"/>
      <c r="R69" s="69"/>
      <c r="S69" s="69"/>
      <c r="T69" s="69"/>
      <c r="U69" s="69"/>
      <c r="V69" s="69"/>
    </row>
    <row r="70" spans="1:22" ht="15">
      <c r="A70" s="69"/>
      <c r="B70" s="70"/>
      <c r="C70" s="69"/>
      <c r="D70" s="71" t="s">
        <v>70</v>
      </c>
      <c r="E70" s="72"/>
      <c r="F70" s="72"/>
      <c r="G70" s="72"/>
      <c r="H70" s="72"/>
      <c r="I70" s="72"/>
      <c r="J70" s="73">
        <f>J279</f>
        <v>0</v>
      </c>
      <c r="K70" s="69"/>
      <c r="L70" s="70"/>
      <c r="M70" s="69"/>
      <c r="N70" s="69"/>
      <c r="O70" s="69"/>
      <c r="P70" s="69"/>
      <c r="Q70" s="69"/>
      <c r="R70" s="69"/>
      <c r="S70" s="69"/>
      <c r="T70" s="69"/>
      <c r="U70" s="69"/>
      <c r="V70" s="69"/>
    </row>
    <row r="71" spans="1:22" ht="15">
      <c r="A71" s="69"/>
      <c r="B71" s="70"/>
      <c r="C71" s="69"/>
      <c r="D71" s="71" t="s">
        <v>71</v>
      </c>
      <c r="E71" s="72"/>
      <c r="F71" s="72"/>
      <c r="G71" s="72"/>
      <c r="H71" s="72"/>
      <c r="I71" s="72"/>
      <c r="J71" s="73">
        <f>J320</f>
        <v>0</v>
      </c>
      <c r="K71" s="69"/>
      <c r="L71" s="70"/>
      <c r="M71" s="69"/>
      <c r="N71" s="69"/>
      <c r="O71" s="69"/>
      <c r="P71" s="69"/>
      <c r="Q71" s="69"/>
      <c r="R71" s="69"/>
      <c r="S71" s="69"/>
      <c r="T71" s="69"/>
      <c r="U71" s="69"/>
      <c r="V71" s="69"/>
    </row>
    <row r="72" spans="1:22" ht="15">
      <c r="A72" s="69"/>
      <c r="B72" s="70"/>
      <c r="C72" s="69"/>
      <c r="D72" s="71" t="str">
        <f>F321</f>
        <v xml:space="preserve">Rozvaděč RB viz výkres 24 </v>
      </c>
      <c r="E72" s="72"/>
      <c r="F72" s="72"/>
      <c r="G72" s="72"/>
      <c r="H72" s="72"/>
      <c r="I72" s="72"/>
      <c r="J72" s="73">
        <f>J323</f>
        <v>0</v>
      </c>
      <c r="K72" s="69"/>
      <c r="L72" s="70"/>
      <c r="M72" s="69"/>
      <c r="N72" s="69"/>
      <c r="O72" s="69"/>
      <c r="P72" s="69"/>
      <c r="Q72" s="69"/>
      <c r="R72" s="69"/>
      <c r="S72" s="69"/>
      <c r="T72" s="69"/>
      <c r="U72" s="69"/>
      <c r="V72" s="69"/>
    </row>
    <row r="73" spans="1:22" ht="15">
      <c r="A73" s="69"/>
      <c r="B73" s="70"/>
      <c r="C73" s="69"/>
      <c r="D73" s="71" t="str">
        <f>F324</f>
        <v xml:space="preserve">Rozvaděč RE1+RD VCHOD 644 viz výkres 23 </v>
      </c>
      <c r="E73" s="72"/>
      <c r="F73" s="72"/>
      <c r="G73" s="72"/>
      <c r="H73" s="72"/>
      <c r="I73" s="72"/>
      <c r="J73" s="73">
        <f>J326</f>
        <v>0</v>
      </c>
      <c r="K73" s="69"/>
      <c r="L73" s="70"/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1:22" ht="15">
      <c r="A74" s="69"/>
      <c r="B74" s="70"/>
      <c r="C74" s="69"/>
      <c r="D74" s="71" t="str">
        <f>F327</f>
        <v xml:space="preserve">Rozvaděč RE1+RD VCHOD 643 viz výkres 23 </v>
      </c>
      <c r="E74" s="72"/>
      <c r="F74" s="72"/>
      <c r="G74" s="72"/>
      <c r="H74" s="72"/>
      <c r="I74" s="72"/>
      <c r="J74" s="73">
        <f>J329</f>
        <v>0</v>
      </c>
      <c r="K74" s="69"/>
      <c r="L74" s="70"/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1:22" ht="15">
      <c r="A75" s="69"/>
      <c r="B75" s="70"/>
      <c r="C75" s="69"/>
      <c r="D75" s="71" t="str">
        <f>F330</f>
        <v xml:space="preserve">Rozvaděč RE1+RD VCHOD 642 viz výkres 23 </v>
      </c>
      <c r="E75" s="72"/>
      <c r="F75" s="72"/>
      <c r="G75" s="72"/>
      <c r="H75" s="72"/>
      <c r="I75" s="72"/>
      <c r="J75" s="73">
        <f>J332</f>
        <v>0</v>
      </c>
      <c r="K75" s="69"/>
      <c r="L75" s="70"/>
      <c r="M75" s="69"/>
      <c r="N75" s="69"/>
      <c r="O75" s="69"/>
      <c r="P75" s="69"/>
      <c r="Q75" s="69"/>
      <c r="R75" s="69"/>
      <c r="S75" s="69"/>
      <c r="T75" s="69"/>
      <c r="U75" s="69"/>
      <c r="V75" s="69"/>
    </row>
    <row r="76" spans="1:22" ht="15">
      <c r="A76" s="69"/>
      <c r="B76" s="70"/>
      <c r="C76" s="69"/>
      <c r="D76" s="71" t="str">
        <f>F333</f>
        <v xml:space="preserve">Rozvaděč RE2 viz výkres 23 </v>
      </c>
      <c r="E76" s="72"/>
      <c r="F76" s="72"/>
      <c r="G76" s="72"/>
      <c r="H76" s="72"/>
      <c r="I76" s="72"/>
      <c r="J76" s="73">
        <f>J335</f>
        <v>0</v>
      </c>
      <c r="K76" s="69"/>
      <c r="L76" s="70"/>
      <c r="M76" s="69"/>
      <c r="N76" s="69"/>
      <c r="O76" s="69"/>
      <c r="P76" s="69"/>
      <c r="Q76" s="69"/>
      <c r="R76" s="69"/>
      <c r="S76" s="69"/>
      <c r="T76" s="69"/>
      <c r="U76" s="69"/>
      <c r="V76" s="69"/>
    </row>
    <row r="77" spans="1:22" ht="15">
      <c r="A77" s="69"/>
      <c r="B77" s="70"/>
      <c r="C77" s="69"/>
      <c r="D77" s="71" t="str">
        <f>F336</f>
        <v xml:space="preserve">Rozvaděč RE7 viz výkres 23 </v>
      </c>
      <c r="E77" s="72"/>
      <c r="F77" s="72"/>
      <c r="G77" s="72"/>
      <c r="H77" s="72"/>
      <c r="I77" s="72"/>
      <c r="J77" s="73">
        <f>J338</f>
        <v>0</v>
      </c>
      <c r="K77" s="69"/>
      <c r="L77" s="70"/>
      <c r="M77" s="69"/>
      <c r="N77" s="69"/>
      <c r="O77" s="69"/>
      <c r="P77" s="69"/>
      <c r="Q77" s="69"/>
      <c r="R77" s="69"/>
      <c r="S77" s="69"/>
      <c r="T77" s="69"/>
      <c r="U77" s="69"/>
      <c r="V77" s="69"/>
    </row>
    <row r="78" spans="1:22" ht="15">
      <c r="A78" s="64"/>
      <c r="B78" s="65"/>
      <c r="C78" s="64"/>
      <c r="D78" s="66" t="s">
        <v>72</v>
      </c>
      <c r="E78" s="67"/>
      <c r="F78" s="67"/>
      <c r="G78" s="67"/>
      <c r="H78" s="67"/>
      <c r="I78" s="67"/>
      <c r="J78" s="68">
        <f>J339</f>
        <v>0</v>
      </c>
      <c r="K78" s="64"/>
      <c r="L78" s="65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1:22" ht="15">
      <c r="A79" s="15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6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15">
      <c r="A80" s="15"/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16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4" spans="1:22" ht="15">
      <c r="A84" s="15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16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18">
      <c r="A85" s="15"/>
      <c r="B85" s="16"/>
      <c r="C85" s="6" t="s">
        <v>73</v>
      </c>
      <c r="D85" s="15"/>
      <c r="E85" s="15"/>
      <c r="F85" s="15"/>
      <c r="G85" s="15"/>
      <c r="H85" s="15"/>
      <c r="I85" s="15"/>
      <c r="J85" s="15"/>
      <c r="K85" s="15"/>
      <c r="L85" s="16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15">
      <c r="A86" s="15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6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ht="15">
      <c r="A87" s="15"/>
      <c r="B87" s="16"/>
      <c r="C87" s="10" t="s">
        <v>4</v>
      </c>
      <c r="D87" s="15"/>
      <c r="E87" s="15"/>
      <c r="F87" s="15"/>
      <c r="G87" s="15"/>
      <c r="H87" s="15"/>
      <c r="I87" s="15"/>
      <c r="J87" s="15"/>
      <c r="K87" s="15"/>
      <c r="L87" s="16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15">
      <c r="A88" s="15"/>
      <c r="B88" s="16"/>
      <c r="C88" s="15"/>
      <c r="D88" s="15"/>
      <c r="E88" s="341">
        <f>E7</f>
        <v>0</v>
      </c>
      <c r="F88" s="342"/>
      <c r="G88" s="342"/>
      <c r="H88" s="342"/>
      <c r="I88" s="15"/>
      <c r="J88" s="15"/>
      <c r="K88" s="15"/>
      <c r="L88" s="16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ht="15">
      <c r="A89" s="15"/>
      <c r="B89" s="16"/>
      <c r="C89" s="10" t="s">
        <v>54</v>
      </c>
      <c r="D89" s="15"/>
      <c r="E89" s="15"/>
      <c r="F89" s="15"/>
      <c r="G89" s="15"/>
      <c r="H89" s="15"/>
      <c r="I89" s="15"/>
      <c r="J89" s="15"/>
      <c r="K89" s="15"/>
      <c r="L89" s="16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15">
      <c r="A90" s="15"/>
      <c r="B90" s="16"/>
      <c r="C90" s="15"/>
      <c r="D90" s="15"/>
      <c r="E90" s="322" t="str">
        <f>E9</f>
        <v>SO 02 - SILNOPROUDÉ ELEKTROINSTALACE</v>
      </c>
      <c r="F90" s="340"/>
      <c r="G90" s="340"/>
      <c r="H90" s="340"/>
      <c r="I90" s="15"/>
      <c r="J90" s="15"/>
      <c r="K90" s="15"/>
      <c r="L90" s="16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15">
      <c r="A91" s="15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6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15">
      <c r="A92" s="15"/>
      <c r="B92" s="16"/>
      <c r="C92" s="10" t="s">
        <v>8</v>
      </c>
      <c r="D92" s="15"/>
      <c r="E92" s="15"/>
      <c r="F92" s="8" t="str">
        <f>F12</f>
        <v xml:space="preserve"> </v>
      </c>
      <c r="G92" s="15"/>
      <c r="H92" s="15"/>
      <c r="I92" s="10" t="s">
        <v>9</v>
      </c>
      <c r="J92" s="36">
        <f>IF(J12="","",J12)</f>
        <v>45116</v>
      </c>
      <c r="K92" s="15"/>
      <c r="L92" s="16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ht="15">
      <c r="A93" s="15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6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38.25">
      <c r="A94" s="15"/>
      <c r="B94" s="16"/>
      <c r="C94" s="10" t="s">
        <v>10</v>
      </c>
      <c r="D94" s="15"/>
      <c r="E94" s="15"/>
      <c r="F94" s="8" t="str">
        <f>E15</f>
        <v>Město Kolín,Karlovo nám.78, Kolín I</v>
      </c>
      <c r="G94" s="15"/>
      <c r="H94" s="15"/>
      <c r="I94" s="10" t="s">
        <v>15</v>
      </c>
      <c r="J94" s="13" t="str">
        <f>E21</f>
        <v>D&amp;C Power s.r.o. V.Huga 359/6 Praha 5 Smíchov</v>
      </c>
      <c r="K94" s="15"/>
      <c r="L94" s="16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15">
      <c r="A95" s="15"/>
      <c r="B95" s="16"/>
      <c r="C95" s="10" t="s">
        <v>13</v>
      </c>
      <c r="D95" s="15"/>
      <c r="E95" s="15"/>
      <c r="F95" s="8" t="str">
        <f>IF(E18="","",E18)</f>
        <v>Vyplň údaj</v>
      </c>
      <c r="G95" s="15"/>
      <c r="H95" s="15"/>
      <c r="I95" s="10" t="s">
        <v>18</v>
      </c>
      <c r="J95" s="13" t="str">
        <f>E24</f>
        <v>Jakub Frajkovský</v>
      </c>
      <c r="K95" s="15"/>
      <c r="L95" s="16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15">
      <c r="A96" s="15"/>
      <c r="B96" s="16"/>
      <c r="C96" s="15"/>
      <c r="D96" s="15"/>
      <c r="E96" s="15"/>
      <c r="F96" s="15"/>
      <c r="G96" s="15"/>
      <c r="H96" s="15"/>
      <c r="I96" s="15"/>
      <c r="J96" s="15"/>
      <c r="K96" s="15"/>
      <c r="L96" s="16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ht="36">
      <c r="A97" s="74"/>
      <c r="B97" s="75"/>
      <c r="C97" s="76" t="s">
        <v>74</v>
      </c>
      <c r="D97" s="77" t="s">
        <v>40</v>
      </c>
      <c r="E97" s="77" t="s">
        <v>36</v>
      </c>
      <c r="F97" s="77" t="s">
        <v>37</v>
      </c>
      <c r="G97" s="77" t="s">
        <v>75</v>
      </c>
      <c r="H97" s="77" t="s">
        <v>76</v>
      </c>
      <c r="I97" s="77" t="s">
        <v>77</v>
      </c>
      <c r="J97" s="77" t="s">
        <v>59</v>
      </c>
      <c r="K97" s="78" t="s">
        <v>78</v>
      </c>
      <c r="L97" s="75"/>
      <c r="M97" s="79" t="s">
        <v>6</v>
      </c>
      <c r="N97" s="80" t="s">
        <v>26</v>
      </c>
      <c r="O97" s="80" t="s">
        <v>79</v>
      </c>
      <c r="P97" s="80" t="s">
        <v>80</v>
      </c>
      <c r="Q97" s="80" t="s">
        <v>81</v>
      </c>
      <c r="R97" s="80" t="s">
        <v>82</v>
      </c>
      <c r="S97" s="80" t="s">
        <v>83</v>
      </c>
      <c r="T97" s="81" t="s">
        <v>84</v>
      </c>
      <c r="U97" s="74"/>
      <c r="V97" s="74"/>
    </row>
    <row r="98" spans="1:22" ht="15.75">
      <c r="A98" s="15"/>
      <c r="B98" s="16"/>
      <c r="C98" s="40" t="s">
        <v>85</v>
      </c>
      <c r="D98" s="15"/>
      <c r="E98" s="15"/>
      <c r="F98" s="15"/>
      <c r="G98" s="15"/>
      <c r="H98" s="15"/>
      <c r="I98" s="15"/>
      <c r="J98" s="82">
        <f>SUM(J99,J102,J106,J120,J124,J132,J339)</f>
        <v>0</v>
      </c>
      <c r="K98" s="15"/>
      <c r="L98" s="16"/>
      <c r="M98" s="83"/>
      <c r="N98" s="50"/>
      <c r="O98" s="50"/>
      <c r="P98" s="84" t="e">
        <f>P99+P102+P106+P120+P124+P128+P136+P339</f>
        <v>#REF!</v>
      </c>
      <c r="Q98" s="50"/>
      <c r="R98" s="84" t="e">
        <f>R99+R102+R106+R120+R124+R128+R136+R339</f>
        <v>#REF!</v>
      </c>
      <c r="S98" s="50"/>
      <c r="T98" s="85" t="e">
        <f>T99+T102+T106+T120+T124+T128+T136+T339</f>
        <v>#REF!</v>
      </c>
      <c r="U98" s="15"/>
      <c r="V98" s="15"/>
    </row>
    <row r="99" spans="1:22" ht="15.75">
      <c r="A99" s="86"/>
      <c r="B99" s="87"/>
      <c r="C99" s="86"/>
      <c r="D99" s="88" t="s">
        <v>86</v>
      </c>
      <c r="E99" s="89" t="s">
        <v>87</v>
      </c>
      <c r="F99" s="89" t="s">
        <v>88</v>
      </c>
      <c r="G99" s="86"/>
      <c r="H99" s="86"/>
      <c r="I99" s="90"/>
      <c r="J99" s="91">
        <f>SUM(J100)</f>
        <v>0</v>
      </c>
      <c r="K99" s="86"/>
      <c r="L99" s="87"/>
      <c r="M99" s="92"/>
      <c r="N99" s="86"/>
      <c r="O99" s="86"/>
      <c r="P99" s="93">
        <f>SUM(P100:P101)</f>
        <v>0</v>
      </c>
      <c r="Q99" s="86"/>
      <c r="R99" s="93">
        <f>SUM(R100:R101)</f>
        <v>0</v>
      </c>
      <c r="S99" s="86"/>
      <c r="T99" s="94">
        <f>SUM(T100:T101)</f>
        <v>0</v>
      </c>
      <c r="U99" s="86"/>
      <c r="V99" s="86"/>
    </row>
    <row r="100" spans="1:22" s="146" customFormat="1" ht="36">
      <c r="A100" s="48"/>
      <c r="B100" s="49"/>
      <c r="C100" s="97" t="s">
        <v>89</v>
      </c>
      <c r="D100" s="97" t="s">
        <v>90</v>
      </c>
      <c r="E100" s="96" t="s">
        <v>91</v>
      </c>
      <c r="F100" s="1" t="s">
        <v>92</v>
      </c>
      <c r="G100" s="97" t="s">
        <v>93</v>
      </c>
      <c r="H100" s="139">
        <v>21</v>
      </c>
      <c r="I100" s="140"/>
      <c r="J100" s="141">
        <f>ROUND(I100*H100,2)</f>
        <v>0</v>
      </c>
      <c r="K100" s="1" t="s">
        <v>371</v>
      </c>
      <c r="L100" s="49"/>
      <c r="M100" s="142" t="s">
        <v>6</v>
      </c>
      <c r="N100" s="143" t="s">
        <v>27</v>
      </c>
      <c r="O100" s="48"/>
      <c r="P100" s="144">
        <f>O100*H100</f>
        <v>0</v>
      </c>
      <c r="Q100" s="144">
        <v>0</v>
      </c>
      <c r="R100" s="144">
        <f>Q100*H100</f>
        <v>0</v>
      </c>
      <c r="S100" s="144">
        <v>0</v>
      </c>
      <c r="T100" s="145">
        <f>S100*H100</f>
        <v>0</v>
      </c>
      <c r="U100" s="48"/>
      <c r="V100" s="48"/>
    </row>
    <row r="101" spans="1:22" s="146" customFormat="1" ht="15">
      <c r="A101" s="48"/>
      <c r="B101" s="49"/>
      <c r="C101" s="48"/>
      <c r="D101" s="147" t="s">
        <v>94</v>
      </c>
      <c r="E101" s="48"/>
      <c r="F101" s="106" t="s">
        <v>95</v>
      </c>
      <c r="G101" s="48"/>
      <c r="H101" s="48"/>
      <c r="I101" s="148"/>
      <c r="J101" s="48"/>
      <c r="K101" s="48"/>
      <c r="L101" s="49"/>
      <c r="M101" s="149"/>
      <c r="N101" s="48"/>
      <c r="O101" s="48"/>
      <c r="P101" s="48"/>
      <c r="Q101" s="48"/>
      <c r="R101" s="48"/>
      <c r="S101" s="48"/>
      <c r="T101" s="150"/>
      <c r="U101" s="48"/>
      <c r="V101" s="48"/>
    </row>
    <row r="102" spans="1:22" s="146" customFormat="1" ht="30.75">
      <c r="A102" s="151"/>
      <c r="B102" s="152"/>
      <c r="C102" s="151"/>
      <c r="D102" s="153" t="s">
        <v>86</v>
      </c>
      <c r="E102" s="154" t="s">
        <v>96</v>
      </c>
      <c r="F102" s="154" t="s">
        <v>97</v>
      </c>
      <c r="G102" s="151"/>
      <c r="H102" s="151"/>
      <c r="I102" s="155"/>
      <c r="J102" s="156">
        <f>SUM(J103)</f>
        <v>0</v>
      </c>
      <c r="K102" s="151"/>
      <c r="L102" s="152"/>
      <c r="M102" s="157"/>
      <c r="N102" s="151"/>
      <c r="O102" s="151"/>
      <c r="P102" s="158">
        <f>SUM(P103:P105)</f>
        <v>0</v>
      </c>
      <c r="Q102" s="151"/>
      <c r="R102" s="158">
        <f>SUM(R103:R105)</f>
        <v>0.6433</v>
      </c>
      <c r="S102" s="151"/>
      <c r="T102" s="159">
        <f>SUM(T103:T105)</f>
        <v>0</v>
      </c>
      <c r="U102" s="151"/>
      <c r="V102" s="151"/>
    </row>
    <row r="103" spans="1:22" s="146" customFormat="1" ht="48">
      <c r="A103" s="48"/>
      <c r="B103" s="49"/>
      <c r="C103" s="97" t="s">
        <v>98</v>
      </c>
      <c r="D103" s="97" t="s">
        <v>90</v>
      </c>
      <c r="E103" s="96" t="s">
        <v>99</v>
      </c>
      <c r="F103" s="1" t="s">
        <v>100</v>
      </c>
      <c r="G103" s="97" t="s">
        <v>93</v>
      </c>
      <c r="H103" s="139">
        <v>35</v>
      </c>
      <c r="I103" s="140"/>
      <c r="J103" s="141">
        <f>ROUND(I103*H103,2)</f>
        <v>0</v>
      </c>
      <c r="K103" s="1" t="s">
        <v>371</v>
      </c>
      <c r="L103" s="49"/>
      <c r="M103" s="142" t="s">
        <v>6</v>
      </c>
      <c r="N103" s="143" t="s">
        <v>27</v>
      </c>
      <c r="O103" s="48"/>
      <c r="P103" s="144">
        <f>O103*H103</f>
        <v>0</v>
      </c>
      <c r="Q103" s="144">
        <v>0.01838</v>
      </c>
      <c r="R103" s="144">
        <f>Q103*H103</f>
        <v>0.6433</v>
      </c>
      <c r="S103" s="144">
        <v>0</v>
      </c>
      <c r="T103" s="145">
        <f>S103*H103</f>
        <v>0</v>
      </c>
      <c r="U103" s="48"/>
      <c r="V103" s="48"/>
    </row>
    <row r="104" spans="1:22" s="146" customFormat="1" ht="15">
      <c r="A104" s="48"/>
      <c r="B104" s="49"/>
      <c r="C104" s="48"/>
      <c r="D104" s="147" t="s">
        <v>94</v>
      </c>
      <c r="E104" s="48"/>
      <c r="F104" s="106" t="s">
        <v>101</v>
      </c>
      <c r="G104" s="48"/>
      <c r="H104" s="48"/>
      <c r="I104" s="148"/>
      <c r="J104" s="48"/>
      <c r="K104" s="48"/>
      <c r="L104" s="49"/>
      <c r="M104" s="149"/>
      <c r="N104" s="48"/>
      <c r="O104" s="48"/>
      <c r="P104" s="48"/>
      <c r="Q104" s="48"/>
      <c r="R104" s="48"/>
      <c r="S104" s="48"/>
      <c r="T104" s="150"/>
      <c r="U104" s="48"/>
      <c r="V104" s="48"/>
    </row>
    <row r="105" spans="1:22" s="146" customFormat="1" ht="78">
      <c r="A105" s="48"/>
      <c r="B105" s="49"/>
      <c r="C105" s="48"/>
      <c r="D105" s="160" t="s">
        <v>102</v>
      </c>
      <c r="E105" s="48"/>
      <c r="F105" s="110" t="s">
        <v>103</v>
      </c>
      <c r="G105" s="48"/>
      <c r="H105" s="48"/>
      <c r="I105" s="148"/>
      <c r="J105" s="48"/>
      <c r="K105" s="48"/>
      <c r="L105" s="49"/>
      <c r="M105" s="149"/>
      <c r="N105" s="48"/>
      <c r="O105" s="48"/>
      <c r="P105" s="48"/>
      <c r="Q105" s="48"/>
      <c r="R105" s="48"/>
      <c r="S105" s="48"/>
      <c r="T105" s="150"/>
      <c r="U105" s="48"/>
      <c r="V105" s="48"/>
    </row>
    <row r="106" spans="1:22" s="146" customFormat="1" ht="15.75">
      <c r="A106" s="151"/>
      <c r="B106" s="152"/>
      <c r="C106" s="151"/>
      <c r="D106" s="153" t="s">
        <v>86</v>
      </c>
      <c r="E106" s="154" t="s">
        <v>104</v>
      </c>
      <c r="F106" s="154" t="s">
        <v>105</v>
      </c>
      <c r="G106" s="151"/>
      <c r="H106" s="151"/>
      <c r="I106" s="155"/>
      <c r="J106" s="156">
        <f>SUM(J109:J118)</f>
        <v>0</v>
      </c>
      <c r="K106" s="151"/>
      <c r="L106" s="152"/>
      <c r="M106" s="157"/>
      <c r="N106" s="151"/>
      <c r="O106" s="151"/>
      <c r="P106" s="158">
        <f>SUM(P107:P119)</f>
        <v>0</v>
      </c>
      <c r="Q106" s="151"/>
      <c r="R106" s="158">
        <f>SUM(R107:R119)</f>
        <v>0.00984</v>
      </c>
      <c r="S106" s="151"/>
      <c r="T106" s="159">
        <f>SUM(T107:T119)</f>
        <v>63.161</v>
      </c>
      <c r="U106" s="151"/>
      <c r="V106" s="151"/>
    </row>
    <row r="107" spans="1:22" s="146" customFormat="1" ht="36">
      <c r="A107" s="48"/>
      <c r="B107" s="49"/>
      <c r="C107" s="97" t="s">
        <v>87</v>
      </c>
      <c r="D107" s="97" t="s">
        <v>90</v>
      </c>
      <c r="E107" s="96" t="s">
        <v>106</v>
      </c>
      <c r="F107" s="1" t="s">
        <v>0</v>
      </c>
      <c r="G107" s="97" t="s">
        <v>107</v>
      </c>
      <c r="H107" s="190">
        <v>4165</v>
      </c>
      <c r="I107" s="140"/>
      <c r="J107" s="141">
        <v>4165</v>
      </c>
      <c r="K107" s="1" t="s">
        <v>371</v>
      </c>
      <c r="L107" s="49"/>
      <c r="M107" s="142" t="s">
        <v>6</v>
      </c>
      <c r="N107" s="143" t="s">
        <v>27</v>
      </c>
      <c r="O107" s="48"/>
      <c r="P107" s="144">
        <f>O107*H107</f>
        <v>0</v>
      </c>
      <c r="Q107" s="144">
        <v>0</v>
      </c>
      <c r="R107" s="144">
        <f>Q107*H107</f>
        <v>0</v>
      </c>
      <c r="S107" s="144">
        <v>0.001</v>
      </c>
      <c r="T107" s="145">
        <f>S107*H107</f>
        <v>4.165</v>
      </c>
      <c r="U107" s="48"/>
      <c r="V107" s="48"/>
    </row>
    <row r="108" spans="1:22" s="146" customFormat="1" ht="15">
      <c r="A108" s="48"/>
      <c r="B108" s="49"/>
      <c r="C108" s="48"/>
      <c r="D108" s="147" t="s">
        <v>94</v>
      </c>
      <c r="E108" s="48"/>
      <c r="F108" s="106" t="s">
        <v>108</v>
      </c>
      <c r="G108" s="48"/>
      <c r="H108" s="48"/>
      <c r="I108" s="148"/>
      <c r="J108" s="48"/>
      <c r="K108" s="48"/>
      <c r="L108" s="49"/>
      <c r="M108" s="149"/>
      <c r="N108" s="48"/>
      <c r="O108" s="48"/>
      <c r="P108" s="48"/>
      <c r="Q108" s="48"/>
      <c r="R108" s="48"/>
      <c r="S108" s="48"/>
      <c r="T108" s="150"/>
      <c r="U108" s="48"/>
      <c r="V108" s="48"/>
    </row>
    <row r="109" spans="1:22" s="146" customFormat="1" ht="36">
      <c r="A109" s="48"/>
      <c r="B109" s="49"/>
      <c r="C109" s="97" t="s">
        <v>109</v>
      </c>
      <c r="D109" s="97" t="s">
        <v>90</v>
      </c>
      <c r="E109" s="96" t="s">
        <v>110</v>
      </c>
      <c r="F109" s="1" t="s">
        <v>111</v>
      </c>
      <c r="G109" s="97" t="s">
        <v>112</v>
      </c>
      <c r="H109" s="139">
        <v>9810</v>
      </c>
      <c r="I109" s="140"/>
      <c r="J109" s="141">
        <f>ROUND(I109*H109,2)</f>
        <v>0</v>
      </c>
      <c r="K109" s="1" t="s">
        <v>371</v>
      </c>
      <c r="L109" s="49"/>
      <c r="M109" s="142" t="s">
        <v>6</v>
      </c>
      <c r="N109" s="143" t="s">
        <v>27</v>
      </c>
      <c r="O109" s="48"/>
      <c r="P109" s="144">
        <f>O109*H109</f>
        <v>0</v>
      </c>
      <c r="Q109" s="144">
        <v>0</v>
      </c>
      <c r="R109" s="144">
        <f>Q109*H109</f>
        <v>0</v>
      </c>
      <c r="S109" s="144">
        <v>0.006</v>
      </c>
      <c r="T109" s="145">
        <f>S109*H109</f>
        <v>58.86</v>
      </c>
      <c r="U109" s="48"/>
      <c r="V109" s="48"/>
    </row>
    <row r="110" spans="1:22" s="146" customFormat="1" ht="15">
      <c r="A110" s="48"/>
      <c r="B110" s="49"/>
      <c r="C110" s="48"/>
      <c r="D110" s="147" t="s">
        <v>94</v>
      </c>
      <c r="E110" s="48"/>
      <c r="F110" s="106" t="s">
        <v>113</v>
      </c>
      <c r="G110" s="48"/>
      <c r="H110" s="48"/>
      <c r="I110" s="148"/>
      <c r="J110" s="48"/>
      <c r="K110" s="48"/>
      <c r="L110" s="49"/>
      <c r="M110" s="149"/>
      <c r="N110" s="48"/>
      <c r="O110" s="48"/>
      <c r="P110" s="48"/>
      <c r="Q110" s="48"/>
      <c r="R110" s="48"/>
      <c r="S110" s="48"/>
      <c r="T110" s="150"/>
      <c r="U110" s="48"/>
      <c r="V110" s="48"/>
    </row>
    <row r="111" spans="1:22" s="146" customFormat="1" ht="48">
      <c r="A111" s="48"/>
      <c r="B111" s="49"/>
      <c r="C111" s="97" t="s">
        <v>114</v>
      </c>
      <c r="D111" s="97" t="s">
        <v>90</v>
      </c>
      <c r="E111" s="96" t="s">
        <v>115</v>
      </c>
      <c r="F111" s="1" t="s">
        <v>116</v>
      </c>
      <c r="G111" s="97" t="s">
        <v>112</v>
      </c>
      <c r="H111" s="139">
        <v>8</v>
      </c>
      <c r="I111" s="140"/>
      <c r="J111" s="141">
        <f>ROUND(I111*H111,2)</f>
        <v>0</v>
      </c>
      <c r="K111" s="1" t="s">
        <v>371</v>
      </c>
      <c r="L111" s="49"/>
      <c r="M111" s="142" t="s">
        <v>6</v>
      </c>
      <c r="N111" s="143" t="s">
        <v>27</v>
      </c>
      <c r="O111" s="48"/>
      <c r="P111" s="144">
        <f>O111*H111</f>
        <v>0</v>
      </c>
      <c r="Q111" s="144">
        <v>0.00123</v>
      </c>
      <c r="R111" s="144">
        <f>Q111*H111</f>
        <v>0.00984</v>
      </c>
      <c r="S111" s="144">
        <v>0.017</v>
      </c>
      <c r="T111" s="145">
        <f>S111*H111</f>
        <v>0.136</v>
      </c>
      <c r="U111" s="48"/>
      <c r="V111" s="48"/>
    </row>
    <row r="112" spans="1:22" s="146" customFormat="1" ht="15">
      <c r="A112" s="48"/>
      <c r="B112" s="49"/>
      <c r="C112" s="48"/>
      <c r="D112" s="147" t="s">
        <v>94</v>
      </c>
      <c r="E112" s="48"/>
      <c r="F112" s="106" t="s">
        <v>117</v>
      </c>
      <c r="G112" s="48"/>
      <c r="H112" s="48"/>
      <c r="I112" s="148"/>
      <c r="J112" s="48"/>
      <c r="K112" s="48"/>
      <c r="L112" s="49"/>
      <c r="M112" s="149"/>
      <c r="N112" s="48"/>
      <c r="O112" s="48"/>
      <c r="P112" s="48"/>
      <c r="Q112" s="48"/>
      <c r="R112" s="48"/>
      <c r="S112" s="48"/>
      <c r="T112" s="150"/>
      <c r="U112" s="48"/>
      <c r="V112" s="48"/>
    </row>
    <row r="113" spans="1:22" s="146" customFormat="1" ht="58.5">
      <c r="A113" s="48"/>
      <c r="B113" s="49"/>
      <c r="C113" s="48"/>
      <c r="D113" s="160" t="s">
        <v>102</v>
      </c>
      <c r="E113" s="48"/>
      <c r="F113" s="110" t="s">
        <v>118</v>
      </c>
      <c r="G113" s="48"/>
      <c r="H113" s="48"/>
      <c r="I113" s="148"/>
      <c r="J113" s="48"/>
      <c r="K113" s="48"/>
      <c r="L113" s="49"/>
      <c r="M113" s="149"/>
      <c r="N113" s="48"/>
      <c r="O113" s="48"/>
      <c r="P113" s="48"/>
      <c r="Q113" s="48"/>
      <c r="R113" s="48"/>
      <c r="S113" s="48"/>
      <c r="T113" s="150"/>
      <c r="U113" s="48"/>
      <c r="V113" s="48"/>
    </row>
    <row r="114" spans="1:22" s="146" customFormat="1" ht="24">
      <c r="A114" s="48"/>
      <c r="B114" s="49"/>
      <c r="C114" s="97" t="s">
        <v>96</v>
      </c>
      <c r="D114" s="97" t="s">
        <v>90</v>
      </c>
      <c r="E114" s="96" t="s">
        <v>119</v>
      </c>
      <c r="F114" s="1" t="s">
        <v>120</v>
      </c>
      <c r="G114" s="97" t="s">
        <v>107</v>
      </c>
      <c r="H114" s="139">
        <v>73</v>
      </c>
      <c r="I114" s="140"/>
      <c r="J114" s="141">
        <f>ROUND(I114*H114,2)</f>
        <v>0</v>
      </c>
      <c r="K114" s="1" t="s">
        <v>371</v>
      </c>
      <c r="L114" s="49"/>
      <c r="M114" s="142" t="s">
        <v>6</v>
      </c>
      <c r="N114" s="143" t="s">
        <v>27</v>
      </c>
      <c r="O114" s="48"/>
      <c r="P114" s="144">
        <f>O114*H114</f>
        <v>0</v>
      </c>
      <c r="Q114" s="144">
        <v>0</v>
      </c>
      <c r="R114" s="144">
        <f>Q114*H114</f>
        <v>0</v>
      </c>
      <c r="S114" s="144">
        <v>0</v>
      </c>
      <c r="T114" s="145">
        <f>S114*H114</f>
        <v>0</v>
      </c>
      <c r="U114" s="48"/>
      <c r="V114" s="48"/>
    </row>
    <row r="115" spans="1:22" s="146" customFormat="1" ht="15">
      <c r="A115" s="48"/>
      <c r="B115" s="49"/>
      <c r="C115" s="48"/>
      <c r="D115" s="147" t="s">
        <v>94</v>
      </c>
      <c r="E115" s="48"/>
      <c r="F115" s="106" t="s">
        <v>121</v>
      </c>
      <c r="G115" s="48"/>
      <c r="H115" s="48"/>
      <c r="I115" s="148"/>
      <c r="J115" s="48"/>
      <c r="K115" s="48"/>
      <c r="L115" s="49"/>
      <c r="M115" s="149"/>
      <c r="N115" s="48"/>
      <c r="O115" s="48"/>
      <c r="P115" s="48"/>
      <c r="Q115" s="48"/>
      <c r="R115" s="48"/>
      <c r="S115" s="48"/>
      <c r="T115" s="150"/>
      <c r="U115" s="48"/>
      <c r="V115" s="48"/>
    </row>
    <row r="116" spans="1:22" s="146" customFormat="1" ht="24">
      <c r="A116" s="48"/>
      <c r="B116" s="49"/>
      <c r="C116" s="97" t="s">
        <v>122</v>
      </c>
      <c r="D116" s="97" t="s">
        <v>90</v>
      </c>
      <c r="E116" s="96" t="s">
        <v>123</v>
      </c>
      <c r="F116" s="1" t="s">
        <v>124</v>
      </c>
      <c r="G116" s="97" t="s">
        <v>112</v>
      </c>
      <c r="H116" s="139">
        <v>8000</v>
      </c>
      <c r="I116" s="140"/>
      <c r="J116" s="141">
        <f>ROUND(I116*H116,2)</f>
        <v>0</v>
      </c>
      <c r="K116" s="1" t="s">
        <v>371</v>
      </c>
      <c r="L116" s="49"/>
      <c r="M116" s="142" t="s">
        <v>6</v>
      </c>
      <c r="N116" s="143" t="s">
        <v>27</v>
      </c>
      <c r="O116" s="48"/>
      <c r="P116" s="144">
        <f>O116*H116</f>
        <v>0</v>
      </c>
      <c r="Q116" s="144">
        <v>0</v>
      </c>
      <c r="R116" s="144">
        <f>Q116*H116</f>
        <v>0</v>
      </c>
      <c r="S116" s="144">
        <v>0</v>
      </c>
      <c r="T116" s="145">
        <f>S116*H116</f>
        <v>0</v>
      </c>
      <c r="U116" s="48"/>
      <c r="V116" s="48"/>
    </row>
    <row r="117" spans="1:22" s="146" customFormat="1" ht="15">
      <c r="A117" s="48"/>
      <c r="B117" s="49"/>
      <c r="C117" s="48"/>
      <c r="D117" s="147" t="s">
        <v>94</v>
      </c>
      <c r="E117" s="48"/>
      <c r="F117" s="106" t="s">
        <v>125</v>
      </c>
      <c r="G117" s="48"/>
      <c r="H117" s="48"/>
      <c r="I117" s="148"/>
      <c r="J117" s="48"/>
      <c r="K117" s="48"/>
      <c r="L117" s="49"/>
      <c r="M117" s="149"/>
      <c r="N117" s="48"/>
      <c r="O117" s="48"/>
      <c r="P117" s="48"/>
      <c r="Q117" s="48"/>
      <c r="R117" s="48"/>
      <c r="S117" s="48"/>
      <c r="T117" s="150"/>
      <c r="U117" s="48"/>
      <c r="V117" s="48"/>
    </row>
    <row r="118" spans="1:22" s="146" customFormat="1" ht="24">
      <c r="A118" s="48"/>
      <c r="B118" s="49"/>
      <c r="C118" s="97" t="s">
        <v>128</v>
      </c>
      <c r="D118" s="97" t="s">
        <v>90</v>
      </c>
      <c r="E118" s="96" t="s">
        <v>129</v>
      </c>
      <c r="F118" s="1" t="s">
        <v>130</v>
      </c>
      <c r="G118" s="97" t="s">
        <v>112</v>
      </c>
      <c r="H118" s="139">
        <v>40</v>
      </c>
      <c r="I118" s="140"/>
      <c r="J118" s="141">
        <f>ROUND(I118*H118,2)</f>
        <v>0</v>
      </c>
      <c r="K118" s="1" t="s">
        <v>371</v>
      </c>
      <c r="L118" s="49"/>
      <c r="M118" s="142" t="s">
        <v>6</v>
      </c>
      <c r="N118" s="143" t="s">
        <v>27</v>
      </c>
      <c r="O118" s="48"/>
      <c r="P118" s="144">
        <f>O118*H118</f>
        <v>0</v>
      </c>
      <c r="Q118" s="144">
        <v>0</v>
      </c>
      <c r="R118" s="144">
        <f>Q118*H118</f>
        <v>0</v>
      </c>
      <c r="S118" s="144">
        <v>0</v>
      </c>
      <c r="T118" s="145">
        <f>S118*H118</f>
        <v>0</v>
      </c>
      <c r="U118" s="48"/>
      <c r="V118" s="48"/>
    </row>
    <row r="119" spans="1:22" s="146" customFormat="1" ht="15">
      <c r="A119" s="48"/>
      <c r="B119" s="49"/>
      <c r="C119" s="48"/>
      <c r="D119" s="147" t="s">
        <v>94</v>
      </c>
      <c r="E119" s="48"/>
      <c r="F119" s="106" t="s">
        <v>131</v>
      </c>
      <c r="G119" s="48"/>
      <c r="H119" s="48"/>
      <c r="I119" s="148"/>
      <c r="J119" s="48"/>
      <c r="K119" s="48"/>
      <c r="L119" s="49"/>
      <c r="M119" s="149"/>
      <c r="N119" s="48"/>
      <c r="O119" s="48"/>
      <c r="P119" s="48"/>
      <c r="Q119" s="48"/>
      <c r="R119" s="48"/>
      <c r="S119" s="48"/>
      <c r="T119" s="150"/>
      <c r="U119" s="48"/>
      <c r="V119" s="48"/>
    </row>
    <row r="120" spans="1:22" s="146" customFormat="1" ht="15.75">
      <c r="A120" s="151"/>
      <c r="B120" s="152"/>
      <c r="C120" s="151"/>
      <c r="D120" s="153" t="s">
        <v>86</v>
      </c>
      <c r="E120" s="154" t="s">
        <v>132</v>
      </c>
      <c r="F120" s="154" t="s">
        <v>133</v>
      </c>
      <c r="G120" s="151"/>
      <c r="H120" s="151"/>
      <c r="I120" s="155"/>
      <c r="J120" s="156">
        <f>J121</f>
        <v>0</v>
      </c>
      <c r="K120" s="151"/>
      <c r="L120" s="152"/>
      <c r="M120" s="157"/>
      <c r="N120" s="151"/>
      <c r="O120" s="151"/>
      <c r="P120" s="158">
        <f>SUM(P121:P123)</f>
        <v>0</v>
      </c>
      <c r="Q120" s="151"/>
      <c r="R120" s="158">
        <f>SUM(R121:R123)</f>
        <v>0</v>
      </c>
      <c r="S120" s="151"/>
      <c r="T120" s="159">
        <f>SUM(T121:T123)</f>
        <v>0</v>
      </c>
      <c r="U120" s="151"/>
      <c r="V120" s="151"/>
    </row>
    <row r="121" spans="1:22" s="146" customFormat="1" ht="48">
      <c r="A121" s="48"/>
      <c r="B121" s="49"/>
      <c r="C121" s="97" t="s">
        <v>104</v>
      </c>
      <c r="D121" s="97" t="s">
        <v>90</v>
      </c>
      <c r="E121" s="96" t="s">
        <v>134</v>
      </c>
      <c r="F121" s="1" t="s">
        <v>135</v>
      </c>
      <c r="G121" s="97" t="s">
        <v>136</v>
      </c>
      <c r="H121" s="139">
        <v>10</v>
      </c>
      <c r="I121" s="140"/>
      <c r="J121" s="141">
        <f>ROUND(I121*H121,2)</f>
        <v>0</v>
      </c>
      <c r="K121" s="1" t="s">
        <v>371</v>
      </c>
      <c r="L121" s="49"/>
      <c r="M121" s="142" t="s">
        <v>6</v>
      </c>
      <c r="N121" s="143" t="s">
        <v>27</v>
      </c>
      <c r="O121" s="48"/>
      <c r="P121" s="144">
        <f>O121*H121</f>
        <v>0</v>
      </c>
      <c r="Q121" s="144">
        <v>0</v>
      </c>
      <c r="R121" s="144">
        <f>Q121*H121</f>
        <v>0</v>
      </c>
      <c r="S121" s="144">
        <v>0</v>
      </c>
      <c r="T121" s="145">
        <f>S121*H121</f>
        <v>0</v>
      </c>
      <c r="U121" s="48"/>
      <c r="V121" s="48"/>
    </row>
    <row r="122" spans="1:22" s="146" customFormat="1" ht="15">
      <c r="A122" s="48"/>
      <c r="B122" s="49"/>
      <c r="C122" s="48"/>
      <c r="D122" s="147" t="s">
        <v>94</v>
      </c>
      <c r="E122" s="48"/>
      <c r="F122" s="106" t="s">
        <v>137</v>
      </c>
      <c r="G122" s="48"/>
      <c r="H122" s="48"/>
      <c r="I122" s="148"/>
      <c r="J122" s="48"/>
      <c r="K122" s="48"/>
      <c r="L122" s="49"/>
      <c r="M122" s="149"/>
      <c r="N122" s="48"/>
      <c r="O122" s="48"/>
      <c r="P122" s="48"/>
      <c r="Q122" s="48"/>
      <c r="R122" s="48"/>
      <c r="S122" s="48"/>
      <c r="T122" s="150"/>
      <c r="U122" s="48"/>
      <c r="V122" s="48"/>
    </row>
    <row r="123" spans="1:22" s="146" customFormat="1" ht="78">
      <c r="A123" s="48"/>
      <c r="B123" s="49"/>
      <c r="C123" s="48"/>
      <c r="D123" s="160" t="s">
        <v>102</v>
      </c>
      <c r="E123" s="48"/>
      <c r="F123" s="110" t="s">
        <v>138</v>
      </c>
      <c r="G123" s="48"/>
      <c r="H123" s="48"/>
      <c r="I123" s="148"/>
      <c r="J123" s="48"/>
      <c r="K123" s="48"/>
      <c r="L123" s="49"/>
      <c r="M123" s="149"/>
      <c r="N123" s="48"/>
      <c r="O123" s="48"/>
      <c r="P123" s="48"/>
      <c r="Q123" s="48"/>
      <c r="R123" s="48"/>
      <c r="S123" s="48"/>
      <c r="T123" s="150"/>
      <c r="U123" s="48"/>
      <c r="V123" s="48"/>
    </row>
    <row r="124" spans="1:22" s="146" customFormat="1" ht="15.75">
      <c r="A124" s="151"/>
      <c r="B124" s="152"/>
      <c r="C124" s="151"/>
      <c r="D124" s="153" t="s">
        <v>86</v>
      </c>
      <c r="E124" s="154" t="s">
        <v>139</v>
      </c>
      <c r="F124" s="154" t="s">
        <v>140</v>
      </c>
      <c r="G124" s="151"/>
      <c r="H124" s="151"/>
      <c r="I124" s="155"/>
      <c r="J124" s="156">
        <f>J125</f>
        <v>0</v>
      </c>
      <c r="K124" s="151"/>
      <c r="L124" s="152"/>
      <c r="M124" s="157"/>
      <c r="N124" s="151"/>
      <c r="O124" s="151"/>
      <c r="P124" s="158">
        <f>SUM(P125:P127)</f>
        <v>0</v>
      </c>
      <c r="Q124" s="151"/>
      <c r="R124" s="158">
        <f>SUM(R125:R127)</f>
        <v>0</v>
      </c>
      <c r="S124" s="151"/>
      <c r="T124" s="159">
        <f>SUM(T125:T127)</f>
        <v>0</v>
      </c>
      <c r="U124" s="151"/>
      <c r="V124" s="151"/>
    </row>
    <row r="125" spans="1:22" s="146" customFormat="1" ht="60">
      <c r="A125" s="48"/>
      <c r="B125" s="49"/>
      <c r="C125" s="97" t="s">
        <v>141</v>
      </c>
      <c r="D125" s="97" t="s">
        <v>90</v>
      </c>
      <c r="E125" s="96" t="s">
        <v>142</v>
      </c>
      <c r="F125" s="1" t="s">
        <v>143</v>
      </c>
      <c r="G125" s="97" t="s">
        <v>136</v>
      </c>
      <c r="H125" s="139">
        <v>120</v>
      </c>
      <c r="I125" s="140"/>
      <c r="J125" s="141">
        <f>ROUND(I125*H125,2)</f>
        <v>0</v>
      </c>
      <c r="K125" s="1" t="s">
        <v>371</v>
      </c>
      <c r="L125" s="49"/>
      <c r="M125" s="142" t="s">
        <v>6</v>
      </c>
      <c r="N125" s="143" t="s">
        <v>27</v>
      </c>
      <c r="O125" s="48"/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U125" s="48"/>
      <c r="V125" s="48"/>
    </row>
    <row r="126" spans="1:22" s="146" customFormat="1" ht="15">
      <c r="A126" s="48"/>
      <c r="B126" s="49"/>
      <c r="C126" s="48"/>
      <c r="D126" s="147" t="s">
        <v>94</v>
      </c>
      <c r="E126" s="48"/>
      <c r="F126" s="106" t="s">
        <v>144</v>
      </c>
      <c r="G126" s="48"/>
      <c r="H126" s="48"/>
      <c r="I126" s="148"/>
      <c r="J126" s="48"/>
      <c r="K126" s="48"/>
      <c r="L126" s="49"/>
      <c r="M126" s="149"/>
      <c r="N126" s="48"/>
      <c r="O126" s="48"/>
      <c r="P126" s="48"/>
      <c r="Q126" s="48"/>
      <c r="R126" s="48"/>
      <c r="S126" s="48"/>
      <c r="T126" s="150"/>
      <c r="U126" s="48"/>
      <c r="V126" s="48"/>
    </row>
    <row r="127" spans="1:22" s="146" customFormat="1" ht="78">
      <c r="A127" s="48"/>
      <c r="B127" s="49"/>
      <c r="C127" s="48"/>
      <c r="D127" s="160" t="s">
        <v>102</v>
      </c>
      <c r="E127" s="48"/>
      <c r="F127" s="110" t="s">
        <v>145</v>
      </c>
      <c r="G127" s="48"/>
      <c r="H127" s="48"/>
      <c r="I127" s="148"/>
      <c r="J127" s="48"/>
      <c r="K127" s="48"/>
      <c r="L127" s="49"/>
      <c r="M127" s="149"/>
      <c r="N127" s="48"/>
      <c r="O127" s="48"/>
      <c r="P127" s="48"/>
      <c r="Q127" s="48"/>
      <c r="R127" s="48"/>
      <c r="S127" s="48"/>
      <c r="T127" s="150"/>
      <c r="U127" s="48"/>
      <c r="V127" s="48"/>
    </row>
    <row r="128" spans="1:22" s="146" customFormat="1" ht="15.75">
      <c r="A128" s="151"/>
      <c r="B128" s="152"/>
      <c r="C128" s="151"/>
      <c r="D128" s="153" t="s">
        <v>86</v>
      </c>
      <c r="E128" s="154" t="s">
        <v>146</v>
      </c>
      <c r="F128" s="154" t="s">
        <v>147</v>
      </c>
      <c r="G128" s="151"/>
      <c r="H128" s="151"/>
      <c r="I128" s="155"/>
      <c r="J128" s="156">
        <f>BK128</f>
        <v>0</v>
      </c>
      <c r="K128" s="151"/>
      <c r="L128" s="152"/>
      <c r="M128" s="157"/>
      <c r="N128" s="151"/>
      <c r="O128" s="151"/>
      <c r="P128" s="158">
        <f>P129</f>
        <v>0</v>
      </c>
      <c r="Q128" s="151"/>
      <c r="R128" s="158">
        <f>R129</f>
        <v>0.0502</v>
      </c>
      <c r="S128" s="151"/>
      <c r="T128" s="159">
        <f>T129</f>
        <v>0</v>
      </c>
      <c r="U128" s="151"/>
      <c r="V128" s="151"/>
    </row>
    <row r="129" spans="1:22" s="146" customFormat="1" ht="15">
      <c r="A129" s="151"/>
      <c r="B129" s="152"/>
      <c r="C129" s="151"/>
      <c r="D129" s="153" t="s">
        <v>86</v>
      </c>
      <c r="E129" s="173" t="s">
        <v>148</v>
      </c>
      <c r="F129" s="173" t="s">
        <v>149</v>
      </c>
      <c r="G129" s="151"/>
      <c r="H129" s="151"/>
      <c r="I129" s="155"/>
      <c r="J129" s="174">
        <f>SUM(J130)</f>
        <v>0</v>
      </c>
      <c r="K129" s="151"/>
      <c r="L129" s="152"/>
      <c r="M129" s="157"/>
      <c r="N129" s="151"/>
      <c r="O129" s="151"/>
      <c r="P129" s="158">
        <f>SUM(P130:P131)</f>
        <v>0</v>
      </c>
      <c r="Q129" s="151"/>
      <c r="R129" s="158">
        <f>SUM(R130:R131)</f>
        <v>0.0502</v>
      </c>
      <c r="S129" s="151"/>
      <c r="T129" s="159">
        <f>SUM(T130:T131)</f>
        <v>0</v>
      </c>
      <c r="U129" s="151"/>
      <c r="V129" s="151"/>
    </row>
    <row r="130" spans="1:22" s="146" customFormat="1" ht="36">
      <c r="A130" s="48"/>
      <c r="B130" s="49"/>
      <c r="C130" s="97" t="s">
        <v>150</v>
      </c>
      <c r="D130" s="97" t="s">
        <v>90</v>
      </c>
      <c r="E130" s="96" t="s">
        <v>151</v>
      </c>
      <c r="F130" s="1" t="s">
        <v>152</v>
      </c>
      <c r="G130" s="97" t="s">
        <v>107</v>
      </c>
      <c r="H130" s="139">
        <v>10</v>
      </c>
      <c r="I130" s="140"/>
      <c r="J130" s="141">
        <f>ROUND(I130*H130,2)</f>
        <v>0</v>
      </c>
      <c r="K130" s="1" t="s">
        <v>371</v>
      </c>
      <c r="L130" s="49"/>
      <c r="M130" s="142" t="s">
        <v>6</v>
      </c>
      <c r="N130" s="143" t="s">
        <v>27</v>
      </c>
      <c r="O130" s="48"/>
      <c r="P130" s="144">
        <f>O130*H130</f>
        <v>0</v>
      </c>
      <c r="Q130" s="144">
        <v>0.00502</v>
      </c>
      <c r="R130" s="144">
        <f>Q130*H130</f>
        <v>0.0502</v>
      </c>
      <c r="S130" s="144">
        <v>0</v>
      </c>
      <c r="T130" s="145">
        <f>S130*H130</f>
        <v>0</v>
      </c>
      <c r="U130" s="48"/>
      <c r="V130" s="48"/>
    </row>
    <row r="131" spans="1:22" s="146" customFormat="1" ht="15">
      <c r="A131" s="48"/>
      <c r="B131" s="49"/>
      <c r="C131" s="48"/>
      <c r="D131" s="147" t="s">
        <v>94</v>
      </c>
      <c r="E131" s="48"/>
      <c r="F131" s="106" t="s">
        <v>153</v>
      </c>
      <c r="G131" s="48"/>
      <c r="H131" s="48"/>
      <c r="I131" s="148"/>
      <c r="J131" s="48"/>
      <c r="K131" s="48"/>
      <c r="L131" s="49"/>
      <c r="M131" s="149"/>
      <c r="N131" s="48"/>
      <c r="O131" s="48"/>
      <c r="P131" s="48"/>
      <c r="Q131" s="48"/>
      <c r="R131" s="48"/>
      <c r="S131" s="48"/>
      <c r="T131" s="150"/>
      <c r="U131" s="48"/>
      <c r="V131" s="48"/>
    </row>
    <row r="132" spans="1:22" s="146" customFormat="1" ht="15.75">
      <c r="A132" s="151"/>
      <c r="B132" s="152"/>
      <c r="C132" s="151"/>
      <c r="D132" s="153" t="s">
        <v>86</v>
      </c>
      <c r="E132" s="173"/>
      <c r="F132" s="154" t="s">
        <v>943</v>
      </c>
      <c r="G132" s="151"/>
      <c r="H132" s="151"/>
      <c r="I132" s="155"/>
      <c r="J132" s="304">
        <f>SUM(J133:J134,J136,J186,J233,J279,J320)</f>
        <v>0</v>
      </c>
      <c r="K132" s="151"/>
      <c r="L132" s="49"/>
      <c r="M132" s="149"/>
      <c r="N132" s="48"/>
      <c r="O132" s="48"/>
      <c r="P132" s="48"/>
      <c r="Q132" s="48"/>
      <c r="R132" s="48"/>
      <c r="S132" s="48"/>
      <c r="T132" s="150"/>
      <c r="U132" s="48"/>
      <c r="V132" s="48"/>
    </row>
    <row r="133" spans="1:22" s="146" customFormat="1" ht="24">
      <c r="A133" s="48"/>
      <c r="B133" s="49"/>
      <c r="C133" s="97" t="s">
        <v>150</v>
      </c>
      <c r="D133" s="97" t="s">
        <v>90</v>
      </c>
      <c r="E133" s="96" t="s">
        <v>417</v>
      </c>
      <c r="F133" s="1" t="s">
        <v>416</v>
      </c>
      <c r="G133" s="97" t="s">
        <v>107</v>
      </c>
      <c r="H133" s="139">
        <v>6</v>
      </c>
      <c r="I133" s="140"/>
      <c r="J133" s="141">
        <f>ROUND(I133*H133,2)</f>
        <v>0</v>
      </c>
      <c r="K133" s="1" t="s">
        <v>371</v>
      </c>
      <c r="L133" s="49"/>
      <c r="M133" s="149"/>
      <c r="N133" s="48"/>
      <c r="O133" s="48"/>
      <c r="P133" s="48"/>
      <c r="Q133" s="48"/>
      <c r="R133" s="48"/>
      <c r="S133" s="48"/>
      <c r="T133" s="150"/>
      <c r="U133" s="48"/>
      <c r="V133" s="48"/>
    </row>
    <row r="134" spans="1:22" s="146" customFormat="1" ht="24">
      <c r="A134" s="48"/>
      <c r="B134" s="49"/>
      <c r="C134" s="97" t="s">
        <v>150</v>
      </c>
      <c r="D134" s="97" t="s">
        <v>90</v>
      </c>
      <c r="E134" s="96" t="s">
        <v>418</v>
      </c>
      <c r="F134" s="1" t="s">
        <v>419</v>
      </c>
      <c r="G134" s="97" t="s">
        <v>107</v>
      </c>
      <c r="H134" s="139">
        <v>12</v>
      </c>
      <c r="I134" s="140"/>
      <c r="J134" s="141">
        <f>ROUND(I134*H134,2)</f>
        <v>0</v>
      </c>
      <c r="K134" s="1" t="s">
        <v>371</v>
      </c>
      <c r="L134" s="49"/>
      <c r="M134" s="149"/>
      <c r="N134" s="48"/>
      <c r="O134" s="48"/>
      <c r="P134" s="48"/>
      <c r="Q134" s="48"/>
      <c r="R134" s="48"/>
      <c r="S134" s="48"/>
      <c r="T134" s="150"/>
      <c r="U134" s="48"/>
      <c r="V134" s="48"/>
    </row>
    <row r="135" spans="1:22" s="146" customFormat="1" ht="15">
      <c r="A135" s="48"/>
      <c r="B135" s="49"/>
      <c r="C135" s="48"/>
      <c r="D135" s="147"/>
      <c r="E135" s="48"/>
      <c r="F135" s="106"/>
      <c r="G135" s="48"/>
      <c r="H135" s="48"/>
      <c r="I135" s="148"/>
      <c r="J135" s="48"/>
      <c r="K135" s="48"/>
      <c r="L135" s="49"/>
      <c r="M135" s="149"/>
      <c r="N135" s="48"/>
      <c r="O135" s="48"/>
      <c r="P135" s="48"/>
      <c r="Q135" s="48"/>
      <c r="R135" s="48"/>
      <c r="S135" s="48"/>
      <c r="T135" s="150"/>
      <c r="U135" s="48"/>
      <c r="V135" s="48"/>
    </row>
    <row r="136" spans="1:22" s="146" customFormat="1" ht="30.75">
      <c r="A136" s="151"/>
      <c r="B136" s="152"/>
      <c r="C136" s="151"/>
      <c r="D136" s="153" t="s">
        <v>86</v>
      </c>
      <c r="E136" s="154" t="s">
        <v>155</v>
      </c>
      <c r="F136" s="154" t="s">
        <v>156</v>
      </c>
      <c r="G136" s="151"/>
      <c r="H136" s="151"/>
      <c r="I136" s="155"/>
      <c r="J136" s="156">
        <f>SUM(J137:J184)</f>
        <v>0</v>
      </c>
      <c r="K136" s="151"/>
      <c r="L136" s="152"/>
      <c r="M136" s="157"/>
      <c r="N136" s="151"/>
      <c r="O136" s="151"/>
      <c r="P136" s="158" t="e">
        <f>P137+SUM(P138:P186)+P233+P321+P324+#REF!+#REF!+#REF!+#REF!+#REF!+#REF!+#REF!+#REF!+#REF!+#REF!</f>
        <v>#REF!</v>
      </c>
      <c r="Q136" s="151"/>
      <c r="R136" s="158" t="e">
        <f>R137+SUM(R138:R186)+R233+R321+R324+#REF!+#REF!+#REF!+#REF!+#REF!+#REF!+#REF!+#REF!+#REF!+#REF!</f>
        <v>#REF!</v>
      </c>
      <c r="S136" s="151"/>
      <c r="T136" s="159" t="e">
        <f>T137+SUM(T138:T186)+T233+T321+T324+#REF!+#REF!+#REF!+#REF!+#REF!+#REF!+#REF!+#REF!+#REF!+#REF!</f>
        <v>#REF!</v>
      </c>
      <c r="U136" s="151"/>
      <c r="V136" s="151"/>
    </row>
    <row r="137" spans="1:22" s="146" customFormat="1" ht="48">
      <c r="A137" s="48"/>
      <c r="B137" s="49"/>
      <c r="C137" s="116" t="s">
        <v>157</v>
      </c>
      <c r="D137" s="116" t="s">
        <v>158</v>
      </c>
      <c r="E137" s="114" t="s">
        <v>159</v>
      </c>
      <c r="F137" s="115" t="s">
        <v>160</v>
      </c>
      <c r="G137" s="116" t="s">
        <v>107</v>
      </c>
      <c r="H137" s="175">
        <v>95</v>
      </c>
      <c r="I137" s="176"/>
      <c r="J137" s="177">
        <f>ROUND(I137*H137,2)</f>
        <v>0</v>
      </c>
      <c r="K137" s="115" t="s">
        <v>371</v>
      </c>
      <c r="L137" s="178"/>
      <c r="M137" s="179" t="s">
        <v>6</v>
      </c>
      <c r="N137" s="180" t="s">
        <v>27</v>
      </c>
      <c r="O137" s="48"/>
      <c r="P137" s="144">
        <f>O137*H137</f>
        <v>0</v>
      </c>
      <c r="Q137" s="144">
        <v>5E-05</v>
      </c>
      <c r="R137" s="144">
        <f>Q137*H137</f>
        <v>0.00475</v>
      </c>
      <c r="S137" s="144">
        <v>0</v>
      </c>
      <c r="T137" s="145">
        <f>S137*H137</f>
        <v>0</v>
      </c>
      <c r="U137" s="48"/>
      <c r="V137" s="48"/>
    </row>
    <row r="138" spans="1:22" s="146" customFormat="1" ht="48">
      <c r="A138" s="48"/>
      <c r="B138" s="49"/>
      <c r="C138" s="97" t="s">
        <v>161</v>
      </c>
      <c r="D138" s="97" t="s">
        <v>90</v>
      </c>
      <c r="E138" s="96" t="s">
        <v>162</v>
      </c>
      <c r="F138" s="1" t="s">
        <v>163</v>
      </c>
      <c r="G138" s="97" t="s">
        <v>107</v>
      </c>
      <c r="H138" s="139">
        <v>95</v>
      </c>
      <c r="I138" s="140"/>
      <c r="J138" s="141">
        <f>ROUND(I138*H138,2)</f>
        <v>0</v>
      </c>
      <c r="K138" s="1" t="s">
        <v>371</v>
      </c>
      <c r="L138" s="49"/>
      <c r="M138" s="142" t="s">
        <v>6</v>
      </c>
      <c r="N138" s="143" t="s">
        <v>27</v>
      </c>
      <c r="O138" s="48"/>
      <c r="P138" s="144">
        <f>O138*H138</f>
        <v>0</v>
      </c>
      <c r="Q138" s="144">
        <v>0</v>
      </c>
      <c r="R138" s="144">
        <f>Q138*H138</f>
        <v>0</v>
      </c>
      <c r="S138" s="144">
        <v>0</v>
      </c>
      <c r="T138" s="145">
        <f>S138*H138</f>
        <v>0</v>
      </c>
      <c r="U138" s="48"/>
      <c r="V138" s="48"/>
    </row>
    <row r="139" spans="1:22" s="146" customFormat="1" ht="15">
      <c r="A139" s="48"/>
      <c r="B139" s="49"/>
      <c r="C139" s="48"/>
      <c r="D139" s="147" t="s">
        <v>94</v>
      </c>
      <c r="E139" s="48"/>
      <c r="F139" s="106" t="s">
        <v>164</v>
      </c>
      <c r="G139" s="48"/>
      <c r="H139" s="48"/>
      <c r="I139" s="148"/>
      <c r="J139" s="48"/>
      <c r="K139" s="48"/>
      <c r="L139" s="49"/>
      <c r="M139" s="149"/>
      <c r="N139" s="48"/>
      <c r="O139" s="48"/>
      <c r="P139" s="48"/>
      <c r="Q139" s="48"/>
      <c r="R139" s="48"/>
      <c r="S139" s="48"/>
      <c r="T139" s="150"/>
      <c r="U139" s="48"/>
      <c r="V139" s="48"/>
    </row>
    <row r="140" spans="1:22" s="146" customFormat="1" ht="48">
      <c r="A140" s="48"/>
      <c r="B140" s="49"/>
      <c r="C140" s="116" t="s">
        <v>165</v>
      </c>
      <c r="D140" s="116" t="s">
        <v>158</v>
      </c>
      <c r="E140" s="114" t="s">
        <v>166</v>
      </c>
      <c r="F140" s="115" t="s">
        <v>167</v>
      </c>
      <c r="G140" s="116" t="s">
        <v>107</v>
      </c>
      <c r="H140" s="175">
        <v>139</v>
      </c>
      <c r="I140" s="176"/>
      <c r="J140" s="177">
        <f>ROUND(I140*H140,2)</f>
        <v>0</v>
      </c>
      <c r="K140" s="115" t="s">
        <v>371</v>
      </c>
      <c r="L140" s="178"/>
      <c r="M140" s="179" t="s">
        <v>6</v>
      </c>
      <c r="N140" s="180" t="s">
        <v>27</v>
      </c>
      <c r="O140" s="48"/>
      <c r="P140" s="144">
        <f>O140*H140</f>
        <v>0</v>
      </c>
      <c r="Q140" s="144">
        <v>5E-05</v>
      </c>
      <c r="R140" s="144">
        <f>Q140*H140</f>
        <v>0.0069500000000000004</v>
      </c>
      <c r="S140" s="144">
        <v>0</v>
      </c>
      <c r="T140" s="145">
        <f>S140*H140</f>
        <v>0</v>
      </c>
      <c r="U140" s="48"/>
      <c r="V140" s="48"/>
    </row>
    <row r="141" spans="1:22" s="146" customFormat="1" ht="48">
      <c r="A141" s="48"/>
      <c r="B141" s="49"/>
      <c r="C141" s="97" t="s">
        <v>168</v>
      </c>
      <c r="D141" s="97" t="s">
        <v>90</v>
      </c>
      <c r="E141" s="96" t="s">
        <v>169</v>
      </c>
      <c r="F141" s="1" t="s">
        <v>170</v>
      </c>
      <c r="G141" s="97" t="s">
        <v>107</v>
      </c>
      <c r="H141" s="139">
        <v>139</v>
      </c>
      <c r="I141" s="140"/>
      <c r="J141" s="141">
        <f>ROUND(I141*H141,2)</f>
        <v>0</v>
      </c>
      <c r="K141" s="1" t="s">
        <v>371</v>
      </c>
      <c r="L141" s="49"/>
      <c r="M141" s="142" t="s">
        <v>6</v>
      </c>
      <c r="N141" s="143" t="s">
        <v>27</v>
      </c>
      <c r="O141" s="48"/>
      <c r="P141" s="144">
        <f>O141*H141</f>
        <v>0</v>
      </c>
      <c r="Q141" s="144">
        <v>0</v>
      </c>
      <c r="R141" s="144">
        <f>Q141*H141</f>
        <v>0</v>
      </c>
      <c r="S141" s="144">
        <v>0</v>
      </c>
      <c r="T141" s="145">
        <f>S141*H141</f>
        <v>0</v>
      </c>
      <c r="U141" s="48"/>
      <c r="V141" s="48"/>
    </row>
    <row r="142" spans="1:22" s="146" customFormat="1" ht="15">
      <c r="A142" s="48"/>
      <c r="B142" s="49"/>
      <c r="C142" s="48"/>
      <c r="D142" s="147" t="s">
        <v>94</v>
      </c>
      <c r="E142" s="48"/>
      <c r="F142" s="106" t="s">
        <v>171</v>
      </c>
      <c r="G142" s="48"/>
      <c r="H142" s="48"/>
      <c r="I142" s="148"/>
      <c r="J142" s="48"/>
      <c r="K142" s="48"/>
      <c r="L142" s="49"/>
      <c r="M142" s="149"/>
      <c r="N142" s="48"/>
      <c r="O142" s="48"/>
      <c r="P142" s="48"/>
      <c r="Q142" s="48"/>
      <c r="R142" s="48"/>
      <c r="S142" s="48"/>
      <c r="T142" s="150"/>
      <c r="U142" s="48"/>
      <c r="V142" s="48"/>
    </row>
    <row r="143" spans="1:22" s="146" customFormat="1" ht="47.25" customHeight="1">
      <c r="A143" s="48"/>
      <c r="B143" s="49"/>
      <c r="C143" s="116" t="s">
        <v>154</v>
      </c>
      <c r="D143" s="116" t="s">
        <v>158</v>
      </c>
      <c r="E143" s="114" t="s">
        <v>172</v>
      </c>
      <c r="F143" s="115" t="s">
        <v>173</v>
      </c>
      <c r="G143" s="116" t="s">
        <v>107</v>
      </c>
      <c r="H143" s="175">
        <v>155</v>
      </c>
      <c r="I143" s="176"/>
      <c r="J143" s="177">
        <f>ROUND(I143*H143,2)</f>
        <v>0</v>
      </c>
      <c r="K143" s="115" t="s">
        <v>371</v>
      </c>
      <c r="L143" s="178"/>
      <c r="M143" s="179" t="s">
        <v>6</v>
      </c>
      <c r="N143" s="180" t="s">
        <v>27</v>
      </c>
      <c r="O143" s="48"/>
      <c r="P143" s="144">
        <f>O143*H143</f>
        <v>0</v>
      </c>
      <c r="Q143" s="144">
        <v>5E-05</v>
      </c>
      <c r="R143" s="144">
        <f>Q143*H143</f>
        <v>0.00775</v>
      </c>
      <c r="S143" s="144">
        <v>0</v>
      </c>
      <c r="T143" s="145">
        <f>S143*H143</f>
        <v>0</v>
      </c>
      <c r="U143" s="48"/>
      <c r="V143" s="48"/>
    </row>
    <row r="144" spans="1:22" s="146" customFormat="1" ht="48">
      <c r="A144" s="48"/>
      <c r="B144" s="49"/>
      <c r="C144" s="97" t="s">
        <v>174</v>
      </c>
      <c r="D144" s="97" t="s">
        <v>90</v>
      </c>
      <c r="E144" s="96" t="s">
        <v>175</v>
      </c>
      <c r="F144" s="1" t="s">
        <v>176</v>
      </c>
      <c r="G144" s="97" t="s">
        <v>107</v>
      </c>
      <c r="H144" s="139">
        <v>155</v>
      </c>
      <c r="I144" s="140"/>
      <c r="J144" s="141">
        <f>ROUND(I144*H144,2)</f>
        <v>0</v>
      </c>
      <c r="K144" s="1" t="s">
        <v>371</v>
      </c>
      <c r="L144" s="49"/>
      <c r="M144" s="142" t="s">
        <v>6</v>
      </c>
      <c r="N144" s="143" t="s">
        <v>27</v>
      </c>
      <c r="O144" s="48"/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U144" s="48"/>
      <c r="V144" s="48"/>
    </row>
    <row r="145" spans="1:22" s="146" customFormat="1" ht="15">
      <c r="A145" s="48"/>
      <c r="B145" s="49"/>
      <c r="C145" s="48"/>
      <c r="D145" s="147" t="s">
        <v>94</v>
      </c>
      <c r="E145" s="48"/>
      <c r="F145" s="106" t="s">
        <v>177</v>
      </c>
      <c r="G145" s="48"/>
      <c r="H145" s="48"/>
      <c r="I145" s="148"/>
      <c r="J145" s="48"/>
      <c r="K145" s="48"/>
      <c r="L145" s="49"/>
      <c r="M145" s="149"/>
      <c r="N145" s="48"/>
      <c r="O145" s="48"/>
      <c r="P145" s="48"/>
      <c r="Q145" s="48"/>
      <c r="R145" s="48"/>
      <c r="S145" s="48"/>
      <c r="T145" s="150"/>
      <c r="U145" s="48"/>
      <c r="V145" s="48"/>
    </row>
    <row r="146" spans="1:29" s="146" customFormat="1" ht="48">
      <c r="A146" s="48"/>
      <c r="B146" s="49"/>
      <c r="C146" s="116" t="s">
        <v>178</v>
      </c>
      <c r="D146" s="116" t="s">
        <v>158</v>
      </c>
      <c r="E146" s="114" t="s">
        <v>179</v>
      </c>
      <c r="F146" s="115" t="s">
        <v>372</v>
      </c>
      <c r="G146" s="116" t="s">
        <v>107</v>
      </c>
      <c r="H146" s="175">
        <v>34</v>
      </c>
      <c r="I146" s="176"/>
      <c r="J146" s="177">
        <f>ROUND(I146*H146,2)</f>
        <v>0</v>
      </c>
      <c r="K146" s="115" t="s">
        <v>371</v>
      </c>
      <c r="L146" s="178"/>
      <c r="M146" s="179" t="s">
        <v>6</v>
      </c>
      <c r="N146" s="180" t="s">
        <v>27</v>
      </c>
      <c r="O146" s="48"/>
      <c r="P146" s="144">
        <f>O146*H146</f>
        <v>0</v>
      </c>
      <c r="Q146" s="144">
        <v>5E-05</v>
      </c>
      <c r="R146" s="144">
        <f>Q146*H146</f>
        <v>0.0017000000000000001</v>
      </c>
      <c r="S146" s="144">
        <v>0</v>
      </c>
      <c r="T146" s="145">
        <f>S146*H146</f>
        <v>0</v>
      </c>
      <c r="U146" s="48"/>
      <c r="V146" s="48"/>
      <c r="AC146" s="189">
        <f>SUM(H137,H140,H143,H146,H150,H153)</f>
        <v>568</v>
      </c>
    </row>
    <row r="147" spans="1:22" s="146" customFormat="1" ht="19.5">
      <c r="A147" s="48"/>
      <c r="B147" s="49"/>
      <c r="C147" s="48"/>
      <c r="D147" s="160" t="s">
        <v>102</v>
      </c>
      <c r="E147" s="48"/>
      <c r="F147" s="110" t="s">
        <v>180</v>
      </c>
      <c r="G147" s="48"/>
      <c r="H147" s="48"/>
      <c r="I147" s="148"/>
      <c r="J147" s="48"/>
      <c r="K147" s="48"/>
      <c r="L147" s="49"/>
      <c r="M147" s="149"/>
      <c r="N147" s="48"/>
      <c r="O147" s="48"/>
      <c r="P147" s="48"/>
      <c r="Q147" s="48"/>
      <c r="R147" s="48"/>
      <c r="S147" s="48"/>
      <c r="T147" s="150"/>
      <c r="U147" s="48"/>
      <c r="V147" s="48"/>
    </row>
    <row r="148" spans="1:22" s="146" customFormat="1" ht="60">
      <c r="A148" s="48"/>
      <c r="B148" s="49"/>
      <c r="C148" s="97" t="s">
        <v>181</v>
      </c>
      <c r="D148" s="97" t="s">
        <v>90</v>
      </c>
      <c r="E148" s="96" t="s">
        <v>182</v>
      </c>
      <c r="F148" s="1" t="s">
        <v>183</v>
      </c>
      <c r="G148" s="97" t="s">
        <v>107</v>
      </c>
      <c r="H148" s="139">
        <v>34</v>
      </c>
      <c r="I148" s="140"/>
      <c r="J148" s="141">
        <f>ROUND(I148*H148,2)</f>
        <v>0</v>
      </c>
      <c r="K148" s="1" t="s">
        <v>371</v>
      </c>
      <c r="L148" s="49"/>
      <c r="M148" s="142" t="s">
        <v>6</v>
      </c>
      <c r="N148" s="143" t="s">
        <v>27</v>
      </c>
      <c r="O148" s="48"/>
      <c r="P148" s="144">
        <f>O148*H148</f>
        <v>0</v>
      </c>
      <c r="Q148" s="144">
        <v>0</v>
      </c>
      <c r="R148" s="144">
        <f>Q148*H148</f>
        <v>0</v>
      </c>
      <c r="S148" s="144">
        <v>0</v>
      </c>
      <c r="T148" s="145">
        <f>S148*H148</f>
        <v>0</v>
      </c>
      <c r="U148" s="48"/>
      <c r="V148" s="48"/>
    </row>
    <row r="149" spans="1:22" s="146" customFormat="1" ht="15">
      <c r="A149" s="48"/>
      <c r="B149" s="49"/>
      <c r="C149" s="48"/>
      <c r="D149" s="147" t="s">
        <v>94</v>
      </c>
      <c r="E149" s="48"/>
      <c r="F149" s="106" t="s">
        <v>184</v>
      </c>
      <c r="G149" s="48"/>
      <c r="H149" s="48"/>
      <c r="I149" s="148"/>
      <c r="J149" s="48"/>
      <c r="K149" s="48"/>
      <c r="L149" s="49"/>
      <c r="M149" s="149"/>
      <c r="N149" s="48"/>
      <c r="O149" s="48"/>
      <c r="P149" s="48"/>
      <c r="Q149" s="48"/>
      <c r="R149" s="48"/>
      <c r="S149" s="48"/>
      <c r="T149" s="150"/>
      <c r="U149" s="48"/>
      <c r="V149" s="48"/>
    </row>
    <row r="150" spans="1:22" s="146" customFormat="1" ht="48">
      <c r="A150" s="48"/>
      <c r="B150" s="49"/>
      <c r="C150" s="116" t="s">
        <v>185</v>
      </c>
      <c r="D150" s="116" t="s">
        <v>158</v>
      </c>
      <c r="E150" s="114" t="s">
        <v>186</v>
      </c>
      <c r="F150" s="115" t="s">
        <v>373</v>
      </c>
      <c r="G150" s="116" t="s">
        <v>107</v>
      </c>
      <c r="H150" s="175">
        <v>73</v>
      </c>
      <c r="I150" s="176"/>
      <c r="J150" s="177">
        <f>ROUND(I150*H150,2)</f>
        <v>0</v>
      </c>
      <c r="K150" s="115" t="s">
        <v>371</v>
      </c>
      <c r="L150" s="178"/>
      <c r="M150" s="179" t="s">
        <v>6</v>
      </c>
      <c r="N150" s="180" t="s">
        <v>27</v>
      </c>
      <c r="O150" s="48"/>
      <c r="P150" s="144">
        <f>O150*H150</f>
        <v>0</v>
      </c>
      <c r="Q150" s="144">
        <v>5E-05</v>
      </c>
      <c r="R150" s="144">
        <f>Q150*H150</f>
        <v>0.00365</v>
      </c>
      <c r="S150" s="144">
        <v>0</v>
      </c>
      <c r="T150" s="145">
        <f>S150*H150</f>
        <v>0</v>
      </c>
      <c r="U150" s="48"/>
      <c r="V150" s="48"/>
    </row>
    <row r="151" spans="1:22" s="146" customFormat="1" ht="60">
      <c r="A151" s="48"/>
      <c r="B151" s="49"/>
      <c r="C151" s="97" t="s">
        <v>187</v>
      </c>
      <c r="D151" s="97" t="s">
        <v>90</v>
      </c>
      <c r="E151" s="96" t="s">
        <v>182</v>
      </c>
      <c r="F151" s="1" t="s">
        <v>183</v>
      </c>
      <c r="G151" s="97" t="s">
        <v>107</v>
      </c>
      <c r="H151" s="139">
        <v>73</v>
      </c>
      <c r="I151" s="140"/>
      <c r="J151" s="141">
        <f>ROUND(I151*H151,2)</f>
        <v>0</v>
      </c>
      <c r="K151" s="1" t="s">
        <v>371</v>
      </c>
      <c r="L151" s="49"/>
      <c r="M151" s="142" t="s">
        <v>6</v>
      </c>
      <c r="N151" s="143" t="s">
        <v>27</v>
      </c>
      <c r="O151" s="48"/>
      <c r="P151" s="144">
        <f>O151*H151</f>
        <v>0</v>
      </c>
      <c r="Q151" s="144">
        <v>0</v>
      </c>
      <c r="R151" s="144">
        <f>Q151*H151</f>
        <v>0</v>
      </c>
      <c r="S151" s="144">
        <v>0</v>
      </c>
      <c r="T151" s="145">
        <f>S151*H151</f>
        <v>0</v>
      </c>
      <c r="U151" s="48"/>
      <c r="V151" s="48"/>
    </row>
    <row r="152" spans="1:22" s="146" customFormat="1" ht="15">
      <c r="A152" s="48"/>
      <c r="B152" s="49"/>
      <c r="C152" s="48"/>
      <c r="D152" s="147" t="s">
        <v>94</v>
      </c>
      <c r="E152" s="48"/>
      <c r="F152" s="106" t="s">
        <v>184</v>
      </c>
      <c r="G152" s="48"/>
      <c r="H152" s="48"/>
      <c r="I152" s="148"/>
      <c r="J152" s="48"/>
      <c r="K152" s="48"/>
      <c r="L152" s="49"/>
      <c r="M152" s="149"/>
      <c r="N152" s="48"/>
      <c r="O152" s="48"/>
      <c r="P152" s="48"/>
      <c r="Q152" s="48"/>
      <c r="R152" s="48"/>
      <c r="S152" s="48"/>
      <c r="T152" s="150"/>
      <c r="U152" s="48"/>
      <c r="V152" s="48"/>
    </row>
    <row r="153" spans="1:22" s="146" customFormat="1" ht="84">
      <c r="A153" s="48"/>
      <c r="B153" s="49"/>
      <c r="C153" s="116" t="s">
        <v>188</v>
      </c>
      <c r="D153" s="116" t="s">
        <v>158</v>
      </c>
      <c r="E153" s="114" t="s">
        <v>189</v>
      </c>
      <c r="F153" s="115" t="s">
        <v>190</v>
      </c>
      <c r="G153" s="116" t="s">
        <v>107</v>
      </c>
      <c r="H153" s="175">
        <v>72</v>
      </c>
      <c r="I153" s="176"/>
      <c r="J153" s="177">
        <f>ROUND(I153*H153,2)</f>
        <v>0</v>
      </c>
      <c r="K153" s="115" t="s">
        <v>371</v>
      </c>
      <c r="L153" s="178"/>
      <c r="M153" s="179" t="s">
        <v>6</v>
      </c>
      <c r="N153" s="180" t="s">
        <v>27</v>
      </c>
      <c r="O153" s="48"/>
      <c r="P153" s="144">
        <f>O153*H153</f>
        <v>0</v>
      </c>
      <c r="Q153" s="144">
        <v>4E-05</v>
      </c>
      <c r="R153" s="144">
        <f>Q153*H153</f>
        <v>0.00288</v>
      </c>
      <c r="S153" s="144">
        <v>0</v>
      </c>
      <c r="T153" s="145">
        <f>S153*H153</f>
        <v>0</v>
      </c>
      <c r="U153" s="48"/>
      <c r="V153" s="48"/>
    </row>
    <row r="154" spans="1:22" s="146" customFormat="1" ht="24">
      <c r="A154" s="48"/>
      <c r="B154" s="49"/>
      <c r="C154" s="97" t="s">
        <v>191</v>
      </c>
      <c r="D154" s="97" t="s">
        <v>90</v>
      </c>
      <c r="E154" s="96" t="s">
        <v>192</v>
      </c>
      <c r="F154" s="1" t="s">
        <v>193</v>
      </c>
      <c r="G154" s="97" t="s">
        <v>107</v>
      </c>
      <c r="H154" s="139">
        <v>72</v>
      </c>
      <c r="I154" s="140"/>
      <c r="J154" s="141">
        <f>ROUND(I154*H154,2)</f>
        <v>0</v>
      </c>
      <c r="K154" s="1" t="s">
        <v>371</v>
      </c>
      <c r="L154" s="49"/>
      <c r="M154" s="142" t="s">
        <v>6</v>
      </c>
      <c r="N154" s="143" t="s">
        <v>27</v>
      </c>
      <c r="O154" s="48"/>
      <c r="P154" s="144">
        <f>O154*H154</f>
        <v>0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U154" s="48"/>
      <c r="V154" s="48"/>
    </row>
    <row r="155" spans="1:22" s="146" customFormat="1" ht="15">
      <c r="A155" s="48"/>
      <c r="B155" s="49"/>
      <c r="C155" s="48"/>
      <c r="D155" s="147" t="s">
        <v>94</v>
      </c>
      <c r="E155" s="48"/>
      <c r="F155" s="106" t="s">
        <v>194</v>
      </c>
      <c r="G155" s="48"/>
      <c r="H155" s="48"/>
      <c r="I155" s="148"/>
      <c r="J155" s="48"/>
      <c r="K155" s="48"/>
      <c r="L155" s="49"/>
      <c r="M155" s="149"/>
      <c r="N155" s="48"/>
      <c r="O155" s="48"/>
      <c r="P155" s="48"/>
      <c r="Q155" s="48"/>
      <c r="R155" s="48"/>
      <c r="S155" s="48"/>
      <c r="T155" s="150"/>
      <c r="U155" s="48"/>
      <c r="V155" s="48"/>
    </row>
    <row r="156" spans="1:22" s="146" customFormat="1" ht="48">
      <c r="A156" s="48"/>
      <c r="B156" s="49"/>
      <c r="C156" s="116" t="s">
        <v>198</v>
      </c>
      <c r="D156" s="116" t="s">
        <v>158</v>
      </c>
      <c r="E156" s="114" t="s">
        <v>199</v>
      </c>
      <c r="F156" s="115" t="s">
        <v>200</v>
      </c>
      <c r="G156" s="116" t="s">
        <v>107</v>
      </c>
      <c r="H156" s="175">
        <v>580</v>
      </c>
      <c r="I156" s="176"/>
      <c r="J156" s="177">
        <f>ROUND(I156*H156,2)</f>
        <v>0</v>
      </c>
      <c r="K156" s="115" t="s">
        <v>371</v>
      </c>
      <c r="L156" s="178"/>
      <c r="M156" s="179" t="s">
        <v>6</v>
      </c>
      <c r="N156" s="180" t="s">
        <v>27</v>
      </c>
      <c r="O156" s="48"/>
      <c r="P156" s="144">
        <f>O156*H156</f>
        <v>0</v>
      </c>
      <c r="Q156" s="144">
        <v>8E-05</v>
      </c>
      <c r="R156" s="144">
        <f>Q156*H156</f>
        <v>0.046400000000000004</v>
      </c>
      <c r="S156" s="144">
        <v>0</v>
      </c>
      <c r="T156" s="145">
        <f>S156*H156</f>
        <v>0</v>
      </c>
      <c r="U156" s="48"/>
      <c r="V156" s="48"/>
    </row>
    <row r="157" spans="1:22" s="146" customFormat="1" ht="48">
      <c r="A157" s="48"/>
      <c r="B157" s="49"/>
      <c r="C157" s="97" t="s">
        <v>201</v>
      </c>
      <c r="D157" s="97" t="s">
        <v>90</v>
      </c>
      <c r="E157" s="96" t="s">
        <v>202</v>
      </c>
      <c r="F157" s="1" t="s">
        <v>203</v>
      </c>
      <c r="G157" s="97" t="s">
        <v>107</v>
      </c>
      <c r="H157" s="139">
        <v>580</v>
      </c>
      <c r="I157" s="140"/>
      <c r="J157" s="141">
        <f>ROUND(I157*H157,2)</f>
        <v>0</v>
      </c>
      <c r="K157" s="1" t="s">
        <v>371</v>
      </c>
      <c r="L157" s="49"/>
      <c r="M157" s="142" t="s">
        <v>6</v>
      </c>
      <c r="N157" s="143" t="s">
        <v>27</v>
      </c>
      <c r="O157" s="48"/>
      <c r="P157" s="144">
        <f>O157*H157</f>
        <v>0</v>
      </c>
      <c r="Q157" s="144">
        <v>0</v>
      </c>
      <c r="R157" s="144">
        <f>Q157*H157</f>
        <v>0</v>
      </c>
      <c r="S157" s="144">
        <v>0</v>
      </c>
      <c r="T157" s="145">
        <f>S157*H157</f>
        <v>0</v>
      </c>
      <c r="U157" s="48"/>
      <c r="V157" s="48"/>
    </row>
    <row r="158" spans="1:22" s="146" customFormat="1" ht="15">
      <c r="A158" s="48"/>
      <c r="B158" s="49"/>
      <c r="C158" s="48"/>
      <c r="D158" s="147" t="s">
        <v>94</v>
      </c>
      <c r="E158" s="48"/>
      <c r="F158" s="106" t="s">
        <v>204</v>
      </c>
      <c r="G158" s="48"/>
      <c r="H158" s="48"/>
      <c r="I158" s="148"/>
      <c r="J158" s="48"/>
      <c r="K158" s="48"/>
      <c r="L158" s="49"/>
      <c r="M158" s="149"/>
      <c r="N158" s="48"/>
      <c r="O158" s="48"/>
      <c r="P158" s="48"/>
      <c r="Q158" s="48"/>
      <c r="R158" s="48"/>
      <c r="S158" s="48"/>
      <c r="T158" s="150"/>
      <c r="U158" s="48"/>
      <c r="V158" s="48"/>
    </row>
    <row r="159" spans="1:22" s="146" customFormat="1" ht="72">
      <c r="A159" s="48"/>
      <c r="B159" s="49"/>
      <c r="C159" s="116" t="s">
        <v>205</v>
      </c>
      <c r="D159" s="116" t="s">
        <v>158</v>
      </c>
      <c r="E159" s="114" t="s">
        <v>206</v>
      </c>
      <c r="F159" s="115" t="s">
        <v>207</v>
      </c>
      <c r="G159" s="116" t="s">
        <v>107</v>
      </c>
      <c r="H159" s="175">
        <v>879</v>
      </c>
      <c r="I159" s="176"/>
      <c r="J159" s="177">
        <f>ROUND(I159*H159,2)</f>
        <v>0</v>
      </c>
      <c r="K159" s="115" t="s">
        <v>371</v>
      </c>
      <c r="L159" s="178"/>
      <c r="M159" s="179" t="s">
        <v>6</v>
      </c>
      <c r="N159" s="180" t="s">
        <v>27</v>
      </c>
      <c r="O159" s="48"/>
      <c r="P159" s="144">
        <f>O159*H159</f>
        <v>0</v>
      </c>
      <c r="Q159" s="144">
        <v>8E-05</v>
      </c>
      <c r="R159" s="144">
        <f>Q159*H159</f>
        <v>0.07032000000000001</v>
      </c>
      <c r="S159" s="144">
        <v>0</v>
      </c>
      <c r="T159" s="145">
        <f>S159*H159</f>
        <v>0</v>
      </c>
      <c r="U159" s="48"/>
      <c r="V159" s="48"/>
    </row>
    <row r="160" spans="1:22" s="146" customFormat="1" ht="48">
      <c r="A160" s="48"/>
      <c r="B160" s="49"/>
      <c r="C160" s="97" t="s">
        <v>208</v>
      </c>
      <c r="D160" s="97" t="s">
        <v>90</v>
      </c>
      <c r="E160" s="96" t="s">
        <v>195</v>
      </c>
      <c r="F160" s="1" t="s">
        <v>196</v>
      </c>
      <c r="G160" s="97" t="s">
        <v>107</v>
      </c>
      <c r="H160" s="139">
        <v>879</v>
      </c>
      <c r="I160" s="140"/>
      <c r="J160" s="141">
        <f>ROUND(I160*H160,2)</f>
        <v>0</v>
      </c>
      <c r="K160" s="1" t="s">
        <v>371</v>
      </c>
      <c r="L160" s="49"/>
      <c r="M160" s="142" t="s">
        <v>6</v>
      </c>
      <c r="N160" s="143" t="s">
        <v>27</v>
      </c>
      <c r="O160" s="48"/>
      <c r="P160" s="144">
        <f>O160*H160</f>
        <v>0</v>
      </c>
      <c r="Q160" s="144">
        <v>0</v>
      </c>
      <c r="R160" s="144">
        <f>Q160*H160</f>
        <v>0</v>
      </c>
      <c r="S160" s="144">
        <v>0</v>
      </c>
      <c r="T160" s="145">
        <f>S160*H160</f>
        <v>0</v>
      </c>
      <c r="U160" s="48"/>
      <c r="V160" s="48"/>
    </row>
    <row r="161" spans="1:22" s="146" customFormat="1" ht="15">
      <c r="A161" s="48"/>
      <c r="B161" s="49"/>
      <c r="C161" s="48"/>
      <c r="D161" s="147" t="s">
        <v>94</v>
      </c>
      <c r="E161" s="48"/>
      <c r="F161" s="106" t="s">
        <v>197</v>
      </c>
      <c r="G161" s="48"/>
      <c r="H161" s="48"/>
      <c r="I161" s="148"/>
      <c r="J161" s="48"/>
      <c r="K161" s="48"/>
      <c r="L161" s="49"/>
      <c r="M161" s="149"/>
      <c r="N161" s="48"/>
      <c r="O161" s="48"/>
      <c r="P161" s="48"/>
      <c r="Q161" s="48"/>
      <c r="R161" s="48"/>
      <c r="S161" s="48"/>
      <c r="T161" s="150"/>
      <c r="U161" s="48"/>
      <c r="V161" s="48"/>
    </row>
    <row r="162" spans="1:22" s="146" customFormat="1" ht="48">
      <c r="A162" s="48"/>
      <c r="B162" s="49"/>
      <c r="C162" s="116" t="s">
        <v>209</v>
      </c>
      <c r="D162" s="116" t="s">
        <v>158</v>
      </c>
      <c r="E162" s="114" t="s">
        <v>210</v>
      </c>
      <c r="F162" s="115" t="s">
        <v>211</v>
      </c>
      <c r="G162" s="116" t="s">
        <v>107</v>
      </c>
      <c r="H162" s="175">
        <v>57</v>
      </c>
      <c r="I162" s="176"/>
      <c r="J162" s="177">
        <f>ROUND(I162*H162,2)</f>
        <v>0</v>
      </c>
      <c r="K162" s="115" t="s">
        <v>371</v>
      </c>
      <c r="L162" s="178"/>
      <c r="M162" s="179" t="s">
        <v>6</v>
      </c>
      <c r="N162" s="180" t="s">
        <v>27</v>
      </c>
      <c r="O162" s="48"/>
      <c r="P162" s="144">
        <f>O162*H162</f>
        <v>0</v>
      </c>
      <c r="Q162" s="144">
        <v>5E-05</v>
      </c>
      <c r="R162" s="144">
        <f>Q162*H162</f>
        <v>0.00285</v>
      </c>
      <c r="S162" s="144">
        <v>0</v>
      </c>
      <c r="T162" s="145">
        <f>S162*H162</f>
        <v>0</v>
      </c>
      <c r="U162" s="48"/>
      <c r="V162" s="48"/>
    </row>
    <row r="163" spans="1:22" s="146" customFormat="1" ht="48">
      <c r="A163" s="48"/>
      <c r="B163" s="49"/>
      <c r="C163" s="97" t="s">
        <v>212</v>
      </c>
      <c r="D163" s="97" t="s">
        <v>90</v>
      </c>
      <c r="E163" s="96" t="s">
        <v>162</v>
      </c>
      <c r="F163" s="1" t="s">
        <v>163</v>
      </c>
      <c r="G163" s="97" t="s">
        <v>107</v>
      </c>
      <c r="H163" s="139">
        <v>57</v>
      </c>
      <c r="I163" s="140"/>
      <c r="J163" s="141">
        <f>ROUND(I163*H163,2)</f>
        <v>0</v>
      </c>
      <c r="K163" s="1" t="s">
        <v>371</v>
      </c>
      <c r="L163" s="49"/>
      <c r="M163" s="142" t="s">
        <v>6</v>
      </c>
      <c r="N163" s="143" t="s">
        <v>27</v>
      </c>
      <c r="O163" s="48"/>
      <c r="P163" s="144">
        <f>O163*H163</f>
        <v>0</v>
      </c>
      <c r="Q163" s="144">
        <v>0</v>
      </c>
      <c r="R163" s="144">
        <f>Q163*H163</f>
        <v>0</v>
      </c>
      <c r="S163" s="144">
        <v>0</v>
      </c>
      <c r="T163" s="145">
        <f>S163*H163</f>
        <v>0</v>
      </c>
      <c r="U163" s="48"/>
      <c r="V163" s="48"/>
    </row>
    <row r="164" spans="1:22" s="146" customFormat="1" ht="48">
      <c r="A164" s="48"/>
      <c r="B164" s="49"/>
      <c r="C164" s="116">
        <v>34</v>
      </c>
      <c r="D164" s="116" t="s">
        <v>158</v>
      </c>
      <c r="E164" s="114" t="s">
        <v>210</v>
      </c>
      <c r="F164" s="115" t="s">
        <v>374</v>
      </c>
      <c r="G164" s="116" t="s">
        <v>107</v>
      </c>
      <c r="H164" s="175">
        <v>3</v>
      </c>
      <c r="I164" s="176"/>
      <c r="J164" s="177">
        <f>ROUND(I164*H164,2)</f>
        <v>0</v>
      </c>
      <c r="K164" s="115" t="s">
        <v>371</v>
      </c>
      <c r="L164" s="178"/>
      <c r="M164" s="179" t="s">
        <v>6</v>
      </c>
      <c r="N164" s="180" t="s">
        <v>27</v>
      </c>
      <c r="O164" s="48"/>
      <c r="P164" s="144">
        <f>O164*H164</f>
        <v>0</v>
      </c>
      <c r="Q164" s="144">
        <v>5E-05</v>
      </c>
      <c r="R164" s="144">
        <f>Q164*H164</f>
        <v>0.00015000000000000001</v>
      </c>
      <c r="S164" s="144">
        <v>0</v>
      </c>
      <c r="T164" s="145">
        <f>S164*H164</f>
        <v>0</v>
      </c>
      <c r="U164" s="48"/>
      <c r="V164" s="48"/>
    </row>
    <row r="165" spans="1:22" s="146" customFormat="1" ht="48">
      <c r="A165" s="48"/>
      <c r="B165" s="49"/>
      <c r="C165" s="97">
        <v>35</v>
      </c>
      <c r="D165" s="97" t="s">
        <v>90</v>
      </c>
      <c r="E165" s="96" t="s">
        <v>375</v>
      </c>
      <c r="F165" s="1" t="s">
        <v>196</v>
      </c>
      <c r="G165" s="97" t="s">
        <v>107</v>
      </c>
      <c r="H165" s="139">
        <v>3</v>
      </c>
      <c r="I165" s="140"/>
      <c r="J165" s="141">
        <f>ROUND(I165*H165,2)</f>
        <v>0</v>
      </c>
      <c r="K165" s="1" t="s">
        <v>371</v>
      </c>
      <c r="L165" s="49"/>
      <c r="M165" s="142" t="s">
        <v>6</v>
      </c>
      <c r="N165" s="143" t="s">
        <v>27</v>
      </c>
      <c r="O165" s="48"/>
      <c r="P165" s="144">
        <f>O165*H165</f>
        <v>0</v>
      </c>
      <c r="Q165" s="144">
        <v>0</v>
      </c>
      <c r="R165" s="144">
        <f>Q165*H165</f>
        <v>0</v>
      </c>
      <c r="S165" s="144">
        <v>0</v>
      </c>
      <c r="T165" s="145">
        <f>S165*H165</f>
        <v>0</v>
      </c>
      <c r="U165" s="48"/>
      <c r="V165" s="48"/>
    </row>
    <row r="166" spans="1:22" s="146" customFormat="1" ht="15">
      <c r="A166" s="48"/>
      <c r="B166" s="49"/>
      <c r="C166" s="48"/>
      <c r="D166" s="147" t="s">
        <v>94</v>
      </c>
      <c r="E166" s="48"/>
      <c r="F166" s="106" t="s">
        <v>197</v>
      </c>
      <c r="G166" s="48"/>
      <c r="H166" s="48"/>
      <c r="I166" s="148"/>
      <c r="J166" s="48"/>
      <c r="K166" s="48"/>
      <c r="L166" s="49"/>
      <c r="M166" s="149"/>
      <c r="N166" s="48"/>
      <c r="O166" s="48"/>
      <c r="P166" s="48"/>
      <c r="Q166" s="48"/>
      <c r="R166" s="48"/>
      <c r="S166" s="48"/>
      <c r="T166" s="150"/>
      <c r="U166" s="48"/>
      <c r="V166" s="48"/>
    </row>
    <row r="167" spans="1:22" s="146" customFormat="1" ht="48">
      <c r="A167" s="48"/>
      <c r="B167" s="49"/>
      <c r="C167" s="116">
        <v>36</v>
      </c>
      <c r="D167" s="116" t="s">
        <v>158</v>
      </c>
      <c r="E167" s="114" t="s">
        <v>210</v>
      </c>
      <c r="F167" s="115" t="s">
        <v>377</v>
      </c>
      <c r="G167" s="116" t="s">
        <v>107</v>
      </c>
      <c r="H167" s="175">
        <v>2</v>
      </c>
      <c r="I167" s="176"/>
      <c r="J167" s="177">
        <f>ROUND(I167*H167,2)</f>
        <v>0</v>
      </c>
      <c r="K167" s="115" t="s">
        <v>371</v>
      </c>
      <c r="L167" s="49"/>
      <c r="M167" s="142"/>
      <c r="N167" s="143"/>
      <c r="O167" s="48"/>
      <c r="P167" s="144"/>
      <c r="Q167" s="144"/>
      <c r="R167" s="144"/>
      <c r="S167" s="144"/>
      <c r="T167" s="145"/>
      <c r="U167" s="48"/>
      <c r="V167" s="48"/>
    </row>
    <row r="168" spans="1:22" s="146" customFormat="1" ht="60">
      <c r="A168" s="48"/>
      <c r="B168" s="49"/>
      <c r="C168" s="97">
        <v>37</v>
      </c>
      <c r="D168" s="97" t="s">
        <v>90</v>
      </c>
      <c r="E168" s="96" t="s">
        <v>182</v>
      </c>
      <c r="F168" s="1" t="s">
        <v>183</v>
      </c>
      <c r="G168" s="97" t="s">
        <v>107</v>
      </c>
      <c r="H168" s="139">
        <v>2</v>
      </c>
      <c r="I168" s="140"/>
      <c r="J168" s="141">
        <f>ROUND(I168*H168,2)</f>
        <v>0</v>
      </c>
      <c r="K168" s="1" t="s">
        <v>371</v>
      </c>
      <c r="L168" s="49"/>
      <c r="M168" s="142"/>
      <c r="N168" s="143"/>
      <c r="O168" s="48"/>
      <c r="P168" s="144"/>
      <c r="Q168" s="144"/>
      <c r="R168" s="144"/>
      <c r="S168" s="144"/>
      <c r="T168" s="145"/>
      <c r="U168" s="48"/>
      <c r="V168" s="48"/>
    </row>
    <row r="169" spans="1:22" s="146" customFormat="1" ht="15">
      <c r="A169" s="48"/>
      <c r="B169" s="49"/>
      <c r="C169" s="48"/>
      <c r="D169" s="147" t="s">
        <v>94</v>
      </c>
      <c r="E169" s="48"/>
      <c r="F169" s="106" t="s">
        <v>164</v>
      </c>
      <c r="G169" s="48"/>
      <c r="H169" s="48"/>
      <c r="I169" s="148"/>
      <c r="J169" s="48"/>
      <c r="K169" s="48"/>
      <c r="L169" s="49"/>
      <c r="M169" s="149"/>
      <c r="N169" s="48"/>
      <c r="O169" s="48"/>
      <c r="P169" s="48"/>
      <c r="Q169" s="48"/>
      <c r="R169" s="48"/>
      <c r="S169" s="48"/>
      <c r="T169" s="150"/>
      <c r="U169" s="48"/>
      <c r="V169" s="48"/>
    </row>
    <row r="170" spans="1:22" s="146" customFormat="1" ht="48">
      <c r="A170" s="48"/>
      <c r="B170" s="49"/>
      <c r="C170" s="116">
        <v>38</v>
      </c>
      <c r="D170" s="116" t="s">
        <v>158</v>
      </c>
      <c r="E170" s="114" t="s">
        <v>210</v>
      </c>
      <c r="F170" s="115" t="s">
        <v>376</v>
      </c>
      <c r="G170" s="116" t="s">
        <v>107</v>
      </c>
      <c r="H170" s="175">
        <v>10</v>
      </c>
      <c r="I170" s="176"/>
      <c r="J170" s="177">
        <f>ROUND(I170*H170,2)</f>
        <v>0</v>
      </c>
      <c r="K170" s="115" t="s">
        <v>371</v>
      </c>
      <c r="L170" s="49"/>
      <c r="M170" s="142"/>
      <c r="N170" s="143"/>
      <c r="O170" s="48"/>
      <c r="P170" s="144"/>
      <c r="Q170" s="144"/>
      <c r="R170" s="144"/>
      <c r="S170" s="144"/>
      <c r="T170" s="145"/>
      <c r="U170" s="48"/>
      <c r="V170" s="48"/>
    </row>
    <row r="171" spans="1:28" s="146" customFormat="1" ht="48">
      <c r="A171" s="48"/>
      <c r="B171" s="49"/>
      <c r="C171" s="97">
        <v>39</v>
      </c>
      <c r="D171" s="97" t="s">
        <v>90</v>
      </c>
      <c r="E171" s="96" t="s">
        <v>375</v>
      </c>
      <c r="F171" s="1" t="s">
        <v>196</v>
      </c>
      <c r="G171" s="97" t="s">
        <v>107</v>
      </c>
      <c r="H171" s="139">
        <v>10</v>
      </c>
      <c r="I171" s="140"/>
      <c r="J171" s="141">
        <f>ROUND(I171*H171,2)</f>
        <v>0</v>
      </c>
      <c r="K171" s="1" t="s">
        <v>371</v>
      </c>
      <c r="L171" s="49"/>
      <c r="M171" s="142"/>
      <c r="N171" s="143"/>
      <c r="O171" s="48"/>
      <c r="P171" s="144"/>
      <c r="Q171" s="144"/>
      <c r="R171" s="144"/>
      <c r="S171" s="144"/>
      <c r="T171" s="145"/>
      <c r="U171" s="48"/>
      <c r="V171" s="48"/>
      <c r="AB171" s="189">
        <f>SUM(H137,H140,H143,H146,H150,H153)</f>
        <v>568</v>
      </c>
    </row>
    <row r="172" spans="1:22" s="146" customFormat="1" ht="15">
      <c r="A172" s="48"/>
      <c r="B172" s="49"/>
      <c r="C172" s="48"/>
      <c r="D172" s="147" t="s">
        <v>94</v>
      </c>
      <c r="E172" s="48"/>
      <c r="F172" s="106" t="s">
        <v>164</v>
      </c>
      <c r="G172" s="48"/>
      <c r="H172" s="48"/>
      <c r="I172" s="148"/>
      <c r="J172" s="48"/>
      <c r="K172" s="48"/>
      <c r="L172" s="49"/>
      <c r="M172" s="149"/>
      <c r="N172" s="48"/>
      <c r="O172" s="48"/>
      <c r="P172" s="48"/>
      <c r="Q172" s="48"/>
      <c r="R172" s="48"/>
      <c r="S172" s="48"/>
      <c r="T172" s="150"/>
      <c r="U172" s="48"/>
      <c r="V172" s="48"/>
    </row>
    <row r="173" spans="1:22" s="146" customFormat="1" ht="24">
      <c r="A173" s="48"/>
      <c r="B173" s="49"/>
      <c r="C173" s="116">
        <v>40</v>
      </c>
      <c r="D173" s="116" t="s">
        <v>158</v>
      </c>
      <c r="E173" s="114" t="s">
        <v>213</v>
      </c>
      <c r="F173" s="115" t="s">
        <v>214</v>
      </c>
      <c r="G173" s="116" t="s">
        <v>107</v>
      </c>
      <c r="H173" s="175">
        <v>18</v>
      </c>
      <c r="I173" s="176"/>
      <c r="J173" s="177">
        <f>ROUND(I173*H173,2)</f>
        <v>0</v>
      </c>
      <c r="K173" s="115" t="s">
        <v>371</v>
      </c>
      <c r="L173" s="178"/>
      <c r="M173" s="179" t="s">
        <v>6</v>
      </c>
      <c r="N173" s="180" t="s">
        <v>27</v>
      </c>
      <c r="O173" s="48"/>
      <c r="P173" s="144">
        <f>O173*H173</f>
        <v>0</v>
      </c>
      <c r="Q173" s="144">
        <v>8E-05</v>
      </c>
      <c r="R173" s="144">
        <f>Q173*H173</f>
        <v>0.00144</v>
      </c>
      <c r="S173" s="144">
        <v>0</v>
      </c>
      <c r="T173" s="145">
        <f>S173*H173</f>
        <v>0</v>
      </c>
      <c r="U173" s="48"/>
      <c r="V173" s="48"/>
    </row>
    <row r="174" spans="1:22" s="146" customFormat="1" ht="36">
      <c r="A174" s="48"/>
      <c r="B174" s="49"/>
      <c r="C174" s="97">
        <v>41</v>
      </c>
      <c r="D174" s="97" t="s">
        <v>90</v>
      </c>
      <c r="E174" s="96" t="s">
        <v>215</v>
      </c>
      <c r="F174" s="1" t="s">
        <v>216</v>
      </c>
      <c r="G174" s="97" t="s">
        <v>107</v>
      </c>
      <c r="H174" s="139">
        <v>18</v>
      </c>
      <c r="I174" s="140"/>
      <c r="J174" s="141">
        <f>ROUND(I174*H174,2)</f>
        <v>0</v>
      </c>
      <c r="K174" s="1" t="s">
        <v>371</v>
      </c>
      <c r="L174" s="49"/>
      <c r="M174" s="142" t="s">
        <v>6</v>
      </c>
      <c r="N174" s="143" t="s">
        <v>27</v>
      </c>
      <c r="O174" s="48"/>
      <c r="P174" s="144">
        <f>O174*H174</f>
        <v>0</v>
      </c>
      <c r="Q174" s="144">
        <v>0</v>
      </c>
      <c r="R174" s="144">
        <f>Q174*H174</f>
        <v>0</v>
      </c>
      <c r="S174" s="144">
        <v>0</v>
      </c>
      <c r="T174" s="145">
        <f>S174*H174</f>
        <v>0</v>
      </c>
      <c r="U174" s="48"/>
      <c r="V174" s="48"/>
    </row>
    <row r="175" spans="1:22" s="146" customFormat="1" ht="15">
      <c r="A175" s="48"/>
      <c r="B175" s="49"/>
      <c r="C175" s="48"/>
      <c r="D175" s="147" t="s">
        <v>94</v>
      </c>
      <c r="E175" s="48"/>
      <c r="F175" s="106" t="s">
        <v>217</v>
      </c>
      <c r="G175" s="48"/>
      <c r="H175" s="48"/>
      <c r="I175" s="148"/>
      <c r="J175" s="48"/>
      <c r="K175" s="48"/>
      <c r="L175" s="49"/>
      <c r="M175" s="149"/>
      <c r="N175" s="48"/>
      <c r="O175" s="48"/>
      <c r="P175" s="48"/>
      <c r="Q175" s="48"/>
      <c r="R175" s="48"/>
      <c r="S175" s="48"/>
      <c r="T175" s="150"/>
      <c r="U175" s="48"/>
      <c r="V175" s="48"/>
    </row>
    <row r="176" spans="1:23" s="146" customFormat="1" ht="24">
      <c r="A176" s="48"/>
      <c r="B176" s="49"/>
      <c r="C176" s="116">
        <v>42</v>
      </c>
      <c r="D176" s="116" t="s">
        <v>158</v>
      </c>
      <c r="E176" s="114" t="s">
        <v>218</v>
      </c>
      <c r="F176" s="115" t="s">
        <v>219</v>
      </c>
      <c r="G176" s="116" t="s">
        <v>107</v>
      </c>
      <c r="H176" s="175">
        <f>W176</f>
        <v>1148</v>
      </c>
      <c r="I176" s="176"/>
      <c r="J176" s="177">
        <f aca="true" t="shared" si="0" ref="J176:J178">ROUND(I176*H176,2)</f>
        <v>0</v>
      </c>
      <c r="K176" s="115" t="s">
        <v>371</v>
      </c>
      <c r="L176" s="178"/>
      <c r="M176" s="179" t="s">
        <v>6</v>
      </c>
      <c r="N176" s="180" t="s">
        <v>27</v>
      </c>
      <c r="O176" s="48"/>
      <c r="P176" s="144">
        <f aca="true" t="shared" si="1" ref="P176:P178">O176*H176</f>
        <v>0</v>
      </c>
      <c r="Q176" s="144">
        <v>2E-05</v>
      </c>
      <c r="R176" s="144">
        <f aca="true" t="shared" si="2" ref="R176:R178">Q176*H176</f>
        <v>0.02296</v>
      </c>
      <c r="S176" s="144">
        <v>0</v>
      </c>
      <c r="T176" s="145">
        <f aca="true" t="shared" si="3" ref="T176:T178">S176*H176</f>
        <v>0</v>
      </c>
      <c r="U176" s="48"/>
      <c r="V176" s="48"/>
      <c r="W176" s="189">
        <f>SUM(H156,H153,H150,H146,H143,H140,H137)</f>
        <v>1148</v>
      </c>
    </row>
    <row r="177" spans="1:23" s="146" customFormat="1" ht="24">
      <c r="A177" s="48"/>
      <c r="B177" s="49"/>
      <c r="C177" s="116">
        <v>43</v>
      </c>
      <c r="D177" s="116" t="s">
        <v>158</v>
      </c>
      <c r="E177" s="114" t="s">
        <v>220</v>
      </c>
      <c r="F177" s="115" t="s">
        <v>221</v>
      </c>
      <c r="G177" s="116" t="s">
        <v>107</v>
      </c>
      <c r="H177" s="175">
        <v>1</v>
      </c>
      <c r="I177" s="176"/>
      <c r="J177" s="177">
        <f t="shared" si="0"/>
        <v>0</v>
      </c>
      <c r="K177" s="115" t="s">
        <v>371</v>
      </c>
      <c r="L177" s="178"/>
      <c r="M177" s="179" t="s">
        <v>6</v>
      </c>
      <c r="N177" s="180" t="s">
        <v>27</v>
      </c>
      <c r="O177" s="48"/>
      <c r="P177" s="144">
        <f t="shared" si="1"/>
        <v>0</v>
      </c>
      <c r="Q177" s="144">
        <v>0.00028</v>
      </c>
      <c r="R177" s="144">
        <f t="shared" si="2"/>
        <v>0.00028</v>
      </c>
      <c r="S177" s="144">
        <v>0</v>
      </c>
      <c r="T177" s="145">
        <f t="shared" si="3"/>
        <v>0</v>
      </c>
      <c r="U177" s="48"/>
      <c r="V177" s="48"/>
      <c r="W177" s="189">
        <f>W176+H159</f>
        <v>2027</v>
      </c>
    </row>
    <row r="178" spans="1:23" s="146" customFormat="1" ht="36">
      <c r="A178" s="48"/>
      <c r="B178" s="49"/>
      <c r="C178" s="97">
        <v>44</v>
      </c>
      <c r="D178" s="97" t="s">
        <v>90</v>
      </c>
      <c r="E178" s="96" t="s">
        <v>222</v>
      </c>
      <c r="F178" s="1" t="s">
        <v>223</v>
      </c>
      <c r="G178" s="97" t="s">
        <v>107</v>
      </c>
      <c r="H178" s="139">
        <v>1</v>
      </c>
      <c r="I178" s="140"/>
      <c r="J178" s="141">
        <f t="shared" si="0"/>
        <v>0</v>
      </c>
      <c r="K178" s="1" t="s">
        <v>371</v>
      </c>
      <c r="L178" s="49"/>
      <c r="M178" s="142" t="s">
        <v>6</v>
      </c>
      <c r="N178" s="143" t="s">
        <v>27</v>
      </c>
      <c r="O178" s="48"/>
      <c r="P178" s="144">
        <f t="shared" si="1"/>
        <v>0</v>
      </c>
      <c r="Q178" s="144">
        <v>0</v>
      </c>
      <c r="R178" s="144">
        <f t="shared" si="2"/>
        <v>0</v>
      </c>
      <c r="S178" s="144">
        <v>0</v>
      </c>
      <c r="T178" s="145">
        <f t="shared" si="3"/>
        <v>0</v>
      </c>
      <c r="U178" s="48"/>
      <c r="V178" s="48"/>
      <c r="W178" s="189">
        <f>SUM(W176:W177)+990</f>
        <v>4165</v>
      </c>
    </row>
    <row r="179" spans="1:22" s="146" customFormat="1" ht="15">
      <c r="A179" s="48"/>
      <c r="B179" s="49"/>
      <c r="C179" s="48"/>
      <c r="D179" s="147" t="s">
        <v>94</v>
      </c>
      <c r="E179" s="48"/>
      <c r="F179" s="106" t="s">
        <v>224</v>
      </c>
      <c r="G179" s="48"/>
      <c r="H179" s="48"/>
      <c r="I179" s="148"/>
      <c r="J179" s="48"/>
      <c r="K179" s="48"/>
      <c r="L179" s="49"/>
      <c r="M179" s="149"/>
      <c r="N179" s="48"/>
      <c r="O179" s="48"/>
      <c r="P179" s="48"/>
      <c r="Q179" s="48"/>
      <c r="R179" s="48"/>
      <c r="S179" s="48"/>
      <c r="T179" s="150"/>
      <c r="U179" s="48"/>
      <c r="V179" s="48"/>
    </row>
    <row r="180" spans="1:22" s="146" customFormat="1" ht="24">
      <c r="A180" s="48"/>
      <c r="B180" s="49"/>
      <c r="C180" s="116">
        <v>45</v>
      </c>
      <c r="D180" s="116" t="s">
        <v>158</v>
      </c>
      <c r="E180" s="114" t="s">
        <v>225</v>
      </c>
      <c r="F180" s="115" t="s">
        <v>226</v>
      </c>
      <c r="G180" s="116" t="s">
        <v>107</v>
      </c>
      <c r="H180" s="175">
        <v>1</v>
      </c>
      <c r="I180" s="176"/>
      <c r="J180" s="177">
        <f>ROUND(I180*H180,2)</f>
        <v>0</v>
      </c>
      <c r="K180" s="115" t="s">
        <v>371</v>
      </c>
      <c r="L180" s="178"/>
      <c r="M180" s="179" t="s">
        <v>6</v>
      </c>
      <c r="N180" s="180" t="s">
        <v>27</v>
      </c>
      <c r="O180" s="48"/>
      <c r="P180" s="144">
        <f>O180*H180</f>
        <v>0</v>
      </c>
      <c r="Q180" s="144">
        <v>0.00029</v>
      </c>
      <c r="R180" s="144">
        <f>Q180*H180</f>
        <v>0.00029</v>
      </c>
      <c r="S180" s="144">
        <v>0</v>
      </c>
      <c r="T180" s="145">
        <f>S180*H180</f>
        <v>0</v>
      </c>
      <c r="U180" s="48"/>
      <c r="V180" s="48"/>
    </row>
    <row r="181" spans="1:22" s="146" customFormat="1" ht="36">
      <c r="A181" s="48"/>
      <c r="B181" s="49"/>
      <c r="C181" s="97">
        <v>46</v>
      </c>
      <c r="D181" s="97" t="s">
        <v>90</v>
      </c>
      <c r="E181" s="96" t="s">
        <v>227</v>
      </c>
      <c r="F181" s="1" t="s">
        <v>228</v>
      </c>
      <c r="G181" s="97" t="s">
        <v>107</v>
      </c>
      <c r="H181" s="139">
        <v>1</v>
      </c>
      <c r="I181" s="140"/>
      <c r="J181" s="141">
        <f>ROUND(I181*H181,2)</f>
        <v>0</v>
      </c>
      <c r="K181" s="1" t="s">
        <v>371</v>
      </c>
      <c r="L181" s="49"/>
      <c r="M181" s="142" t="s">
        <v>6</v>
      </c>
      <c r="N181" s="143" t="s">
        <v>27</v>
      </c>
      <c r="O181" s="48"/>
      <c r="P181" s="144">
        <f>O181*H181</f>
        <v>0</v>
      </c>
      <c r="Q181" s="144">
        <v>0</v>
      </c>
      <c r="R181" s="144">
        <f>Q181*H181</f>
        <v>0</v>
      </c>
      <c r="S181" s="144">
        <v>0</v>
      </c>
      <c r="T181" s="145">
        <f>S181*H181</f>
        <v>0</v>
      </c>
      <c r="U181" s="48"/>
      <c r="V181" s="48"/>
    </row>
    <row r="182" spans="1:22" s="146" customFormat="1" ht="15">
      <c r="A182" s="48"/>
      <c r="B182" s="49"/>
      <c r="C182" s="48"/>
      <c r="D182" s="147" t="s">
        <v>94</v>
      </c>
      <c r="E182" s="48"/>
      <c r="F182" s="106" t="s">
        <v>229</v>
      </c>
      <c r="G182" s="48"/>
      <c r="H182" s="48"/>
      <c r="I182" s="148"/>
      <c r="J182" s="48"/>
      <c r="K182" s="48"/>
      <c r="L182" s="49"/>
      <c r="M182" s="149"/>
      <c r="N182" s="48"/>
      <c r="O182" s="48"/>
      <c r="P182" s="48"/>
      <c r="Q182" s="48"/>
      <c r="R182" s="48"/>
      <c r="S182" s="48"/>
      <c r="T182" s="150"/>
      <c r="U182" s="48"/>
      <c r="V182" s="48"/>
    </row>
    <row r="183" spans="1:22" s="146" customFormat="1" ht="120">
      <c r="A183" s="48"/>
      <c r="B183" s="49"/>
      <c r="C183" s="116">
        <v>47</v>
      </c>
      <c r="D183" s="116" t="s">
        <v>158</v>
      </c>
      <c r="E183" s="114" t="s">
        <v>230</v>
      </c>
      <c r="F183" s="115" t="s">
        <v>231</v>
      </c>
      <c r="G183" s="116" t="s">
        <v>107</v>
      </c>
      <c r="H183" s="175">
        <v>3</v>
      </c>
      <c r="I183" s="176"/>
      <c r="J183" s="177">
        <f>ROUND(I183*H183,2)</f>
        <v>0</v>
      </c>
      <c r="K183" s="115" t="s">
        <v>371</v>
      </c>
      <c r="L183" s="178"/>
      <c r="M183" s="179" t="s">
        <v>6</v>
      </c>
      <c r="N183" s="180" t="s">
        <v>27</v>
      </c>
      <c r="O183" s="48"/>
      <c r="P183" s="144">
        <f>O183*H183</f>
        <v>0</v>
      </c>
      <c r="Q183" s="144">
        <v>0</v>
      </c>
      <c r="R183" s="144">
        <f>Q183*H183</f>
        <v>0</v>
      </c>
      <c r="S183" s="144">
        <v>0</v>
      </c>
      <c r="T183" s="145">
        <f>S183*H183</f>
        <v>0</v>
      </c>
      <c r="U183" s="48"/>
      <c r="V183" s="48"/>
    </row>
    <row r="184" spans="1:22" s="146" customFormat="1" ht="24">
      <c r="A184" s="48"/>
      <c r="B184" s="49"/>
      <c r="C184" s="97">
        <v>48</v>
      </c>
      <c r="D184" s="97" t="s">
        <v>90</v>
      </c>
      <c r="E184" s="96" t="s">
        <v>232</v>
      </c>
      <c r="F184" s="1" t="s">
        <v>233</v>
      </c>
      <c r="G184" s="97" t="s">
        <v>107</v>
      </c>
      <c r="H184" s="139">
        <v>3</v>
      </c>
      <c r="I184" s="140"/>
      <c r="J184" s="141">
        <f>ROUND(I184*H184,2)</f>
        <v>0</v>
      </c>
      <c r="K184" s="1" t="s">
        <v>371</v>
      </c>
      <c r="L184" s="49"/>
      <c r="M184" s="142" t="s">
        <v>6</v>
      </c>
      <c r="N184" s="143" t="s">
        <v>27</v>
      </c>
      <c r="O184" s="48"/>
      <c r="P184" s="144">
        <f>O184*H184</f>
        <v>0</v>
      </c>
      <c r="Q184" s="144">
        <v>0</v>
      </c>
      <c r="R184" s="144">
        <f>Q184*H184</f>
        <v>0</v>
      </c>
      <c r="S184" s="144">
        <v>0</v>
      </c>
      <c r="T184" s="145">
        <f>S184*H184</f>
        <v>0</v>
      </c>
      <c r="U184" s="48"/>
      <c r="V184" s="48"/>
    </row>
    <row r="185" spans="1:22" s="146" customFormat="1" ht="15">
      <c r="A185" s="48"/>
      <c r="B185" s="49"/>
      <c r="C185" s="48"/>
      <c r="D185" s="147" t="s">
        <v>94</v>
      </c>
      <c r="E185" s="48"/>
      <c r="F185" s="106" t="s">
        <v>234</v>
      </c>
      <c r="G185" s="48"/>
      <c r="H185" s="48"/>
      <c r="I185" s="148"/>
      <c r="J185" s="48"/>
      <c r="K185" s="48"/>
      <c r="L185" s="49"/>
      <c r="M185" s="149"/>
      <c r="N185" s="48"/>
      <c r="O185" s="48"/>
      <c r="P185" s="48"/>
      <c r="Q185" s="48"/>
      <c r="R185" s="48"/>
      <c r="S185" s="48"/>
      <c r="T185" s="150"/>
      <c r="U185" s="48"/>
      <c r="V185" s="48"/>
    </row>
    <row r="186" spans="1:22" s="146" customFormat="1" ht="39">
      <c r="A186" s="151"/>
      <c r="B186" s="152"/>
      <c r="C186" s="151"/>
      <c r="D186" s="153" t="s">
        <v>86</v>
      </c>
      <c r="E186" s="173" t="s">
        <v>235</v>
      </c>
      <c r="F186" s="173" t="s">
        <v>236</v>
      </c>
      <c r="G186" s="151"/>
      <c r="H186" s="151"/>
      <c r="I186" s="155"/>
      <c r="J186" s="174">
        <f>SUM(J187:J231)</f>
        <v>0</v>
      </c>
      <c r="K186" s="151"/>
      <c r="L186" s="152"/>
      <c r="M186" s="157"/>
      <c r="N186" s="151"/>
      <c r="O186" s="151"/>
      <c r="P186" s="158">
        <f>SUM(P187:P232)</f>
        <v>0</v>
      </c>
      <c r="Q186" s="151"/>
      <c r="R186" s="158">
        <f>SUM(R187:R232)</f>
        <v>1.4240799999999998</v>
      </c>
      <c r="S186" s="151"/>
      <c r="T186" s="159">
        <f>SUM(T187:T232)</f>
        <v>0</v>
      </c>
      <c r="U186" s="151"/>
      <c r="V186" s="151"/>
    </row>
    <row r="187" spans="1:22" s="146" customFormat="1" ht="24">
      <c r="A187" s="48"/>
      <c r="B187" s="49"/>
      <c r="C187" s="116">
        <v>49</v>
      </c>
      <c r="D187" s="116" t="s">
        <v>158</v>
      </c>
      <c r="E187" s="114" t="s">
        <v>237</v>
      </c>
      <c r="F187" s="115" t="s">
        <v>238</v>
      </c>
      <c r="G187" s="116" t="s">
        <v>107</v>
      </c>
      <c r="H187" s="175">
        <f>W177+1300</f>
        <v>3327</v>
      </c>
      <c r="I187" s="176"/>
      <c r="J187" s="177">
        <f>ROUND(I187*H187,2)</f>
        <v>0</v>
      </c>
      <c r="K187" s="115" t="s">
        <v>371</v>
      </c>
      <c r="L187" s="178"/>
      <c r="M187" s="179" t="s">
        <v>6</v>
      </c>
      <c r="N187" s="180" t="s">
        <v>27</v>
      </c>
      <c r="O187" s="48"/>
      <c r="P187" s="144">
        <f>O187*H187</f>
        <v>0</v>
      </c>
      <c r="Q187" s="144">
        <v>0.00028</v>
      </c>
      <c r="R187" s="144">
        <f>Q187*H187</f>
        <v>0.9315599999999999</v>
      </c>
      <c r="S187" s="144">
        <v>0</v>
      </c>
      <c r="T187" s="145">
        <f>S187*H187</f>
        <v>0</v>
      </c>
      <c r="U187" s="48"/>
      <c r="V187" s="48"/>
    </row>
    <row r="188" spans="1:22" s="146" customFormat="1" ht="15">
      <c r="A188" s="161"/>
      <c r="B188" s="162"/>
      <c r="C188" s="161"/>
      <c r="D188" s="160" t="s">
        <v>126</v>
      </c>
      <c r="E188" s="111" t="s">
        <v>6</v>
      </c>
      <c r="F188" s="111"/>
      <c r="G188" s="161"/>
      <c r="H188" s="163">
        <v>3327</v>
      </c>
      <c r="I188" s="164"/>
      <c r="J188" s="161"/>
      <c r="K188" s="161"/>
      <c r="L188" s="162"/>
      <c r="M188" s="165"/>
      <c r="N188" s="161"/>
      <c r="O188" s="161"/>
      <c r="P188" s="161"/>
      <c r="Q188" s="161"/>
      <c r="R188" s="161"/>
      <c r="S188" s="161"/>
      <c r="T188" s="166"/>
      <c r="U188" s="161"/>
      <c r="V188" s="161"/>
    </row>
    <row r="189" spans="1:22" s="146" customFormat="1" ht="15">
      <c r="A189" s="167"/>
      <c r="B189" s="168"/>
      <c r="C189" s="167"/>
      <c r="D189" s="160" t="s">
        <v>126</v>
      </c>
      <c r="E189" s="112" t="s">
        <v>6</v>
      </c>
      <c r="F189" s="112" t="s">
        <v>127</v>
      </c>
      <c r="G189" s="167"/>
      <c r="H189" s="169">
        <f>SUM(H188)</f>
        <v>3327</v>
      </c>
      <c r="I189" s="170"/>
      <c r="J189" s="167"/>
      <c r="K189" s="167"/>
      <c r="L189" s="168"/>
      <c r="M189" s="171"/>
      <c r="N189" s="167"/>
      <c r="O189" s="167"/>
      <c r="P189" s="167"/>
      <c r="Q189" s="167"/>
      <c r="R189" s="167"/>
      <c r="S189" s="167"/>
      <c r="T189" s="172"/>
      <c r="U189" s="167"/>
      <c r="V189" s="167"/>
    </row>
    <row r="190" spans="1:22" s="146" customFormat="1" ht="48">
      <c r="A190" s="48"/>
      <c r="B190" s="49"/>
      <c r="C190" s="97">
        <v>50</v>
      </c>
      <c r="D190" s="97" t="s">
        <v>90</v>
      </c>
      <c r="E190" s="96" t="s">
        <v>239</v>
      </c>
      <c r="F190" s="1" t="s">
        <v>240</v>
      </c>
      <c r="G190" s="97" t="s">
        <v>107</v>
      </c>
      <c r="H190" s="139">
        <f>H187</f>
        <v>3327</v>
      </c>
      <c r="I190" s="140"/>
      <c r="J190" s="141">
        <f>ROUND(I190*H190,2)</f>
        <v>0</v>
      </c>
      <c r="K190" s="1" t="s">
        <v>371</v>
      </c>
      <c r="L190" s="49"/>
      <c r="M190" s="142" t="s">
        <v>6</v>
      </c>
      <c r="N190" s="143" t="s">
        <v>27</v>
      </c>
      <c r="O190" s="48"/>
      <c r="P190" s="144">
        <f>O190*H190</f>
        <v>0</v>
      </c>
      <c r="Q190" s="144">
        <v>0</v>
      </c>
      <c r="R190" s="144">
        <f>Q190*H190</f>
        <v>0</v>
      </c>
      <c r="S190" s="144">
        <v>0</v>
      </c>
      <c r="T190" s="145">
        <f>S190*H190</f>
        <v>0</v>
      </c>
      <c r="U190" s="48"/>
      <c r="V190" s="48"/>
    </row>
    <row r="191" spans="1:22" s="146" customFormat="1" ht="15">
      <c r="A191" s="48"/>
      <c r="B191" s="49"/>
      <c r="C191" s="48"/>
      <c r="D191" s="147" t="s">
        <v>94</v>
      </c>
      <c r="E191" s="48"/>
      <c r="F191" s="106" t="s">
        <v>241</v>
      </c>
      <c r="G191" s="48"/>
      <c r="H191" s="48"/>
      <c r="I191" s="148"/>
      <c r="J191" s="48"/>
      <c r="K191" s="48"/>
      <c r="L191" s="49"/>
      <c r="M191" s="149"/>
      <c r="N191" s="48"/>
      <c r="O191" s="48"/>
      <c r="P191" s="48"/>
      <c r="Q191" s="48"/>
      <c r="R191" s="48"/>
      <c r="S191" s="48"/>
      <c r="T191" s="150"/>
      <c r="U191" s="48"/>
      <c r="V191" s="48"/>
    </row>
    <row r="192" spans="1:22" s="146" customFormat="1" ht="24">
      <c r="A192" s="48"/>
      <c r="B192" s="49"/>
      <c r="C192" s="116">
        <v>51</v>
      </c>
      <c r="D192" s="116" t="s">
        <v>158</v>
      </c>
      <c r="E192" s="114" t="s">
        <v>242</v>
      </c>
      <c r="F192" s="115" t="s">
        <v>243</v>
      </c>
      <c r="G192" s="116" t="s">
        <v>107</v>
      </c>
      <c r="H192" s="175">
        <v>990</v>
      </c>
      <c r="I192" s="176"/>
      <c r="J192" s="177">
        <f>ROUND(I192*H192,2)</f>
        <v>0</v>
      </c>
      <c r="K192" s="115" t="s">
        <v>371</v>
      </c>
      <c r="L192" s="178"/>
      <c r="M192" s="179" t="s">
        <v>6</v>
      </c>
      <c r="N192" s="180" t="s">
        <v>27</v>
      </c>
      <c r="O192" s="48"/>
      <c r="P192" s="144">
        <f>O192*H192</f>
        <v>0</v>
      </c>
      <c r="Q192" s="144">
        <v>0.00028</v>
      </c>
      <c r="R192" s="144">
        <f>Q192*H192</f>
        <v>0.2772</v>
      </c>
      <c r="S192" s="144">
        <v>0</v>
      </c>
      <c r="T192" s="145">
        <f>S192*H192</f>
        <v>0</v>
      </c>
      <c r="U192" s="48"/>
      <c r="V192" s="48"/>
    </row>
    <row r="193" spans="1:22" s="146" customFormat="1" ht="15">
      <c r="A193" s="161"/>
      <c r="B193" s="162"/>
      <c r="C193" s="161"/>
      <c r="D193" s="160" t="s">
        <v>126</v>
      </c>
      <c r="E193" s="111" t="s">
        <v>6</v>
      </c>
      <c r="F193" s="111"/>
      <c r="G193" s="161"/>
      <c r="H193" s="163">
        <v>990</v>
      </c>
      <c r="I193" s="164"/>
      <c r="J193" s="161"/>
      <c r="K193" s="161"/>
      <c r="L193" s="162"/>
      <c r="M193" s="165"/>
      <c r="N193" s="161"/>
      <c r="O193" s="161"/>
      <c r="P193" s="161"/>
      <c r="Q193" s="161"/>
      <c r="R193" s="161"/>
      <c r="S193" s="161"/>
      <c r="T193" s="166"/>
      <c r="U193" s="161"/>
      <c r="V193" s="161"/>
    </row>
    <row r="194" spans="1:22" s="146" customFormat="1" ht="15">
      <c r="A194" s="167"/>
      <c r="B194" s="168"/>
      <c r="C194" s="167"/>
      <c r="D194" s="160" t="s">
        <v>126</v>
      </c>
      <c r="E194" s="112" t="s">
        <v>6</v>
      </c>
      <c r="F194" s="112" t="s">
        <v>127</v>
      </c>
      <c r="G194" s="167"/>
      <c r="H194" s="169">
        <f>SUM(H193)</f>
        <v>990</v>
      </c>
      <c r="I194" s="170"/>
      <c r="J194" s="167"/>
      <c r="K194" s="167"/>
      <c r="L194" s="168"/>
      <c r="M194" s="171"/>
      <c r="N194" s="167"/>
      <c r="O194" s="167"/>
      <c r="P194" s="167"/>
      <c r="Q194" s="167"/>
      <c r="R194" s="167"/>
      <c r="S194" s="167"/>
      <c r="T194" s="172"/>
      <c r="U194" s="167"/>
      <c r="V194" s="167"/>
    </row>
    <row r="195" spans="1:22" s="146" customFormat="1" ht="48">
      <c r="A195" s="48"/>
      <c r="B195" s="49"/>
      <c r="C195" s="97">
        <v>52</v>
      </c>
      <c r="D195" s="97" t="s">
        <v>90</v>
      </c>
      <c r="E195" s="96" t="s">
        <v>239</v>
      </c>
      <c r="F195" s="1" t="s">
        <v>240</v>
      </c>
      <c r="G195" s="97" t="s">
        <v>107</v>
      </c>
      <c r="H195" s="139">
        <v>990</v>
      </c>
      <c r="I195" s="140"/>
      <c r="J195" s="141">
        <f>ROUND(I195*H195,2)</f>
        <v>0</v>
      </c>
      <c r="K195" s="1" t="s">
        <v>371</v>
      </c>
      <c r="L195" s="49"/>
      <c r="M195" s="142" t="s">
        <v>6</v>
      </c>
      <c r="N195" s="143" t="s">
        <v>27</v>
      </c>
      <c r="O195" s="48"/>
      <c r="P195" s="144">
        <f>O195*H195</f>
        <v>0</v>
      </c>
      <c r="Q195" s="144">
        <v>0</v>
      </c>
      <c r="R195" s="144">
        <f>Q195*H195</f>
        <v>0</v>
      </c>
      <c r="S195" s="144">
        <v>0</v>
      </c>
      <c r="T195" s="145">
        <f>S195*H195</f>
        <v>0</v>
      </c>
      <c r="U195" s="48"/>
      <c r="V195" s="48"/>
    </row>
    <row r="196" spans="1:22" s="146" customFormat="1" ht="15">
      <c r="A196" s="48"/>
      <c r="B196" s="49"/>
      <c r="C196" s="48"/>
      <c r="D196" s="147" t="s">
        <v>94</v>
      </c>
      <c r="E196" s="48"/>
      <c r="F196" s="106" t="s">
        <v>241</v>
      </c>
      <c r="G196" s="48"/>
      <c r="H196" s="48"/>
      <c r="I196" s="148"/>
      <c r="J196" s="48"/>
      <c r="K196" s="48"/>
      <c r="L196" s="49"/>
      <c r="M196" s="149"/>
      <c r="N196" s="48"/>
      <c r="O196" s="48"/>
      <c r="P196" s="48"/>
      <c r="Q196" s="48"/>
      <c r="R196" s="48"/>
      <c r="S196" s="48"/>
      <c r="T196" s="150"/>
      <c r="U196" s="48"/>
      <c r="V196" s="48"/>
    </row>
    <row r="197" spans="1:22" s="146" customFormat="1" ht="24">
      <c r="A197" s="48"/>
      <c r="B197" s="49"/>
      <c r="C197" s="116">
        <v>53</v>
      </c>
      <c r="D197" s="116" t="s">
        <v>158</v>
      </c>
      <c r="E197" s="114" t="s">
        <v>244</v>
      </c>
      <c r="F197" s="115" t="s">
        <v>245</v>
      </c>
      <c r="G197" s="116" t="s">
        <v>107</v>
      </c>
      <c r="H197" s="175">
        <v>114</v>
      </c>
      <c r="I197" s="176"/>
      <c r="J197" s="177">
        <f>ROUND(I197*H197,2)</f>
        <v>0</v>
      </c>
      <c r="K197" s="115" t="s">
        <v>371</v>
      </c>
      <c r="L197" s="178"/>
      <c r="M197" s="179" t="s">
        <v>6</v>
      </c>
      <c r="N197" s="180" t="s">
        <v>27</v>
      </c>
      <c r="O197" s="48"/>
      <c r="P197" s="144">
        <f>O197*H197</f>
        <v>0</v>
      </c>
      <c r="Q197" s="144">
        <v>0.00028</v>
      </c>
      <c r="R197" s="144">
        <f>Q197*H197</f>
        <v>0.03192</v>
      </c>
      <c r="S197" s="144">
        <v>0</v>
      </c>
      <c r="T197" s="145">
        <f>S197*H197</f>
        <v>0</v>
      </c>
      <c r="U197" s="48"/>
      <c r="V197" s="48"/>
    </row>
    <row r="198" spans="1:22" s="146" customFormat="1" ht="48">
      <c r="A198" s="48"/>
      <c r="B198" s="49"/>
      <c r="C198" s="97">
        <v>54</v>
      </c>
      <c r="D198" s="97" t="s">
        <v>90</v>
      </c>
      <c r="E198" s="96" t="s">
        <v>246</v>
      </c>
      <c r="F198" s="1" t="s">
        <v>247</v>
      </c>
      <c r="G198" s="97" t="s">
        <v>107</v>
      </c>
      <c r="H198" s="139">
        <v>114</v>
      </c>
      <c r="I198" s="140"/>
      <c r="J198" s="141">
        <f>ROUND(I198*H198,2)</f>
        <v>0</v>
      </c>
      <c r="K198" s="1" t="s">
        <v>371</v>
      </c>
      <c r="L198" s="49"/>
      <c r="M198" s="142" t="s">
        <v>6</v>
      </c>
      <c r="N198" s="143" t="s">
        <v>27</v>
      </c>
      <c r="O198" s="48"/>
      <c r="P198" s="144">
        <f>O198*H198</f>
        <v>0</v>
      </c>
      <c r="Q198" s="144">
        <v>0</v>
      </c>
      <c r="R198" s="144">
        <f>Q198*H198</f>
        <v>0</v>
      </c>
      <c r="S198" s="144">
        <v>0</v>
      </c>
      <c r="T198" s="145">
        <f>S198*H198</f>
        <v>0</v>
      </c>
      <c r="U198" s="48"/>
      <c r="V198" s="48"/>
    </row>
    <row r="199" spans="1:22" s="146" customFormat="1" ht="15">
      <c r="A199" s="48"/>
      <c r="B199" s="49"/>
      <c r="C199" s="48"/>
      <c r="D199" s="147" t="s">
        <v>94</v>
      </c>
      <c r="E199" s="48"/>
      <c r="F199" s="106" t="s">
        <v>248</v>
      </c>
      <c r="G199" s="48"/>
      <c r="H199" s="48"/>
      <c r="I199" s="148"/>
      <c r="J199" s="48"/>
      <c r="K199" s="48"/>
      <c r="L199" s="49"/>
      <c r="M199" s="149"/>
      <c r="N199" s="48"/>
      <c r="O199" s="48"/>
      <c r="P199" s="48"/>
      <c r="Q199" s="48"/>
      <c r="R199" s="48"/>
      <c r="S199" s="48"/>
      <c r="T199" s="150"/>
      <c r="U199" s="48"/>
      <c r="V199" s="48"/>
    </row>
    <row r="200" spans="1:22" s="146" customFormat="1" ht="24">
      <c r="A200" s="48"/>
      <c r="B200" s="49"/>
      <c r="C200" s="48">
        <v>55</v>
      </c>
      <c r="D200" s="116" t="s">
        <v>158</v>
      </c>
      <c r="E200" s="114" t="s">
        <v>244</v>
      </c>
      <c r="F200" s="115" t="s">
        <v>378</v>
      </c>
      <c r="G200" s="116" t="s">
        <v>107</v>
      </c>
      <c r="H200" s="175">
        <v>285</v>
      </c>
      <c r="I200" s="176"/>
      <c r="J200" s="177">
        <f>ROUND(I200*H200,2)</f>
        <v>0</v>
      </c>
      <c r="K200" s="115" t="s">
        <v>371</v>
      </c>
      <c r="L200" s="49"/>
      <c r="M200" s="149"/>
      <c r="N200" s="48"/>
      <c r="O200" s="48"/>
      <c r="P200" s="48"/>
      <c r="Q200" s="48"/>
      <c r="R200" s="48"/>
      <c r="S200" s="48"/>
      <c r="T200" s="150"/>
      <c r="U200" s="48"/>
      <c r="V200" s="48"/>
    </row>
    <row r="201" spans="1:22" s="146" customFormat="1" ht="48">
      <c r="A201" s="48"/>
      <c r="B201" s="49"/>
      <c r="C201" s="48">
        <v>56</v>
      </c>
      <c r="D201" s="97" t="s">
        <v>90</v>
      </c>
      <c r="E201" s="96" t="s">
        <v>246</v>
      </c>
      <c r="F201" s="1" t="s">
        <v>247</v>
      </c>
      <c r="G201" s="97" t="s">
        <v>107</v>
      </c>
      <c r="H201" s="139">
        <v>285</v>
      </c>
      <c r="I201" s="140"/>
      <c r="J201" s="141">
        <f>ROUND(I201*H201,2)</f>
        <v>0</v>
      </c>
      <c r="K201" s="1" t="s">
        <v>371</v>
      </c>
      <c r="L201" s="49"/>
      <c r="M201" s="149"/>
      <c r="N201" s="48"/>
      <c r="O201" s="48"/>
      <c r="P201" s="48"/>
      <c r="Q201" s="48"/>
      <c r="R201" s="48"/>
      <c r="S201" s="48"/>
      <c r="T201" s="150"/>
      <c r="U201" s="48"/>
      <c r="V201" s="48"/>
    </row>
    <row r="202" spans="1:22" s="146" customFormat="1" ht="15">
      <c r="A202" s="48"/>
      <c r="B202" s="49"/>
      <c r="C202" s="48"/>
      <c r="D202" s="147" t="s">
        <v>94</v>
      </c>
      <c r="E202" s="48"/>
      <c r="F202" s="106" t="s">
        <v>248</v>
      </c>
      <c r="G202" s="48"/>
      <c r="H202" s="48"/>
      <c r="I202" s="148"/>
      <c r="J202" s="48"/>
      <c r="K202" s="48"/>
      <c r="L202" s="49"/>
      <c r="M202" s="149"/>
      <c r="N202" s="48"/>
      <c r="O202" s="48"/>
      <c r="P202" s="48"/>
      <c r="Q202" s="48"/>
      <c r="R202" s="48"/>
      <c r="S202" s="48"/>
      <c r="T202" s="150"/>
      <c r="U202" s="48"/>
      <c r="V202" s="48"/>
    </row>
    <row r="203" spans="1:22" s="146" customFormat="1" ht="24">
      <c r="A203" s="48"/>
      <c r="B203" s="49"/>
      <c r="C203" s="116">
        <v>57</v>
      </c>
      <c r="D203" s="116" t="s">
        <v>158</v>
      </c>
      <c r="E203" s="114" t="s">
        <v>249</v>
      </c>
      <c r="F203" s="115" t="s">
        <v>250</v>
      </c>
      <c r="G203" s="116" t="s">
        <v>107</v>
      </c>
      <c r="H203" s="175">
        <v>35</v>
      </c>
      <c r="I203" s="176"/>
      <c r="J203" s="177">
        <f>ROUND(I203*H203,2)</f>
        <v>0</v>
      </c>
      <c r="K203" s="115" t="s">
        <v>371</v>
      </c>
      <c r="L203" s="178"/>
      <c r="M203" s="179" t="s">
        <v>6</v>
      </c>
      <c r="N203" s="180" t="s">
        <v>27</v>
      </c>
      <c r="O203" s="48"/>
      <c r="P203" s="144">
        <f>O203*H203</f>
        <v>0</v>
      </c>
      <c r="Q203" s="144">
        <v>0.00028</v>
      </c>
      <c r="R203" s="144">
        <f>Q203*H203</f>
        <v>0.0098</v>
      </c>
      <c r="S203" s="144">
        <v>0</v>
      </c>
      <c r="T203" s="145">
        <f>S203*H203</f>
        <v>0</v>
      </c>
      <c r="U203" s="48"/>
      <c r="V203" s="48"/>
    </row>
    <row r="204" spans="1:22" s="146" customFormat="1" ht="60">
      <c r="A204" s="48"/>
      <c r="B204" s="49"/>
      <c r="C204" s="97">
        <v>58</v>
      </c>
      <c r="D204" s="97" t="s">
        <v>90</v>
      </c>
      <c r="E204" s="96" t="s">
        <v>251</v>
      </c>
      <c r="F204" s="1" t="s">
        <v>252</v>
      </c>
      <c r="G204" s="97" t="s">
        <v>107</v>
      </c>
      <c r="H204" s="139">
        <v>35</v>
      </c>
      <c r="I204" s="140"/>
      <c r="J204" s="141">
        <f>ROUND(I204*H204,2)</f>
        <v>0</v>
      </c>
      <c r="K204" s="1" t="s">
        <v>371</v>
      </c>
      <c r="L204" s="49"/>
      <c r="M204" s="142" t="s">
        <v>6</v>
      </c>
      <c r="N204" s="143" t="s">
        <v>27</v>
      </c>
      <c r="O204" s="48"/>
      <c r="P204" s="144">
        <f>O204*H204</f>
        <v>0</v>
      </c>
      <c r="Q204" s="144">
        <v>0</v>
      </c>
      <c r="R204" s="144">
        <f>Q204*H204</f>
        <v>0</v>
      </c>
      <c r="S204" s="144">
        <v>0</v>
      </c>
      <c r="T204" s="145">
        <f>S204*H204</f>
        <v>0</v>
      </c>
      <c r="U204" s="48"/>
      <c r="V204" s="48"/>
    </row>
    <row r="205" spans="1:22" s="146" customFormat="1" ht="15">
      <c r="A205" s="48"/>
      <c r="B205" s="49"/>
      <c r="C205" s="48"/>
      <c r="D205" s="147" t="s">
        <v>94</v>
      </c>
      <c r="E205" s="48"/>
      <c r="F205" s="106" t="s">
        <v>253</v>
      </c>
      <c r="G205" s="48"/>
      <c r="H205" s="48"/>
      <c r="I205" s="148"/>
      <c r="J205" s="48"/>
      <c r="K205" s="48"/>
      <c r="L205" s="49"/>
      <c r="M205" s="149"/>
      <c r="N205" s="48"/>
      <c r="O205" s="48"/>
      <c r="P205" s="48"/>
      <c r="Q205" s="48"/>
      <c r="R205" s="48"/>
      <c r="S205" s="48"/>
      <c r="T205" s="150"/>
      <c r="U205" s="48"/>
      <c r="V205" s="48"/>
    </row>
    <row r="206" spans="1:22" s="146" customFormat="1" ht="24">
      <c r="A206" s="48"/>
      <c r="B206" s="49"/>
      <c r="C206" s="48">
        <v>59</v>
      </c>
      <c r="D206" s="116" t="s">
        <v>158</v>
      </c>
      <c r="E206" s="114" t="s">
        <v>249</v>
      </c>
      <c r="F206" s="115" t="s">
        <v>379</v>
      </c>
      <c r="G206" s="116" t="s">
        <v>107</v>
      </c>
      <c r="H206" s="175">
        <v>160</v>
      </c>
      <c r="I206" s="176"/>
      <c r="J206" s="177">
        <f>ROUND(I206*H206,2)</f>
        <v>0</v>
      </c>
      <c r="K206" s="115" t="s">
        <v>371</v>
      </c>
      <c r="L206" s="49"/>
      <c r="M206" s="149"/>
      <c r="N206" s="48"/>
      <c r="O206" s="48"/>
      <c r="P206" s="48"/>
      <c r="Q206" s="48"/>
      <c r="R206" s="48"/>
      <c r="S206" s="48"/>
      <c r="T206" s="150"/>
      <c r="U206" s="48"/>
      <c r="V206" s="48"/>
    </row>
    <row r="207" spans="1:22" s="146" customFormat="1" ht="60">
      <c r="A207" s="48"/>
      <c r="B207" s="49"/>
      <c r="C207" s="48">
        <v>60</v>
      </c>
      <c r="D207" s="97" t="s">
        <v>90</v>
      </c>
      <c r="E207" s="96" t="s">
        <v>251</v>
      </c>
      <c r="F207" s="1" t="s">
        <v>252</v>
      </c>
      <c r="G207" s="97" t="s">
        <v>107</v>
      </c>
      <c r="H207" s="139">
        <v>160</v>
      </c>
      <c r="I207" s="140"/>
      <c r="J207" s="141">
        <f>ROUND(I207*H207,2)</f>
        <v>0</v>
      </c>
      <c r="K207" s="1" t="s">
        <v>371</v>
      </c>
      <c r="L207" s="49"/>
      <c r="M207" s="149"/>
      <c r="N207" s="48"/>
      <c r="O207" s="48"/>
      <c r="P207" s="48"/>
      <c r="Q207" s="48"/>
      <c r="R207" s="48"/>
      <c r="S207" s="48"/>
      <c r="T207" s="150"/>
      <c r="U207" s="48"/>
      <c r="V207" s="48"/>
    </row>
    <row r="208" spans="1:22" s="146" customFormat="1" ht="15">
      <c r="A208" s="48"/>
      <c r="B208" s="49"/>
      <c r="C208" s="48"/>
      <c r="D208" s="147" t="s">
        <v>94</v>
      </c>
      <c r="E208" s="48"/>
      <c r="F208" s="106" t="s">
        <v>253</v>
      </c>
      <c r="G208" s="48"/>
      <c r="H208" s="48"/>
      <c r="I208" s="148"/>
      <c r="J208" s="48"/>
      <c r="K208" s="48"/>
      <c r="L208" s="49"/>
      <c r="M208" s="149"/>
      <c r="N208" s="48"/>
      <c r="O208" s="48"/>
      <c r="P208" s="48"/>
      <c r="Q208" s="48"/>
      <c r="R208" s="48"/>
      <c r="S208" s="48"/>
      <c r="T208" s="150"/>
      <c r="U208" s="48"/>
      <c r="V208" s="48"/>
    </row>
    <row r="209" spans="1:22" s="146" customFormat="1" ht="24">
      <c r="A209" s="48"/>
      <c r="B209" s="49"/>
      <c r="C209" s="116">
        <v>61</v>
      </c>
      <c r="D209" s="116" t="s">
        <v>158</v>
      </c>
      <c r="E209" s="114" t="s">
        <v>254</v>
      </c>
      <c r="F209" s="115" t="s">
        <v>255</v>
      </c>
      <c r="G209" s="116" t="s">
        <v>112</v>
      </c>
      <c r="H209" s="175">
        <v>150</v>
      </c>
      <c r="I209" s="176"/>
      <c r="J209" s="177">
        <f>ROUND(I209*H209,2)</f>
        <v>0</v>
      </c>
      <c r="K209" s="115" t="s">
        <v>371</v>
      </c>
      <c r="L209" s="178"/>
      <c r="M209" s="179" t="s">
        <v>6</v>
      </c>
      <c r="N209" s="180" t="s">
        <v>27</v>
      </c>
      <c r="O209" s="48"/>
      <c r="P209" s="144">
        <f>O209*H209</f>
        <v>0</v>
      </c>
      <c r="Q209" s="144">
        <v>0.00028</v>
      </c>
      <c r="R209" s="144">
        <f>Q209*H209</f>
        <v>0.041999999999999996</v>
      </c>
      <c r="S209" s="144">
        <v>0</v>
      </c>
      <c r="T209" s="145">
        <f>S209*H209</f>
        <v>0</v>
      </c>
      <c r="U209" s="48"/>
      <c r="V209" s="48"/>
    </row>
    <row r="210" spans="1:22" s="146" customFormat="1" ht="36">
      <c r="A210" s="48"/>
      <c r="B210" s="49"/>
      <c r="C210" s="97">
        <v>62</v>
      </c>
      <c r="D210" s="97" t="s">
        <v>90</v>
      </c>
      <c r="E210" s="96" t="s">
        <v>256</v>
      </c>
      <c r="F210" s="1" t="s">
        <v>257</v>
      </c>
      <c r="G210" s="97" t="s">
        <v>112</v>
      </c>
      <c r="H210" s="139">
        <v>150</v>
      </c>
      <c r="I210" s="140"/>
      <c r="J210" s="141">
        <f>ROUND(I210*H210,2)</f>
        <v>0</v>
      </c>
      <c r="K210" s="1" t="s">
        <v>371</v>
      </c>
      <c r="L210" s="49"/>
      <c r="M210" s="142" t="s">
        <v>6</v>
      </c>
      <c r="N210" s="143" t="s">
        <v>27</v>
      </c>
      <c r="O210" s="48"/>
      <c r="P210" s="144">
        <f>O210*H210</f>
        <v>0</v>
      </c>
      <c r="Q210" s="144">
        <v>0</v>
      </c>
      <c r="R210" s="144">
        <f>Q210*H210</f>
        <v>0</v>
      </c>
      <c r="S210" s="144">
        <v>0</v>
      </c>
      <c r="T210" s="145">
        <f>S210*H210</f>
        <v>0</v>
      </c>
      <c r="U210" s="48"/>
      <c r="V210" s="48"/>
    </row>
    <row r="211" spans="1:22" s="146" customFormat="1" ht="15">
      <c r="A211" s="48"/>
      <c r="B211" s="49"/>
      <c r="C211" s="48"/>
      <c r="D211" s="147" t="s">
        <v>94</v>
      </c>
      <c r="E211" s="48"/>
      <c r="F211" s="106" t="s">
        <v>258</v>
      </c>
      <c r="G211" s="48"/>
      <c r="H211" s="48"/>
      <c r="I211" s="148"/>
      <c r="J211" s="48"/>
      <c r="K211" s="48"/>
      <c r="L211" s="49"/>
      <c r="M211" s="149"/>
      <c r="N211" s="48"/>
      <c r="O211" s="48"/>
      <c r="P211" s="48"/>
      <c r="Q211" s="48"/>
      <c r="R211" s="48"/>
      <c r="S211" s="48"/>
      <c r="T211" s="150"/>
      <c r="U211" s="48"/>
      <c r="V211" s="48"/>
    </row>
    <row r="212" spans="1:22" s="146" customFormat="1" ht="24">
      <c r="A212" s="48"/>
      <c r="B212" s="49"/>
      <c r="C212" s="116">
        <v>65</v>
      </c>
      <c r="D212" s="116" t="s">
        <v>158</v>
      </c>
      <c r="E212" s="114" t="s">
        <v>259</v>
      </c>
      <c r="F212" s="115" t="s">
        <v>380</v>
      </c>
      <c r="G212" s="116" t="s">
        <v>112</v>
      </c>
      <c r="H212" s="175">
        <v>1050</v>
      </c>
      <c r="I212" s="176"/>
      <c r="J212" s="177">
        <f>ROUND(I212*H212,2)</f>
        <v>0</v>
      </c>
      <c r="K212" s="115" t="s">
        <v>371</v>
      </c>
      <c r="L212" s="178"/>
      <c r="M212" s="179"/>
      <c r="N212" s="180"/>
      <c r="O212" s="48"/>
      <c r="P212" s="144"/>
      <c r="Q212" s="144"/>
      <c r="R212" s="144"/>
      <c r="S212" s="144"/>
      <c r="T212" s="145"/>
      <c r="U212" s="48"/>
      <c r="V212" s="48"/>
    </row>
    <row r="213" spans="1:22" s="146" customFormat="1" ht="48">
      <c r="A213" s="48"/>
      <c r="B213" s="49"/>
      <c r="C213" s="97">
        <v>66</v>
      </c>
      <c r="D213" s="97" t="s">
        <v>90</v>
      </c>
      <c r="E213" s="96" t="s">
        <v>260</v>
      </c>
      <c r="F213" s="1" t="s">
        <v>261</v>
      </c>
      <c r="G213" s="97" t="s">
        <v>112</v>
      </c>
      <c r="H213" s="139">
        <v>850</v>
      </c>
      <c r="I213" s="140"/>
      <c r="J213" s="141">
        <f>ROUND(I213*H213,2)</f>
        <v>0</v>
      </c>
      <c r="K213" s="1" t="s">
        <v>371</v>
      </c>
      <c r="L213" s="49"/>
      <c r="M213" s="142"/>
      <c r="N213" s="143"/>
      <c r="O213" s="48"/>
      <c r="P213" s="144"/>
      <c r="Q213" s="144"/>
      <c r="R213" s="144"/>
      <c r="S213" s="144"/>
      <c r="T213" s="145"/>
      <c r="U213" s="48"/>
      <c r="V213" s="48"/>
    </row>
    <row r="214" spans="1:22" s="146" customFormat="1" ht="15">
      <c r="A214" s="48"/>
      <c r="B214" s="49"/>
      <c r="C214" s="48"/>
      <c r="D214" s="147" t="s">
        <v>94</v>
      </c>
      <c r="E214" s="48"/>
      <c r="F214" s="106" t="s">
        <v>258</v>
      </c>
      <c r="G214" s="48"/>
      <c r="H214" s="48"/>
      <c r="I214" s="148"/>
      <c r="J214" s="48"/>
      <c r="K214" s="48"/>
      <c r="L214" s="49"/>
      <c r="M214" s="149"/>
      <c r="N214" s="48"/>
      <c r="O214" s="48"/>
      <c r="P214" s="48"/>
      <c r="Q214" s="48"/>
      <c r="R214" s="48"/>
      <c r="S214" s="48"/>
      <c r="T214" s="150"/>
      <c r="U214" s="48"/>
      <c r="V214" s="48"/>
    </row>
    <row r="215" spans="1:22" s="146" customFormat="1" ht="24">
      <c r="A215" s="48"/>
      <c r="B215" s="49"/>
      <c r="C215" s="116">
        <v>65</v>
      </c>
      <c r="D215" s="116" t="s">
        <v>158</v>
      </c>
      <c r="E215" s="114" t="s">
        <v>259</v>
      </c>
      <c r="F215" s="115" t="s">
        <v>381</v>
      </c>
      <c r="G215" s="116" t="s">
        <v>268</v>
      </c>
      <c r="H215" s="175">
        <v>990</v>
      </c>
      <c r="I215" s="176"/>
      <c r="J215" s="177">
        <f>ROUND(I215*H215,2)</f>
        <v>0</v>
      </c>
      <c r="K215" s="115" t="s">
        <v>371</v>
      </c>
      <c r="L215" s="49"/>
      <c r="M215" s="149"/>
      <c r="N215" s="48"/>
      <c r="O215" s="48"/>
      <c r="P215" s="48"/>
      <c r="Q215" s="48"/>
      <c r="R215" s="48"/>
      <c r="S215" s="48"/>
      <c r="T215" s="150"/>
      <c r="U215" s="48"/>
      <c r="V215" s="48"/>
    </row>
    <row r="216" spans="1:22" s="146" customFormat="1" ht="24">
      <c r="A216" s="48"/>
      <c r="B216" s="49"/>
      <c r="C216" s="97">
        <v>66</v>
      </c>
      <c r="D216" s="97" t="s">
        <v>90</v>
      </c>
      <c r="E216" s="96" t="s">
        <v>260</v>
      </c>
      <c r="F216" s="1" t="s">
        <v>382</v>
      </c>
      <c r="G216" s="97" t="s">
        <v>268</v>
      </c>
      <c r="H216" s="139">
        <v>990</v>
      </c>
      <c r="I216" s="140"/>
      <c r="J216" s="141">
        <f>ROUND(I216*H216,2)</f>
        <v>0</v>
      </c>
      <c r="K216" s="1" t="s">
        <v>371</v>
      </c>
      <c r="L216" s="49"/>
      <c r="M216" s="149"/>
      <c r="N216" s="48"/>
      <c r="O216" s="48"/>
      <c r="P216" s="48"/>
      <c r="Q216" s="48"/>
      <c r="R216" s="48"/>
      <c r="S216" s="48"/>
      <c r="T216" s="150"/>
      <c r="U216" s="48"/>
      <c r="V216" s="48"/>
    </row>
    <row r="217" spans="1:22" s="146" customFormat="1" ht="15">
      <c r="A217" s="48"/>
      <c r="B217" s="49"/>
      <c r="C217" s="48"/>
      <c r="D217" s="147" t="s">
        <v>94</v>
      </c>
      <c r="E217" s="48"/>
      <c r="F217" s="106" t="s">
        <v>258</v>
      </c>
      <c r="G217" s="48"/>
      <c r="H217" s="48"/>
      <c r="I217" s="148"/>
      <c r="J217" s="48"/>
      <c r="K217" s="48"/>
      <c r="L217" s="49"/>
      <c r="M217" s="149"/>
      <c r="N217" s="48"/>
      <c r="O217" s="48"/>
      <c r="P217" s="48"/>
      <c r="Q217" s="48"/>
      <c r="R217" s="48"/>
      <c r="S217" s="48"/>
      <c r="T217" s="150"/>
      <c r="U217" s="48"/>
      <c r="V217" s="48"/>
    </row>
    <row r="218" spans="1:22" s="146" customFormat="1" ht="24">
      <c r="A218" s="48"/>
      <c r="B218" s="49"/>
      <c r="C218" s="116">
        <v>65</v>
      </c>
      <c r="D218" s="116" t="s">
        <v>158</v>
      </c>
      <c r="E218" s="114" t="s">
        <v>259</v>
      </c>
      <c r="F218" s="115" t="s">
        <v>383</v>
      </c>
      <c r="G218" s="116" t="s">
        <v>268</v>
      </c>
      <c r="H218" s="175">
        <v>750</v>
      </c>
      <c r="I218" s="176"/>
      <c r="J218" s="177">
        <f>ROUND(I218*H218,2)</f>
        <v>0</v>
      </c>
      <c r="K218" s="115" t="s">
        <v>371</v>
      </c>
      <c r="L218" s="49"/>
      <c r="M218" s="149"/>
      <c r="N218" s="48"/>
      <c r="O218" s="48"/>
      <c r="P218" s="48"/>
      <c r="Q218" s="48"/>
      <c r="R218" s="48"/>
      <c r="S218" s="48"/>
      <c r="T218" s="150"/>
      <c r="U218" s="48"/>
      <c r="V218" s="48"/>
    </row>
    <row r="219" spans="1:22" s="146" customFormat="1" ht="24">
      <c r="A219" s="48"/>
      <c r="B219" s="49"/>
      <c r="C219" s="97">
        <v>66</v>
      </c>
      <c r="D219" s="97" t="s">
        <v>90</v>
      </c>
      <c r="E219" s="96" t="s">
        <v>260</v>
      </c>
      <c r="F219" s="1" t="s">
        <v>382</v>
      </c>
      <c r="G219" s="97" t="s">
        <v>268</v>
      </c>
      <c r="H219" s="139">
        <v>750</v>
      </c>
      <c r="I219" s="140"/>
      <c r="J219" s="141">
        <f>ROUND(I219*H219,2)</f>
        <v>0</v>
      </c>
      <c r="K219" s="1" t="s">
        <v>371</v>
      </c>
      <c r="L219" s="49"/>
      <c r="M219" s="149"/>
      <c r="N219" s="48"/>
      <c r="O219" s="48"/>
      <c r="P219" s="48"/>
      <c r="Q219" s="48"/>
      <c r="R219" s="48"/>
      <c r="S219" s="48"/>
      <c r="T219" s="150"/>
      <c r="U219" s="48"/>
      <c r="V219" s="48"/>
    </row>
    <row r="220" spans="1:22" s="146" customFormat="1" ht="15">
      <c r="A220" s="48"/>
      <c r="B220" s="49"/>
      <c r="C220" s="48"/>
      <c r="D220" s="147" t="s">
        <v>94</v>
      </c>
      <c r="E220" s="48"/>
      <c r="F220" s="106" t="s">
        <v>258</v>
      </c>
      <c r="G220" s="48"/>
      <c r="H220" s="48"/>
      <c r="I220" s="148"/>
      <c r="J220" s="48"/>
      <c r="K220" s="48"/>
      <c r="L220" s="49"/>
      <c r="M220" s="149"/>
      <c r="N220" s="48"/>
      <c r="O220" s="48"/>
      <c r="P220" s="48"/>
      <c r="Q220" s="48"/>
      <c r="R220" s="48"/>
      <c r="S220" s="48"/>
      <c r="T220" s="150"/>
      <c r="U220" s="48"/>
      <c r="V220" s="48"/>
    </row>
    <row r="221" spans="1:22" s="146" customFormat="1" ht="24">
      <c r="A221" s="48"/>
      <c r="B221" s="49"/>
      <c r="C221" s="116">
        <v>65</v>
      </c>
      <c r="D221" s="116" t="s">
        <v>158</v>
      </c>
      <c r="E221" s="114" t="s">
        <v>264</v>
      </c>
      <c r="F221" s="115" t="s">
        <v>384</v>
      </c>
      <c r="G221" s="116" t="s">
        <v>112</v>
      </c>
      <c r="H221" s="175">
        <v>310</v>
      </c>
      <c r="I221" s="176"/>
      <c r="J221" s="177">
        <f>ROUND(I221*H221,2)</f>
        <v>0</v>
      </c>
      <c r="K221" s="115" t="s">
        <v>371</v>
      </c>
      <c r="L221" s="178"/>
      <c r="M221" s="179" t="s">
        <v>6</v>
      </c>
      <c r="N221" s="180" t="s">
        <v>27</v>
      </c>
      <c r="O221" s="48"/>
      <c r="P221" s="144">
        <f>O221*H221</f>
        <v>0</v>
      </c>
      <c r="Q221" s="144">
        <v>0.00028</v>
      </c>
      <c r="R221" s="144">
        <f>Q221*H221</f>
        <v>0.08679999999999999</v>
      </c>
      <c r="S221" s="144">
        <v>0</v>
      </c>
      <c r="T221" s="145">
        <f>S221*H221</f>
        <v>0</v>
      </c>
      <c r="U221" s="48"/>
      <c r="V221" s="48"/>
    </row>
    <row r="222" spans="1:22" s="146" customFormat="1" ht="36">
      <c r="A222" s="48"/>
      <c r="B222" s="49"/>
      <c r="C222" s="97">
        <v>66</v>
      </c>
      <c r="D222" s="97" t="s">
        <v>90</v>
      </c>
      <c r="E222" s="96" t="s">
        <v>265</v>
      </c>
      <c r="F222" s="1" t="s">
        <v>266</v>
      </c>
      <c r="G222" s="97" t="s">
        <v>112</v>
      </c>
      <c r="H222" s="139">
        <v>310</v>
      </c>
      <c r="I222" s="140"/>
      <c r="J222" s="141">
        <f>ROUND(I222*H222,2)</f>
        <v>0</v>
      </c>
      <c r="K222" s="1" t="s">
        <v>371</v>
      </c>
      <c r="L222" s="49"/>
      <c r="M222" s="142" t="s">
        <v>6</v>
      </c>
      <c r="N222" s="143" t="s">
        <v>27</v>
      </c>
      <c r="O222" s="48"/>
      <c r="P222" s="144">
        <f>O222*H222</f>
        <v>0</v>
      </c>
      <c r="Q222" s="144">
        <v>0</v>
      </c>
      <c r="R222" s="144">
        <f>Q222*H222</f>
        <v>0</v>
      </c>
      <c r="S222" s="144">
        <v>0</v>
      </c>
      <c r="T222" s="145">
        <f>S222*H222</f>
        <v>0</v>
      </c>
      <c r="U222" s="48"/>
      <c r="V222" s="48"/>
    </row>
    <row r="223" spans="1:22" s="146" customFormat="1" ht="15">
      <c r="A223" s="48"/>
      <c r="B223" s="49"/>
      <c r="C223" s="48"/>
      <c r="D223" s="147" t="s">
        <v>94</v>
      </c>
      <c r="E223" s="48"/>
      <c r="F223" s="106" t="s">
        <v>267</v>
      </c>
      <c r="G223" s="48"/>
      <c r="H223" s="48"/>
      <c r="I223" s="148"/>
      <c r="J223" s="48"/>
      <c r="K223" s="48"/>
      <c r="L223" s="49"/>
      <c r="M223" s="149"/>
      <c r="N223" s="48"/>
      <c r="O223" s="48"/>
      <c r="P223" s="48"/>
      <c r="Q223" s="48"/>
      <c r="R223" s="48"/>
      <c r="S223" s="48"/>
      <c r="T223" s="150"/>
      <c r="U223" s="48"/>
      <c r="V223" s="48"/>
    </row>
    <row r="224" spans="1:22" s="146" customFormat="1" ht="24">
      <c r="A224" s="48"/>
      <c r="B224" s="49"/>
      <c r="C224" s="116">
        <v>65</v>
      </c>
      <c r="D224" s="116" t="s">
        <v>158</v>
      </c>
      <c r="E224" s="114" t="s">
        <v>269</v>
      </c>
      <c r="F224" s="115" t="s">
        <v>392</v>
      </c>
      <c r="G224" s="116" t="s">
        <v>112</v>
      </c>
      <c r="H224" s="175">
        <v>3</v>
      </c>
      <c r="I224" s="176"/>
      <c r="J224" s="177">
        <f>ROUND(I224*H224,2)</f>
        <v>0</v>
      </c>
      <c r="K224" s="115" t="s">
        <v>371</v>
      </c>
      <c r="L224" s="49"/>
      <c r="M224" s="149"/>
      <c r="N224" s="48"/>
      <c r="O224" s="48"/>
      <c r="P224" s="48"/>
      <c r="Q224" s="48"/>
      <c r="R224" s="48"/>
      <c r="S224" s="48"/>
      <c r="T224" s="150"/>
      <c r="U224" s="48"/>
      <c r="V224" s="48"/>
    </row>
    <row r="225" spans="1:22" s="146" customFormat="1" ht="24">
      <c r="A225" s="48"/>
      <c r="B225" s="49"/>
      <c r="C225" s="97">
        <v>66</v>
      </c>
      <c r="D225" s="97" t="s">
        <v>90</v>
      </c>
      <c r="E225" s="96" t="s">
        <v>394</v>
      </c>
      <c r="F225" s="1" t="s">
        <v>393</v>
      </c>
      <c r="G225" s="97" t="s">
        <v>112</v>
      </c>
      <c r="H225" s="139">
        <v>3</v>
      </c>
      <c r="I225" s="140"/>
      <c r="J225" s="141">
        <f>ROUND(I225*H225,2)</f>
        <v>0</v>
      </c>
      <c r="K225" s="1" t="s">
        <v>371</v>
      </c>
      <c r="L225" s="49"/>
      <c r="M225" s="149"/>
      <c r="N225" s="48"/>
      <c r="O225" s="48"/>
      <c r="P225" s="48"/>
      <c r="Q225" s="48"/>
      <c r="R225" s="48"/>
      <c r="S225" s="48"/>
      <c r="T225" s="150"/>
      <c r="U225" s="48"/>
      <c r="V225" s="48"/>
    </row>
    <row r="226" spans="1:22" s="146" customFormat="1" ht="15">
      <c r="A226" s="48"/>
      <c r="B226" s="49"/>
      <c r="C226" s="48"/>
      <c r="D226" s="147" t="s">
        <v>94</v>
      </c>
      <c r="E226" s="48"/>
      <c r="F226" s="106" t="s">
        <v>272</v>
      </c>
      <c r="G226" s="48"/>
      <c r="H226" s="48"/>
      <c r="I226" s="148"/>
      <c r="J226" s="48"/>
      <c r="K226" s="48"/>
      <c r="L226" s="49"/>
      <c r="M226" s="149"/>
      <c r="N226" s="48"/>
      <c r="O226" s="48"/>
      <c r="P226" s="48"/>
      <c r="Q226" s="48"/>
      <c r="R226" s="48"/>
      <c r="S226" s="48"/>
      <c r="T226" s="150"/>
      <c r="U226" s="48"/>
      <c r="V226" s="48"/>
    </row>
    <row r="227" spans="1:22" s="146" customFormat="1" ht="24">
      <c r="A227" s="48"/>
      <c r="B227" s="49"/>
      <c r="C227" s="116">
        <v>65</v>
      </c>
      <c r="D227" s="116" t="s">
        <v>158</v>
      </c>
      <c r="E227" s="114" t="s">
        <v>269</v>
      </c>
      <c r="F227" s="115" t="s">
        <v>945</v>
      </c>
      <c r="G227" s="116" t="s">
        <v>112</v>
      </c>
      <c r="H227" s="175">
        <v>75</v>
      </c>
      <c r="I227" s="176"/>
      <c r="J227" s="177">
        <f>ROUND(I227*H227,2)</f>
        <v>0</v>
      </c>
      <c r="K227" s="115" t="s">
        <v>371</v>
      </c>
      <c r="L227" s="178"/>
      <c r="M227" s="179" t="s">
        <v>6</v>
      </c>
      <c r="N227" s="180" t="s">
        <v>27</v>
      </c>
      <c r="O227" s="48"/>
      <c r="P227" s="144">
        <f>O227*H227</f>
        <v>0</v>
      </c>
      <c r="Q227" s="144">
        <v>0.00028</v>
      </c>
      <c r="R227" s="144">
        <f>Q227*H227</f>
        <v>0.020999999999999998</v>
      </c>
      <c r="S227" s="144">
        <v>0</v>
      </c>
      <c r="T227" s="145">
        <f>S227*H227</f>
        <v>0</v>
      </c>
      <c r="U227" s="48"/>
      <c r="V227" s="48"/>
    </row>
    <row r="228" spans="1:22" s="146" customFormat="1" ht="36">
      <c r="A228" s="48"/>
      <c r="B228" s="49"/>
      <c r="C228" s="97">
        <v>66</v>
      </c>
      <c r="D228" s="97" t="s">
        <v>90</v>
      </c>
      <c r="E228" s="96" t="s">
        <v>946</v>
      </c>
      <c r="F228" s="1" t="s">
        <v>271</v>
      </c>
      <c r="G228" s="97" t="s">
        <v>112</v>
      </c>
      <c r="H228" s="139">
        <v>75</v>
      </c>
      <c r="I228" s="140"/>
      <c r="J228" s="141">
        <f>ROUND(I228*H228,2)</f>
        <v>0</v>
      </c>
      <c r="K228" s="1" t="s">
        <v>371</v>
      </c>
      <c r="L228" s="49"/>
      <c r="M228" s="142" t="s">
        <v>6</v>
      </c>
      <c r="N228" s="143" t="s">
        <v>27</v>
      </c>
      <c r="O228" s="48"/>
      <c r="P228" s="144">
        <f>O228*H228</f>
        <v>0</v>
      </c>
      <c r="Q228" s="144">
        <v>0</v>
      </c>
      <c r="R228" s="144">
        <f>Q228*H228</f>
        <v>0</v>
      </c>
      <c r="S228" s="144">
        <v>0</v>
      </c>
      <c r="T228" s="145">
        <f>S228*H228</f>
        <v>0</v>
      </c>
      <c r="U228" s="48"/>
      <c r="V228" s="48"/>
    </row>
    <row r="229" spans="1:22" s="146" customFormat="1" ht="15">
      <c r="A229" s="48"/>
      <c r="B229" s="49"/>
      <c r="C229" s="48"/>
      <c r="D229" s="147" t="s">
        <v>94</v>
      </c>
      <c r="E229" s="48"/>
      <c r="F229" s="106" t="s">
        <v>272</v>
      </c>
      <c r="G229" s="48"/>
      <c r="H229" s="48"/>
      <c r="I229" s="148"/>
      <c r="J229" s="48"/>
      <c r="K229" s="48"/>
      <c r="L229" s="49"/>
      <c r="M229" s="149"/>
      <c r="N229" s="48"/>
      <c r="O229" s="48"/>
      <c r="P229" s="48"/>
      <c r="Q229" s="48"/>
      <c r="R229" s="48"/>
      <c r="S229" s="48"/>
      <c r="T229" s="150"/>
      <c r="U229" s="48"/>
      <c r="V229" s="48"/>
    </row>
    <row r="230" spans="1:22" s="146" customFormat="1" ht="36">
      <c r="A230" s="48"/>
      <c r="B230" s="49"/>
      <c r="C230" s="116">
        <v>65</v>
      </c>
      <c r="D230" s="116" t="s">
        <v>158</v>
      </c>
      <c r="E230" s="114" t="s">
        <v>269</v>
      </c>
      <c r="F230" s="115" t="s">
        <v>947</v>
      </c>
      <c r="G230" s="116" t="s">
        <v>112</v>
      </c>
      <c r="H230" s="175">
        <v>85</v>
      </c>
      <c r="I230" s="176"/>
      <c r="J230" s="177">
        <f>ROUND(I230*H230,2)</f>
        <v>0</v>
      </c>
      <c r="K230" s="115" t="s">
        <v>371</v>
      </c>
      <c r="L230" s="178"/>
      <c r="M230" s="179" t="s">
        <v>6</v>
      </c>
      <c r="N230" s="180" t="s">
        <v>27</v>
      </c>
      <c r="O230" s="48"/>
      <c r="P230" s="144">
        <f>O230*H230</f>
        <v>0</v>
      </c>
      <c r="Q230" s="144">
        <v>0.00028</v>
      </c>
      <c r="R230" s="144">
        <f>Q230*H230</f>
        <v>0.023799999999999998</v>
      </c>
      <c r="S230" s="144">
        <v>0</v>
      </c>
      <c r="T230" s="145">
        <f>S230*H230</f>
        <v>0</v>
      </c>
      <c r="U230" s="48"/>
      <c r="V230" s="48"/>
    </row>
    <row r="231" spans="1:22" s="146" customFormat="1" ht="36">
      <c r="A231" s="48"/>
      <c r="B231" s="49"/>
      <c r="C231" s="97">
        <v>66</v>
      </c>
      <c r="D231" s="97" t="s">
        <v>90</v>
      </c>
      <c r="E231" s="96" t="s">
        <v>270</v>
      </c>
      <c r="F231" s="1" t="s">
        <v>271</v>
      </c>
      <c r="G231" s="97" t="s">
        <v>112</v>
      </c>
      <c r="H231" s="139">
        <v>85</v>
      </c>
      <c r="I231" s="140"/>
      <c r="J231" s="141">
        <f>ROUND(I231*H231,2)</f>
        <v>0</v>
      </c>
      <c r="K231" s="1" t="s">
        <v>371</v>
      </c>
      <c r="L231" s="49"/>
      <c r="M231" s="142" t="s">
        <v>6</v>
      </c>
      <c r="N231" s="143" t="s">
        <v>27</v>
      </c>
      <c r="O231" s="48"/>
      <c r="P231" s="144">
        <f>O231*H231</f>
        <v>0</v>
      </c>
      <c r="Q231" s="144">
        <v>0</v>
      </c>
      <c r="R231" s="144">
        <f>Q231*H231</f>
        <v>0</v>
      </c>
      <c r="S231" s="144">
        <v>0</v>
      </c>
      <c r="T231" s="145">
        <f>S231*H231</f>
        <v>0</v>
      </c>
      <c r="U231" s="48"/>
      <c r="V231" s="48"/>
    </row>
    <row r="232" spans="1:22" s="146" customFormat="1" ht="15">
      <c r="A232" s="48"/>
      <c r="B232" s="49"/>
      <c r="C232" s="48"/>
      <c r="D232" s="147" t="s">
        <v>94</v>
      </c>
      <c r="E232" s="48"/>
      <c r="F232" s="106" t="s">
        <v>272</v>
      </c>
      <c r="G232" s="48"/>
      <c r="H232" s="48"/>
      <c r="I232" s="148"/>
      <c r="J232" s="48"/>
      <c r="K232" s="48"/>
      <c r="L232" s="49"/>
      <c r="M232" s="149"/>
      <c r="N232" s="48"/>
      <c r="O232" s="48"/>
      <c r="P232" s="48"/>
      <c r="Q232" s="48"/>
      <c r="R232" s="48"/>
      <c r="S232" s="48"/>
      <c r="T232" s="150"/>
      <c r="U232" s="48"/>
      <c r="V232" s="48"/>
    </row>
    <row r="233" spans="1:22" s="146" customFormat="1" ht="15">
      <c r="A233" s="151"/>
      <c r="B233" s="152"/>
      <c r="C233" s="151"/>
      <c r="D233" s="153" t="s">
        <v>86</v>
      </c>
      <c r="E233" s="173" t="s">
        <v>273</v>
      </c>
      <c r="F233" s="173" t="s">
        <v>274</v>
      </c>
      <c r="G233" s="151"/>
      <c r="H233" s="151"/>
      <c r="I233" s="155"/>
      <c r="J233" s="174">
        <f>SUM(J234:J277)</f>
        <v>0</v>
      </c>
      <c r="K233" s="151"/>
      <c r="L233" s="152"/>
      <c r="M233" s="157"/>
      <c r="N233" s="151"/>
      <c r="O233" s="151"/>
      <c r="P233" s="158">
        <f>P237+SUM(P238:P279)+P320</f>
        <v>0</v>
      </c>
      <c r="Q233" s="151"/>
      <c r="R233" s="158">
        <f>R237+SUM(R238:R279)+R320</f>
        <v>5.757440000000001</v>
      </c>
      <c r="S233" s="151"/>
      <c r="T233" s="159">
        <f>T237+SUM(T238:T279)+T320</f>
        <v>0</v>
      </c>
      <c r="U233" s="151"/>
      <c r="V233" s="151"/>
    </row>
    <row r="234" spans="1:22" s="146" customFormat="1" ht="24">
      <c r="A234" s="48"/>
      <c r="B234" s="49"/>
      <c r="C234" s="116">
        <v>65</v>
      </c>
      <c r="D234" s="116" t="s">
        <v>158</v>
      </c>
      <c r="E234" s="114" t="s">
        <v>275</v>
      </c>
      <c r="F234" s="115" t="s">
        <v>385</v>
      </c>
      <c r="G234" s="116" t="s">
        <v>112</v>
      </c>
      <c r="H234" s="175">
        <v>3600</v>
      </c>
      <c r="I234" s="176"/>
      <c r="J234" s="177">
        <f>ROUND(I234*H234,2)</f>
        <v>0</v>
      </c>
      <c r="K234" s="115" t="s">
        <v>371</v>
      </c>
      <c r="L234" s="178"/>
      <c r="M234" s="179" t="s">
        <v>6</v>
      </c>
      <c r="N234" s="180" t="s">
        <v>27</v>
      </c>
      <c r="O234" s="48"/>
      <c r="P234" s="144">
        <f>O234*H234</f>
        <v>0</v>
      </c>
      <c r="Q234" s="144">
        <v>0.00012</v>
      </c>
      <c r="R234" s="144">
        <f>Q234*H234</f>
        <v>0.432</v>
      </c>
      <c r="S234" s="144">
        <v>0</v>
      </c>
      <c r="T234" s="145">
        <f>S234*H234</f>
        <v>0</v>
      </c>
      <c r="U234" s="48"/>
      <c r="V234" s="48"/>
    </row>
    <row r="235" spans="1:22" s="146" customFormat="1" ht="48">
      <c r="A235" s="48"/>
      <c r="B235" s="49"/>
      <c r="C235" s="97">
        <v>66</v>
      </c>
      <c r="D235" s="97" t="s">
        <v>90</v>
      </c>
      <c r="E235" s="96" t="s">
        <v>387</v>
      </c>
      <c r="F235" s="1" t="s">
        <v>277</v>
      </c>
      <c r="G235" s="97" t="s">
        <v>112</v>
      </c>
      <c r="H235" s="139">
        <v>3600</v>
      </c>
      <c r="I235" s="140"/>
      <c r="J235" s="141">
        <f>ROUND(I235*H235,2)</f>
        <v>0</v>
      </c>
      <c r="K235" s="1" t="s">
        <v>371</v>
      </c>
      <c r="L235" s="49"/>
      <c r="M235" s="142" t="s">
        <v>6</v>
      </c>
      <c r="N235" s="143" t="s">
        <v>27</v>
      </c>
      <c r="O235" s="48"/>
      <c r="P235" s="144">
        <f>O235*H235</f>
        <v>0</v>
      </c>
      <c r="Q235" s="144">
        <v>0</v>
      </c>
      <c r="R235" s="144">
        <f>Q235*H235</f>
        <v>0</v>
      </c>
      <c r="S235" s="144">
        <v>0</v>
      </c>
      <c r="T235" s="145">
        <f>S235*H235</f>
        <v>0</v>
      </c>
      <c r="U235" s="48"/>
      <c r="V235" s="48"/>
    </row>
    <row r="236" spans="1:22" s="146" customFormat="1" ht="15">
      <c r="A236" s="48"/>
      <c r="B236" s="49"/>
      <c r="C236" s="48"/>
      <c r="D236" s="147" t="s">
        <v>94</v>
      </c>
      <c r="E236" s="48"/>
      <c r="F236" s="106" t="s">
        <v>278</v>
      </c>
      <c r="G236" s="48"/>
      <c r="H236" s="48"/>
      <c r="I236" s="148"/>
      <c r="J236" s="48"/>
      <c r="K236" s="48"/>
      <c r="L236" s="49"/>
      <c r="M236" s="149"/>
      <c r="N236" s="48"/>
      <c r="O236" s="48"/>
      <c r="P236" s="48"/>
      <c r="Q236" s="48"/>
      <c r="R236" s="48"/>
      <c r="S236" s="48"/>
      <c r="T236" s="150"/>
      <c r="U236" s="48"/>
      <c r="V236" s="48"/>
    </row>
    <row r="237" spans="1:22" s="146" customFormat="1" ht="24">
      <c r="A237" s="48"/>
      <c r="B237" s="49"/>
      <c r="C237" s="116">
        <v>65</v>
      </c>
      <c r="D237" s="116" t="s">
        <v>158</v>
      </c>
      <c r="E237" s="114" t="s">
        <v>275</v>
      </c>
      <c r="F237" s="115" t="s">
        <v>276</v>
      </c>
      <c r="G237" s="116" t="s">
        <v>112</v>
      </c>
      <c r="H237" s="175">
        <v>6700</v>
      </c>
      <c r="I237" s="176"/>
      <c r="J237" s="177">
        <f>ROUND(I237*H237,2)</f>
        <v>0</v>
      </c>
      <c r="K237" s="115" t="s">
        <v>371</v>
      </c>
      <c r="L237" s="178"/>
      <c r="M237" s="179" t="s">
        <v>6</v>
      </c>
      <c r="N237" s="180" t="s">
        <v>27</v>
      </c>
      <c r="O237" s="48"/>
      <c r="P237" s="144">
        <f>O237*H237</f>
        <v>0</v>
      </c>
      <c r="Q237" s="144">
        <v>0.00012</v>
      </c>
      <c r="R237" s="144">
        <f>Q237*H237</f>
        <v>0.804</v>
      </c>
      <c r="S237" s="144">
        <v>0</v>
      </c>
      <c r="T237" s="145">
        <f>S237*H237</f>
        <v>0</v>
      </c>
      <c r="U237" s="48"/>
      <c r="V237" s="48"/>
    </row>
    <row r="238" spans="1:22" s="146" customFormat="1" ht="48">
      <c r="A238" s="48"/>
      <c r="B238" s="49"/>
      <c r="C238" s="97">
        <v>66</v>
      </c>
      <c r="D238" s="97" t="s">
        <v>90</v>
      </c>
      <c r="E238" s="96" t="s">
        <v>387</v>
      </c>
      <c r="F238" s="1" t="s">
        <v>277</v>
      </c>
      <c r="G238" s="97" t="s">
        <v>112</v>
      </c>
      <c r="H238" s="139">
        <v>6700</v>
      </c>
      <c r="I238" s="140"/>
      <c r="J238" s="141">
        <f>ROUND(I238*H238,2)</f>
        <v>0</v>
      </c>
      <c r="K238" s="1" t="s">
        <v>371</v>
      </c>
      <c r="L238" s="49"/>
      <c r="M238" s="142" t="s">
        <v>6</v>
      </c>
      <c r="N238" s="143" t="s">
        <v>27</v>
      </c>
      <c r="O238" s="48"/>
      <c r="P238" s="144">
        <f>O238*H238</f>
        <v>0</v>
      </c>
      <c r="Q238" s="144">
        <v>0</v>
      </c>
      <c r="R238" s="144">
        <f>Q238*H238</f>
        <v>0</v>
      </c>
      <c r="S238" s="144">
        <v>0</v>
      </c>
      <c r="T238" s="145">
        <f>S238*H238</f>
        <v>0</v>
      </c>
      <c r="U238" s="48"/>
      <c r="V238" s="48"/>
    </row>
    <row r="239" spans="1:22" s="146" customFormat="1" ht="15">
      <c r="A239" s="48"/>
      <c r="B239" s="49"/>
      <c r="C239" s="48"/>
      <c r="D239" s="147" t="s">
        <v>94</v>
      </c>
      <c r="E239" s="48"/>
      <c r="F239" s="106" t="s">
        <v>278</v>
      </c>
      <c r="G239" s="48"/>
      <c r="H239" s="48"/>
      <c r="I239" s="148"/>
      <c r="J239" s="48"/>
      <c r="K239" s="48"/>
      <c r="L239" s="49"/>
      <c r="M239" s="149"/>
      <c r="N239" s="48"/>
      <c r="O239" s="48"/>
      <c r="P239" s="48"/>
      <c r="Q239" s="48"/>
      <c r="R239" s="48"/>
      <c r="S239" s="48"/>
      <c r="T239" s="150"/>
      <c r="U239" s="48"/>
      <c r="V239" s="48"/>
    </row>
    <row r="240" spans="1:22" s="146" customFormat="1" ht="24">
      <c r="A240" s="48"/>
      <c r="B240" s="49"/>
      <c r="C240" s="116">
        <v>65</v>
      </c>
      <c r="D240" s="116" t="s">
        <v>158</v>
      </c>
      <c r="E240" s="114" t="s">
        <v>279</v>
      </c>
      <c r="F240" s="115" t="s">
        <v>386</v>
      </c>
      <c r="G240" s="116" t="s">
        <v>112</v>
      </c>
      <c r="H240" s="175">
        <v>50</v>
      </c>
      <c r="I240" s="176"/>
      <c r="J240" s="177">
        <f>ROUND(I240*H240,2)</f>
        <v>0</v>
      </c>
      <c r="K240" s="115" t="s">
        <v>371</v>
      </c>
      <c r="L240" s="178"/>
      <c r="M240" s="179" t="s">
        <v>6</v>
      </c>
      <c r="N240" s="180" t="s">
        <v>27</v>
      </c>
      <c r="O240" s="48"/>
      <c r="P240" s="144">
        <f>O240*H240</f>
        <v>0</v>
      </c>
      <c r="Q240" s="144">
        <v>0.00028</v>
      </c>
      <c r="R240" s="144">
        <f>Q240*H240</f>
        <v>0.013999999999999999</v>
      </c>
      <c r="S240" s="144">
        <v>0</v>
      </c>
      <c r="T240" s="145">
        <f>S240*H240</f>
        <v>0</v>
      </c>
      <c r="U240" s="48"/>
      <c r="V240" s="48"/>
    </row>
    <row r="241" spans="1:22" s="146" customFormat="1" ht="48">
      <c r="A241" s="48"/>
      <c r="B241" s="49"/>
      <c r="C241" s="97">
        <v>66</v>
      </c>
      <c r="D241" s="97" t="s">
        <v>90</v>
      </c>
      <c r="E241" s="96" t="s">
        <v>387</v>
      </c>
      <c r="F241" s="1" t="s">
        <v>277</v>
      </c>
      <c r="G241" s="97" t="s">
        <v>112</v>
      </c>
      <c r="H241" s="139">
        <v>50</v>
      </c>
      <c r="I241" s="140"/>
      <c r="J241" s="141">
        <f>ROUND(I241*H241,2)</f>
        <v>0</v>
      </c>
      <c r="K241" s="1" t="s">
        <v>371</v>
      </c>
      <c r="L241" s="49"/>
      <c r="M241" s="142" t="s">
        <v>6</v>
      </c>
      <c r="N241" s="143" t="s">
        <v>27</v>
      </c>
      <c r="O241" s="48"/>
      <c r="P241" s="144">
        <f>O241*H241</f>
        <v>0</v>
      </c>
      <c r="Q241" s="144">
        <v>0</v>
      </c>
      <c r="R241" s="144">
        <f>Q241*H241</f>
        <v>0</v>
      </c>
      <c r="S241" s="144">
        <v>0</v>
      </c>
      <c r="T241" s="145">
        <f>S241*H241</f>
        <v>0</v>
      </c>
      <c r="U241" s="48"/>
      <c r="V241" s="48"/>
    </row>
    <row r="242" spans="1:22" s="146" customFormat="1" ht="15">
      <c r="A242" s="48"/>
      <c r="B242" s="49"/>
      <c r="C242" s="48"/>
      <c r="D242" s="147" t="s">
        <v>94</v>
      </c>
      <c r="E242" s="48"/>
      <c r="F242" s="106" t="s">
        <v>278</v>
      </c>
      <c r="G242" s="48"/>
      <c r="H242" s="48"/>
      <c r="I242" s="148"/>
      <c r="J242" s="48"/>
      <c r="K242" s="48"/>
      <c r="L242" s="49"/>
      <c r="M242" s="149"/>
      <c r="N242" s="48"/>
      <c r="O242" s="48"/>
      <c r="P242" s="48"/>
      <c r="Q242" s="48"/>
      <c r="R242" s="48"/>
      <c r="S242" s="48"/>
      <c r="T242" s="150"/>
      <c r="U242" s="48"/>
      <c r="V242" s="48"/>
    </row>
    <row r="243" spans="1:22" s="146" customFormat="1" ht="24">
      <c r="A243" s="48"/>
      <c r="B243" s="49"/>
      <c r="C243" s="116">
        <v>65</v>
      </c>
      <c r="D243" s="116" t="s">
        <v>158</v>
      </c>
      <c r="E243" s="114" t="s">
        <v>280</v>
      </c>
      <c r="F243" s="115" t="s">
        <v>281</v>
      </c>
      <c r="G243" s="116" t="s">
        <v>112</v>
      </c>
      <c r="H243" s="175">
        <v>475</v>
      </c>
      <c r="I243" s="176"/>
      <c r="J243" s="177">
        <f>ROUND(I243*H243,2)</f>
        <v>0</v>
      </c>
      <c r="K243" s="115" t="s">
        <v>371</v>
      </c>
      <c r="L243" s="178"/>
      <c r="M243" s="179" t="s">
        <v>6</v>
      </c>
      <c r="N243" s="180" t="s">
        <v>27</v>
      </c>
      <c r="O243" s="48"/>
      <c r="P243" s="144">
        <f>O243*H243</f>
        <v>0</v>
      </c>
      <c r="Q243" s="144">
        <v>0.00016</v>
      </c>
      <c r="R243" s="144">
        <f>Q243*H243</f>
        <v>0.07600000000000001</v>
      </c>
      <c r="S243" s="144">
        <v>0</v>
      </c>
      <c r="T243" s="145">
        <f>S243*H243</f>
        <v>0</v>
      </c>
      <c r="U243" s="48"/>
      <c r="V243" s="48"/>
    </row>
    <row r="244" spans="1:22" s="146" customFormat="1" ht="48">
      <c r="A244" s="48"/>
      <c r="B244" s="49"/>
      <c r="C244" s="97">
        <v>66</v>
      </c>
      <c r="D244" s="97" t="s">
        <v>90</v>
      </c>
      <c r="E244" s="96" t="s">
        <v>387</v>
      </c>
      <c r="F244" s="1" t="s">
        <v>277</v>
      </c>
      <c r="G244" s="97" t="s">
        <v>112</v>
      </c>
      <c r="H244" s="139">
        <v>475</v>
      </c>
      <c r="I244" s="140"/>
      <c r="J244" s="141">
        <f>ROUND(I244*H244,2)</f>
        <v>0</v>
      </c>
      <c r="K244" s="1" t="s">
        <v>371</v>
      </c>
      <c r="L244" s="49"/>
      <c r="M244" s="142" t="s">
        <v>6</v>
      </c>
      <c r="N244" s="143" t="s">
        <v>27</v>
      </c>
      <c r="O244" s="48"/>
      <c r="P244" s="144">
        <f>O244*H244</f>
        <v>0</v>
      </c>
      <c r="Q244" s="144">
        <v>0</v>
      </c>
      <c r="R244" s="144">
        <f>Q244*H244</f>
        <v>0</v>
      </c>
      <c r="S244" s="144">
        <v>0</v>
      </c>
      <c r="T244" s="145">
        <f>S244*H244</f>
        <v>0</v>
      </c>
      <c r="U244" s="48"/>
      <c r="V244" s="48"/>
    </row>
    <row r="245" spans="1:22" s="146" customFormat="1" ht="15">
      <c r="A245" s="48"/>
      <c r="B245" s="49"/>
      <c r="C245" s="48"/>
      <c r="D245" s="147" t="s">
        <v>94</v>
      </c>
      <c r="E245" s="48"/>
      <c r="F245" s="106" t="s">
        <v>278</v>
      </c>
      <c r="G245" s="48"/>
      <c r="H245" s="48"/>
      <c r="I245" s="148"/>
      <c r="J245" s="48"/>
      <c r="K245" s="48"/>
      <c r="L245" s="49"/>
      <c r="M245" s="149"/>
      <c r="N245" s="48"/>
      <c r="O245" s="48"/>
      <c r="P245" s="48"/>
      <c r="Q245" s="48"/>
      <c r="R245" s="48"/>
      <c r="S245" s="48"/>
      <c r="T245" s="150"/>
      <c r="U245" s="48"/>
      <c r="V245" s="48"/>
    </row>
    <row r="246" spans="1:22" s="146" customFormat="1" ht="24">
      <c r="A246" s="48"/>
      <c r="B246" s="49"/>
      <c r="C246" s="116">
        <v>65</v>
      </c>
      <c r="D246" s="116" t="s">
        <v>158</v>
      </c>
      <c r="E246" s="114" t="s">
        <v>282</v>
      </c>
      <c r="F246" s="115" t="s">
        <v>283</v>
      </c>
      <c r="G246" s="116" t="s">
        <v>112</v>
      </c>
      <c r="H246" s="175">
        <v>19710</v>
      </c>
      <c r="I246" s="176"/>
      <c r="J246" s="177">
        <f>ROUND(I246*H246,2)</f>
        <v>0</v>
      </c>
      <c r="K246" s="115" t="s">
        <v>371</v>
      </c>
      <c r="L246" s="178"/>
      <c r="M246" s="179" t="s">
        <v>6</v>
      </c>
      <c r="N246" s="180" t="s">
        <v>27</v>
      </c>
      <c r="O246" s="48"/>
      <c r="P246" s="144">
        <f>O246*H246</f>
        <v>0</v>
      </c>
      <c r="Q246" s="144">
        <v>0.00017</v>
      </c>
      <c r="R246" s="144">
        <f>Q246*H246</f>
        <v>3.3507000000000002</v>
      </c>
      <c r="S246" s="144">
        <v>0</v>
      </c>
      <c r="T246" s="145">
        <f>S246*H246</f>
        <v>0</v>
      </c>
      <c r="U246" s="48"/>
      <c r="V246" s="48"/>
    </row>
    <row r="247" spans="1:22" s="146" customFormat="1" ht="48">
      <c r="A247" s="48"/>
      <c r="B247" s="49"/>
      <c r="C247" s="97">
        <v>66</v>
      </c>
      <c r="D247" s="97" t="s">
        <v>90</v>
      </c>
      <c r="E247" s="96" t="s">
        <v>387</v>
      </c>
      <c r="F247" s="1" t="s">
        <v>277</v>
      </c>
      <c r="G247" s="97" t="s">
        <v>112</v>
      </c>
      <c r="H247" s="139">
        <v>75</v>
      </c>
      <c r="I247" s="140"/>
      <c r="J247" s="141">
        <f>ROUND(I247*H247,2)</f>
        <v>0</v>
      </c>
      <c r="K247" s="1" t="s">
        <v>371</v>
      </c>
      <c r="L247" s="49"/>
      <c r="M247" s="142" t="s">
        <v>6</v>
      </c>
      <c r="N247" s="143" t="s">
        <v>27</v>
      </c>
      <c r="O247" s="48"/>
      <c r="P247" s="144">
        <f>O247*H247</f>
        <v>0</v>
      </c>
      <c r="Q247" s="144">
        <v>0</v>
      </c>
      <c r="R247" s="144">
        <f>Q247*H247</f>
        <v>0</v>
      </c>
      <c r="S247" s="144">
        <v>0</v>
      </c>
      <c r="T247" s="145">
        <f>S247*H247</f>
        <v>0</v>
      </c>
      <c r="U247" s="48"/>
      <c r="V247" s="48"/>
    </row>
    <row r="248" spans="1:22" s="146" customFormat="1" ht="15">
      <c r="A248" s="48"/>
      <c r="B248" s="49"/>
      <c r="C248" s="48"/>
      <c r="D248" s="147" t="s">
        <v>94</v>
      </c>
      <c r="E248" s="48"/>
      <c r="F248" s="106" t="s">
        <v>278</v>
      </c>
      <c r="G248" s="48"/>
      <c r="H248" s="48"/>
      <c r="I248" s="148"/>
      <c r="J248" s="48"/>
      <c r="K248" s="48"/>
      <c r="L248" s="49"/>
      <c r="M248" s="149"/>
      <c r="N248" s="48"/>
      <c r="O248" s="48"/>
      <c r="P248" s="48"/>
      <c r="Q248" s="48"/>
      <c r="R248" s="48"/>
      <c r="S248" s="48"/>
      <c r="T248" s="150"/>
      <c r="U248" s="48"/>
      <c r="V248" s="48"/>
    </row>
    <row r="249" spans="1:22" s="146" customFormat="1" ht="24">
      <c r="A249" s="48"/>
      <c r="B249" s="49"/>
      <c r="C249" s="116">
        <v>65</v>
      </c>
      <c r="D249" s="116" t="s">
        <v>158</v>
      </c>
      <c r="E249" s="114" t="s">
        <v>284</v>
      </c>
      <c r="F249" s="115" t="s">
        <v>285</v>
      </c>
      <c r="G249" s="116" t="s">
        <v>112</v>
      </c>
      <c r="H249" s="175">
        <v>1780</v>
      </c>
      <c r="I249" s="176"/>
      <c r="J249" s="177">
        <f>ROUND(I249*H249,2)</f>
        <v>0</v>
      </c>
      <c r="K249" s="115" t="s">
        <v>371</v>
      </c>
      <c r="L249" s="178"/>
      <c r="M249" s="179" t="s">
        <v>6</v>
      </c>
      <c r="N249" s="180" t="s">
        <v>27</v>
      </c>
      <c r="O249" s="48"/>
      <c r="P249" s="144">
        <f>O249*H249</f>
        <v>0</v>
      </c>
      <c r="Q249" s="144">
        <v>0.00025</v>
      </c>
      <c r="R249" s="144">
        <f>Q249*H249</f>
        <v>0.445</v>
      </c>
      <c r="S249" s="144">
        <v>0</v>
      </c>
      <c r="T249" s="145">
        <f>S249*H249</f>
        <v>0</v>
      </c>
      <c r="U249" s="48"/>
      <c r="V249" s="48"/>
    </row>
    <row r="250" spans="1:22" s="146" customFormat="1" ht="48">
      <c r="A250" s="48"/>
      <c r="B250" s="49"/>
      <c r="C250" s="97">
        <v>66</v>
      </c>
      <c r="D250" s="97" t="s">
        <v>90</v>
      </c>
      <c r="E250" s="96" t="s">
        <v>387</v>
      </c>
      <c r="F250" s="1" t="s">
        <v>277</v>
      </c>
      <c r="G250" s="97" t="s">
        <v>112</v>
      </c>
      <c r="H250" s="139">
        <v>1780</v>
      </c>
      <c r="I250" s="140"/>
      <c r="J250" s="141">
        <f>ROUND(I250*H250,2)</f>
        <v>0</v>
      </c>
      <c r="K250" s="1" t="s">
        <v>371</v>
      </c>
      <c r="L250" s="49"/>
      <c r="M250" s="142" t="s">
        <v>6</v>
      </c>
      <c r="N250" s="143" t="s">
        <v>27</v>
      </c>
      <c r="O250" s="48"/>
      <c r="P250" s="144">
        <f>O250*H250</f>
        <v>0</v>
      </c>
      <c r="Q250" s="144">
        <v>0</v>
      </c>
      <c r="R250" s="144">
        <f>Q250*H250</f>
        <v>0</v>
      </c>
      <c r="S250" s="144">
        <v>0</v>
      </c>
      <c r="T250" s="145">
        <f>S250*H250</f>
        <v>0</v>
      </c>
      <c r="U250" s="48"/>
      <c r="V250" s="48"/>
    </row>
    <row r="251" spans="1:22" s="146" customFormat="1" ht="15">
      <c r="A251" s="48"/>
      <c r="B251" s="49"/>
      <c r="C251" s="48"/>
      <c r="D251" s="147" t="s">
        <v>94</v>
      </c>
      <c r="E251" s="48"/>
      <c r="F251" s="106" t="s">
        <v>278</v>
      </c>
      <c r="G251" s="48"/>
      <c r="H251" s="48"/>
      <c r="I251" s="148"/>
      <c r="J251" s="48"/>
      <c r="K251" s="48"/>
      <c r="L251" s="49"/>
      <c r="M251" s="149"/>
      <c r="N251" s="48"/>
      <c r="O251" s="48"/>
      <c r="P251" s="48"/>
      <c r="Q251" s="48"/>
      <c r="R251" s="48"/>
      <c r="S251" s="48"/>
      <c r="T251" s="150"/>
      <c r="U251" s="48"/>
      <c r="V251" s="48"/>
    </row>
    <row r="252" spans="1:22" s="146" customFormat="1" ht="24">
      <c r="A252" s="48"/>
      <c r="B252" s="49"/>
      <c r="C252" s="116">
        <v>65</v>
      </c>
      <c r="D252" s="116" t="s">
        <v>158</v>
      </c>
      <c r="E252" s="114" t="s">
        <v>286</v>
      </c>
      <c r="F252" s="115" t="s">
        <v>388</v>
      </c>
      <c r="G252" s="116" t="s">
        <v>112</v>
      </c>
      <c r="H252" s="175">
        <v>1400</v>
      </c>
      <c r="I252" s="176"/>
      <c r="J252" s="177">
        <f>ROUND(I252*H252,2)</f>
        <v>0</v>
      </c>
      <c r="K252" s="115" t="s">
        <v>371</v>
      </c>
      <c r="L252" s="178"/>
      <c r="M252" s="179" t="s">
        <v>6</v>
      </c>
      <c r="N252" s="180" t="s">
        <v>27</v>
      </c>
      <c r="O252" s="48"/>
      <c r="P252" s="144">
        <f>O252*H252</f>
        <v>0</v>
      </c>
      <c r="Q252" s="144">
        <v>0.00028</v>
      </c>
      <c r="R252" s="144">
        <f>Q252*H252</f>
        <v>0.39199999999999996</v>
      </c>
      <c r="S252" s="144">
        <v>0</v>
      </c>
      <c r="T252" s="145">
        <f>S252*H252</f>
        <v>0</v>
      </c>
      <c r="U252" s="48"/>
      <c r="V252" s="48"/>
    </row>
    <row r="253" spans="1:22" s="146" customFormat="1" ht="48">
      <c r="A253" s="48"/>
      <c r="B253" s="49"/>
      <c r="C253" s="97">
        <v>66</v>
      </c>
      <c r="D253" s="97" t="s">
        <v>90</v>
      </c>
      <c r="E253" s="96" t="s">
        <v>288</v>
      </c>
      <c r="F253" s="1" t="s">
        <v>289</v>
      </c>
      <c r="G253" s="97" t="s">
        <v>112</v>
      </c>
      <c r="H253" s="139">
        <v>1400</v>
      </c>
      <c r="I253" s="140"/>
      <c r="J253" s="141">
        <f>ROUND(I253*H253,2)</f>
        <v>0</v>
      </c>
      <c r="K253" s="1" t="s">
        <v>371</v>
      </c>
      <c r="L253" s="49"/>
      <c r="M253" s="142" t="s">
        <v>6</v>
      </c>
      <c r="N253" s="143" t="s">
        <v>27</v>
      </c>
      <c r="O253" s="48"/>
      <c r="P253" s="144">
        <f>O253*H253</f>
        <v>0</v>
      </c>
      <c r="Q253" s="144">
        <v>0</v>
      </c>
      <c r="R253" s="144">
        <f>Q253*H253</f>
        <v>0</v>
      </c>
      <c r="S253" s="144">
        <v>0</v>
      </c>
      <c r="T253" s="145">
        <f>S253*H253</f>
        <v>0</v>
      </c>
      <c r="U253" s="48"/>
      <c r="V253" s="48"/>
    </row>
    <row r="254" spans="1:22" s="146" customFormat="1" ht="15">
      <c r="A254" s="48"/>
      <c r="B254" s="49"/>
      <c r="C254" s="48"/>
      <c r="D254" s="147" t="s">
        <v>94</v>
      </c>
      <c r="E254" s="48"/>
      <c r="F254" s="106" t="s">
        <v>278</v>
      </c>
      <c r="G254" s="48"/>
      <c r="H254" s="48"/>
      <c r="I254" s="148"/>
      <c r="J254" s="48"/>
      <c r="K254" s="48"/>
      <c r="L254" s="49"/>
      <c r="M254" s="149"/>
      <c r="N254" s="48"/>
      <c r="O254" s="48"/>
      <c r="P254" s="48"/>
      <c r="Q254" s="48"/>
      <c r="R254" s="48"/>
      <c r="S254" s="48"/>
      <c r="T254" s="150"/>
      <c r="U254" s="48"/>
      <c r="V254" s="48"/>
    </row>
    <row r="255" spans="1:22" s="146" customFormat="1" ht="24">
      <c r="A255" s="48"/>
      <c r="B255" s="49"/>
      <c r="C255" s="116">
        <v>65</v>
      </c>
      <c r="D255" s="116" t="s">
        <v>158</v>
      </c>
      <c r="E255" s="114" t="s">
        <v>287</v>
      </c>
      <c r="F255" s="115" t="s">
        <v>389</v>
      </c>
      <c r="G255" s="116" t="s">
        <v>112</v>
      </c>
      <c r="H255" s="175">
        <v>35</v>
      </c>
      <c r="I255" s="176"/>
      <c r="J255" s="177">
        <f>ROUND(I255*H255,2)</f>
        <v>0</v>
      </c>
      <c r="K255" s="115" t="s">
        <v>371</v>
      </c>
      <c r="L255" s="178"/>
      <c r="M255" s="179" t="s">
        <v>6</v>
      </c>
      <c r="N255" s="180" t="s">
        <v>27</v>
      </c>
      <c r="O255" s="48"/>
      <c r="P255" s="144">
        <f>O255*H255</f>
        <v>0</v>
      </c>
      <c r="Q255" s="144">
        <v>0.00028</v>
      </c>
      <c r="R255" s="144">
        <f>Q255*H255</f>
        <v>0.0098</v>
      </c>
      <c r="S255" s="144">
        <v>0</v>
      </c>
      <c r="T255" s="145">
        <f>S255*H255</f>
        <v>0</v>
      </c>
      <c r="U255" s="48"/>
      <c r="V255" s="48"/>
    </row>
    <row r="256" spans="1:22" s="146" customFormat="1" ht="48">
      <c r="A256" s="48"/>
      <c r="B256" s="49"/>
      <c r="C256" s="97">
        <v>66</v>
      </c>
      <c r="D256" s="97" t="s">
        <v>90</v>
      </c>
      <c r="E256" s="96" t="s">
        <v>288</v>
      </c>
      <c r="F256" s="1" t="s">
        <v>289</v>
      </c>
      <c r="G256" s="97" t="s">
        <v>112</v>
      </c>
      <c r="H256" s="139">
        <v>35</v>
      </c>
      <c r="I256" s="140"/>
      <c r="J256" s="141">
        <f>ROUND(I256*H256,2)</f>
        <v>0</v>
      </c>
      <c r="K256" s="1" t="s">
        <v>371</v>
      </c>
      <c r="L256" s="49"/>
      <c r="M256" s="142" t="s">
        <v>6</v>
      </c>
      <c r="N256" s="143" t="s">
        <v>27</v>
      </c>
      <c r="O256" s="48"/>
      <c r="P256" s="144">
        <f>O256*H256</f>
        <v>0</v>
      </c>
      <c r="Q256" s="144">
        <v>0</v>
      </c>
      <c r="R256" s="144">
        <f>Q256*H256</f>
        <v>0</v>
      </c>
      <c r="S256" s="144">
        <v>0</v>
      </c>
      <c r="T256" s="145">
        <f>S256*H256</f>
        <v>0</v>
      </c>
      <c r="U256" s="48"/>
      <c r="V256" s="48"/>
    </row>
    <row r="257" spans="1:22" s="146" customFormat="1" ht="15">
      <c r="A257" s="48"/>
      <c r="B257" s="49"/>
      <c r="C257" s="48"/>
      <c r="D257" s="147" t="s">
        <v>94</v>
      </c>
      <c r="E257" s="48"/>
      <c r="F257" s="106" t="s">
        <v>290</v>
      </c>
      <c r="G257" s="48"/>
      <c r="H257" s="48"/>
      <c r="I257" s="148"/>
      <c r="J257" s="48"/>
      <c r="K257" s="48"/>
      <c r="L257" s="49"/>
      <c r="M257" s="149"/>
      <c r="N257" s="48"/>
      <c r="O257" s="48"/>
      <c r="P257" s="48"/>
      <c r="Q257" s="48"/>
      <c r="R257" s="48"/>
      <c r="S257" s="48"/>
      <c r="T257" s="150"/>
      <c r="U257" s="48"/>
      <c r="V257" s="48"/>
    </row>
    <row r="258" spans="1:22" s="146" customFormat="1" ht="24">
      <c r="A258" s="48"/>
      <c r="B258" s="49"/>
      <c r="C258" s="116">
        <v>65</v>
      </c>
      <c r="D258" s="116" t="s">
        <v>158</v>
      </c>
      <c r="E258" s="114" t="s">
        <v>291</v>
      </c>
      <c r="F258" s="115" t="s">
        <v>390</v>
      </c>
      <c r="G258" s="116" t="s">
        <v>112</v>
      </c>
      <c r="H258" s="175">
        <v>145</v>
      </c>
      <c r="I258" s="176"/>
      <c r="J258" s="177">
        <f>ROUND(I258*H258,2)</f>
        <v>0</v>
      </c>
      <c r="K258" s="115" t="s">
        <v>371</v>
      </c>
      <c r="L258" s="178"/>
      <c r="M258" s="179" t="s">
        <v>6</v>
      </c>
      <c r="N258" s="180" t="s">
        <v>27</v>
      </c>
      <c r="O258" s="48"/>
      <c r="P258" s="144">
        <f>O258*H258</f>
        <v>0</v>
      </c>
      <c r="Q258" s="144">
        <v>0.00034</v>
      </c>
      <c r="R258" s="144">
        <f>Q258*H258</f>
        <v>0.049300000000000004</v>
      </c>
      <c r="S258" s="144">
        <v>0</v>
      </c>
      <c r="T258" s="145">
        <f>S258*H258</f>
        <v>0</v>
      </c>
      <c r="U258" s="48"/>
      <c r="V258" s="48"/>
    </row>
    <row r="259" spans="1:22" s="146" customFormat="1" ht="48">
      <c r="A259" s="48"/>
      <c r="B259" s="49"/>
      <c r="C259" s="97">
        <v>66</v>
      </c>
      <c r="D259" s="97" t="s">
        <v>90</v>
      </c>
      <c r="E259" s="96" t="s">
        <v>292</v>
      </c>
      <c r="F259" s="1" t="s">
        <v>293</v>
      </c>
      <c r="G259" s="97" t="s">
        <v>112</v>
      </c>
      <c r="H259" s="139">
        <v>145</v>
      </c>
      <c r="I259" s="140"/>
      <c r="J259" s="141">
        <f>ROUND(I259*H259,2)</f>
        <v>0</v>
      </c>
      <c r="K259" s="1" t="s">
        <v>371</v>
      </c>
      <c r="L259" s="49"/>
      <c r="M259" s="142" t="s">
        <v>6</v>
      </c>
      <c r="N259" s="143" t="s">
        <v>27</v>
      </c>
      <c r="O259" s="48"/>
      <c r="P259" s="144">
        <f>O259*H259</f>
        <v>0</v>
      </c>
      <c r="Q259" s="144">
        <v>0</v>
      </c>
      <c r="R259" s="144">
        <f>Q259*H259</f>
        <v>0</v>
      </c>
      <c r="S259" s="144">
        <v>0</v>
      </c>
      <c r="T259" s="145">
        <f>S259*H259</f>
        <v>0</v>
      </c>
      <c r="U259" s="48"/>
      <c r="V259" s="48"/>
    </row>
    <row r="260" spans="1:22" s="146" customFormat="1" ht="15">
      <c r="A260" s="48"/>
      <c r="B260" s="49"/>
      <c r="C260" s="48"/>
      <c r="D260" s="147" t="s">
        <v>94</v>
      </c>
      <c r="E260" s="48"/>
      <c r="F260" s="106" t="s">
        <v>294</v>
      </c>
      <c r="G260" s="48"/>
      <c r="H260" s="48"/>
      <c r="I260" s="148"/>
      <c r="J260" s="48"/>
      <c r="K260" s="48"/>
      <c r="L260" s="49"/>
      <c r="M260" s="149"/>
      <c r="N260" s="48"/>
      <c r="O260" s="48"/>
      <c r="P260" s="48"/>
      <c r="Q260" s="48"/>
      <c r="R260" s="48"/>
      <c r="S260" s="48"/>
      <c r="T260" s="150"/>
      <c r="U260" s="48"/>
      <c r="V260" s="48"/>
    </row>
    <row r="261" spans="1:22" s="146" customFormat="1" ht="24">
      <c r="A261" s="48"/>
      <c r="B261" s="49"/>
      <c r="C261" s="116">
        <v>65</v>
      </c>
      <c r="D261" s="116" t="s">
        <v>158</v>
      </c>
      <c r="E261" s="114" t="s">
        <v>295</v>
      </c>
      <c r="F261" s="115" t="s">
        <v>391</v>
      </c>
      <c r="G261" s="116" t="s">
        <v>112</v>
      </c>
      <c r="H261" s="175">
        <v>180</v>
      </c>
      <c r="I261" s="176"/>
      <c r="J261" s="177">
        <f>ROUND(I261*H261,2)</f>
        <v>0</v>
      </c>
      <c r="K261" s="115" t="s">
        <v>371</v>
      </c>
      <c r="L261" s="178"/>
      <c r="M261" s="179" t="s">
        <v>6</v>
      </c>
      <c r="N261" s="180" t="s">
        <v>27</v>
      </c>
      <c r="O261" s="48"/>
      <c r="P261" s="144">
        <f>O261*H261</f>
        <v>0</v>
      </c>
      <c r="Q261" s="144">
        <v>0.00034</v>
      </c>
      <c r="R261" s="144">
        <f>Q261*H261</f>
        <v>0.061200000000000004</v>
      </c>
      <c r="S261" s="144">
        <v>0</v>
      </c>
      <c r="T261" s="145">
        <f>S261*H261</f>
        <v>0</v>
      </c>
      <c r="U261" s="48"/>
      <c r="V261" s="48"/>
    </row>
    <row r="262" spans="1:22" s="146" customFormat="1" ht="36">
      <c r="A262" s="48"/>
      <c r="B262" s="49"/>
      <c r="C262" s="97">
        <v>66</v>
      </c>
      <c r="D262" s="97" t="s">
        <v>90</v>
      </c>
      <c r="E262" s="96" t="s">
        <v>296</v>
      </c>
      <c r="F262" s="1" t="s">
        <v>297</v>
      </c>
      <c r="G262" s="97" t="s">
        <v>112</v>
      </c>
      <c r="H262" s="139">
        <v>180</v>
      </c>
      <c r="I262" s="140"/>
      <c r="J262" s="141">
        <f>ROUND(I262*H262,2)</f>
        <v>0</v>
      </c>
      <c r="K262" s="1" t="s">
        <v>371</v>
      </c>
      <c r="L262" s="49"/>
      <c r="M262" s="142" t="s">
        <v>6</v>
      </c>
      <c r="N262" s="143" t="s">
        <v>27</v>
      </c>
      <c r="O262" s="48"/>
      <c r="P262" s="144">
        <f>O262*H262</f>
        <v>0</v>
      </c>
      <c r="Q262" s="144">
        <v>0</v>
      </c>
      <c r="R262" s="144">
        <f>Q262*H262</f>
        <v>0</v>
      </c>
      <c r="S262" s="144">
        <v>0</v>
      </c>
      <c r="T262" s="145">
        <f>S262*H262</f>
        <v>0</v>
      </c>
      <c r="U262" s="48"/>
      <c r="V262" s="48"/>
    </row>
    <row r="263" spans="1:22" s="146" customFormat="1" ht="15">
      <c r="A263" s="48"/>
      <c r="B263" s="49"/>
      <c r="C263" s="48"/>
      <c r="D263" s="147" t="s">
        <v>94</v>
      </c>
      <c r="E263" s="48"/>
      <c r="F263" s="106" t="s">
        <v>298</v>
      </c>
      <c r="G263" s="48"/>
      <c r="H263" s="48"/>
      <c r="I263" s="148"/>
      <c r="J263" s="48"/>
      <c r="K263" s="48"/>
      <c r="L263" s="49"/>
      <c r="M263" s="149"/>
      <c r="N263" s="48"/>
      <c r="O263" s="48"/>
      <c r="P263" s="48"/>
      <c r="Q263" s="48"/>
      <c r="R263" s="48"/>
      <c r="S263" s="48"/>
      <c r="T263" s="150"/>
      <c r="U263" s="48"/>
      <c r="V263" s="48"/>
    </row>
    <row r="264" spans="1:22" s="146" customFormat="1" ht="15">
      <c r="A264" s="48"/>
      <c r="B264" s="49"/>
      <c r="C264" s="48"/>
      <c r="D264" s="147" t="s">
        <v>94</v>
      </c>
      <c r="E264" s="48"/>
      <c r="F264" s="106" t="s">
        <v>298</v>
      </c>
      <c r="G264" s="48"/>
      <c r="H264" s="48"/>
      <c r="I264" s="148"/>
      <c r="J264" s="48"/>
      <c r="K264" s="48"/>
      <c r="L264" s="49"/>
      <c r="M264" s="149"/>
      <c r="N264" s="48"/>
      <c r="O264" s="48"/>
      <c r="P264" s="48"/>
      <c r="Q264" s="48"/>
      <c r="R264" s="48"/>
      <c r="S264" s="48"/>
      <c r="T264" s="150"/>
      <c r="U264" s="48"/>
      <c r="V264" s="48"/>
    </row>
    <row r="265" spans="1:22" s="146" customFormat="1" ht="24">
      <c r="A265" s="48"/>
      <c r="B265" s="49"/>
      <c r="C265" s="116">
        <v>69</v>
      </c>
      <c r="D265" s="116" t="s">
        <v>158</v>
      </c>
      <c r="E265" s="114" t="s">
        <v>299</v>
      </c>
      <c r="F265" s="115" t="s">
        <v>300</v>
      </c>
      <c r="G265" s="116" t="s">
        <v>112</v>
      </c>
      <c r="H265" s="175">
        <v>1600</v>
      </c>
      <c r="I265" s="176"/>
      <c r="J265" s="177">
        <f>ROUND(I265*H265,2)</f>
        <v>0</v>
      </c>
      <c r="K265" s="115" t="s">
        <v>371</v>
      </c>
      <c r="L265" s="178"/>
      <c r="M265" s="179" t="s">
        <v>6</v>
      </c>
      <c r="N265" s="180" t="s">
        <v>27</v>
      </c>
      <c r="O265" s="48"/>
      <c r="P265" s="144">
        <f>O265*H265</f>
        <v>0</v>
      </c>
      <c r="Q265" s="144">
        <v>0.00015</v>
      </c>
      <c r="R265" s="144">
        <f>Q265*H265</f>
        <v>0.24</v>
      </c>
      <c r="S265" s="144">
        <v>0</v>
      </c>
      <c r="T265" s="145">
        <f>S265*H265</f>
        <v>0</v>
      </c>
      <c r="U265" s="48"/>
      <c r="V265" s="48"/>
    </row>
    <row r="266" spans="1:22" s="146" customFormat="1" ht="36">
      <c r="A266" s="48"/>
      <c r="B266" s="49"/>
      <c r="C266" s="97">
        <v>70</v>
      </c>
      <c r="D266" s="97" t="s">
        <v>90</v>
      </c>
      <c r="E266" s="96" t="s">
        <v>301</v>
      </c>
      <c r="F266" s="1" t="s">
        <v>302</v>
      </c>
      <c r="G266" s="97" t="s">
        <v>112</v>
      </c>
      <c r="H266" s="139">
        <v>1600</v>
      </c>
      <c r="I266" s="140"/>
      <c r="J266" s="141">
        <f>ROUND(I266*H266,2)</f>
        <v>0</v>
      </c>
      <c r="K266" s="1" t="s">
        <v>371</v>
      </c>
      <c r="L266" s="49"/>
      <c r="M266" s="142" t="s">
        <v>6</v>
      </c>
      <c r="N266" s="143" t="s">
        <v>27</v>
      </c>
      <c r="O266" s="48"/>
      <c r="P266" s="144">
        <f>O266*H266</f>
        <v>0</v>
      </c>
      <c r="Q266" s="144">
        <v>0</v>
      </c>
      <c r="R266" s="144">
        <f>Q266*H266</f>
        <v>0</v>
      </c>
      <c r="S266" s="144">
        <v>0</v>
      </c>
      <c r="T266" s="145">
        <f>S266*H266</f>
        <v>0</v>
      </c>
      <c r="U266" s="48"/>
      <c r="V266" s="48"/>
    </row>
    <row r="267" spans="1:22" s="146" customFormat="1" ht="15">
      <c r="A267" s="48"/>
      <c r="B267" s="49"/>
      <c r="C267" s="48"/>
      <c r="D267" s="147" t="s">
        <v>94</v>
      </c>
      <c r="E267" s="48"/>
      <c r="F267" s="106" t="s">
        <v>303</v>
      </c>
      <c r="G267" s="48"/>
      <c r="H267" s="48"/>
      <c r="I267" s="148"/>
      <c r="J267" s="48"/>
      <c r="K267" s="48"/>
      <c r="L267" s="49"/>
      <c r="M267" s="149"/>
      <c r="N267" s="48"/>
      <c r="O267" s="48"/>
      <c r="P267" s="48"/>
      <c r="Q267" s="48"/>
      <c r="R267" s="48"/>
      <c r="S267" s="48"/>
      <c r="T267" s="150"/>
      <c r="U267" s="48"/>
      <c r="V267" s="48"/>
    </row>
    <row r="268" spans="1:22" s="146" customFormat="1" ht="24">
      <c r="A268" s="48"/>
      <c r="B268" s="49"/>
      <c r="C268" s="116">
        <v>71</v>
      </c>
      <c r="D268" s="116" t="s">
        <v>158</v>
      </c>
      <c r="E268" s="114" t="s">
        <v>304</v>
      </c>
      <c r="F268" s="115" t="s">
        <v>305</v>
      </c>
      <c r="G268" s="116" t="s">
        <v>112</v>
      </c>
      <c r="H268" s="175">
        <v>1800</v>
      </c>
      <c r="I268" s="176"/>
      <c r="J268" s="177">
        <f>ROUND(I268*H268,2)</f>
        <v>0</v>
      </c>
      <c r="K268" s="115" t="s">
        <v>371</v>
      </c>
      <c r="L268" s="178"/>
      <c r="M268" s="179" t="s">
        <v>6</v>
      </c>
      <c r="N268" s="180" t="s">
        <v>27</v>
      </c>
      <c r="O268" s="48"/>
      <c r="P268" s="144">
        <f>O268*H268</f>
        <v>0</v>
      </c>
      <c r="Q268" s="144">
        <v>9E-05</v>
      </c>
      <c r="R268" s="144">
        <f>Q268*H268</f>
        <v>0.162</v>
      </c>
      <c r="S268" s="144">
        <v>0</v>
      </c>
      <c r="T268" s="145">
        <f>S268*H268</f>
        <v>0</v>
      </c>
      <c r="U268" s="48"/>
      <c r="V268" s="48"/>
    </row>
    <row r="269" spans="1:22" s="146" customFormat="1" ht="36">
      <c r="A269" s="48"/>
      <c r="B269" s="49"/>
      <c r="C269" s="97">
        <v>72</v>
      </c>
      <c r="D269" s="97" t="s">
        <v>90</v>
      </c>
      <c r="E269" s="96" t="s">
        <v>307</v>
      </c>
      <c r="F269" s="1" t="s">
        <v>308</v>
      </c>
      <c r="G269" s="97" t="s">
        <v>112</v>
      </c>
      <c r="H269" s="139">
        <v>1800</v>
      </c>
      <c r="I269" s="140"/>
      <c r="J269" s="141">
        <f>ROUND(I269*H269,2)</f>
        <v>0</v>
      </c>
      <c r="K269" s="1" t="s">
        <v>371</v>
      </c>
      <c r="L269" s="49"/>
      <c r="M269" s="142" t="s">
        <v>6</v>
      </c>
      <c r="N269" s="143" t="s">
        <v>27</v>
      </c>
      <c r="O269" s="48"/>
      <c r="P269" s="144">
        <f>O269*H269</f>
        <v>0</v>
      </c>
      <c r="Q269" s="144">
        <v>0</v>
      </c>
      <c r="R269" s="144">
        <f>Q269*H269</f>
        <v>0</v>
      </c>
      <c r="S269" s="144">
        <v>0</v>
      </c>
      <c r="T269" s="145">
        <f>S269*H269</f>
        <v>0</v>
      </c>
      <c r="U269" s="48"/>
      <c r="V269" s="48"/>
    </row>
    <row r="270" spans="1:22" s="146" customFormat="1" ht="19.5">
      <c r="A270" s="48"/>
      <c r="B270" s="49"/>
      <c r="C270" s="48"/>
      <c r="D270" s="160" t="s">
        <v>102</v>
      </c>
      <c r="E270" s="48"/>
      <c r="F270" s="110" t="s">
        <v>306</v>
      </c>
      <c r="G270" s="48"/>
      <c r="H270" s="48"/>
      <c r="I270" s="148"/>
      <c r="J270" s="48"/>
      <c r="K270" s="48"/>
      <c r="L270" s="49"/>
      <c r="M270" s="149"/>
      <c r="N270" s="48"/>
      <c r="O270" s="48"/>
      <c r="P270" s="48"/>
      <c r="Q270" s="48"/>
      <c r="R270" s="48"/>
      <c r="S270" s="48"/>
      <c r="T270" s="150"/>
      <c r="U270" s="48"/>
      <c r="V270" s="48"/>
    </row>
    <row r="271" spans="1:22" s="146" customFormat="1" ht="36">
      <c r="A271" s="48"/>
      <c r="B271" s="49"/>
      <c r="C271" s="97">
        <v>73</v>
      </c>
      <c r="D271" s="97" t="s">
        <v>90</v>
      </c>
      <c r="E271" s="96" t="s">
        <v>309</v>
      </c>
      <c r="F271" s="1" t="s">
        <v>310</v>
      </c>
      <c r="G271" s="97" t="s">
        <v>107</v>
      </c>
      <c r="H271" s="139">
        <v>770</v>
      </c>
      <c r="I271" s="140"/>
      <c r="J271" s="141">
        <f>ROUND(I271*H271,2)</f>
        <v>0</v>
      </c>
      <c r="K271" s="1" t="s">
        <v>371</v>
      </c>
      <c r="L271" s="49"/>
      <c r="M271" s="142" t="s">
        <v>6</v>
      </c>
      <c r="N271" s="143" t="s">
        <v>27</v>
      </c>
      <c r="O271" s="48"/>
      <c r="P271" s="144">
        <f>O271*H271</f>
        <v>0</v>
      </c>
      <c r="Q271" s="144">
        <v>0</v>
      </c>
      <c r="R271" s="144">
        <f>Q271*H271</f>
        <v>0</v>
      </c>
      <c r="S271" s="144">
        <v>0</v>
      </c>
      <c r="T271" s="145">
        <f>S271*H271</f>
        <v>0</v>
      </c>
      <c r="U271" s="48"/>
      <c r="V271" s="48"/>
    </row>
    <row r="272" spans="1:22" s="146" customFormat="1" ht="15">
      <c r="A272" s="48"/>
      <c r="B272" s="49"/>
      <c r="C272" s="48"/>
      <c r="D272" s="147" t="s">
        <v>94</v>
      </c>
      <c r="E272" s="48"/>
      <c r="F272" s="106" t="s">
        <v>311</v>
      </c>
      <c r="G272" s="48"/>
      <c r="H272" s="48"/>
      <c r="I272" s="148"/>
      <c r="J272" s="48"/>
      <c r="K272" s="48"/>
      <c r="L272" s="49"/>
      <c r="M272" s="149"/>
      <c r="N272" s="48"/>
      <c r="O272" s="48"/>
      <c r="P272" s="48"/>
      <c r="Q272" s="48"/>
      <c r="R272" s="48"/>
      <c r="S272" s="48"/>
      <c r="T272" s="150"/>
      <c r="U272" s="48"/>
      <c r="V272" s="48"/>
    </row>
    <row r="273" spans="1:22" s="146" customFormat="1" ht="36">
      <c r="A273" s="48"/>
      <c r="B273" s="49"/>
      <c r="C273" s="97">
        <v>74</v>
      </c>
      <c r="D273" s="97" t="s">
        <v>90</v>
      </c>
      <c r="E273" s="96" t="s">
        <v>312</v>
      </c>
      <c r="F273" s="1" t="s">
        <v>313</v>
      </c>
      <c r="G273" s="97" t="s">
        <v>107</v>
      </c>
      <c r="H273" s="139">
        <v>120</v>
      </c>
      <c r="I273" s="140"/>
      <c r="J273" s="141">
        <f>ROUND(I273*H273,2)</f>
        <v>0</v>
      </c>
      <c r="K273" s="1" t="s">
        <v>371</v>
      </c>
      <c r="L273" s="49"/>
      <c r="M273" s="142" t="s">
        <v>6</v>
      </c>
      <c r="N273" s="143" t="s">
        <v>27</v>
      </c>
      <c r="O273" s="48"/>
      <c r="P273" s="144">
        <f>O273*H273</f>
        <v>0</v>
      </c>
      <c r="Q273" s="144">
        <v>0</v>
      </c>
      <c r="R273" s="144">
        <f>Q273*H273</f>
        <v>0</v>
      </c>
      <c r="S273" s="144">
        <v>0</v>
      </c>
      <c r="T273" s="145">
        <f>S273*H273</f>
        <v>0</v>
      </c>
      <c r="U273" s="48"/>
      <c r="V273" s="48"/>
    </row>
    <row r="274" spans="1:22" s="146" customFormat="1" ht="15">
      <c r="A274" s="48"/>
      <c r="B274" s="49"/>
      <c r="C274" s="48"/>
      <c r="D274" s="147" t="s">
        <v>94</v>
      </c>
      <c r="E274" s="48"/>
      <c r="F274" s="106" t="s">
        <v>314</v>
      </c>
      <c r="G274" s="48"/>
      <c r="H274" s="48"/>
      <c r="I274" s="148"/>
      <c r="J274" s="48"/>
      <c r="K274" s="48"/>
      <c r="L274" s="49"/>
      <c r="M274" s="149"/>
      <c r="N274" s="48"/>
      <c r="O274" s="48"/>
      <c r="P274" s="48"/>
      <c r="Q274" s="48"/>
      <c r="R274" s="48"/>
      <c r="S274" s="48"/>
      <c r="T274" s="150"/>
      <c r="U274" s="48"/>
      <c r="V274" s="48"/>
    </row>
    <row r="275" spans="1:22" s="146" customFormat="1" ht="36">
      <c r="A275" s="48"/>
      <c r="B275" s="49"/>
      <c r="C275" s="97">
        <v>75</v>
      </c>
      <c r="D275" s="97" t="s">
        <v>90</v>
      </c>
      <c r="E275" s="96" t="s">
        <v>315</v>
      </c>
      <c r="F275" s="1" t="s">
        <v>316</v>
      </c>
      <c r="G275" s="97" t="s">
        <v>107</v>
      </c>
      <c r="H275" s="139">
        <v>6</v>
      </c>
      <c r="I275" s="140"/>
      <c r="J275" s="141">
        <f>ROUND(I275*H275,2)</f>
        <v>0</v>
      </c>
      <c r="K275" s="1" t="s">
        <v>371</v>
      </c>
      <c r="L275" s="49"/>
      <c r="M275" s="142" t="s">
        <v>6</v>
      </c>
      <c r="N275" s="143" t="s">
        <v>27</v>
      </c>
      <c r="O275" s="48"/>
      <c r="P275" s="144">
        <f>O275*H275</f>
        <v>0</v>
      </c>
      <c r="Q275" s="144">
        <v>0</v>
      </c>
      <c r="R275" s="144">
        <f>Q275*H275</f>
        <v>0</v>
      </c>
      <c r="S275" s="144">
        <v>0</v>
      </c>
      <c r="T275" s="145">
        <f>S275*H275</f>
        <v>0</v>
      </c>
      <c r="U275" s="48"/>
      <c r="V275" s="48"/>
    </row>
    <row r="276" spans="1:22" s="146" customFormat="1" ht="15">
      <c r="A276" s="48"/>
      <c r="B276" s="49"/>
      <c r="C276" s="48"/>
      <c r="D276" s="147" t="s">
        <v>94</v>
      </c>
      <c r="E276" s="48"/>
      <c r="F276" s="106" t="s">
        <v>317</v>
      </c>
      <c r="G276" s="48"/>
      <c r="H276" s="48"/>
      <c r="I276" s="148"/>
      <c r="J276" s="48"/>
      <c r="K276" s="48"/>
      <c r="L276" s="49"/>
      <c r="M276" s="149"/>
      <c r="N276" s="48"/>
      <c r="O276" s="48"/>
      <c r="P276" s="48"/>
      <c r="Q276" s="48"/>
      <c r="R276" s="48"/>
      <c r="S276" s="48"/>
      <c r="T276" s="150"/>
      <c r="U276" s="48"/>
      <c r="V276" s="48"/>
    </row>
    <row r="277" spans="1:22" s="146" customFormat="1" ht="36">
      <c r="A277" s="48"/>
      <c r="B277" s="49"/>
      <c r="C277" s="97">
        <v>76</v>
      </c>
      <c r="D277" s="97" t="s">
        <v>90</v>
      </c>
      <c r="E277" s="96" t="s">
        <v>318</v>
      </c>
      <c r="F277" s="1" t="s">
        <v>319</v>
      </c>
      <c r="G277" s="97" t="s">
        <v>107</v>
      </c>
      <c r="H277" s="139">
        <v>24</v>
      </c>
      <c r="I277" s="140"/>
      <c r="J277" s="141">
        <f>ROUND(I277*H277,2)</f>
        <v>0</v>
      </c>
      <c r="K277" s="1" t="s">
        <v>371</v>
      </c>
      <c r="L277" s="49"/>
      <c r="M277" s="142" t="s">
        <v>6</v>
      </c>
      <c r="N277" s="143" t="s">
        <v>27</v>
      </c>
      <c r="O277" s="48"/>
      <c r="P277" s="144">
        <f>O277*H277</f>
        <v>0</v>
      </c>
      <c r="Q277" s="144">
        <v>0</v>
      </c>
      <c r="R277" s="144">
        <f>Q277*H277</f>
        <v>0</v>
      </c>
      <c r="S277" s="144">
        <v>0</v>
      </c>
      <c r="T277" s="145">
        <f>S277*H277</f>
        <v>0</v>
      </c>
      <c r="U277" s="48"/>
      <c r="V277" s="48"/>
    </row>
    <row r="278" spans="1:22" s="146" customFormat="1" ht="15">
      <c r="A278" s="48"/>
      <c r="B278" s="49"/>
      <c r="C278" s="48"/>
      <c r="D278" s="147" t="s">
        <v>94</v>
      </c>
      <c r="E278" s="48"/>
      <c r="F278" s="106" t="s">
        <v>320</v>
      </c>
      <c r="G278" s="48"/>
      <c r="H278" s="48"/>
      <c r="I278" s="148"/>
      <c r="J278" s="48"/>
      <c r="K278" s="48"/>
      <c r="L278" s="49"/>
      <c r="M278" s="149"/>
      <c r="N278" s="48"/>
      <c r="O278" s="48"/>
      <c r="P278" s="48"/>
      <c r="Q278" s="48"/>
      <c r="R278" s="48"/>
      <c r="S278" s="48"/>
      <c r="T278" s="150"/>
      <c r="U278" s="48"/>
      <c r="V278" s="48"/>
    </row>
    <row r="279" spans="1:22" s="146" customFormat="1" ht="15">
      <c r="A279" s="151"/>
      <c r="B279" s="152"/>
      <c r="C279" s="151"/>
      <c r="D279" s="153" t="s">
        <v>86</v>
      </c>
      <c r="E279" s="173" t="s">
        <v>321</v>
      </c>
      <c r="F279" s="173" t="s">
        <v>322</v>
      </c>
      <c r="G279" s="151"/>
      <c r="H279" s="151"/>
      <c r="I279" s="155"/>
      <c r="J279" s="174">
        <f>SUM(J280:J319)</f>
        <v>0</v>
      </c>
      <c r="K279" s="151"/>
      <c r="L279" s="152"/>
      <c r="M279" s="157"/>
      <c r="N279" s="151"/>
      <c r="O279" s="151"/>
      <c r="P279" s="158">
        <f>SUM(P283:P319)</f>
        <v>0</v>
      </c>
      <c r="Q279" s="151"/>
      <c r="R279" s="158">
        <f>SUM(R283:R319)</f>
        <v>0.15344</v>
      </c>
      <c r="S279" s="151"/>
      <c r="T279" s="159">
        <f>SUM(T283:T319)</f>
        <v>0</v>
      </c>
      <c r="U279" s="151"/>
      <c r="V279" s="151"/>
    </row>
    <row r="280" spans="1:22" s="146" customFormat="1" ht="24">
      <c r="A280" s="151"/>
      <c r="B280" s="152"/>
      <c r="C280" s="97">
        <v>77</v>
      </c>
      <c r="D280" s="97" t="s">
        <v>90</v>
      </c>
      <c r="E280" s="96" t="s">
        <v>324</v>
      </c>
      <c r="F280" s="1" t="s">
        <v>407</v>
      </c>
      <c r="G280" s="97" t="s">
        <v>107</v>
      </c>
      <c r="H280" s="139">
        <v>492</v>
      </c>
      <c r="I280" s="140"/>
      <c r="J280" s="141">
        <f>ROUND(I280*H280,2)</f>
        <v>0</v>
      </c>
      <c r="K280" s="1" t="s">
        <v>371</v>
      </c>
      <c r="L280" s="152"/>
      <c r="M280" s="157"/>
      <c r="N280" s="151"/>
      <c r="O280" s="151"/>
      <c r="P280" s="158"/>
      <c r="Q280" s="151"/>
      <c r="R280" s="158"/>
      <c r="S280" s="151"/>
      <c r="T280" s="159"/>
      <c r="U280" s="151"/>
      <c r="V280" s="151"/>
    </row>
    <row r="281" spans="1:22" s="146" customFormat="1" ht="24">
      <c r="A281" s="151"/>
      <c r="B281" s="152"/>
      <c r="C281" s="151"/>
      <c r="D281" s="153"/>
      <c r="E281" s="173"/>
      <c r="F281" s="1" t="s">
        <v>408</v>
      </c>
      <c r="G281" s="97" t="s">
        <v>107</v>
      </c>
      <c r="H281" s="139">
        <v>56</v>
      </c>
      <c r="I281" s="140"/>
      <c r="J281" s="141">
        <f>ROUND(I281*H281,2)</f>
        <v>0</v>
      </c>
      <c r="K281" s="1" t="s">
        <v>371</v>
      </c>
      <c r="L281" s="152"/>
      <c r="M281" s="157"/>
      <c r="N281" s="151"/>
      <c r="O281" s="151"/>
      <c r="P281" s="158"/>
      <c r="Q281" s="151"/>
      <c r="R281" s="158"/>
      <c r="S281" s="151"/>
      <c r="T281" s="159"/>
      <c r="U281" s="151"/>
      <c r="V281" s="151"/>
    </row>
    <row r="282" spans="1:22" s="146" customFormat="1" ht="24">
      <c r="A282" s="151"/>
      <c r="B282" s="152"/>
      <c r="C282" s="151"/>
      <c r="D282" s="153"/>
      <c r="E282" s="173"/>
      <c r="F282" s="1" t="s">
        <v>409</v>
      </c>
      <c r="G282" s="97" t="s">
        <v>107</v>
      </c>
      <c r="H282" s="139">
        <v>436</v>
      </c>
      <c r="I282" s="140"/>
      <c r="J282" s="141">
        <f>ROUND(I282*H282,2)</f>
        <v>0</v>
      </c>
      <c r="K282" s="1" t="s">
        <v>371</v>
      </c>
      <c r="L282" s="152"/>
      <c r="M282" s="157"/>
      <c r="N282" s="151"/>
      <c r="O282" s="151"/>
      <c r="P282" s="158"/>
      <c r="Q282" s="151"/>
      <c r="R282" s="158"/>
      <c r="S282" s="151"/>
      <c r="T282" s="159"/>
      <c r="U282" s="151"/>
      <c r="V282" s="151"/>
    </row>
    <row r="283" spans="1:22" s="146" customFormat="1" ht="24">
      <c r="A283" s="48"/>
      <c r="B283" s="49"/>
      <c r="C283" s="116">
        <v>78</v>
      </c>
      <c r="D283" s="116" t="s">
        <v>158</v>
      </c>
      <c r="E283" s="114" t="s">
        <v>323</v>
      </c>
      <c r="F283" s="115" t="s">
        <v>395</v>
      </c>
      <c r="G283" s="116" t="s">
        <v>268</v>
      </c>
      <c r="H283" s="175">
        <v>28</v>
      </c>
      <c r="I283" s="176"/>
      <c r="J283" s="177">
        <f>ROUND(I283*H283,2)</f>
        <v>0</v>
      </c>
      <c r="K283" s="115" t="s">
        <v>371</v>
      </c>
      <c r="L283" s="178"/>
      <c r="M283" s="179" t="s">
        <v>6</v>
      </c>
      <c r="N283" s="180" t="s">
        <v>27</v>
      </c>
      <c r="O283" s="48"/>
      <c r="P283" s="144">
        <f>O283*H283</f>
        <v>0</v>
      </c>
      <c r="Q283" s="144">
        <v>0.00028</v>
      </c>
      <c r="R283" s="144">
        <f>Q283*H283</f>
        <v>0.00784</v>
      </c>
      <c r="S283" s="144">
        <v>0</v>
      </c>
      <c r="T283" s="145">
        <f>S283*H283</f>
        <v>0</v>
      </c>
      <c r="U283" s="48"/>
      <c r="V283" s="48"/>
    </row>
    <row r="284" spans="1:22" s="146" customFormat="1" ht="48">
      <c r="A284" s="48"/>
      <c r="B284" s="49"/>
      <c r="C284" s="97">
        <v>79</v>
      </c>
      <c r="D284" s="97" t="s">
        <v>90</v>
      </c>
      <c r="E284" s="96" t="s">
        <v>324</v>
      </c>
      <c r="F284" s="1" t="s">
        <v>325</v>
      </c>
      <c r="G284" s="97" t="s">
        <v>107</v>
      </c>
      <c r="H284" s="139">
        <v>28</v>
      </c>
      <c r="I284" s="140"/>
      <c r="J284" s="141">
        <f>ROUND(I284*H284,2)</f>
        <v>0</v>
      </c>
      <c r="K284" s="1" t="s">
        <v>371</v>
      </c>
      <c r="L284" s="49"/>
      <c r="M284" s="142" t="s">
        <v>6</v>
      </c>
      <c r="N284" s="143" t="s">
        <v>27</v>
      </c>
      <c r="O284" s="48"/>
      <c r="P284" s="144">
        <f>O284*H284</f>
        <v>0</v>
      </c>
      <c r="Q284" s="144">
        <v>0</v>
      </c>
      <c r="R284" s="144">
        <f>Q284*H284</f>
        <v>0</v>
      </c>
      <c r="S284" s="144">
        <v>0</v>
      </c>
      <c r="T284" s="145">
        <f>S284*H284</f>
        <v>0</v>
      </c>
      <c r="U284" s="48"/>
      <c r="V284" s="48"/>
    </row>
    <row r="285" spans="1:22" s="146" customFormat="1" ht="15">
      <c r="A285" s="48"/>
      <c r="B285" s="49"/>
      <c r="C285" s="48"/>
      <c r="D285" s="147" t="s">
        <v>94</v>
      </c>
      <c r="E285" s="48"/>
      <c r="F285" s="106" t="s">
        <v>326</v>
      </c>
      <c r="G285" s="48"/>
      <c r="H285" s="48"/>
      <c r="I285" s="148"/>
      <c r="J285" s="48"/>
      <c r="K285" s="48"/>
      <c r="L285" s="49"/>
      <c r="M285" s="149"/>
      <c r="N285" s="48"/>
      <c r="O285" s="48"/>
      <c r="P285" s="48"/>
      <c r="Q285" s="48"/>
      <c r="R285" s="48"/>
      <c r="S285" s="48"/>
      <c r="T285" s="150"/>
      <c r="U285" s="48"/>
      <c r="V285" s="48"/>
    </row>
    <row r="286" spans="1:22" s="146" customFormat="1" ht="24">
      <c r="A286" s="48"/>
      <c r="B286" s="49"/>
      <c r="C286" s="116">
        <v>80</v>
      </c>
      <c r="D286" s="116" t="s">
        <v>158</v>
      </c>
      <c r="E286" s="114" t="s">
        <v>327</v>
      </c>
      <c r="F286" s="115" t="s">
        <v>396</v>
      </c>
      <c r="G286" s="116" t="s">
        <v>268</v>
      </c>
      <c r="H286" s="175">
        <v>24</v>
      </c>
      <c r="I286" s="176"/>
      <c r="J286" s="177">
        <f>ROUND(I286*H286,2)</f>
        <v>0</v>
      </c>
      <c r="K286" s="115" t="s">
        <v>371</v>
      </c>
      <c r="L286" s="178"/>
      <c r="M286" s="179" t="s">
        <v>6</v>
      </c>
      <c r="N286" s="180" t="s">
        <v>27</v>
      </c>
      <c r="O286" s="48"/>
      <c r="P286" s="144">
        <f>O286*H286</f>
        <v>0</v>
      </c>
      <c r="Q286" s="144">
        <v>0.00028</v>
      </c>
      <c r="R286" s="144">
        <f>Q286*H286</f>
        <v>0.006719999999999999</v>
      </c>
      <c r="S286" s="144">
        <v>0</v>
      </c>
      <c r="T286" s="145">
        <f>S286*H286</f>
        <v>0</v>
      </c>
      <c r="U286" s="48"/>
      <c r="V286" s="48"/>
    </row>
    <row r="287" spans="1:22" s="146" customFormat="1" ht="48">
      <c r="A287" s="48"/>
      <c r="B287" s="49"/>
      <c r="C287" s="97">
        <v>81</v>
      </c>
      <c r="D287" s="97" t="s">
        <v>90</v>
      </c>
      <c r="E287" s="96" t="s">
        <v>324</v>
      </c>
      <c r="F287" s="1" t="s">
        <v>325</v>
      </c>
      <c r="G287" s="97" t="s">
        <v>107</v>
      </c>
      <c r="H287" s="139">
        <v>24</v>
      </c>
      <c r="I287" s="140"/>
      <c r="J287" s="141">
        <f>ROUND(I287*H287,2)</f>
        <v>0</v>
      </c>
      <c r="K287" s="1" t="s">
        <v>371</v>
      </c>
      <c r="L287" s="49"/>
      <c r="M287" s="142" t="s">
        <v>6</v>
      </c>
      <c r="N287" s="143" t="s">
        <v>27</v>
      </c>
      <c r="O287" s="48"/>
      <c r="P287" s="144">
        <f>O287*H287</f>
        <v>0</v>
      </c>
      <c r="Q287" s="144">
        <v>0</v>
      </c>
      <c r="R287" s="144">
        <f>Q287*H287</f>
        <v>0</v>
      </c>
      <c r="S287" s="144">
        <v>0</v>
      </c>
      <c r="T287" s="145">
        <f>S287*H287</f>
        <v>0</v>
      </c>
      <c r="U287" s="48"/>
      <c r="V287" s="48"/>
    </row>
    <row r="288" spans="1:22" s="146" customFormat="1" ht="15">
      <c r="A288" s="48"/>
      <c r="B288" s="49"/>
      <c r="C288" s="48"/>
      <c r="D288" s="147" t="s">
        <v>94</v>
      </c>
      <c r="E288" s="48"/>
      <c r="F288" s="106" t="s">
        <v>326</v>
      </c>
      <c r="G288" s="48"/>
      <c r="H288" s="48"/>
      <c r="I288" s="148"/>
      <c r="J288" s="48"/>
      <c r="K288" s="48"/>
      <c r="L288" s="49"/>
      <c r="M288" s="149"/>
      <c r="N288" s="48"/>
      <c r="O288" s="48"/>
      <c r="P288" s="48"/>
      <c r="Q288" s="48"/>
      <c r="R288" s="48"/>
      <c r="S288" s="48"/>
      <c r="T288" s="150"/>
      <c r="U288" s="48"/>
      <c r="V288" s="48"/>
    </row>
    <row r="289" spans="1:22" s="146" customFormat="1" ht="36">
      <c r="A289" s="48"/>
      <c r="B289" s="49"/>
      <c r="C289" s="116">
        <v>82</v>
      </c>
      <c r="D289" s="116" t="s">
        <v>158</v>
      </c>
      <c r="E289" s="114" t="s">
        <v>328</v>
      </c>
      <c r="F289" s="115" t="s">
        <v>397</v>
      </c>
      <c r="G289" s="116" t="s">
        <v>268</v>
      </c>
      <c r="H289" s="175">
        <v>16</v>
      </c>
      <c r="I289" s="176"/>
      <c r="J289" s="177">
        <f>ROUND(I289*H289,2)</f>
        <v>0</v>
      </c>
      <c r="K289" s="115" t="s">
        <v>371</v>
      </c>
      <c r="L289" s="178"/>
      <c r="M289" s="179" t="s">
        <v>6</v>
      </c>
      <c r="N289" s="180" t="s">
        <v>27</v>
      </c>
      <c r="O289" s="48"/>
      <c r="P289" s="144">
        <f>O289*H289</f>
        <v>0</v>
      </c>
      <c r="Q289" s="144">
        <v>0.00028</v>
      </c>
      <c r="R289" s="144">
        <f>Q289*H289</f>
        <v>0.00448</v>
      </c>
      <c r="S289" s="144">
        <v>0</v>
      </c>
      <c r="T289" s="145">
        <f>S289*H289</f>
        <v>0</v>
      </c>
      <c r="U289" s="48"/>
      <c r="V289" s="48"/>
    </row>
    <row r="290" spans="1:22" s="146" customFormat="1" ht="48">
      <c r="A290" s="48"/>
      <c r="B290" s="49"/>
      <c r="C290" s="97">
        <v>83</v>
      </c>
      <c r="D290" s="97" t="s">
        <v>90</v>
      </c>
      <c r="E290" s="96" t="s">
        <v>324</v>
      </c>
      <c r="F290" s="1" t="s">
        <v>325</v>
      </c>
      <c r="G290" s="97" t="s">
        <v>107</v>
      </c>
      <c r="H290" s="139">
        <v>16</v>
      </c>
      <c r="I290" s="140"/>
      <c r="J290" s="141">
        <f>ROUND(I290*H290,2)</f>
        <v>0</v>
      </c>
      <c r="K290" s="1" t="s">
        <v>371</v>
      </c>
      <c r="L290" s="49"/>
      <c r="M290" s="142" t="s">
        <v>6</v>
      </c>
      <c r="N290" s="143" t="s">
        <v>27</v>
      </c>
      <c r="O290" s="48"/>
      <c r="P290" s="144">
        <f>O290*H290</f>
        <v>0</v>
      </c>
      <c r="Q290" s="144">
        <v>0</v>
      </c>
      <c r="R290" s="144">
        <f>Q290*H290</f>
        <v>0</v>
      </c>
      <c r="S290" s="144">
        <v>0</v>
      </c>
      <c r="T290" s="145">
        <f>S290*H290</f>
        <v>0</v>
      </c>
      <c r="U290" s="48"/>
      <c r="V290" s="48"/>
    </row>
    <row r="291" spans="1:22" s="146" customFormat="1" ht="15">
      <c r="A291" s="48"/>
      <c r="B291" s="49"/>
      <c r="C291" s="48"/>
      <c r="D291" s="147" t="s">
        <v>94</v>
      </c>
      <c r="E291" s="48"/>
      <c r="F291" s="106" t="s">
        <v>326</v>
      </c>
      <c r="G291" s="48"/>
      <c r="H291" s="48"/>
      <c r="I291" s="148"/>
      <c r="J291" s="48"/>
      <c r="K291" s="48"/>
      <c r="L291" s="49"/>
      <c r="M291" s="149"/>
      <c r="N291" s="48"/>
      <c r="O291" s="48"/>
      <c r="P291" s="48"/>
      <c r="Q291" s="48"/>
      <c r="R291" s="48"/>
      <c r="S291" s="48"/>
      <c r="T291" s="150"/>
      <c r="U291" s="48"/>
      <c r="V291" s="48"/>
    </row>
    <row r="292" spans="1:22" s="146" customFormat="1" ht="36">
      <c r="A292" s="48"/>
      <c r="B292" s="49"/>
      <c r="C292" s="116">
        <v>84</v>
      </c>
      <c r="D292" s="116" t="s">
        <v>158</v>
      </c>
      <c r="E292" s="114" t="s">
        <v>329</v>
      </c>
      <c r="F292" s="115" t="s">
        <v>398</v>
      </c>
      <c r="G292" s="116" t="s">
        <v>268</v>
      </c>
      <c r="H292" s="175">
        <v>7</v>
      </c>
      <c r="I292" s="176"/>
      <c r="J292" s="177">
        <f>ROUND(I292*H292,2)</f>
        <v>0</v>
      </c>
      <c r="K292" s="115" t="s">
        <v>371</v>
      </c>
      <c r="L292" s="178"/>
      <c r="M292" s="179" t="s">
        <v>6</v>
      </c>
      <c r="N292" s="180" t="s">
        <v>27</v>
      </c>
      <c r="O292" s="48"/>
      <c r="P292" s="144">
        <f>O292*H292</f>
        <v>0</v>
      </c>
      <c r="Q292" s="144">
        <v>0.00028</v>
      </c>
      <c r="R292" s="144">
        <f>Q292*H292</f>
        <v>0.00196</v>
      </c>
      <c r="S292" s="144">
        <v>0</v>
      </c>
      <c r="T292" s="145">
        <f>S292*H292</f>
        <v>0</v>
      </c>
      <c r="U292" s="48"/>
      <c r="V292" s="48"/>
    </row>
    <row r="293" spans="1:22" s="146" customFormat="1" ht="48">
      <c r="A293" s="48"/>
      <c r="B293" s="49"/>
      <c r="C293" s="97">
        <v>85</v>
      </c>
      <c r="D293" s="97" t="s">
        <v>90</v>
      </c>
      <c r="E293" s="96" t="s">
        <v>324</v>
      </c>
      <c r="F293" s="1" t="s">
        <v>325</v>
      </c>
      <c r="G293" s="97" t="s">
        <v>107</v>
      </c>
      <c r="H293" s="139">
        <v>7</v>
      </c>
      <c r="I293" s="140"/>
      <c r="J293" s="141">
        <f>ROUND(I293*H293,2)</f>
        <v>0</v>
      </c>
      <c r="K293" s="1" t="s">
        <v>371</v>
      </c>
      <c r="L293" s="49"/>
      <c r="M293" s="142" t="s">
        <v>6</v>
      </c>
      <c r="N293" s="143" t="s">
        <v>27</v>
      </c>
      <c r="O293" s="48"/>
      <c r="P293" s="144">
        <f>O293*H293</f>
        <v>0</v>
      </c>
      <c r="Q293" s="144">
        <v>0</v>
      </c>
      <c r="R293" s="144">
        <f>Q293*H293</f>
        <v>0</v>
      </c>
      <c r="S293" s="144">
        <v>0</v>
      </c>
      <c r="T293" s="145">
        <f>S293*H293</f>
        <v>0</v>
      </c>
      <c r="U293" s="48"/>
      <c r="V293" s="48"/>
    </row>
    <row r="294" spans="1:22" s="146" customFormat="1" ht="15">
      <c r="A294" s="48"/>
      <c r="B294" s="49"/>
      <c r="C294" s="48"/>
      <c r="D294" s="147" t="s">
        <v>94</v>
      </c>
      <c r="E294" s="48"/>
      <c r="F294" s="106" t="s">
        <v>326</v>
      </c>
      <c r="G294" s="48"/>
      <c r="H294" s="48"/>
      <c r="I294" s="148"/>
      <c r="J294" s="48"/>
      <c r="K294" s="48"/>
      <c r="L294" s="49"/>
      <c r="M294" s="149"/>
      <c r="N294" s="48"/>
      <c r="O294" s="48"/>
      <c r="P294" s="48"/>
      <c r="Q294" s="48"/>
      <c r="R294" s="48"/>
      <c r="S294" s="48"/>
      <c r="T294" s="150"/>
      <c r="U294" s="48"/>
      <c r="V294" s="48"/>
    </row>
    <row r="295" spans="1:22" s="146" customFormat="1" ht="36">
      <c r="A295" s="48"/>
      <c r="B295" s="49"/>
      <c r="C295" s="116">
        <v>86</v>
      </c>
      <c r="D295" s="116" t="s">
        <v>158</v>
      </c>
      <c r="E295" s="114" t="s">
        <v>330</v>
      </c>
      <c r="F295" s="115" t="s">
        <v>399</v>
      </c>
      <c r="G295" s="116" t="s">
        <v>107</v>
      </c>
      <c r="H295" s="175">
        <v>2</v>
      </c>
      <c r="I295" s="176"/>
      <c r="J295" s="177">
        <f>ROUND(I295*H295,2)</f>
        <v>0</v>
      </c>
      <c r="K295" s="115" t="s">
        <v>371</v>
      </c>
      <c r="L295" s="178"/>
      <c r="M295" s="179" t="s">
        <v>6</v>
      </c>
      <c r="N295" s="180" t="s">
        <v>27</v>
      </c>
      <c r="O295" s="48"/>
      <c r="P295" s="144">
        <f>O295*H295</f>
        <v>0</v>
      </c>
      <c r="Q295" s="144">
        <v>0.00028</v>
      </c>
      <c r="R295" s="144">
        <f>Q295*H295</f>
        <v>0.00056</v>
      </c>
      <c r="S295" s="144">
        <v>0</v>
      </c>
      <c r="T295" s="145">
        <f>S295*H295</f>
        <v>0</v>
      </c>
      <c r="U295" s="48"/>
      <c r="V295" s="48"/>
    </row>
    <row r="296" spans="1:22" s="146" customFormat="1" ht="48">
      <c r="A296" s="48"/>
      <c r="B296" s="49"/>
      <c r="C296" s="97">
        <v>87</v>
      </c>
      <c r="D296" s="97" t="s">
        <v>90</v>
      </c>
      <c r="E296" s="96" t="s">
        <v>324</v>
      </c>
      <c r="F296" s="1" t="s">
        <v>325</v>
      </c>
      <c r="G296" s="97" t="s">
        <v>107</v>
      </c>
      <c r="H296" s="139">
        <v>2</v>
      </c>
      <c r="I296" s="140"/>
      <c r="J296" s="141">
        <f>ROUND(I296*H296,2)</f>
        <v>0</v>
      </c>
      <c r="K296" s="1" t="s">
        <v>371</v>
      </c>
      <c r="L296" s="49"/>
      <c r="M296" s="142" t="s">
        <v>6</v>
      </c>
      <c r="N296" s="143" t="s">
        <v>27</v>
      </c>
      <c r="O296" s="48"/>
      <c r="P296" s="144">
        <f>O296*H296</f>
        <v>0</v>
      </c>
      <c r="Q296" s="144">
        <v>0</v>
      </c>
      <c r="R296" s="144">
        <f>Q296*H296</f>
        <v>0</v>
      </c>
      <c r="S296" s="144">
        <v>0</v>
      </c>
      <c r="T296" s="145">
        <f>S296*H296</f>
        <v>0</v>
      </c>
      <c r="U296" s="48"/>
      <c r="V296" s="48"/>
    </row>
    <row r="297" spans="1:22" s="146" customFormat="1" ht="15">
      <c r="A297" s="48"/>
      <c r="B297" s="49"/>
      <c r="C297" s="48"/>
      <c r="D297" s="147" t="s">
        <v>94</v>
      </c>
      <c r="E297" s="48"/>
      <c r="F297" s="106" t="s">
        <v>326</v>
      </c>
      <c r="G297" s="48"/>
      <c r="H297" s="48"/>
      <c r="I297" s="148"/>
      <c r="J297" s="48"/>
      <c r="K297" s="48"/>
      <c r="L297" s="49"/>
      <c r="M297" s="149"/>
      <c r="N297" s="48"/>
      <c r="O297" s="48"/>
      <c r="P297" s="48"/>
      <c r="Q297" s="48"/>
      <c r="R297" s="48"/>
      <c r="S297" s="48"/>
      <c r="T297" s="150"/>
      <c r="U297" s="48"/>
      <c r="V297" s="48"/>
    </row>
    <row r="298" spans="1:22" s="146" customFormat="1" ht="36">
      <c r="A298" s="48"/>
      <c r="B298" s="49"/>
      <c r="C298" s="116">
        <v>88</v>
      </c>
      <c r="D298" s="116" t="s">
        <v>158</v>
      </c>
      <c r="E298" s="114" t="s">
        <v>332</v>
      </c>
      <c r="F298" s="115" t="s">
        <v>400</v>
      </c>
      <c r="G298" s="116" t="s">
        <v>107</v>
      </c>
      <c r="H298" s="175">
        <v>19</v>
      </c>
      <c r="I298" s="176"/>
      <c r="J298" s="177">
        <f>ROUND(I298*H298,2)</f>
        <v>0</v>
      </c>
      <c r="K298" s="115" t="s">
        <v>371</v>
      </c>
      <c r="L298" s="178"/>
      <c r="M298" s="179" t="s">
        <v>6</v>
      </c>
      <c r="N298" s="180" t="s">
        <v>27</v>
      </c>
      <c r="O298" s="48"/>
      <c r="P298" s="144">
        <f>O298*H298</f>
        <v>0</v>
      </c>
      <c r="Q298" s="144">
        <v>0.00028</v>
      </c>
      <c r="R298" s="144">
        <f>Q298*H298</f>
        <v>0.005319999999999999</v>
      </c>
      <c r="S298" s="144">
        <v>0</v>
      </c>
      <c r="T298" s="145">
        <f>S298*H298</f>
        <v>0</v>
      </c>
      <c r="U298" s="48"/>
      <c r="V298" s="48"/>
    </row>
    <row r="299" spans="1:22" s="146" customFormat="1" ht="48">
      <c r="A299" s="48"/>
      <c r="B299" s="49"/>
      <c r="C299" s="97">
        <v>89</v>
      </c>
      <c r="D299" s="97" t="s">
        <v>90</v>
      </c>
      <c r="E299" s="96" t="s">
        <v>324</v>
      </c>
      <c r="F299" s="1" t="s">
        <v>325</v>
      </c>
      <c r="G299" s="97" t="s">
        <v>107</v>
      </c>
      <c r="H299" s="139">
        <v>19</v>
      </c>
      <c r="I299" s="140"/>
      <c r="J299" s="141">
        <f>ROUND(I299*H299,2)</f>
        <v>0</v>
      </c>
      <c r="K299" s="1" t="s">
        <v>371</v>
      </c>
      <c r="L299" s="49"/>
      <c r="M299" s="142" t="s">
        <v>6</v>
      </c>
      <c r="N299" s="143" t="s">
        <v>27</v>
      </c>
      <c r="O299" s="48"/>
      <c r="P299" s="144">
        <f>O299*H299</f>
        <v>0</v>
      </c>
      <c r="Q299" s="144">
        <v>0</v>
      </c>
      <c r="R299" s="144">
        <f>Q299*H299</f>
        <v>0</v>
      </c>
      <c r="S299" s="144">
        <v>0</v>
      </c>
      <c r="T299" s="145">
        <f>S299*H299</f>
        <v>0</v>
      </c>
      <c r="U299" s="48"/>
      <c r="V299" s="48"/>
    </row>
    <row r="300" spans="1:22" s="146" customFormat="1" ht="15">
      <c r="A300" s="48"/>
      <c r="B300" s="49"/>
      <c r="C300" s="48"/>
      <c r="D300" s="147" t="s">
        <v>94</v>
      </c>
      <c r="E300" s="48"/>
      <c r="F300" s="106" t="s">
        <v>326</v>
      </c>
      <c r="G300" s="48"/>
      <c r="H300" s="48"/>
      <c r="I300" s="148"/>
      <c r="J300" s="48"/>
      <c r="K300" s="48"/>
      <c r="L300" s="49"/>
      <c r="M300" s="149"/>
      <c r="N300" s="48"/>
      <c r="O300" s="48"/>
      <c r="P300" s="48"/>
      <c r="Q300" s="48"/>
      <c r="R300" s="48"/>
      <c r="S300" s="48"/>
      <c r="T300" s="150"/>
      <c r="U300" s="48"/>
      <c r="V300" s="48"/>
    </row>
    <row r="301" spans="1:22" s="146" customFormat="1" ht="24">
      <c r="A301" s="48"/>
      <c r="B301" s="49"/>
      <c r="C301" s="116">
        <v>90</v>
      </c>
      <c r="D301" s="116" t="s">
        <v>158</v>
      </c>
      <c r="E301" s="114" t="s">
        <v>335</v>
      </c>
      <c r="F301" s="115" t="s">
        <v>401</v>
      </c>
      <c r="G301" s="116" t="s">
        <v>107</v>
      </c>
      <c r="H301" s="175">
        <v>55</v>
      </c>
      <c r="I301" s="176"/>
      <c r="J301" s="177">
        <f>ROUND(I301*H301,2)</f>
        <v>0</v>
      </c>
      <c r="K301" s="115" t="s">
        <v>371</v>
      </c>
      <c r="L301" s="178"/>
      <c r="M301" s="179" t="s">
        <v>6</v>
      </c>
      <c r="N301" s="180" t="s">
        <v>27</v>
      </c>
      <c r="O301" s="48"/>
      <c r="P301" s="144">
        <f>O301*H301</f>
        <v>0</v>
      </c>
      <c r="Q301" s="144">
        <v>0.00028</v>
      </c>
      <c r="R301" s="144">
        <f>Q301*H301</f>
        <v>0.015399999999999999</v>
      </c>
      <c r="S301" s="144">
        <v>0</v>
      </c>
      <c r="T301" s="145">
        <f>S301*H301</f>
        <v>0</v>
      </c>
      <c r="U301" s="48"/>
      <c r="V301" s="48"/>
    </row>
    <row r="302" spans="1:22" s="146" customFormat="1" ht="48">
      <c r="A302" s="48"/>
      <c r="B302" s="49"/>
      <c r="C302" s="97">
        <v>91</v>
      </c>
      <c r="D302" s="97" t="s">
        <v>90</v>
      </c>
      <c r="E302" s="96" t="s">
        <v>324</v>
      </c>
      <c r="F302" s="1" t="s">
        <v>325</v>
      </c>
      <c r="G302" s="97" t="s">
        <v>107</v>
      </c>
      <c r="H302" s="139">
        <v>55</v>
      </c>
      <c r="I302" s="140"/>
      <c r="J302" s="141">
        <f>ROUND(I302*H302,2)</f>
        <v>0</v>
      </c>
      <c r="K302" s="1" t="s">
        <v>371</v>
      </c>
      <c r="L302" s="49"/>
      <c r="M302" s="142" t="s">
        <v>6</v>
      </c>
      <c r="N302" s="143" t="s">
        <v>27</v>
      </c>
      <c r="O302" s="48"/>
      <c r="P302" s="144">
        <f>O302*H302</f>
        <v>0</v>
      </c>
      <c r="Q302" s="144">
        <v>0</v>
      </c>
      <c r="R302" s="144">
        <f>Q302*H302</f>
        <v>0</v>
      </c>
      <c r="S302" s="144">
        <v>0</v>
      </c>
      <c r="T302" s="145">
        <f>S302*H302</f>
        <v>0</v>
      </c>
      <c r="U302" s="48"/>
      <c r="V302" s="48"/>
    </row>
    <row r="303" spans="1:22" s="146" customFormat="1" ht="15">
      <c r="A303" s="48"/>
      <c r="B303" s="49"/>
      <c r="C303" s="48"/>
      <c r="D303" s="147" t="s">
        <v>94</v>
      </c>
      <c r="E303" s="48"/>
      <c r="F303" s="106" t="s">
        <v>326</v>
      </c>
      <c r="G303" s="48"/>
      <c r="H303" s="48"/>
      <c r="I303" s="148"/>
      <c r="J303" s="48"/>
      <c r="K303" s="48"/>
      <c r="L303" s="49"/>
      <c r="M303" s="149"/>
      <c r="N303" s="48"/>
      <c r="O303" s="48"/>
      <c r="P303" s="48"/>
      <c r="Q303" s="48"/>
      <c r="R303" s="48"/>
      <c r="S303" s="48"/>
      <c r="T303" s="150"/>
      <c r="U303" s="48"/>
      <c r="V303" s="48"/>
    </row>
    <row r="304" spans="1:22" s="146" customFormat="1" ht="36">
      <c r="A304" s="48"/>
      <c r="B304" s="49"/>
      <c r="C304" s="116">
        <v>92</v>
      </c>
      <c r="D304" s="116" t="s">
        <v>158</v>
      </c>
      <c r="E304" s="114" t="s">
        <v>338</v>
      </c>
      <c r="F304" s="115" t="s">
        <v>402</v>
      </c>
      <c r="G304" s="116" t="s">
        <v>107</v>
      </c>
      <c r="H304" s="175">
        <v>29</v>
      </c>
      <c r="I304" s="176"/>
      <c r="J304" s="177">
        <f>ROUND(I304*H304,2)</f>
        <v>0</v>
      </c>
      <c r="K304" s="115" t="s">
        <v>371</v>
      </c>
      <c r="L304" s="178"/>
      <c r="M304" s="179" t="s">
        <v>6</v>
      </c>
      <c r="N304" s="180" t="s">
        <v>27</v>
      </c>
      <c r="O304" s="48"/>
      <c r="P304" s="144">
        <f>O304*H304</f>
        <v>0</v>
      </c>
      <c r="Q304" s="144">
        <v>0.00028</v>
      </c>
      <c r="R304" s="144">
        <f>Q304*H304</f>
        <v>0.008119999999999999</v>
      </c>
      <c r="S304" s="144">
        <v>0</v>
      </c>
      <c r="T304" s="145">
        <f>S304*H304</f>
        <v>0</v>
      </c>
      <c r="U304" s="48"/>
      <c r="V304" s="48"/>
    </row>
    <row r="305" spans="1:22" s="146" customFormat="1" ht="48">
      <c r="A305" s="48"/>
      <c r="B305" s="49"/>
      <c r="C305" s="97">
        <v>93</v>
      </c>
      <c r="D305" s="97" t="s">
        <v>90</v>
      </c>
      <c r="E305" s="96" t="s">
        <v>324</v>
      </c>
      <c r="F305" s="1" t="s">
        <v>325</v>
      </c>
      <c r="G305" s="97" t="s">
        <v>107</v>
      </c>
      <c r="H305" s="139">
        <v>29</v>
      </c>
      <c r="I305" s="140"/>
      <c r="J305" s="141">
        <f>ROUND(I305*H305,2)</f>
        <v>0</v>
      </c>
      <c r="K305" s="1" t="s">
        <v>371</v>
      </c>
      <c r="L305" s="49"/>
      <c r="M305" s="142" t="s">
        <v>6</v>
      </c>
      <c r="N305" s="143" t="s">
        <v>27</v>
      </c>
      <c r="O305" s="48"/>
      <c r="P305" s="144">
        <f>O305*H305</f>
        <v>0</v>
      </c>
      <c r="Q305" s="144">
        <v>0</v>
      </c>
      <c r="R305" s="144">
        <f>Q305*H305</f>
        <v>0</v>
      </c>
      <c r="S305" s="144">
        <v>0</v>
      </c>
      <c r="T305" s="145">
        <f>S305*H305</f>
        <v>0</v>
      </c>
      <c r="U305" s="48"/>
      <c r="V305" s="48"/>
    </row>
    <row r="306" spans="1:22" s="146" customFormat="1" ht="15">
      <c r="A306" s="48"/>
      <c r="B306" s="49"/>
      <c r="C306" s="48"/>
      <c r="D306" s="147" t="s">
        <v>94</v>
      </c>
      <c r="E306" s="48"/>
      <c r="F306" s="106" t="s">
        <v>326</v>
      </c>
      <c r="G306" s="48"/>
      <c r="H306" s="48"/>
      <c r="I306" s="148"/>
      <c r="J306" s="48"/>
      <c r="K306" s="48"/>
      <c r="L306" s="49"/>
      <c r="M306" s="149"/>
      <c r="N306" s="48"/>
      <c r="O306" s="48"/>
      <c r="P306" s="48"/>
      <c r="Q306" s="48"/>
      <c r="R306" s="48"/>
      <c r="S306" s="48"/>
      <c r="T306" s="150"/>
      <c r="U306" s="48"/>
      <c r="V306" s="48"/>
    </row>
    <row r="307" spans="1:22" s="146" customFormat="1" ht="24">
      <c r="A307" s="48"/>
      <c r="B307" s="49"/>
      <c r="C307" s="116">
        <v>94</v>
      </c>
      <c r="D307" s="116" t="s">
        <v>158</v>
      </c>
      <c r="E307" s="114" t="s">
        <v>341</v>
      </c>
      <c r="F307" s="115" t="s">
        <v>403</v>
      </c>
      <c r="G307" s="116" t="s">
        <v>107</v>
      </c>
      <c r="H307" s="175">
        <v>4</v>
      </c>
      <c r="I307" s="176"/>
      <c r="J307" s="177">
        <f>ROUND(I307*H307,2)</f>
        <v>0</v>
      </c>
      <c r="K307" s="115" t="s">
        <v>371</v>
      </c>
      <c r="L307" s="178"/>
      <c r="M307" s="179" t="s">
        <v>6</v>
      </c>
      <c r="N307" s="180" t="s">
        <v>27</v>
      </c>
      <c r="O307" s="48"/>
      <c r="P307" s="144">
        <f>O307*H307</f>
        <v>0</v>
      </c>
      <c r="Q307" s="144">
        <v>0.00028</v>
      </c>
      <c r="R307" s="144">
        <f>Q307*H307</f>
        <v>0.00112</v>
      </c>
      <c r="S307" s="144">
        <v>0</v>
      </c>
      <c r="T307" s="145">
        <f>S307*H307</f>
        <v>0</v>
      </c>
      <c r="U307" s="48"/>
      <c r="V307" s="48"/>
    </row>
    <row r="308" spans="1:22" s="146" customFormat="1" ht="48">
      <c r="A308" s="48"/>
      <c r="B308" s="49"/>
      <c r="C308" s="97">
        <v>95</v>
      </c>
      <c r="D308" s="97" t="s">
        <v>90</v>
      </c>
      <c r="E308" s="96" t="s">
        <v>324</v>
      </c>
      <c r="F308" s="1" t="s">
        <v>325</v>
      </c>
      <c r="G308" s="97" t="s">
        <v>107</v>
      </c>
      <c r="H308" s="139">
        <v>4</v>
      </c>
      <c r="I308" s="140"/>
      <c r="J308" s="141">
        <f>ROUND(I308*H308,2)</f>
        <v>0</v>
      </c>
      <c r="K308" s="1" t="s">
        <v>371</v>
      </c>
      <c r="L308" s="49"/>
      <c r="M308" s="142" t="s">
        <v>6</v>
      </c>
      <c r="N308" s="143" t="s">
        <v>27</v>
      </c>
      <c r="O308" s="48"/>
      <c r="P308" s="144">
        <f>O308*H308</f>
        <v>0</v>
      </c>
      <c r="Q308" s="144">
        <v>0</v>
      </c>
      <c r="R308" s="144">
        <f>Q308*H308</f>
        <v>0</v>
      </c>
      <c r="S308" s="144">
        <v>0</v>
      </c>
      <c r="T308" s="145">
        <f>S308*H308</f>
        <v>0</v>
      </c>
      <c r="U308" s="48"/>
      <c r="V308" s="48"/>
    </row>
    <row r="309" spans="1:22" s="146" customFormat="1" ht="15">
      <c r="A309" s="48"/>
      <c r="B309" s="49"/>
      <c r="C309" s="48"/>
      <c r="D309" s="147" t="s">
        <v>94</v>
      </c>
      <c r="E309" s="48"/>
      <c r="F309" s="106" t="s">
        <v>326</v>
      </c>
      <c r="G309" s="48"/>
      <c r="H309" s="48"/>
      <c r="I309" s="148"/>
      <c r="J309" s="48"/>
      <c r="K309" s="48"/>
      <c r="L309" s="49"/>
      <c r="M309" s="149"/>
      <c r="N309" s="48"/>
      <c r="O309" s="48"/>
      <c r="P309" s="48"/>
      <c r="Q309" s="48"/>
      <c r="R309" s="48"/>
      <c r="S309" s="48"/>
      <c r="T309" s="150"/>
      <c r="U309" s="48"/>
      <c r="V309" s="48"/>
    </row>
    <row r="310" spans="1:22" s="146" customFormat="1" ht="24">
      <c r="A310" s="48"/>
      <c r="B310" s="49"/>
      <c r="C310" s="116">
        <v>96</v>
      </c>
      <c r="D310" s="116" t="s">
        <v>158</v>
      </c>
      <c r="E310" s="114" t="s">
        <v>344</v>
      </c>
      <c r="F310" s="115" t="s">
        <v>404</v>
      </c>
      <c r="G310" s="116" t="s">
        <v>107</v>
      </c>
      <c r="H310" s="175">
        <v>24</v>
      </c>
      <c r="I310" s="176"/>
      <c r="J310" s="177">
        <f>ROUND(I310*H310,2)</f>
        <v>0</v>
      </c>
      <c r="K310" s="115" t="s">
        <v>371</v>
      </c>
      <c r="L310" s="178"/>
      <c r="M310" s="179" t="s">
        <v>6</v>
      </c>
      <c r="N310" s="180" t="s">
        <v>27</v>
      </c>
      <c r="O310" s="48"/>
      <c r="P310" s="144">
        <f>O310*H310</f>
        <v>0</v>
      </c>
      <c r="Q310" s="144">
        <v>0.00028</v>
      </c>
      <c r="R310" s="144">
        <f>Q310*H310</f>
        <v>0.006719999999999999</v>
      </c>
      <c r="S310" s="144">
        <v>0</v>
      </c>
      <c r="T310" s="145">
        <f>S310*H310</f>
        <v>0</v>
      </c>
      <c r="U310" s="48"/>
      <c r="V310" s="48"/>
    </row>
    <row r="311" spans="1:22" s="146" customFormat="1" ht="48">
      <c r="A311" s="48"/>
      <c r="B311" s="49"/>
      <c r="C311" s="97">
        <v>97</v>
      </c>
      <c r="D311" s="97" t="s">
        <v>90</v>
      </c>
      <c r="E311" s="96" t="s">
        <v>324</v>
      </c>
      <c r="F311" s="1" t="s">
        <v>325</v>
      </c>
      <c r="G311" s="97" t="s">
        <v>107</v>
      </c>
      <c r="H311" s="139">
        <v>24</v>
      </c>
      <c r="I311" s="140"/>
      <c r="J311" s="141">
        <f>ROUND(I311*H311,2)</f>
        <v>0</v>
      </c>
      <c r="K311" s="1" t="s">
        <v>371</v>
      </c>
      <c r="L311" s="49"/>
      <c r="M311" s="142" t="s">
        <v>6</v>
      </c>
      <c r="N311" s="143" t="s">
        <v>27</v>
      </c>
      <c r="O311" s="48"/>
      <c r="P311" s="144">
        <f>O311*H311</f>
        <v>0</v>
      </c>
      <c r="Q311" s="144">
        <v>0</v>
      </c>
      <c r="R311" s="144">
        <f>Q311*H311</f>
        <v>0</v>
      </c>
      <c r="S311" s="144">
        <v>0</v>
      </c>
      <c r="T311" s="145">
        <f>S311*H311</f>
        <v>0</v>
      </c>
      <c r="U311" s="48"/>
      <c r="V311" s="48"/>
    </row>
    <row r="312" spans="1:22" s="146" customFormat="1" ht="15">
      <c r="A312" s="48"/>
      <c r="B312" s="49"/>
      <c r="C312" s="48"/>
      <c r="D312" s="147" t="s">
        <v>94</v>
      </c>
      <c r="E312" s="48"/>
      <c r="F312" s="106" t="s">
        <v>326</v>
      </c>
      <c r="G312" s="48"/>
      <c r="H312" s="48"/>
      <c r="I312" s="148"/>
      <c r="J312" s="48"/>
      <c r="K312" s="48"/>
      <c r="L312" s="49"/>
      <c r="M312" s="149"/>
      <c r="N312" s="48"/>
      <c r="O312" s="48"/>
      <c r="P312" s="48"/>
      <c r="Q312" s="48"/>
      <c r="R312" s="48"/>
      <c r="S312" s="48"/>
      <c r="T312" s="150"/>
      <c r="U312" s="48"/>
      <c r="V312" s="48"/>
    </row>
    <row r="313" spans="1:22" s="146" customFormat="1" ht="24">
      <c r="A313" s="48"/>
      <c r="B313" s="49"/>
      <c r="C313" s="116">
        <v>98</v>
      </c>
      <c r="D313" s="116" t="s">
        <v>158</v>
      </c>
      <c r="E313" s="114" t="s">
        <v>346</v>
      </c>
      <c r="F313" s="115" t="s">
        <v>405</v>
      </c>
      <c r="G313" s="116" t="s">
        <v>107</v>
      </c>
      <c r="H313" s="175">
        <v>45</v>
      </c>
      <c r="I313" s="176"/>
      <c r="J313" s="177">
        <f>ROUND(I313*H313,2)</f>
        <v>0</v>
      </c>
      <c r="K313" s="115" t="s">
        <v>371</v>
      </c>
      <c r="L313" s="178"/>
      <c r="M313" s="179" t="s">
        <v>6</v>
      </c>
      <c r="N313" s="180" t="s">
        <v>27</v>
      </c>
      <c r="O313" s="48"/>
      <c r="P313" s="144">
        <f>O313*H313</f>
        <v>0</v>
      </c>
      <c r="Q313" s="144">
        <v>0.00028</v>
      </c>
      <c r="R313" s="144">
        <f>Q313*H313</f>
        <v>0.012599999999999998</v>
      </c>
      <c r="S313" s="144">
        <v>0</v>
      </c>
      <c r="T313" s="145">
        <f>S313*H313</f>
        <v>0</v>
      </c>
      <c r="U313" s="48"/>
      <c r="V313" s="48"/>
    </row>
    <row r="314" spans="1:22" s="146" customFormat="1" ht="48">
      <c r="A314" s="48"/>
      <c r="B314" s="49"/>
      <c r="C314" s="97">
        <v>99</v>
      </c>
      <c r="D314" s="97" t="s">
        <v>90</v>
      </c>
      <c r="E314" s="96" t="s">
        <v>324</v>
      </c>
      <c r="F314" s="1" t="s">
        <v>325</v>
      </c>
      <c r="G314" s="97" t="s">
        <v>107</v>
      </c>
      <c r="H314" s="139">
        <v>45</v>
      </c>
      <c r="I314" s="140"/>
      <c r="J314" s="141">
        <f>ROUND(I314*H314,2)</f>
        <v>0</v>
      </c>
      <c r="K314" s="1" t="s">
        <v>371</v>
      </c>
      <c r="L314" s="49"/>
      <c r="M314" s="142" t="s">
        <v>6</v>
      </c>
      <c r="N314" s="143" t="s">
        <v>27</v>
      </c>
      <c r="O314" s="48"/>
      <c r="P314" s="144">
        <f>O314*H314</f>
        <v>0</v>
      </c>
      <c r="Q314" s="144">
        <v>0</v>
      </c>
      <c r="R314" s="144">
        <f>Q314*H314</f>
        <v>0</v>
      </c>
      <c r="S314" s="144">
        <v>0</v>
      </c>
      <c r="T314" s="145">
        <f>S314*H314</f>
        <v>0</v>
      </c>
      <c r="U314" s="48"/>
      <c r="V314" s="48"/>
    </row>
    <row r="315" spans="1:22" s="146" customFormat="1" ht="15">
      <c r="A315" s="48"/>
      <c r="B315" s="49"/>
      <c r="C315" s="48"/>
      <c r="D315" s="147" t="s">
        <v>94</v>
      </c>
      <c r="E315" s="48"/>
      <c r="F315" s="106" t="s">
        <v>326</v>
      </c>
      <c r="G315" s="48"/>
      <c r="H315" s="48"/>
      <c r="I315" s="148"/>
      <c r="J315" s="48"/>
      <c r="K315" s="48"/>
      <c r="L315" s="49"/>
      <c r="M315" s="149"/>
      <c r="N315" s="48"/>
      <c r="O315" s="48"/>
      <c r="P315" s="48"/>
      <c r="Q315" s="48"/>
      <c r="R315" s="48"/>
      <c r="S315" s="48"/>
      <c r="T315" s="150"/>
      <c r="U315" s="48"/>
      <c r="V315" s="48"/>
    </row>
    <row r="316" spans="1:22" s="146" customFormat="1" ht="24">
      <c r="A316" s="48"/>
      <c r="B316" s="49"/>
      <c r="C316" s="116">
        <v>100</v>
      </c>
      <c r="D316" s="116" t="s">
        <v>158</v>
      </c>
      <c r="E316" s="114" t="s">
        <v>347</v>
      </c>
      <c r="F316" s="115" t="s">
        <v>406</v>
      </c>
      <c r="G316" s="116" t="s">
        <v>107</v>
      </c>
      <c r="H316" s="175">
        <v>21</v>
      </c>
      <c r="I316" s="176"/>
      <c r="J316" s="177">
        <f>ROUND(I316*H316,2)</f>
        <v>0</v>
      </c>
      <c r="K316" s="115" t="s">
        <v>371</v>
      </c>
      <c r="L316" s="178"/>
      <c r="M316" s="179" t="s">
        <v>6</v>
      </c>
      <c r="N316" s="180" t="s">
        <v>27</v>
      </c>
      <c r="O316" s="48"/>
      <c r="P316" s="144">
        <f>O316*H316</f>
        <v>0</v>
      </c>
      <c r="Q316" s="144">
        <v>0.00028</v>
      </c>
      <c r="R316" s="144">
        <f>Q316*H316</f>
        <v>0.00588</v>
      </c>
      <c r="S316" s="144">
        <v>0</v>
      </c>
      <c r="T316" s="145">
        <f>S316*H316</f>
        <v>0</v>
      </c>
      <c r="U316" s="48"/>
      <c r="V316" s="48"/>
    </row>
    <row r="317" spans="1:22" s="146" customFormat="1" ht="48">
      <c r="A317" s="48"/>
      <c r="B317" s="49"/>
      <c r="C317" s="97">
        <v>101</v>
      </c>
      <c r="D317" s="97" t="s">
        <v>90</v>
      </c>
      <c r="E317" s="96" t="s">
        <v>324</v>
      </c>
      <c r="F317" s="1" t="s">
        <v>325</v>
      </c>
      <c r="G317" s="97" t="s">
        <v>107</v>
      </c>
      <c r="H317" s="139">
        <v>21</v>
      </c>
      <c r="I317" s="140"/>
      <c r="J317" s="141">
        <f>ROUND(I317*H317,2)</f>
        <v>0</v>
      </c>
      <c r="K317" s="1" t="s">
        <v>371</v>
      </c>
      <c r="L317" s="49"/>
      <c r="M317" s="142" t="s">
        <v>6</v>
      </c>
      <c r="N317" s="143" t="s">
        <v>27</v>
      </c>
      <c r="O317" s="48"/>
      <c r="P317" s="144">
        <f>O317*H317</f>
        <v>0</v>
      </c>
      <c r="Q317" s="144">
        <v>0</v>
      </c>
      <c r="R317" s="144">
        <f>Q317*H317</f>
        <v>0</v>
      </c>
      <c r="S317" s="144">
        <v>0</v>
      </c>
      <c r="T317" s="145">
        <f>S317*H317</f>
        <v>0</v>
      </c>
      <c r="U317" s="48"/>
      <c r="V317" s="48"/>
    </row>
    <row r="318" spans="1:22" s="146" customFormat="1" ht="15">
      <c r="A318" s="48"/>
      <c r="B318" s="49"/>
      <c r="C318" s="48"/>
      <c r="D318" s="147" t="s">
        <v>94</v>
      </c>
      <c r="E318" s="48"/>
      <c r="F318" s="106" t="s">
        <v>326</v>
      </c>
      <c r="G318" s="48"/>
      <c r="H318" s="48"/>
      <c r="I318" s="148"/>
      <c r="J318" s="48"/>
      <c r="K318" s="48"/>
      <c r="L318" s="49"/>
      <c r="M318" s="149"/>
      <c r="N318" s="48"/>
      <c r="O318" s="48"/>
      <c r="P318" s="48"/>
      <c r="Q318" s="48"/>
      <c r="R318" s="48"/>
      <c r="S318" s="48"/>
      <c r="T318" s="150"/>
      <c r="U318" s="48"/>
      <c r="V318" s="48"/>
    </row>
    <row r="319" spans="1:25" s="146" customFormat="1" ht="24">
      <c r="A319" s="48"/>
      <c r="B319" s="49"/>
      <c r="C319" s="116">
        <v>102</v>
      </c>
      <c r="D319" s="116" t="s">
        <v>158</v>
      </c>
      <c r="E319" s="114" t="s">
        <v>348</v>
      </c>
      <c r="F319" s="115" t="s">
        <v>349</v>
      </c>
      <c r="G319" s="116" t="s">
        <v>268</v>
      </c>
      <c r="H319" s="175">
        <f>Y319</f>
        <v>274</v>
      </c>
      <c r="I319" s="176"/>
      <c r="J319" s="177">
        <f>ROUND(I319*H319,2)</f>
        <v>0</v>
      </c>
      <c r="K319" s="115" t="s">
        <v>371</v>
      </c>
      <c r="L319" s="178"/>
      <c r="M319" s="179" t="s">
        <v>6</v>
      </c>
      <c r="N319" s="180" t="s">
        <v>27</v>
      </c>
      <c r="O319" s="48"/>
      <c r="P319" s="144">
        <f>O319*H319</f>
        <v>0</v>
      </c>
      <c r="Q319" s="144">
        <v>0.00028</v>
      </c>
      <c r="R319" s="144">
        <f>Q319*H319</f>
        <v>0.07672</v>
      </c>
      <c r="S319" s="144">
        <v>0</v>
      </c>
      <c r="T319" s="145">
        <f>S319*H319</f>
        <v>0</v>
      </c>
      <c r="U319" s="48"/>
      <c r="V319" s="48"/>
      <c r="Y319" s="189">
        <f>SUM(H283:H317)/2</f>
        <v>274</v>
      </c>
    </row>
    <row r="320" spans="1:22" s="146" customFormat="1" ht="15">
      <c r="A320" s="151"/>
      <c r="B320" s="152"/>
      <c r="C320" s="151"/>
      <c r="D320" s="153" t="s">
        <v>86</v>
      </c>
      <c r="E320" s="173" t="s">
        <v>350</v>
      </c>
      <c r="F320" s="173" t="s">
        <v>351</v>
      </c>
      <c r="G320" s="151"/>
      <c r="H320" s="151"/>
      <c r="I320" s="155"/>
      <c r="J320" s="174">
        <f>SUM(J323,J326,J329,J332,J335,J338)</f>
        <v>0</v>
      </c>
      <c r="K320" s="151"/>
      <c r="L320" s="152"/>
      <c r="M320" s="157"/>
      <c r="N320" s="151"/>
      <c r="O320" s="151"/>
      <c r="P320" s="158">
        <v>0</v>
      </c>
      <c r="Q320" s="151"/>
      <c r="R320" s="158">
        <v>0</v>
      </c>
      <c r="S320" s="151"/>
      <c r="T320" s="159">
        <v>0</v>
      </c>
      <c r="U320" s="151"/>
      <c r="V320" s="151"/>
    </row>
    <row r="321" spans="1:22" s="146" customFormat="1" ht="24">
      <c r="A321" s="151"/>
      <c r="B321" s="152"/>
      <c r="C321" s="151"/>
      <c r="D321" s="153" t="s">
        <v>86</v>
      </c>
      <c r="E321" s="173"/>
      <c r="F321" s="115" t="s">
        <v>410</v>
      </c>
      <c r="G321" s="116" t="s">
        <v>107</v>
      </c>
      <c r="H321" s="175">
        <v>52</v>
      </c>
      <c r="I321" s="176"/>
      <c r="J321" s="177">
        <f aca="true" t="shared" si="4" ref="J321">ROUND(I321*H321,2)</f>
        <v>0</v>
      </c>
      <c r="K321" s="115" t="s">
        <v>371</v>
      </c>
      <c r="L321" s="152"/>
      <c r="M321" s="157"/>
      <c r="N321" s="151"/>
      <c r="O321" s="151"/>
      <c r="P321" s="158">
        <f>SUM(P322:P323)</f>
        <v>0</v>
      </c>
      <c r="Q321" s="151"/>
      <c r="R321" s="158">
        <f>SUM(R322:R323)</f>
        <v>0</v>
      </c>
      <c r="S321" s="151"/>
      <c r="T321" s="159">
        <f>SUM(T322:T323)</f>
        <v>0</v>
      </c>
      <c r="U321" s="151"/>
      <c r="V321" s="151"/>
    </row>
    <row r="322" spans="1:22" s="146" customFormat="1" ht="36">
      <c r="A322" s="48"/>
      <c r="B322" s="49"/>
      <c r="C322" s="97">
        <v>103</v>
      </c>
      <c r="D322" s="97" t="s">
        <v>90</v>
      </c>
      <c r="E322" s="96" t="s">
        <v>356</v>
      </c>
      <c r="F322" s="1" t="s">
        <v>357</v>
      </c>
      <c r="G322" s="97" t="s">
        <v>107</v>
      </c>
      <c r="H322" s="139">
        <v>52</v>
      </c>
      <c r="I322" s="140"/>
      <c r="J322" s="141">
        <f>ROUND(I322*H322,2)</f>
        <v>0</v>
      </c>
      <c r="K322" s="1" t="s">
        <v>371</v>
      </c>
      <c r="L322" s="49"/>
      <c r="M322" s="142" t="s">
        <v>6</v>
      </c>
      <c r="N322" s="143" t="s">
        <v>27</v>
      </c>
      <c r="O322" s="48"/>
      <c r="P322" s="144">
        <f>O322*H322</f>
        <v>0</v>
      </c>
      <c r="Q322" s="144">
        <v>0</v>
      </c>
      <c r="R322" s="144">
        <f>Q322*H322</f>
        <v>0</v>
      </c>
      <c r="S322" s="144">
        <v>0</v>
      </c>
      <c r="T322" s="145">
        <f>S322*H322</f>
        <v>0</v>
      </c>
      <c r="U322" s="48"/>
      <c r="V322" s="48"/>
    </row>
    <row r="323" spans="1:22" s="146" customFormat="1" ht="15">
      <c r="A323" s="48"/>
      <c r="B323" s="49"/>
      <c r="C323" s="48"/>
      <c r="D323" s="147" t="s">
        <v>94</v>
      </c>
      <c r="E323" s="48"/>
      <c r="F323" s="106" t="s">
        <v>354</v>
      </c>
      <c r="G323" s="48"/>
      <c r="H323" s="48"/>
      <c r="I323" s="148"/>
      <c r="J323" s="192">
        <f>SUM(J321:J322)</f>
        <v>0</v>
      </c>
      <c r="K323" s="48"/>
      <c r="L323" s="49"/>
      <c r="M323" s="149"/>
      <c r="N323" s="48"/>
      <c r="O323" s="48"/>
      <c r="P323" s="48"/>
      <c r="Q323" s="48"/>
      <c r="R323" s="48"/>
      <c r="S323" s="48"/>
      <c r="T323" s="150"/>
      <c r="U323" s="48"/>
      <c r="V323" s="48"/>
    </row>
    <row r="324" spans="1:22" s="146" customFormat="1" ht="24">
      <c r="A324" s="151"/>
      <c r="B324" s="152"/>
      <c r="C324" s="151"/>
      <c r="D324" s="153" t="s">
        <v>86</v>
      </c>
      <c r="E324" s="173"/>
      <c r="F324" s="115" t="s">
        <v>411</v>
      </c>
      <c r="G324" s="116" t="s">
        <v>107</v>
      </c>
      <c r="H324" s="175">
        <v>1</v>
      </c>
      <c r="I324" s="176"/>
      <c r="J324" s="177">
        <f aca="true" t="shared" si="5" ref="J324">ROUND(I324*H324,2)</f>
        <v>0</v>
      </c>
      <c r="K324" s="115" t="s">
        <v>371</v>
      </c>
      <c r="L324" s="152"/>
      <c r="M324" s="157"/>
      <c r="N324" s="151"/>
      <c r="O324" s="151"/>
      <c r="P324" s="158">
        <f>SUM(P325:P337)</f>
        <v>0</v>
      </c>
      <c r="Q324" s="151"/>
      <c r="R324" s="158">
        <f>SUM(R325:R337)</f>
        <v>0</v>
      </c>
      <c r="S324" s="151"/>
      <c r="T324" s="159">
        <f>SUM(T325:T337)</f>
        <v>0</v>
      </c>
      <c r="U324" s="151"/>
      <c r="V324" s="151"/>
    </row>
    <row r="325" spans="1:22" s="146" customFormat="1" ht="36">
      <c r="A325" s="48"/>
      <c r="B325" s="49"/>
      <c r="C325" s="97">
        <v>104</v>
      </c>
      <c r="D325" s="97" t="s">
        <v>90</v>
      </c>
      <c r="E325" s="96" t="s">
        <v>352</v>
      </c>
      <c r="F325" s="1" t="s">
        <v>353</v>
      </c>
      <c r="G325" s="97" t="s">
        <v>107</v>
      </c>
      <c r="H325" s="139">
        <v>1</v>
      </c>
      <c r="I325" s="140"/>
      <c r="J325" s="141">
        <f>ROUND(I325*H325,2)</f>
        <v>0</v>
      </c>
      <c r="K325" s="1" t="s">
        <v>371</v>
      </c>
      <c r="L325" s="178"/>
      <c r="M325" s="179" t="s">
        <v>6</v>
      </c>
      <c r="N325" s="180" t="s">
        <v>27</v>
      </c>
      <c r="O325" s="48"/>
      <c r="P325" s="144">
        <f aca="true" t="shared" si="6" ref="P325:P337">O325*H325</f>
        <v>0</v>
      </c>
      <c r="Q325" s="144">
        <v>0</v>
      </c>
      <c r="R325" s="144">
        <f aca="true" t="shared" si="7" ref="R325:R337">Q325*H325</f>
        <v>0</v>
      </c>
      <c r="S325" s="144">
        <v>0</v>
      </c>
      <c r="T325" s="145">
        <f aca="true" t="shared" si="8" ref="T325:T337">S325*H325</f>
        <v>0</v>
      </c>
      <c r="U325" s="48"/>
      <c r="V325" s="48"/>
    </row>
    <row r="326" spans="1:22" s="146" customFormat="1" ht="15">
      <c r="A326" s="48"/>
      <c r="B326" s="49"/>
      <c r="C326" s="48"/>
      <c r="D326" s="147" t="s">
        <v>94</v>
      </c>
      <c r="E326" s="48"/>
      <c r="F326" s="106" t="s">
        <v>354</v>
      </c>
      <c r="G326" s="48"/>
      <c r="H326" s="48"/>
      <c r="I326" s="148"/>
      <c r="J326" s="192">
        <f>SUM(J324:J325)</f>
        <v>0</v>
      </c>
      <c r="K326" s="48"/>
      <c r="L326" s="178"/>
      <c r="M326" s="179" t="s">
        <v>6</v>
      </c>
      <c r="N326" s="180" t="s">
        <v>27</v>
      </c>
      <c r="O326" s="48"/>
      <c r="P326" s="144">
        <f t="shared" si="6"/>
        <v>0</v>
      </c>
      <c r="Q326" s="144">
        <v>0</v>
      </c>
      <c r="R326" s="144">
        <f t="shared" si="7"/>
        <v>0</v>
      </c>
      <c r="S326" s="144">
        <v>0</v>
      </c>
      <c r="T326" s="145">
        <f t="shared" si="8"/>
        <v>0</v>
      </c>
      <c r="U326" s="48"/>
      <c r="V326" s="48"/>
    </row>
    <row r="327" spans="1:22" s="146" customFormat="1" ht="24">
      <c r="A327" s="48"/>
      <c r="B327" s="49"/>
      <c r="C327" s="116"/>
      <c r="D327" s="153" t="s">
        <v>86</v>
      </c>
      <c r="E327" s="173"/>
      <c r="F327" s="115" t="s">
        <v>412</v>
      </c>
      <c r="G327" s="116" t="s">
        <v>107</v>
      </c>
      <c r="H327" s="175">
        <v>1</v>
      </c>
      <c r="I327" s="176"/>
      <c r="J327" s="177">
        <f aca="true" t="shared" si="9" ref="J327">ROUND(I327*H327,2)</f>
        <v>0</v>
      </c>
      <c r="K327" s="115" t="s">
        <v>371</v>
      </c>
      <c r="L327" s="178"/>
      <c r="M327" s="179" t="s">
        <v>6</v>
      </c>
      <c r="N327" s="180" t="s">
        <v>27</v>
      </c>
      <c r="O327" s="48"/>
      <c r="P327" s="144">
        <f t="shared" si="6"/>
        <v>0</v>
      </c>
      <c r="Q327" s="144">
        <v>0</v>
      </c>
      <c r="R327" s="144">
        <f t="shared" si="7"/>
        <v>0</v>
      </c>
      <c r="S327" s="144">
        <v>0</v>
      </c>
      <c r="T327" s="145">
        <f t="shared" si="8"/>
        <v>0</v>
      </c>
      <c r="U327" s="48"/>
      <c r="V327" s="48"/>
    </row>
    <row r="328" spans="1:22" s="146" customFormat="1" ht="36">
      <c r="A328" s="48"/>
      <c r="B328" s="49"/>
      <c r="C328" s="97">
        <v>105</v>
      </c>
      <c r="D328" s="97" t="s">
        <v>90</v>
      </c>
      <c r="E328" s="96" t="s">
        <v>352</v>
      </c>
      <c r="F328" s="1" t="s">
        <v>353</v>
      </c>
      <c r="G328" s="97" t="s">
        <v>107</v>
      </c>
      <c r="H328" s="139">
        <v>1</v>
      </c>
      <c r="I328" s="140"/>
      <c r="J328" s="141">
        <f>ROUND(I328*H328,2)</f>
        <v>0</v>
      </c>
      <c r="K328" s="1" t="s">
        <v>371</v>
      </c>
      <c r="L328" s="178"/>
      <c r="M328" s="179" t="s">
        <v>6</v>
      </c>
      <c r="N328" s="180" t="s">
        <v>27</v>
      </c>
      <c r="O328" s="48"/>
      <c r="P328" s="144">
        <f t="shared" si="6"/>
        <v>0</v>
      </c>
      <c r="Q328" s="144">
        <v>0</v>
      </c>
      <c r="R328" s="144">
        <f t="shared" si="7"/>
        <v>0</v>
      </c>
      <c r="S328" s="144">
        <v>0</v>
      </c>
      <c r="T328" s="145">
        <f t="shared" si="8"/>
        <v>0</v>
      </c>
      <c r="U328" s="48"/>
      <c r="V328" s="48"/>
    </row>
    <row r="329" spans="1:22" s="146" customFormat="1" ht="15">
      <c r="A329" s="48"/>
      <c r="B329" s="49"/>
      <c r="C329" s="116"/>
      <c r="D329" s="147" t="s">
        <v>94</v>
      </c>
      <c r="E329" s="48"/>
      <c r="F329" s="106" t="s">
        <v>354</v>
      </c>
      <c r="G329" s="48"/>
      <c r="H329" s="48"/>
      <c r="I329" s="148"/>
      <c r="J329" s="192">
        <f>SUM(J327:J328)</f>
        <v>0</v>
      </c>
      <c r="K329" s="48"/>
      <c r="L329" s="178"/>
      <c r="M329" s="179" t="s">
        <v>6</v>
      </c>
      <c r="N329" s="180" t="s">
        <v>27</v>
      </c>
      <c r="O329" s="48"/>
      <c r="P329" s="144">
        <f t="shared" si="6"/>
        <v>0</v>
      </c>
      <c r="Q329" s="144">
        <v>0</v>
      </c>
      <c r="R329" s="144">
        <f t="shared" si="7"/>
        <v>0</v>
      </c>
      <c r="S329" s="144">
        <v>0</v>
      </c>
      <c r="T329" s="145">
        <f t="shared" si="8"/>
        <v>0</v>
      </c>
      <c r="U329" s="48"/>
      <c r="V329" s="48"/>
    </row>
    <row r="330" spans="1:22" s="146" customFormat="1" ht="24">
      <c r="A330" s="48"/>
      <c r="B330" s="49"/>
      <c r="C330" s="116">
        <v>106</v>
      </c>
      <c r="D330" s="153" t="s">
        <v>86</v>
      </c>
      <c r="E330" s="173"/>
      <c r="F330" s="115" t="s">
        <v>413</v>
      </c>
      <c r="G330" s="116" t="s">
        <v>107</v>
      </c>
      <c r="H330" s="175">
        <v>1</v>
      </c>
      <c r="I330" s="176"/>
      <c r="J330" s="177">
        <f aca="true" t="shared" si="10" ref="J330">ROUND(I330*H330,2)</f>
        <v>0</v>
      </c>
      <c r="K330" s="115" t="s">
        <v>371</v>
      </c>
      <c r="L330" s="178"/>
      <c r="M330" s="179" t="s">
        <v>6</v>
      </c>
      <c r="N330" s="180" t="s">
        <v>27</v>
      </c>
      <c r="O330" s="48"/>
      <c r="P330" s="144">
        <f t="shared" si="6"/>
        <v>0</v>
      </c>
      <c r="Q330" s="144">
        <v>0</v>
      </c>
      <c r="R330" s="144">
        <f t="shared" si="7"/>
        <v>0</v>
      </c>
      <c r="S330" s="144">
        <v>0</v>
      </c>
      <c r="T330" s="145">
        <f t="shared" si="8"/>
        <v>0</v>
      </c>
      <c r="U330" s="48"/>
      <c r="V330" s="48"/>
    </row>
    <row r="331" spans="1:22" s="146" customFormat="1" ht="36">
      <c r="A331" s="48"/>
      <c r="B331" s="49"/>
      <c r="C331" s="97">
        <v>107</v>
      </c>
      <c r="D331" s="97" t="s">
        <v>90</v>
      </c>
      <c r="E331" s="96" t="s">
        <v>352</v>
      </c>
      <c r="F331" s="1" t="s">
        <v>353</v>
      </c>
      <c r="G331" s="97" t="s">
        <v>107</v>
      </c>
      <c r="H331" s="139">
        <v>1</v>
      </c>
      <c r="I331" s="140"/>
      <c r="J331" s="141">
        <f>ROUND(I331*H331,2)</f>
        <v>0</v>
      </c>
      <c r="K331" s="1" t="s">
        <v>371</v>
      </c>
      <c r="L331" s="178"/>
      <c r="M331" s="179" t="s">
        <v>6</v>
      </c>
      <c r="N331" s="180" t="s">
        <v>27</v>
      </c>
      <c r="O331" s="48"/>
      <c r="P331" s="144">
        <f t="shared" si="6"/>
        <v>0</v>
      </c>
      <c r="Q331" s="144">
        <v>0</v>
      </c>
      <c r="R331" s="144">
        <f t="shared" si="7"/>
        <v>0</v>
      </c>
      <c r="S331" s="144">
        <v>0</v>
      </c>
      <c r="T331" s="145">
        <f t="shared" si="8"/>
        <v>0</v>
      </c>
      <c r="U331" s="48"/>
      <c r="V331" s="48"/>
    </row>
    <row r="332" spans="1:22" s="146" customFormat="1" ht="15">
      <c r="A332" s="48"/>
      <c r="B332" s="49"/>
      <c r="C332" s="116"/>
      <c r="D332" s="147" t="s">
        <v>94</v>
      </c>
      <c r="E332" s="48"/>
      <c r="F332" s="106" t="s">
        <v>354</v>
      </c>
      <c r="G332" s="48"/>
      <c r="H332" s="48"/>
      <c r="I332" s="148"/>
      <c r="J332" s="192">
        <f>SUM(J330:J331)</f>
        <v>0</v>
      </c>
      <c r="K332" s="48"/>
      <c r="L332" s="178"/>
      <c r="M332" s="179" t="s">
        <v>6</v>
      </c>
      <c r="N332" s="180" t="s">
        <v>27</v>
      </c>
      <c r="O332" s="48"/>
      <c r="P332" s="144">
        <f t="shared" si="6"/>
        <v>0</v>
      </c>
      <c r="Q332" s="144">
        <v>0</v>
      </c>
      <c r="R332" s="144">
        <f t="shared" si="7"/>
        <v>0</v>
      </c>
      <c r="S332" s="144">
        <v>0</v>
      </c>
      <c r="T332" s="145">
        <f t="shared" si="8"/>
        <v>0</v>
      </c>
      <c r="U332" s="48"/>
      <c r="V332" s="48"/>
    </row>
    <row r="333" spans="1:22" s="146" customFormat="1" ht="24">
      <c r="A333" s="48"/>
      <c r="B333" s="49"/>
      <c r="C333" s="116">
        <v>108</v>
      </c>
      <c r="D333" s="153" t="s">
        <v>86</v>
      </c>
      <c r="E333" s="173"/>
      <c r="F333" s="115" t="s">
        <v>414</v>
      </c>
      <c r="G333" s="116" t="s">
        <v>107</v>
      </c>
      <c r="H333" s="175">
        <v>15</v>
      </c>
      <c r="I333" s="176"/>
      <c r="J333" s="177">
        <f aca="true" t="shared" si="11" ref="J333">ROUND(I333*H333,2)</f>
        <v>0</v>
      </c>
      <c r="K333" s="115" t="s">
        <v>371</v>
      </c>
      <c r="L333" s="178"/>
      <c r="M333" s="179" t="s">
        <v>6</v>
      </c>
      <c r="N333" s="180" t="s">
        <v>27</v>
      </c>
      <c r="O333" s="48"/>
      <c r="P333" s="144">
        <f t="shared" si="6"/>
        <v>0</v>
      </c>
      <c r="Q333" s="144">
        <v>0</v>
      </c>
      <c r="R333" s="144">
        <f t="shared" si="7"/>
        <v>0</v>
      </c>
      <c r="S333" s="144">
        <v>0</v>
      </c>
      <c r="T333" s="145">
        <f t="shared" si="8"/>
        <v>0</v>
      </c>
      <c r="U333" s="48"/>
      <c r="V333" s="48"/>
    </row>
    <row r="334" spans="1:22" s="146" customFormat="1" ht="36">
      <c r="A334" s="48"/>
      <c r="B334" s="49"/>
      <c r="C334" s="97">
        <v>109</v>
      </c>
      <c r="D334" s="97" t="s">
        <v>90</v>
      </c>
      <c r="E334" s="96" t="s">
        <v>352</v>
      </c>
      <c r="F334" s="1" t="s">
        <v>353</v>
      </c>
      <c r="G334" s="97" t="s">
        <v>107</v>
      </c>
      <c r="H334" s="139">
        <v>15</v>
      </c>
      <c r="I334" s="140"/>
      <c r="J334" s="141">
        <f>ROUND(I334*H334,2)</f>
        <v>0</v>
      </c>
      <c r="K334" s="1" t="s">
        <v>371</v>
      </c>
      <c r="L334" s="178"/>
      <c r="M334" s="179" t="s">
        <v>6</v>
      </c>
      <c r="N334" s="180" t="s">
        <v>27</v>
      </c>
      <c r="O334" s="48"/>
      <c r="P334" s="144">
        <f t="shared" si="6"/>
        <v>0</v>
      </c>
      <c r="Q334" s="144">
        <v>0</v>
      </c>
      <c r="R334" s="144">
        <f t="shared" si="7"/>
        <v>0</v>
      </c>
      <c r="S334" s="144">
        <v>0</v>
      </c>
      <c r="T334" s="145">
        <f t="shared" si="8"/>
        <v>0</v>
      </c>
      <c r="U334" s="48"/>
      <c r="V334" s="48"/>
    </row>
    <row r="335" spans="1:22" s="146" customFormat="1" ht="15">
      <c r="A335" s="48"/>
      <c r="B335" s="49"/>
      <c r="C335" s="116"/>
      <c r="D335" s="147" t="s">
        <v>94</v>
      </c>
      <c r="E335" s="48"/>
      <c r="F335" s="106" t="s">
        <v>354</v>
      </c>
      <c r="G335" s="48"/>
      <c r="H335" s="48"/>
      <c r="I335" s="148"/>
      <c r="J335" s="192">
        <f>SUM(J333:J334)</f>
        <v>0</v>
      </c>
      <c r="K335" s="48"/>
      <c r="L335" s="178"/>
      <c r="M335" s="179" t="s">
        <v>6</v>
      </c>
      <c r="N335" s="180" t="s">
        <v>27</v>
      </c>
      <c r="O335" s="48"/>
      <c r="P335" s="144">
        <f t="shared" si="6"/>
        <v>0</v>
      </c>
      <c r="Q335" s="144">
        <v>0</v>
      </c>
      <c r="R335" s="144">
        <f t="shared" si="7"/>
        <v>0</v>
      </c>
      <c r="S335" s="144">
        <v>0</v>
      </c>
      <c r="T335" s="145">
        <f t="shared" si="8"/>
        <v>0</v>
      </c>
      <c r="U335" s="48"/>
      <c r="V335" s="48"/>
    </row>
    <row r="336" spans="1:22" s="146" customFormat="1" ht="24">
      <c r="A336" s="48"/>
      <c r="B336" s="49"/>
      <c r="C336" s="116">
        <v>110</v>
      </c>
      <c r="D336" s="153" t="s">
        <v>86</v>
      </c>
      <c r="E336" s="173"/>
      <c r="F336" s="115" t="s">
        <v>415</v>
      </c>
      <c r="G336" s="116" t="s">
        <v>107</v>
      </c>
      <c r="H336" s="175">
        <v>3</v>
      </c>
      <c r="I336" s="176"/>
      <c r="J336" s="177">
        <f aca="true" t="shared" si="12" ref="J336">ROUND(I336*H336,2)</f>
        <v>0</v>
      </c>
      <c r="K336" s="115" t="s">
        <v>371</v>
      </c>
      <c r="L336" s="178"/>
      <c r="M336" s="179" t="s">
        <v>6</v>
      </c>
      <c r="N336" s="180" t="s">
        <v>27</v>
      </c>
      <c r="O336" s="48"/>
      <c r="P336" s="144">
        <f t="shared" si="6"/>
        <v>0</v>
      </c>
      <c r="Q336" s="144">
        <v>0</v>
      </c>
      <c r="R336" s="144">
        <f t="shared" si="7"/>
        <v>0</v>
      </c>
      <c r="S336" s="144">
        <v>0</v>
      </c>
      <c r="T336" s="145">
        <f t="shared" si="8"/>
        <v>0</v>
      </c>
      <c r="U336" s="48"/>
      <c r="V336" s="48"/>
    </row>
    <row r="337" spans="1:22" s="146" customFormat="1" ht="36">
      <c r="A337" s="48"/>
      <c r="B337" s="49"/>
      <c r="C337" s="97">
        <v>111</v>
      </c>
      <c r="D337" s="97" t="s">
        <v>90</v>
      </c>
      <c r="E337" s="96" t="s">
        <v>352</v>
      </c>
      <c r="F337" s="1" t="s">
        <v>353</v>
      </c>
      <c r="G337" s="97" t="s">
        <v>107</v>
      </c>
      <c r="H337" s="139">
        <v>3</v>
      </c>
      <c r="I337" s="140"/>
      <c r="J337" s="141">
        <f>ROUND(I337*H337,2)</f>
        <v>0</v>
      </c>
      <c r="K337" s="1" t="s">
        <v>371</v>
      </c>
      <c r="L337" s="178"/>
      <c r="M337" s="179" t="s">
        <v>6</v>
      </c>
      <c r="N337" s="180" t="s">
        <v>27</v>
      </c>
      <c r="O337" s="48"/>
      <c r="P337" s="144">
        <f t="shared" si="6"/>
        <v>0</v>
      </c>
      <c r="Q337" s="144">
        <v>0</v>
      </c>
      <c r="R337" s="144">
        <f t="shared" si="7"/>
        <v>0</v>
      </c>
      <c r="S337" s="144">
        <v>0</v>
      </c>
      <c r="T337" s="145">
        <f t="shared" si="8"/>
        <v>0</v>
      </c>
      <c r="U337" s="48"/>
      <c r="V337" s="48"/>
    </row>
    <row r="338" spans="1:22" s="146" customFormat="1" ht="15">
      <c r="A338" s="48"/>
      <c r="B338" s="49"/>
      <c r="C338" s="48"/>
      <c r="D338" s="147" t="s">
        <v>94</v>
      </c>
      <c r="E338" s="48"/>
      <c r="F338" s="106" t="s">
        <v>354</v>
      </c>
      <c r="G338" s="48"/>
      <c r="H338" s="48"/>
      <c r="I338" s="148"/>
      <c r="J338" s="192">
        <f>SUM(J336:J337)</f>
        <v>0</v>
      </c>
      <c r="K338" s="48"/>
      <c r="L338" s="49"/>
      <c r="M338" s="149"/>
      <c r="N338" s="48"/>
      <c r="O338" s="48"/>
      <c r="P338" s="48"/>
      <c r="Q338" s="48"/>
      <c r="R338" s="48"/>
      <c r="S338" s="48"/>
      <c r="T338" s="150"/>
      <c r="U338" s="48"/>
      <c r="V338" s="48"/>
    </row>
    <row r="339" spans="1:22" s="146" customFormat="1" ht="30.75">
      <c r="A339" s="151"/>
      <c r="B339" s="152"/>
      <c r="C339" s="151"/>
      <c r="D339" s="153" t="s">
        <v>86</v>
      </c>
      <c r="E339" s="154" t="s">
        <v>358</v>
      </c>
      <c r="F339" s="154" t="s">
        <v>359</v>
      </c>
      <c r="G339" s="151"/>
      <c r="H339" s="151"/>
      <c r="I339" s="155"/>
      <c r="J339" s="156">
        <f>SUM(J340:J342)</f>
        <v>0</v>
      </c>
      <c r="K339" s="151"/>
      <c r="L339" s="152"/>
      <c r="M339" s="157"/>
      <c r="N339" s="151"/>
      <c r="O339" s="151"/>
      <c r="P339" s="158">
        <f>SUM(P340:P343)</f>
        <v>0</v>
      </c>
      <c r="Q339" s="151"/>
      <c r="R339" s="158">
        <f>SUM(R340:R343)</f>
        <v>0</v>
      </c>
      <c r="S339" s="151"/>
      <c r="T339" s="159">
        <f>SUM(T340:T343)</f>
        <v>0</v>
      </c>
      <c r="U339" s="151"/>
      <c r="V339" s="151"/>
    </row>
    <row r="340" spans="1:22" s="146" customFormat="1" ht="48">
      <c r="A340" s="48"/>
      <c r="B340" s="49"/>
      <c r="C340" s="97">
        <v>112</v>
      </c>
      <c r="D340" s="97" t="s">
        <v>90</v>
      </c>
      <c r="E340" s="96" t="s">
        <v>360</v>
      </c>
      <c r="F340" s="1" t="s">
        <v>361</v>
      </c>
      <c r="G340" s="97" t="s">
        <v>107</v>
      </c>
      <c r="H340" s="139">
        <v>9</v>
      </c>
      <c r="I340" s="140"/>
      <c r="J340" s="141">
        <f>ROUND(I340*H340,2)</f>
        <v>0</v>
      </c>
      <c r="K340" s="1" t="s">
        <v>371</v>
      </c>
      <c r="L340" s="49"/>
      <c r="M340" s="142" t="s">
        <v>6</v>
      </c>
      <c r="N340" s="143" t="s">
        <v>27</v>
      </c>
      <c r="O340" s="48"/>
      <c r="P340" s="144">
        <f>O340*H340</f>
        <v>0</v>
      </c>
      <c r="Q340" s="144">
        <v>0</v>
      </c>
      <c r="R340" s="144">
        <f>Q340*H340</f>
        <v>0</v>
      </c>
      <c r="S340" s="144">
        <v>0</v>
      </c>
      <c r="T340" s="145">
        <f>S340*H340</f>
        <v>0</v>
      </c>
      <c r="U340" s="48"/>
      <c r="V340" s="48"/>
    </row>
    <row r="341" spans="1:22" s="146" customFormat="1" ht="15">
      <c r="A341" s="48"/>
      <c r="B341" s="49"/>
      <c r="C341" s="48"/>
      <c r="D341" s="147" t="s">
        <v>94</v>
      </c>
      <c r="E341" s="48"/>
      <c r="F341" s="106" t="s">
        <v>362</v>
      </c>
      <c r="G341" s="48"/>
      <c r="H341" s="48"/>
      <c r="I341" s="148"/>
      <c r="J341" s="48"/>
      <c r="K341" s="48"/>
      <c r="L341" s="49"/>
      <c r="M341" s="149"/>
      <c r="N341" s="48"/>
      <c r="O341" s="48"/>
      <c r="P341" s="48"/>
      <c r="Q341" s="48"/>
      <c r="R341" s="48"/>
      <c r="S341" s="48"/>
      <c r="T341" s="150"/>
      <c r="U341" s="48"/>
      <c r="V341" s="48"/>
    </row>
    <row r="342" spans="1:22" s="146" customFormat="1" ht="24">
      <c r="A342" s="48"/>
      <c r="B342" s="49"/>
      <c r="C342" s="97">
        <v>113</v>
      </c>
      <c r="D342" s="97" t="s">
        <v>90</v>
      </c>
      <c r="E342" s="96" t="s">
        <v>363</v>
      </c>
      <c r="F342" s="1" t="s">
        <v>364</v>
      </c>
      <c r="G342" s="97" t="s">
        <v>107</v>
      </c>
      <c r="H342" s="139">
        <v>1</v>
      </c>
      <c r="I342" s="140"/>
      <c r="J342" s="141">
        <f>ROUND(I342*H342,2)</f>
        <v>0</v>
      </c>
      <c r="K342" s="1" t="s">
        <v>371</v>
      </c>
      <c r="L342" s="49"/>
      <c r="M342" s="142" t="s">
        <v>6</v>
      </c>
      <c r="N342" s="143" t="s">
        <v>27</v>
      </c>
      <c r="O342" s="48"/>
      <c r="P342" s="144">
        <f>O342*H342</f>
        <v>0</v>
      </c>
      <c r="Q342" s="144">
        <v>0</v>
      </c>
      <c r="R342" s="144">
        <f>Q342*H342</f>
        <v>0</v>
      </c>
      <c r="S342" s="144">
        <v>0</v>
      </c>
      <c r="T342" s="145">
        <f>S342*H342</f>
        <v>0</v>
      </c>
      <c r="U342" s="48"/>
      <c r="V342" s="48"/>
    </row>
    <row r="343" spans="1:22" s="146" customFormat="1" ht="15">
      <c r="A343" s="48"/>
      <c r="B343" s="49"/>
      <c r="C343" s="48"/>
      <c r="D343" s="147" t="s">
        <v>94</v>
      </c>
      <c r="E343" s="48"/>
      <c r="F343" s="106" t="s">
        <v>365</v>
      </c>
      <c r="G343" s="48"/>
      <c r="H343" s="48"/>
      <c r="I343" s="148"/>
      <c r="J343" s="48"/>
      <c r="K343" s="48"/>
      <c r="L343" s="49"/>
      <c r="M343" s="181"/>
      <c r="N343" s="182"/>
      <c r="O343" s="182"/>
      <c r="P343" s="182"/>
      <c r="Q343" s="182"/>
      <c r="R343" s="182"/>
      <c r="S343" s="182"/>
      <c r="T343" s="183"/>
      <c r="U343" s="48"/>
      <c r="V343" s="48"/>
    </row>
    <row r="344" spans="1:22" s="146" customFormat="1" ht="15">
      <c r="A344" s="48"/>
      <c r="B344" s="184"/>
      <c r="C344" s="185"/>
      <c r="D344" s="185"/>
      <c r="E344" s="185"/>
      <c r="F344" s="185"/>
      <c r="G344" s="185"/>
      <c r="H344" s="185"/>
      <c r="I344" s="185"/>
      <c r="J344" s="185"/>
      <c r="K344" s="185"/>
      <c r="L344" s="49"/>
      <c r="M344" s="48"/>
      <c r="N344" s="48"/>
      <c r="O344" s="48"/>
      <c r="P344" s="48"/>
      <c r="Q344" s="48"/>
      <c r="R344" s="48"/>
      <c r="S344" s="48"/>
      <c r="T344" s="48"/>
      <c r="U344" s="48"/>
      <c r="V344" s="48"/>
    </row>
  </sheetData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1" r:id="rId1" display="https://podminky.urs.cz/item/CS_URS_2022_01/342244"/>
    <hyperlink ref="F104" r:id="rId2" display="https://podminky.urs.cz/item/CS_URS_2022_01/612321141"/>
    <hyperlink ref="F108" r:id="rId3" display="https://podminky.urs.cz/item/CS_URS_2022_01/973032616"/>
    <hyperlink ref="F110" r:id="rId4" display="https://podminky.urs.cz/item/CS_URS_2022_01/974031132"/>
    <hyperlink ref="F112" r:id="rId5" display="https://podminky.urs.cz/item/CS_URS_2022_01/977151118"/>
    <hyperlink ref="F115" r:id="rId6" display="https://podminky.urs.cz/item/CS_URS_2022_01/Pol76"/>
    <hyperlink ref="F117" r:id="rId7" display="https://podminky.urs.cz/item/CS_URS_2022_01/741121861"/>
    <hyperlink ref="F119" r:id="rId8" display="https://podminky.urs.cz/item/CS_URS_2022_01/977151113"/>
    <hyperlink ref="F122" r:id="rId9" display="https://podminky.urs.cz/item/CS_URS_2022_01/997013813"/>
    <hyperlink ref="F126" r:id="rId10" display="https://podminky.urs.cz/item/CS_URS_2022_01/998011003"/>
    <hyperlink ref="F131" r:id="rId11" display="https://podminky.urs.cz/item/CS_URS_2022_01/727111007"/>
    <hyperlink ref="F139" r:id="rId12" display="https://podminky.urs.cz/item/CS_URS_2022_01/741310101"/>
    <hyperlink ref="F142" r:id="rId13" display="https://podminky.urs.cz/item/CS_URS_2022_01/741310121"/>
    <hyperlink ref="F145" r:id="rId14" display="https://podminky.urs.cz/item/CS_URS_2022_01/741310122"/>
    <hyperlink ref="F149" r:id="rId15" display="https://podminky.urs.cz/item/CS_URS_2022_01/741310113"/>
    <hyperlink ref="F152" r:id="rId16" display="https://podminky.urs.cz/item/CS_URS_2022_01/741310113"/>
    <hyperlink ref="F155" r:id="rId17" display="https://podminky.urs.cz/item/CS_URS_2022_01/741311004"/>
    <hyperlink ref="F158" r:id="rId18" display="https://podminky.urs.cz/item/CS_URS_2022_01/741313002"/>
    <hyperlink ref="F161" r:id="rId19" display="https://podminky.urs.cz/item/CS_URS_2022_01/741313004"/>
    <hyperlink ref="F172" r:id="rId20" display="https://podminky.urs.cz/item/CS_URS_2022_01/741310101"/>
    <hyperlink ref="F175" r:id="rId21" display="https://podminky.urs.cz/item/CS_URS_2022_01/741313001"/>
    <hyperlink ref="F179" r:id="rId22" display="https://podminky.urs.cz/item/CS_URS_2022_01/741313052"/>
    <hyperlink ref="F182" r:id="rId23" display="https://podminky.urs.cz/item/CS_URS_2022_01/741310402"/>
    <hyperlink ref="F185" r:id="rId24" display="https://podminky.urs.cz/item/CS_URS_2022_01/741310402.1"/>
    <hyperlink ref="F191" r:id="rId25" display="https://podminky.urs.cz/item/CS_URS_2022_01/741112101"/>
    <hyperlink ref="F196" r:id="rId26" display="https://podminky.urs.cz/item/CS_URS_2022_01/741112101"/>
    <hyperlink ref="F199" r:id="rId27" display="https://podminky.urs.cz/item/CS_URS_2022_01/741112071"/>
    <hyperlink ref="F205" r:id="rId28" display="https://podminky.urs.cz/item/CS_URS_2022_01/741112111"/>
    <hyperlink ref="F211" r:id="rId29" display="https://podminky.urs.cz/item/CS_URS_2022_01/741110043"/>
    <hyperlink ref="F214" r:id="rId30" display="https://podminky.urs.cz/item/CS_URS_2022_01/741110043"/>
    <hyperlink ref="F223" r:id="rId31" display="https://podminky.urs.cz/item/CS_URS_2022_01/741110502"/>
    <hyperlink ref="F232" r:id="rId32" display="https://podminky.urs.cz/item/CS_URS_2022_01/741910415"/>
    <hyperlink ref="F239" r:id="rId33" display="https://podminky.urs.cz/item/CS_URS_2022_01/210812001"/>
    <hyperlink ref="F242" r:id="rId34" display="https://podminky.urs.cz/item/CS_URS_2022_01/210812001"/>
    <hyperlink ref="F245" r:id="rId35" display="https://podminky.urs.cz/item/CS_URS_2022_01/210812001"/>
    <hyperlink ref="F248" r:id="rId36" display="https://podminky.urs.cz/item/CS_URS_2022_01/210812001"/>
    <hyperlink ref="F251" r:id="rId37" display="https://podminky.urs.cz/item/CS_URS_2022_01/210812001"/>
    <hyperlink ref="F254" r:id="rId38" display="https://podminky.urs.cz/item/CS_URS_2022_01/210812001"/>
    <hyperlink ref="F257" r:id="rId39" display="https://podminky.urs.cz/item/CS_URS_2022_01/741120203"/>
    <hyperlink ref="F260" r:id="rId40" display="https://podminky.urs.cz/item/CS_URS_2022_01/741120205"/>
    <hyperlink ref="F263" r:id="rId41" display="https://podminky.urs.cz/item/CS_URS_2022_01/741120405"/>
    <hyperlink ref="F267" r:id="rId42" display="https://podminky.urs.cz/item/CS_URS_2022_01/741120403"/>
    <hyperlink ref="F272" r:id="rId43" display="https://podminky.urs.cz/item/CS_URS_2022_01/741130001"/>
    <hyperlink ref="F274" r:id="rId44" display="https://podminky.urs.cz/item/CS_URS_2022_01/741130005"/>
    <hyperlink ref="F276" r:id="rId45" display="https://podminky.urs.cz/item/CS_URS_2022_01/741130008"/>
    <hyperlink ref="F278" r:id="rId46" display="https://podminky.urs.cz/item/CS_URS_2022_01/741130017"/>
    <hyperlink ref="F285" r:id="rId47" display="https://podminky.urs.cz/item/CS_URS_2022_01/741372062"/>
    <hyperlink ref="F288" r:id="rId48" display="https://podminky.urs.cz/item/CS_URS_2022_01/741372062"/>
    <hyperlink ref="F291" r:id="rId49" display="https://podminky.urs.cz/item/CS_URS_2022_01/741372062"/>
    <hyperlink ref="F294" r:id="rId50" display="https://podminky.urs.cz/item/CS_URS_2022_01/741372062"/>
    <hyperlink ref="F297" r:id="rId51" display="https://podminky.urs.cz/item/CS_URS_2022_01/741372062"/>
    <hyperlink ref="F300" r:id="rId52" display="https://podminky.urs.cz/item/CS_URS_2022_01/741372062"/>
    <hyperlink ref="F303" r:id="rId53" display="https://podminky.urs.cz/item/CS_URS_2022_01/741372062"/>
    <hyperlink ref="F306" r:id="rId54" display="https://podminky.urs.cz/item/CS_URS_2022_01/741372062"/>
    <hyperlink ref="F309" r:id="rId55" display="https://podminky.urs.cz/item/CS_URS_2022_01/741372062"/>
    <hyperlink ref="F312" r:id="rId56" display="https://podminky.urs.cz/item/CS_URS_2022_01/741372062"/>
    <hyperlink ref="F315" r:id="rId57" display="https://podminky.urs.cz/item/CS_URS_2022_01/741372062"/>
    <hyperlink ref="F318" r:id="rId58" display="https://podminky.urs.cz/item/CS_URS_2022_01/741372062"/>
    <hyperlink ref="F323" r:id="rId59" display="https://podminky.urs.cz/item/CS_URS_2022_01/741210004"/>
    <hyperlink ref="F338" r:id="rId60" display="https://podminky.urs.cz/item/CS_URS_2022_01/741210004"/>
    <hyperlink ref="F341" r:id="rId61" display="https://podminky.urs.cz/item/CS_URS_2022_01/741810003"/>
    <hyperlink ref="F343" r:id="rId62" display="https://podminky.urs.cz/item/CS_URS_2022_01/Pol78"/>
    <hyperlink ref="F166" r:id="rId63" display="https://podminky.urs.cz/item/CS_URS_2022_01/741313004"/>
    <hyperlink ref="F169" r:id="rId64" display="https://podminky.urs.cz/item/CS_URS_2022_01/741310101"/>
    <hyperlink ref="F202" r:id="rId65" display="https://podminky.urs.cz/item/CS_URS_2022_01/741112071"/>
    <hyperlink ref="F208" r:id="rId66" display="https://podminky.urs.cz/item/CS_URS_2022_01/741112111"/>
    <hyperlink ref="F217" r:id="rId67" display="https://podminky.urs.cz/item/CS_URS_2022_01/741110043"/>
    <hyperlink ref="F220" r:id="rId68" display="https://podminky.urs.cz/item/CS_URS_2022_01/741110043"/>
    <hyperlink ref="F236" r:id="rId69" display="https://podminky.urs.cz/item/CS_URS_2022_01/210812001"/>
    <hyperlink ref="F264" r:id="rId70" display="https://podminky.urs.cz/item/CS_URS_2022_01/741120405"/>
    <hyperlink ref="F226" r:id="rId71" display="https://podminky.urs.cz/item/CS_URS_2022_01/741910415"/>
    <hyperlink ref="F326" r:id="rId72" display="https://podminky.urs.cz/item/CS_URS_2022_01/741210004"/>
    <hyperlink ref="F329" r:id="rId73" display="https://podminky.urs.cz/item/CS_URS_2022_01/741210004"/>
    <hyperlink ref="F332" r:id="rId74" display="https://podminky.urs.cz/item/CS_URS_2022_01/741210004"/>
    <hyperlink ref="F335" r:id="rId75" display="https://podminky.urs.cz/item/CS_URS_2022_01/741210004"/>
    <hyperlink ref="F229" r:id="rId76" display="https://podminky.urs.cz/item/CS_URS_2022_01/741910415"/>
  </hyperlinks>
  <printOptions/>
  <pageMargins left="0.7" right="0.7" top="0.787401575" bottom="0.787401575" header="0.3" footer="0.3"/>
  <pageSetup horizontalDpi="600" verticalDpi="600" orientation="portrait" paperSize="9" r:id="rId7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0C0B7-4F9A-4946-A1D0-937F4466D6FA}">
  <dimension ref="A2:Y235"/>
  <sheetViews>
    <sheetView tabSelected="1" zoomScale="73" zoomScaleNormal="73" workbookViewId="0" topLeftCell="A212">
      <selection activeCell="I229" sqref="I229:I233"/>
    </sheetView>
  </sheetViews>
  <sheetFormatPr defaultColWidth="9.140625" defaultRowHeight="15"/>
  <cols>
    <col min="5" max="5" width="44.7109375" style="0" customWidth="1"/>
    <col min="6" max="6" width="40.7109375" style="0" customWidth="1"/>
    <col min="8" max="8" width="13.7109375" style="0" customWidth="1"/>
    <col min="9" max="9" width="9.7109375" style="0" bestFit="1" customWidth="1"/>
    <col min="10" max="10" width="15.00390625" style="0" customWidth="1"/>
    <col min="23" max="23" width="14.8515625" style="0" customWidth="1"/>
    <col min="24" max="24" width="14.00390625" style="0" customWidth="1"/>
  </cols>
  <sheetData>
    <row r="2" spans="12:22" ht="15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2:12" ht="15">
      <c r="B3" s="3"/>
      <c r="C3" s="4"/>
      <c r="D3" s="4"/>
      <c r="E3" s="4"/>
      <c r="F3" s="4"/>
      <c r="G3" s="4"/>
      <c r="H3" s="4"/>
      <c r="I3" s="4"/>
      <c r="J3" s="4"/>
      <c r="K3" s="4"/>
      <c r="L3" s="5"/>
    </row>
    <row r="4" spans="2:13" ht="18">
      <c r="B4" s="5"/>
      <c r="D4" s="6" t="s">
        <v>52</v>
      </c>
      <c r="L4" s="5"/>
      <c r="M4" s="47" t="s">
        <v>53</v>
      </c>
    </row>
    <row r="5" spans="2:12" ht="15">
      <c r="B5" s="5"/>
      <c r="L5" s="5"/>
    </row>
    <row r="6" spans="2:12" ht="15">
      <c r="B6" s="5"/>
      <c r="D6" s="10" t="s">
        <v>4</v>
      </c>
      <c r="L6" s="5"/>
    </row>
    <row r="7" spans="2:12" ht="15" customHeight="1">
      <c r="B7" s="5"/>
      <c r="E7" s="15" t="s">
        <v>370</v>
      </c>
      <c r="F7" s="15"/>
      <c r="G7" s="15"/>
      <c r="H7" s="15"/>
      <c r="L7" s="5"/>
    </row>
    <row r="8" spans="1:22" ht="15">
      <c r="A8" s="15"/>
      <c r="B8" s="16"/>
      <c r="C8" s="15"/>
      <c r="D8" s="10" t="s">
        <v>54</v>
      </c>
      <c r="E8" s="322"/>
      <c r="F8" s="340"/>
      <c r="G8" s="340"/>
      <c r="H8" s="340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 customHeight="1">
      <c r="A9" s="15"/>
      <c r="B9" s="16"/>
      <c r="C9" s="15"/>
      <c r="D9" s="15"/>
      <c r="E9" s="322" t="s">
        <v>420</v>
      </c>
      <c r="F9" s="340"/>
      <c r="G9" s="340"/>
      <c r="H9" s="340"/>
      <c r="I9" s="15"/>
      <c r="J9" s="15"/>
      <c r="K9" s="15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>
      <c r="A11" s="15"/>
      <c r="B11" s="16"/>
      <c r="C11" s="15"/>
      <c r="D11" s="10" t="s">
        <v>5</v>
      </c>
      <c r="E11" s="15"/>
      <c r="F11" s="8" t="s">
        <v>6</v>
      </c>
      <c r="G11" s="15"/>
      <c r="H11" s="15"/>
      <c r="I11" s="10" t="s">
        <v>7</v>
      </c>
      <c r="J11" s="8" t="s">
        <v>6</v>
      </c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>
      <c r="A12" s="15"/>
      <c r="B12" s="16"/>
      <c r="C12" s="15"/>
      <c r="D12" s="10" t="s">
        <v>8</v>
      </c>
      <c r="E12" s="15"/>
      <c r="F12" s="8"/>
      <c r="G12" s="15"/>
      <c r="H12" s="15"/>
      <c r="I12" s="10" t="s">
        <v>9</v>
      </c>
      <c r="J12" s="36">
        <v>45116</v>
      </c>
      <c r="K12" s="15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>
      <c r="A14" s="15"/>
      <c r="B14" s="16"/>
      <c r="C14" s="15"/>
      <c r="D14" s="10" t="s">
        <v>10</v>
      </c>
      <c r="E14" s="15"/>
      <c r="F14" s="15"/>
      <c r="G14" s="15"/>
      <c r="H14" s="15"/>
      <c r="I14" s="10" t="s">
        <v>11</v>
      </c>
      <c r="J14" s="8"/>
      <c r="K14" s="1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">
      <c r="A15" s="15"/>
      <c r="B15" s="16"/>
      <c r="C15" s="15"/>
      <c r="D15" s="15"/>
      <c r="E15" s="8" t="s">
        <v>368</v>
      </c>
      <c r="F15" s="15"/>
      <c r="G15" s="15"/>
      <c r="H15" s="15"/>
      <c r="I15" s="10" t="s">
        <v>12</v>
      </c>
      <c r="J15" s="8" t="s">
        <v>6</v>
      </c>
      <c r="K15" s="15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5"/>
      <c r="B17" s="16"/>
      <c r="C17" s="15"/>
      <c r="D17" s="10" t="s">
        <v>13</v>
      </c>
      <c r="E17" s="15"/>
      <c r="F17" s="15"/>
      <c r="G17" s="15"/>
      <c r="H17" s="15"/>
      <c r="I17" s="10" t="s">
        <v>11</v>
      </c>
      <c r="J17" s="11" t="s">
        <v>14</v>
      </c>
      <c r="K17" s="15"/>
      <c r="L17" s="16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6"/>
      <c r="C18" s="15"/>
      <c r="D18" s="15"/>
      <c r="E18" s="343" t="s">
        <v>14</v>
      </c>
      <c r="F18" s="311"/>
      <c r="G18" s="311"/>
      <c r="H18" s="311"/>
      <c r="I18" s="10" t="s">
        <v>12</v>
      </c>
      <c r="J18" s="11" t="s">
        <v>14</v>
      </c>
      <c r="K18" s="15"/>
      <c r="L18" s="16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6"/>
      <c r="C20" s="15"/>
      <c r="D20" s="10" t="s">
        <v>15</v>
      </c>
      <c r="E20" s="15"/>
      <c r="F20" s="15"/>
      <c r="G20" s="15"/>
      <c r="H20" s="15"/>
      <c r="I20" s="10" t="s">
        <v>11</v>
      </c>
      <c r="J20" s="8" t="s">
        <v>16</v>
      </c>
      <c r="K20" s="15"/>
      <c r="L20" s="16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6"/>
      <c r="C21" s="15"/>
      <c r="D21" s="15"/>
      <c r="E21" s="8" t="s">
        <v>17</v>
      </c>
      <c r="F21" s="15"/>
      <c r="G21" s="15"/>
      <c r="H21" s="15"/>
      <c r="I21" s="10" t="s">
        <v>12</v>
      </c>
      <c r="J21" s="8" t="s">
        <v>6</v>
      </c>
      <c r="K21" s="15"/>
      <c r="L21" s="16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6"/>
      <c r="C23" s="15"/>
      <c r="D23" s="10" t="s">
        <v>18</v>
      </c>
      <c r="E23" s="15"/>
      <c r="F23" s="15"/>
      <c r="G23" s="15"/>
      <c r="H23" s="15"/>
      <c r="I23" s="10" t="s">
        <v>11</v>
      </c>
      <c r="J23" s="8" t="s">
        <v>6</v>
      </c>
      <c r="K23" s="15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6"/>
      <c r="C24" s="15"/>
      <c r="D24" s="15"/>
      <c r="E24" s="8" t="s">
        <v>19</v>
      </c>
      <c r="F24" s="15"/>
      <c r="G24" s="15"/>
      <c r="H24" s="15"/>
      <c r="I24" s="10" t="s">
        <v>12</v>
      </c>
      <c r="J24" s="8" t="s">
        <v>6</v>
      </c>
      <c r="K24" s="15"/>
      <c r="L24" s="16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6"/>
      <c r="C26" s="15"/>
      <c r="D26" s="10" t="s">
        <v>20</v>
      </c>
      <c r="E26" s="15"/>
      <c r="F26" s="15"/>
      <c r="G26" s="15"/>
      <c r="H26" s="15"/>
      <c r="I26" s="15"/>
      <c r="J26" s="15"/>
      <c r="K26" s="15"/>
      <c r="L26" s="16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48"/>
      <c r="B27" s="49"/>
      <c r="C27" s="48"/>
      <c r="D27" s="48"/>
      <c r="E27" s="316" t="s">
        <v>6</v>
      </c>
      <c r="F27" s="316"/>
      <c r="G27" s="316"/>
      <c r="H27" s="316"/>
      <c r="I27" s="48"/>
      <c r="J27" s="48"/>
      <c r="K27" s="48"/>
      <c r="L27" s="49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ht="15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6"/>
      <c r="C29" s="15"/>
      <c r="D29" s="50"/>
      <c r="E29" s="50"/>
      <c r="F29" s="50"/>
      <c r="G29" s="50"/>
      <c r="H29" s="50"/>
      <c r="I29" s="50"/>
      <c r="J29" s="50"/>
      <c r="K29" s="50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>
      <c r="A30" s="15"/>
      <c r="B30" s="16"/>
      <c r="C30" s="15"/>
      <c r="D30" s="51" t="s">
        <v>22</v>
      </c>
      <c r="E30" s="15"/>
      <c r="F30" s="15"/>
      <c r="G30" s="15"/>
      <c r="H30" s="15"/>
      <c r="I30" s="15"/>
      <c r="J30" s="42">
        <f>ROUND(J88,2)</f>
        <v>0</v>
      </c>
      <c r="K30" s="15"/>
      <c r="L30" s="16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6"/>
      <c r="C31" s="15"/>
      <c r="D31" s="50"/>
      <c r="E31" s="50"/>
      <c r="F31" s="50"/>
      <c r="G31" s="50"/>
      <c r="H31" s="50"/>
      <c r="I31" s="50"/>
      <c r="J31" s="50"/>
      <c r="K31" s="50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6"/>
      <c r="C32" s="15"/>
      <c r="D32" s="15"/>
      <c r="E32" s="15"/>
      <c r="F32" s="19" t="s">
        <v>24</v>
      </c>
      <c r="G32" s="15"/>
      <c r="H32" s="15"/>
      <c r="I32" s="19" t="s">
        <v>23</v>
      </c>
      <c r="J32" s="19" t="s">
        <v>25</v>
      </c>
      <c r="K32" s="15"/>
      <c r="L32" s="16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6"/>
      <c r="C33" s="15"/>
      <c r="D33" s="52" t="s">
        <v>26</v>
      </c>
      <c r="E33" s="10" t="s">
        <v>27</v>
      </c>
      <c r="F33" s="53">
        <f>ROUND((SUM(BE88:BE234)),2)</f>
        <v>0</v>
      </c>
      <c r="G33" s="15"/>
      <c r="H33" s="15"/>
      <c r="I33" s="54">
        <v>0.21</v>
      </c>
      <c r="J33" s="53">
        <f>ROUND(((SUM(BE88:BE234))*I33),2)</f>
        <v>0</v>
      </c>
      <c r="K33" s="15"/>
      <c r="L33" s="16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6"/>
      <c r="C34" s="15"/>
      <c r="D34" s="15"/>
      <c r="E34" s="10" t="s">
        <v>28</v>
      </c>
      <c r="F34" s="53">
        <f>ROUND((SUM(BF88:BF234)),2)</f>
        <v>0</v>
      </c>
      <c r="G34" s="15"/>
      <c r="H34" s="15"/>
      <c r="I34" s="54">
        <v>0.15</v>
      </c>
      <c r="J34" s="53">
        <f>ROUND(((SUM(BF88:BF234))*I34),2)</f>
        <v>0</v>
      </c>
      <c r="K34" s="15"/>
      <c r="L34" s="16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6"/>
      <c r="C35" s="15"/>
      <c r="D35" s="15"/>
      <c r="E35" s="10" t="s">
        <v>29</v>
      </c>
      <c r="F35" s="53">
        <f>ROUND((SUM(BG88:BG234)),2)</f>
        <v>0</v>
      </c>
      <c r="G35" s="15"/>
      <c r="H35" s="15"/>
      <c r="I35" s="54">
        <v>0.21</v>
      </c>
      <c r="J35" s="53">
        <f>0</f>
        <v>0</v>
      </c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>
      <c r="A36" s="15"/>
      <c r="B36" s="16"/>
      <c r="C36" s="15"/>
      <c r="D36" s="15"/>
      <c r="E36" s="10" t="s">
        <v>30</v>
      </c>
      <c r="F36" s="53">
        <f>ROUND((SUM(BH88:BH234)),2)</f>
        <v>0</v>
      </c>
      <c r="G36" s="15"/>
      <c r="H36" s="15"/>
      <c r="I36" s="54">
        <v>0.15</v>
      </c>
      <c r="J36" s="53">
        <f>0</f>
        <v>0</v>
      </c>
      <c r="K36" s="15"/>
      <c r="L36" s="16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>
      <c r="A37" s="15"/>
      <c r="B37" s="16"/>
      <c r="C37" s="15"/>
      <c r="D37" s="15"/>
      <c r="E37" s="10" t="s">
        <v>31</v>
      </c>
      <c r="F37" s="53">
        <f>ROUND((SUM(BI88:BI234)),2)</f>
        <v>0</v>
      </c>
      <c r="G37" s="15"/>
      <c r="H37" s="15"/>
      <c r="I37" s="54">
        <v>0</v>
      </c>
      <c r="J37" s="53">
        <f>0</f>
        <v>0</v>
      </c>
      <c r="K37" s="15"/>
      <c r="L37" s="16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5.75">
      <c r="A39" s="15"/>
      <c r="B39" s="16"/>
      <c r="C39" s="55"/>
      <c r="D39" s="56" t="s">
        <v>32</v>
      </c>
      <c r="E39" s="37"/>
      <c r="F39" s="37"/>
      <c r="G39" s="57" t="s">
        <v>33</v>
      </c>
      <c r="H39" s="58" t="s">
        <v>34</v>
      </c>
      <c r="I39" s="37"/>
      <c r="J39" s="59">
        <f>SUM(J30:J37)</f>
        <v>0</v>
      </c>
      <c r="K39" s="60"/>
      <c r="L39" s="16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5">
      <c r="A40" s="15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16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4" spans="1:22" ht="15">
      <c r="A44" s="15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16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8">
      <c r="A45" s="15"/>
      <c r="B45" s="16"/>
      <c r="C45" s="6" t="s">
        <v>57</v>
      </c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5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5">
      <c r="A47" s="15"/>
      <c r="B47" s="16"/>
      <c r="C47" s="10" t="s">
        <v>4</v>
      </c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5">
      <c r="A48" s="15"/>
      <c r="B48" s="16"/>
      <c r="C48" s="15"/>
      <c r="D48" s="15"/>
      <c r="E48" s="341" t="str">
        <f>E7</f>
        <v>Rekonstrukce elektroinstalace stávajícího objektu BD Kolín,Kolín, Benešova č.p.642-644</v>
      </c>
      <c r="F48" s="342"/>
      <c r="G48" s="342"/>
      <c r="H48" s="342"/>
      <c r="I48" s="15"/>
      <c r="J48" s="15"/>
      <c r="K48" s="15"/>
      <c r="L48" s="16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5">
      <c r="A49" s="15"/>
      <c r="B49" s="16"/>
      <c r="C49" s="10" t="s">
        <v>54</v>
      </c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5" customHeight="1">
      <c r="A50" s="15"/>
      <c r="B50" s="16"/>
      <c r="C50" s="15"/>
      <c r="D50" s="15"/>
      <c r="E50" s="322" t="str">
        <f>E9</f>
        <v>SO 03 - Elektroinstalace - slaboproud</v>
      </c>
      <c r="F50" s="340"/>
      <c r="G50" s="340"/>
      <c r="H50" s="340"/>
      <c r="I50" s="15"/>
      <c r="J50" s="15"/>
      <c r="K50" s="15"/>
      <c r="L50" s="16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5">
      <c r="A51" s="15"/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5">
      <c r="A52" s="15"/>
      <c r="B52" s="16"/>
      <c r="C52" s="10" t="s">
        <v>8</v>
      </c>
      <c r="D52" s="15"/>
      <c r="E52" s="15"/>
      <c r="F52" s="8">
        <f>F12</f>
        <v>0</v>
      </c>
      <c r="G52" s="15"/>
      <c r="H52" s="15"/>
      <c r="I52" s="10" t="s">
        <v>9</v>
      </c>
      <c r="J52" s="36">
        <f>IF(J12="","",J12)</f>
        <v>45116</v>
      </c>
      <c r="K52" s="15"/>
      <c r="L52" s="16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5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51">
      <c r="A54" s="15"/>
      <c r="B54" s="16"/>
      <c r="C54" s="10" t="s">
        <v>10</v>
      </c>
      <c r="D54" s="15"/>
      <c r="E54" s="15"/>
      <c r="F54" s="8" t="str">
        <f>E15</f>
        <v>Město Kolín,Karlovo nám.78, Kolín I</v>
      </c>
      <c r="G54" s="15"/>
      <c r="H54" s="15"/>
      <c r="I54" s="10" t="s">
        <v>15</v>
      </c>
      <c r="J54" s="13" t="str">
        <f>E21</f>
        <v>D&amp;C Power s.r.o. V.Huga 359/6 Praha 5 Smíchov</v>
      </c>
      <c r="K54" s="15"/>
      <c r="L54" s="16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25.5">
      <c r="A55" s="15"/>
      <c r="B55" s="16"/>
      <c r="C55" s="10" t="s">
        <v>13</v>
      </c>
      <c r="D55" s="15"/>
      <c r="E55" s="15"/>
      <c r="F55" s="8" t="str">
        <f>IF(E18="","",E18)</f>
        <v>Vyplň údaj</v>
      </c>
      <c r="G55" s="15"/>
      <c r="H55" s="15"/>
      <c r="I55" s="10" t="s">
        <v>18</v>
      </c>
      <c r="J55" s="13" t="str">
        <f>E24</f>
        <v>František Mrázek</v>
      </c>
      <c r="K55" s="15"/>
      <c r="L55" s="16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5">
      <c r="A56" s="15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5">
      <c r="A57" s="15"/>
      <c r="B57" s="16"/>
      <c r="C57" s="61" t="s">
        <v>58</v>
      </c>
      <c r="D57" s="55"/>
      <c r="E57" s="55"/>
      <c r="F57" s="55"/>
      <c r="G57" s="55"/>
      <c r="H57" s="55"/>
      <c r="I57" s="55"/>
      <c r="J57" s="62" t="s">
        <v>59</v>
      </c>
      <c r="K57" s="55"/>
      <c r="L57" s="16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5">
      <c r="A58" s="15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5.75">
      <c r="A59" s="15"/>
      <c r="B59" s="16"/>
      <c r="C59" s="63" t="s">
        <v>41</v>
      </c>
      <c r="D59" s="15"/>
      <c r="E59" s="15"/>
      <c r="F59" s="15"/>
      <c r="G59" s="15"/>
      <c r="H59" s="15"/>
      <c r="I59" s="15"/>
      <c r="J59" s="42">
        <f>J88</f>
        <v>0</v>
      </c>
      <c r="K59" s="15"/>
      <c r="L59" s="16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5">
      <c r="A60" s="64"/>
      <c r="B60" s="65"/>
      <c r="C60" s="64"/>
      <c r="D60" s="66" t="s">
        <v>62</v>
      </c>
      <c r="E60" s="67"/>
      <c r="F60" s="67"/>
      <c r="G60" s="67"/>
      <c r="H60" s="67"/>
      <c r="I60" s="67"/>
      <c r="J60" s="68">
        <f>J89</f>
        <v>0</v>
      </c>
      <c r="K60" s="64"/>
      <c r="L60" s="65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5">
      <c r="A61" s="64"/>
      <c r="B61" s="65"/>
      <c r="C61" s="64"/>
      <c r="D61" s="66" t="s">
        <v>63</v>
      </c>
      <c r="E61" s="67"/>
      <c r="F61" s="67"/>
      <c r="G61" s="67"/>
      <c r="H61" s="67"/>
      <c r="I61" s="67"/>
      <c r="J61" s="68">
        <f>J102</f>
        <v>0</v>
      </c>
      <c r="K61" s="64"/>
      <c r="L61" s="65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5">
      <c r="A62" s="64"/>
      <c r="B62" s="65"/>
      <c r="C62" s="64"/>
      <c r="D62" s="66" t="s">
        <v>64</v>
      </c>
      <c r="E62" s="67"/>
      <c r="F62" s="67"/>
      <c r="G62" s="67"/>
      <c r="H62" s="67"/>
      <c r="I62" s="67"/>
      <c r="J62" s="68">
        <f>J105</f>
        <v>0</v>
      </c>
      <c r="K62" s="64"/>
      <c r="L62" s="65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5">
      <c r="A63" s="64"/>
      <c r="B63" s="65"/>
      <c r="C63" s="64"/>
      <c r="D63" s="66" t="s">
        <v>421</v>
      </c>
      <c r="E63" s="67"/>
      <c r="F63" s="67"/>
      <c r="G63" s="67"/>
      <c r="H63" s="67"/>
      <c r="I63" s="67"/>
      <c r="J63" s="68">
        <f>J108</f>
        <v>0</v>
      </c>
      <c r="K63" s="64"/>
      <c r="L63" s="65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5">
      <c r="A64" s="64"/>
      <c r="B64" s="65"/>
      <c r="C64" s="64"/>
      <c r="D64" s="66" t="s">
        <v>422</v>
      </c>
      <c r="E64" s="67"/>
      <c r="F64" s="67"/>
      <c r="G64" s="67"/>
      <c r="H64" s="67"/>
      <c r="I64" s="67"/>
      <c r="J64" s="68">
        <f>J111</f>
        <v>0</v>
      </c>
      <c r="K64" s="64"/>
      <c r="L64" s="65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5">
      <c r="A65" s="64"/>
      <c r="B65" s="65"/>
      <c r="C65" s="64"/>
      <c r="D65" s="66" t="s">
        <v>423</v>
      </c>
      <c r="E65" s="67"/>
      <c r="F65" s="67"/>
      <c r="G65" s="67"/>
      <c r="H65" s="67"/>
      <c r="I65" s="67"/>
      <c r="J65" s="68">
        <f>J136</f>
        <v>0</v>
      </c>
      <c r="K65" s="64"/>
      <c r="L65" s="65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5">
      <c r="A66" s="64"/>
      <c r="B66" s="65"/>
      <c r="C66" s="64"/>
      <c r="D66" s="66" t="s">
        <v>424</v>
      </c>
      <c r="E66" s="67"/>
      <c r="F66" s="67"/>
      <c r="G66" s="67"/>
      <c r="H66" s="67"/>
      <c r="I66" s="67"/>
      <c r="J66" s="68">
        <f>J197</f>
        <v>0</v>
      </c>
      <c r="K66" s="64"/>
      <c r="L66" s="65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5">
      <c r="A67" s="64"/>
      <c r="B67" s="65"/>
      <c r="C67" s="64"/>
      <c r="D67" s="66" t="s">
        <v>425</v>
      </c>
      <c r="E67" s="67"/>
      <c r="F67" s="67"/>
      <c r="G67" s="67"/>
      <c r="H67" s="67"/>
      <c r="I67" s="67"/>
      <c r="J67" s="68">
        <f>J225</f>
        <v>0</v>
      </c>
      <c r="K67" s="64"/>
      <c r="L67" s="65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5">
      <c r="A68" s="64"/>
      <c r="B68" s="65"/>
      <c r="C68" s="64"/>
      <c r="D68" s="66" t="s">
        <v>72</v>
      </c>
      <c r="E68" s="67"/>
      <c r="F68" s="67"/>
      <c r="G68" s="67"/>
      <c r="H68" s="67"/>
      <c r="I68" s="67"/>
      <c r="J68" s="68">
        <f>J228</f>
        <v>0</v>
      </c>
      <c r="K68" s="64"/>
      <c r="L68" s="65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5">
      <c r="A69" s="15"/>
      <c r="B69" s="16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15">
      <c r="A70" s="15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16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4" spans="1:22" ht="15">
      <c r="A74" s="15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16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18">
      <c r="A75" s="15"/>
      <c r="B75" s="16"/>
      <c r="C75" s="6" t="s">
        <v>73</v>
      </c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5">
      <c r="A76" s="15"/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15">
      <c r="A77" s="15"/>
      <c r="B77" s="16"/>
      <c r="C77" s="10" t="s">
        <v>4</v>
      </c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15">
      <c r="A78" s="15"/>
      <c r="B78" s="16"/>
      <c r="C78" s="15"/>
      <c r="D78" s="15"/>
      <c r="E78" s="341" t="str">
        <f>E7</f>
        <v>Rekonstrukce elektroinstalace stávajícího objektu BD Kolín,Kolín, Benešova č.p.642-644</v>
      </c>
      <c r="F78" s="342"/>
      <c r="G78" s="342"/>
      <c r="H78" s="342"/>
      <c r="I78" s="15"/>
      <c r="J78" s="15"/>
      <c r="K78" s="15"/>
      <c r="L78" s="16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15">
      <c r="A79" s="15"/>
      <c r="B79" s="16"/>
      <c r="C79" s="10" t="s">
        <v>54</v>
      </c>
      <c r="D79" s="15"/>
      <c r="E79" s="15"/>
      <c r="F79" s="15"/>
      <c r="G79" s="15"/>
      <c r="H79" s="15"/>
      <c r="I79" s="15"/>
      <c r="J79" s="15"/>
      <c r="K79" s="15"/>
      <c r="L79" s="16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15">
      <c r="A80" s="15"/>
      <c r="B80" s="16"/>
      <c r="C80" s="15"/>
      <c r="D80" s="15"/>
      <c r="E80" s="322" t="str">
        <f>E9</f>
        <v>SO 03 - Elektroinstalace - slaboproud</v>
      </c>
      <c r="F80" s="340"/>
      <c r="G80" s="340"/>
      <c r="H80" s="340"/>
      <c r="I80" s="15"/>
      <c r="J80" s="15"/>
      <c r="K80" s="15"/>
      <c r="L80" s="16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15">
      <c r="A81" s="15"/>
      <c r="B81" s="16"/>
      <c r="C81" s="15"/>
      <c r="D81" s="15"/>
      <c r="E81" s="15"/>
      <c r="F81" s="15"/>
      <c r="G81" s="15"/>
      <c r="H81" s="15"/>
      <c r="I81" s="15"/>
      <c r="J81" s="15"/>
      <c r="K81" s="15"/>
      <c r="L81" s="16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15">
      <c r="A82" s="15"/>
      <c r="B82" s="16"/>
      <c r="C82" s="10" t="s">
        <v>8</v>
      </c>
      <c r="D82" s="15"/>
      <c r="E82" s="15"/>
      <c r="F82" s="8">
        <f>F12</f>
        <v>0</v>
      </c>
      <c r="G82" s="15"/>
      <c r="H82" s="15"/>
      <c r="I82" s="10" t="s">
        <v>9</v>
      </c>
      <c r="J82" s="36">
        <f>IF(J12="","",J12)</f>
        <v>45116</v>
      </c>
      <c r="K82" s="15"/>
      <c r="L82" s="16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15">
      <c r="A83" s="15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ht="51">
      <c r="A84" s="15"/>
      <c r="B84" s="16"/>
      <c r="C84" s="10" t="s">
        <v>10</v>
      </c>
      <c r="D84" s="15"/>
      <c r="E84" s="15"/>
      <c r="F84" s="8" t="str">
        <f>E15</f>
        <v>Město Kolín,Karlovo nám.78, Kolín I</v>
      </c>
      <c r="G84" s="15"/>
      <c r="H84" s="15"/>
      <c r="I84" s="10" t="s">
        <v>15</v>
      </c>
      <c r="J84" s="13" t="str">
        <f>E21</f>
        <v>D&amp;C Power s.r.o. V.Huga 359/6 Praha 5 Smíchov</v>
      </c>
      <c r="K84" s="15"/>
      <c r="L84" s="16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25.5">
      <c r="A85" s="15"/>
      <c r="B85" s="16"/>
      <c r="C85" s="10" t="s">
        <v>13</v>
      </c>
      <c r="D85" s="15"/>
      <c r="E85" s="15"/>
      <c r="F85" s="8" t="str">
        <f>IF(E18="","",E18)</f>
        <v>Vyplň údaj</v>
      </c>
      <c r="G85" s="15"/>
      <c r="H85" s="15"/>
      <c r="I85" s="10" t="s">
        <v>18</v>
      </c>
      <c r="J85" s="305" t="s">
        <v>369</v>
      </c>
      <c r="K85" s="15"/>
      <c r="L85" s="16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15">
      <c r="A86" s="15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6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ht="36">
      <c r="A87" s="74"/>
      <c r="B87" s="75"/>
      <c r="C87" s="76" t="s">
        <v>74</v>
      </c>
      <c r="D87" s="77" t="s">
        <v>40</v>
      </c>
      <c r="E87" s="77" t="s">
        <v>36</v>
      </c>
      <c r="F87" s="77" t="s">
        <v>37</v>
      </c>
      <c r="G87" s="77" t="s">
        <v>75</v>
      </c>
      <c r="H87" s="77" t="s">
        <v>76</v>
      </c>
      <c r="I87" s="77" t="s">
        <v>77</v>
      </c>
      <c r="J87" s="77" t="s">
        <v>59</v>
      </c>
      <c r="K87" s="78" t="s">
        <v>78</v>
      </c>
      <c r="L87" s="75"/>
      <c r="M87" s="79" t="s">
        <v>6</v>
      </c>
      <c r="N87" s="80" t="s">
        <v>26</v>
      </c>
      <c r="O87" s="80" t="s">
        <v>79</v>
      </c>
      <c r="P87" s="80" t="s">
        <v>80</v>
      </c>
      <c r="Q87" s="80" t="s">
        <v>81</v>
      </c>
      <c r="R87" s="80" t="s">
        <v>82</v>
      </c>
      <c r="S87" s="80" t="s">
        <v>83</v>
      </c>
      <c r="T87" s="81" t="s">
        <v>84</v>
      </c>
      <c r="U87" s="74"/>
      <c r="V87" s="74"/>
    </row>
    <row r="88" spans="1:22" ht="15.75">
      <c r="A88" s="15"/>
      <c r="B88" s="16"/>
      <c r="C88" s="40" t="s">
        <v>85</v>
      </c>
      <c r="D88" s="15"/>
      <c r="E88" s="15"/>
      <c r="F88" s="15"/>
      <c r="G88" s="15"/>
      <c r="H88" s="15"/>
      <c r="I88" s="15"/>
      <c r="J88" s="82">
        <f>SUM(J89,J102,J105,J108,J111,J136,J197,J225,J228)</f>
        <v>0</v>
      </c>
      <c r="K88" s="15"/>
      <c r="L88" s="16"/>
      <c r="M88" s="83"/>
      <c r="N88" s="50"/>
      <c r="O88" s="50"/>
      <c r="P88" s="84" t="e">
        <f>P89+P102+P105+P108+P111+P136+P197+P225+#REF!+#REF!+#REF!+P228</f>
        <v>#REF!</v>
      </c>
      <c r="Q88" s="50"/>
      <c r="R88" s="84" t="e">
        <f>R89+R102+R105+R108+R111+R136+R197+R225+#REF!+#REF!+#REF!+R228</f>
        <v>#REF!</v>
      </c>
      <c r="S88" s="50"/>
      <c r="T88" s="85" t="e">
        <f>T89+T102+T105+T108+T111+T136+T197+T225+#REF!+#REF!+#REF!+T228</f>
        <v>#REF!</v>
      </c>
      <c r="U88" s="15"/>
      <c r="V88" s="15"/>
    </row>
    <row r="89" spans="1:22" ht="15.75">
      <c r="A89" s="86"/>
      <c r="B89" s="87"/>
      <c r="C89" s="86"/>
      <c r="D89" s="88" t="s">
        <v>86</v>
      </c>
      <c r="E89" s="89" t="s">
        <v>104</v>
      </c>
      <c r="F89" s="89" t="s">
        <v>105</v>
      </c>
      <c r="G89" s="86"/>
      <c r="H89" s="86"/>
      <c r="I89" s="90"/>
      <c r="J89" s="91">
        <f>SUM(J90:J100)</f>
        <v>0</v>
      </c>
      <c r="K89" s="86"/>
      <c r="L89" s="87"/>
      <c r="M89" s="92"/>
      <c r="N89" s="86"/>
      <c r="O89" s="86"/>
      <c r="P89" s="93">
        <f>SUM(P90:P101)</f>
        <v>0</v>
      </c>
      <c r="Q89" s="86"/>
      <c r="R89" s="93">
        <f>SUM(R90:R101)</f>
        <v>0.00492</v>
      </c>
      <c r="S89" s="86"/>
      <c r="T89" s="94">
        <f>SUM(T90:T101)</f>
        <v>31.591</v>
      </c>
      <c r="U89" s="86"/>
      <c r="V89" s="86"/>
    </row>
    <row r="90" spans="1:22" ht="36">
      <c r="A90" s="15"/>
      <c r="B90" s="16"/>
      <c r="C90" s="95" t="s">
        <v>89</v>
      </c>
      <c r="D90" s="95" t="s">
        <v>90</v>
      </c>
      <c r="E90" s="96" t="s">
        <v>106</v>
      </c>
      <c r="F90" s="1" t="s">
        <v>0</v>
      </c>
      <c r="G90" s="97" t="s">
        <v>107</v>
      </c>
      <c r="H90" s="98">
        <v>323</v>
      </c>
      <c r="I90" s="140"/>
      <c r="J90" s="100">
        <f>ROUND(I90*H90,2)</f>
        <v>0</v>
      </c>
      <c r="K90" s="1" t="s">
        <v>371</v>
      </c>
      <c r="L90" s="16"/>
      <c r="M90" s="101" t="s">
        <v>6</v>
      </c>
      <c r="N90" s="102" t="s">
        <v>27</v>
      </c>
      <c r="O90" s="15"/>
      <c r="P90" s="103">
        <f>O90*H90</f>
        <v>0</v>
      </c>
      <c r="Q90" s="103">
        <v>0</v>
      </c>
      <c r="R90" s="103">
        <f>Q90*H90</f>
        <v>0</v>
      </c>
      <c r="S90" s="103">
        <v>0.001</v>
      </c>
      <c r="T90" s="104">
        <f>S90*H90</f>
        <v>0.323</v>
      </c>
      <c r="U90" s="15"/>
      <c r="V90" s="15"/>
    </row>
    <row r="91" spans="1:22" ht="15">
      <c r="A91" s="15"/>
      <c r="B91" s="16"/>
      <c r="C91" s="15"/>
      <c r="D91" s="105" t="s">
        <v>94</v>
      </c>
      <c r="E91" s="15"/>
      <c r="F91" s="191" t="s">
        <v>108</v>
      </c>
      <c r="G91" s="15"/>
      <c r="H91" s="15"/>
      <c r="I91" s="107"/>
      <c r="J91" s="15"/>
      <c r="K91" s="15"/>
      <c r="L91" s="16"/>
      <c r="M91" s="108"/>
      <c r="N91" s="15"/>
      <c r="O91" s="15"/>
      <c r="P91" s="15"/>
      <c r="Q91" s="15"/>
      <c r="R91" s="15"/>
      <c r="S91" s="15"/>
      <c r="T91" s="109"/>
      <c r="U91" s="15"/>
      <c r="V91" s="15"/>
    </row>
    <row r="92" spans="1:22" ht="36">
      <c r="A92" s="15"/>
      <c r="B92" s="16"/>
      <c r="C92" s="95" t="s">
        <v>98</v>
      </c>
      <c r="D92" s="95" t="s">
        <v>90</v>
      </c>
      <c r="E92" s="96" t="s">
        <v>110</v>
      </c>
      <c r="F92" s="1" t="s">
        <v>111</v>
      </c>
      <c r="G92" s="97" t="s">
        <v>112</v>
      </c>
      <c r="H92" s="98">
        <v>5200</v>
      </c>
      <c r="I92" s="140"/>
      <c r="J92" s="100">
        <f>ROUND(I92*H92,2)</f>
        <v>0</v>
      </c>
      <c r="K92" s="1" t="s">
        <v>371</v>
      </c>
      <c r="L92" s="16"/>
      <c r="M92" s="101" t="s">
        <v>6</v>
      </c>
      <c r="N92" s="102" t="s">
        <v>27</v>
      </c>
      <c r="O92" s="15"/>
      <c r="P92" s="103">
        <f>O92*H92</f>
        <v>0</v>
      </c>
      <c r="Q92" s="103">
        <v>0</v>
      </c>
      <c r="R92" s="103">
        <f>Q92*H92</f>
        <v>0</v>
      </c>
      <c r="S92" s="103">
        <v>0.006</v>
      </c>
      <c r="T92" s="104">
        <f>S92*H92</f>
        <v>31.2</v>
      </c>
      <c r="U92" s="15"/>
      <c r="V92" s="15"/>
    </row>
    <row r="93" spans="1:22" ht="15" customHeight="1">
      <c r="A93" s="15"/>
      <c r="B93" s="16"/>
      <c r="C93" s="15"/>
      <c r="D93" s="105" t="s">
        <v>94</v>
      </c>
      <c r="E93" s="15"/>
      <c r="F93" s="191" t="s">
        <v>113</v>
      </c>
      <c r="G93" s="15"/>
      <c r="H93" s="15"/>
      <c r="I93" s="107"/>
      <c r="J93" s="15"/>
      <c r="K93" s="15"/>
      <c r="L93" s="16"/>
      <c r="M93" s="108"/>
      <c r="N93" s="15"/>
      <c r="O93" s="15"/>
      <c r="P93" s="15"/>
      <c r="Q93" s="15"/>
      <c r="R93" s="15"/>
      <c r="S93" s="15"/>
      <c r="T93" s="109"/>
      <c r="U93" s="15"/>
      <c r="V93" s="15"/>
    </row>
    <row r="94" spans="1:22" ht="48">
      <c r="A94" s="15"/>
      <c r="B94" s="16"/>
      <c r="C94" s="95" t="s">
        <v>87</v>
      </c>
      <c r="D94" s="95" t="s">
        <v>90</v>
      </c>
      <c r="E94" s="96" t="s">
        <v>115</v>
      </c>
      <c r="F94" s="1" t="s">
        <v>116</v>
      </c>
      <c r="G94" s="97" t="s">
        <v>112</v>
      </c>
      <c r="H94" s="98">
        <v>4</v>
      </c>
      <c r="I94" s="140"/>
      <c r="J94" s="100">
        <f>ROUND(I94*H94,2)</f>
        <v>0</v>
      </c>
      <c r="K94" s="1" t="s">
        <v>371</v>
      </c>
      <c r="L94" s="16"/>
      <c r="M94" s="101" t="s">
        <v>6</v>
      </c>
      <c r="N94" s="102" t="s">
        <v>27</v>
      </c>
      <c r="O94" s="15"/>
      <c r="P94" s="103">
        <f>O94*H94</f>
        <v>0</v>
      </c>
      <c r="Q94" s="103">
        <v>0.00123</v>
      </c>
      <c r="R94" s="103">
        <f>Q94*H94</f>
        <v>0.00492</v>
      </c>
      <c r="S94" s="103">
        <v>0.017</v>
      </c>
      <c r="T94" s="104">
        <f>S94*H94</f>
        <v>0.068</v>
      </c>
      <c r="U94" s="15"/>
      <c r="V94" s="15"/>
    </row>
    <row r="95" spans="1:22" ht="15">
      <c r="A95" s="15"/>
      <c r="B95" s="16"/>
      <c r="C95" s="15"/>
      <c r="D95" s="105" t="s">
        <v>94</v>
      </c>
      <c r="E95" s="15"/>
      <c r="F95" s="191" t="s">
        <v>117</v>
      </c>
      <c r="G95" s="15"/>
      <c r="H95" s="15"/>
      <c r="I95" s="107"/>
      <c r="J95" s="15"/>
      <c r="K95" s="15"/>
      <c r="L95" s="16"/>
      <c r="M95" s="108"/>
      <c r="N95" s="15"/>
      <c r="O95" s="15"/>
      <c r="P95" s="15"/>
      <c r="Q95" s="15"/>
      <c r="R95" s="15"/>
      <c r="S95" s="15"/>
      <c r="T95" s="109"/>
      <c r="U95" s="15"/>
      <c r="V95" s="15"/>
    </row>
    <row r="96" spans="1:22" ht="24">
      <c r="A96" s="15"/>
      <c r="B96" s="16"/>
      <c r="C96" s="95" t="s">
        <v>109</v>
      </c>
      <c r="D96" s="95" t="s">
        <v>90</v>
      </c>
      <c r="E96" s="96" t="s">
        <v>426</v>
      </c>
      <c r="F96" s="1" t="s">
        <v>120</v>
      </c>
      <c r="G96" s="97" t="s">
        <v>107</v>
      </c>
      <c r="H96" s="98">
        <v>3</v>
      </c>
      <c r="I96" s="140"/>
      <c r="J96" s="100">
        <f>ROUND(I96*H96,2)</f>
        <v>0</v>
      </c>
      <c r="K96" s="1" t="s">
        <v>371</v>
      </c>
      <c r="L96" s="16"/>
      <c r="M96" s="101" t="s">
        <v>6</v>
      </c>
      <c r="N96" s="102" t="s">
        <v>27</v>
      </c>
      <c r="O96" s="15"/>
      <c r="P96" s="103">
        <f>O96*H96</f>
        <v>0</v>
      </c>
      <c r="Q96" s="103">
        <v>0</v>
      </c>
      <c r="R96" s="103">
        <f>Q96*H96</f>
        <v>0</v>
      </c>
      <c r="S96" s="103">
        <v>0</v>
      </c>
      <c r="T96" s="104">
        <f>S96*H96</f>
        <v>0</v>
      </c>
      <c r="U96" s="15"/>
      <c r="V96" s="15"/>
    </row>
    <row r="97" spans="1:22" ht="15">
      <c r="A97" s="15"/>
      <c r="B97" s="16"/>
      <c r="C97" s="15"/>
      <c r="D97" s="105" t="s">
        <v>94</v>
      </c>
      <c r="E97" s="15"/>
      <c r="F97" s="191" t="s">
        <v>427</v>
      </c>
      <c r="G97" s="15"/>
      <c r="H97" s="15"/>
      <c r="I97" s="107"/>
      <c r="J97" s="15"/>
      <c r="K97" s="15"/>
      <c r="L97" s="16"/>
      <c r="M97" s="108"/>
      <c r="N97" s="15"/>
      <c r="O97" s="15"/>
      <c r="P97" s="15"/>
      <c r="Q97" s="15"/>
      <c r="R97" s="15"/>
      <c r="S97" s="15"/>
      <c r="T97" s="109"/>
      <c r="U97" s="15"/>
      <c r="V97" s="15"/>
    </row>
    <row r="98" spans="1:22" ht="24">
      <c r="A98" s="15"/>
      <c r="B98" s="16"/>
      <c r="C98" s="95" t="s">
        <v>114</v>
      </c>
      <c r="D98" s="95" t="s">
        <v>90</v>
      </c>
      <c r="E98" s="96" t="s">
        <v>428</v>
      </c>
      <c r="F98" s="1" t="s">
        <v>124</v>
      </c>
      <c r="G98" s="97" t="s">
        <v>112</v>
      </c>
      <c r="H98" s="98">
        <v>6000</v>
      </c>
      <c r="I98" s="99"/>
      <c r="J98" s="100">
        <f>ROUND(I98*H98,2)</f>
        <v>0</v>
      </c>
      <c r="K98" s="1" t="s">
        <v>371</v>
      </c>
      <c r="L98" s="16"/>
      <c r="M98" s="101" t="s">
        <v>6</v>
      </c>
      <c r="N98" s="102" t="s">
        <v>27</v>
      </c>
      <c r="O98" s="15"/>
      <c r="P98" s="103">
        <f>O98*H98</f>
        <v>0</v>
      </c>
      <c r="Q98" s="103">
        <v>0</v>
      </c>
      <c r="R98" s="103">
        <f>Q98*H98</f>
        <v>0</v>
      </c>
      <c r="S98" s="103">
        <v>0</v>
      </c>
      <c r="T98" s="104">
        <f>S98*H98</f>
        <v>0</v>
      </c>
      <c r="U98" s="15"/>
      <c r="V98" s="15"/>
    </row>
    <row r="99" spans="1:22" ht="15">
      <c r="A99" s="15"/>
      <c r="B99" s="16"/>
      <c r="C99" s="15"/>
      <c r="D99" s="105" t="s">
        <v>94</v>
      </c>
      <c r="E99" s="15"/>
      <c r="F99" s="191" t="s">
        <v>429</v>
      </c>
      <c r="G99" s="15"/>
      <c r="H99" s="15"/>
      <c r="I99" s="107"/>
      <c r="J99" s="15"/>
      <c r="K99" s="15"/>
      <c r="L99" s="16"/>
      <c r="M99" s="108"/>
      <c r="N99" s="15"/>
      <c r="O99" s="15"/>
      <c r="P99" s="15"/>
      <c r="Q99" s="15"/>
      <c r="R99" s="15"/>
      <c r="S99" s="15"/>
      <c r="T99" s="109"/>
      <c r="U99" s="15"/>
      <c r="V99" s="15"/>
    </row>
    <row r="100" spans="1:22" ht="24">
      <c r="A100" s="15"/>
      <c r="B100" s="16"/>
      <c r="C100" s="95" t="s">
        <v>96</v>
      </c>
      <c r="D100" s="95" t="s">
        <v>90</v>
      </c>
      <c r="E100" s="96" t="s">
        <v>129</v>
      </c>
      <c r="F100" s="1" t="s">
        <v>130</v>
      </c>
      <c r="G100" s="97" t="s">
        <v>112</v>
      </c>
      <c r="H100" s="98">
        <v>24</v>
      </c>
      <c r="I100" s="140"/>
      <c r="J100" s="100">
        <f>ROUND(I100*H100,2)</f>
        <v>0</v>
      </c>
      <c r="K100" s="1" t="s">
        <v>371</v>
      </c>
      <c r="L100" s="16"/>
      <c r="M100" s="101" t="s">
        <v>6</v>
      </c>
      <c r="N100" s="102" t="s">
        <v>27</v>
      </c>
      <c r="O100" s="15"/>
      <c r="P100" s="103">
        <f>O100*H100</f>
        <v>0</v>
      </c>
      <c r="Q100" s="103">
        <v>0</v>
      </c>
      <c r="R100" s="103">
        <f>Q100*H100</f>
        <v>0</v>
      </c>
      <c r="S100" s="103">
        <v>0</v>
      </c>
      <c r="T100" s="104">
        <f>S100*H100</f>
        <v>0</v>
      </c>
      <c r="U100" s="15"/>
      <c r="V100" s="15"/>
    </row>
    <row r="101" spans="1:22" ht="15">
      <c r="A101" s="15"/>
      <c r="B101" s="16"/>
      <c r="C101" s="15"/>
      <c r="D101" s="105" t="s">
        <v>94</v>
      </c>
      <c r="E101" s="15"/>
      <c r="F101" s="191" t="s">
        <v>131</v>
      </c>
      <c r="G101" s="15"/>
      <c r="H101" s="15"/>
      <c r="I101" s="107"/>
      <c r="J101" s="15"/>
      <c r="K101" s="15"/>
      <c r="L101" s="16"/>
      <c r="M101" s="108"/>
      <c r="N101" s="15"/>
      <c r="O101" s="15"/>
      <c r="P101" s="15"/>
      <c r="Q101" s="15"/>
      <c r="R101" s="15"/>
      <c r="S101" s="15"/>
      <c r="T101" s="109"/>
      <c r="U101" s="15"/>
      <c r="V101" s="15"/>
    </row>
    <row r="102" spans="1:22" ht="15.75">
      <c r="A102" s="86"/>
      <c r="B102" s="87"/>
      <c r="C102" s="86"/>
      <c r="D102" s="88" t="s">
        <v>86</v>
      </c>
      <c r="E102" s="89" t="s">
        <v>132</v>
      </c>
      <c r="F102" s="89" t="s">
        <v>133</v>
      </c>
      <c r="G102" s="86"/>
      <c r="H102" s="86"/>
      <c r="I102" s="90"/>
      <c r="J102" s="91">
        <f>SUM(J103)</f>
        <v>0</v>
      </c>
      <c r="K102" s="86"/>
      <c r="L102" s="87"/>
      <c r="M102" s="92"/>
      <c r="N102" s="86"/>
      <c r="O102" s="86"/>
      <c r="P102" s="93">
        <f>SUM(P103:P104)</f>
        <v>0</v>
      </c>
      <c r="Q102" s="86"/>
      <c r="R102" s="93">
        <f>SUM(R103:R104)</f>
        <v>0</v>
      </c>
      <c r="S102" s="86"/>
      <c r="T102" s="94">
        <f>SUM(T103:T104)</f>
        <v>0</v>
      </c>
      <c r="U102" s="86"/>
      <c r="V102" s="86"/>
    </row>
    <row r="103" spans="1:22" s="146" customFormat="1" ht="48">
      <c r="A103" s="15"/>
      <c r="B103" s="16"/>
      <c r="C103" s="95" t="s">
        <v>122</v>
      </c>
      <c r="D103" s="95" t="s">
        <v>90</v>
      </c>
      <c r="E103" s="96" t="s">
        <v>134</v>
      </c>
      <c r="F103" s="1" t="s">
        <v>135</v>
      </c>
      <c r="G103" s="97" t="s">
        <v>136</v>
      </c>
      <c r="H103" s="98">
        <v>3</v>
      </c>
      <c r="I103" s="140"/>
      <c r="J103" s="100">
        <f>ROUND(I103*H103,2)</f>
        <v>0</v>
      </c>
      <c r="K103" s="1" t="s">
        <v>371</v>
      </c>
      <c r="L103" s="16"/>
      <c r="M103" s="101" t="s">
        <v>6</v>
      </c>
      <c r="N103" s="102" t="s">
        <v>27</v>
      </c>
      <c r="O103" s="15"/>
      <c r="P103" s="103">
        <f>O103*H103</f>
        <v>0</v>
      </c>
      <c r="Q103" s="103">
        <v>0</v>
      </c>
      <c r="R103" s="103">
        <f>Q103*H103</f>
        <v>0</v>
      </c>
      <c r="S103" s="103">
        <v>0</v>
      </c>
      <c r="T103" s="104">
        <f>S103*H103</f>
        <v>0</v>
      </c>
      <c r="U103" s="15"/>
      <c r="V103" s="15"/>
    </row>
    <row r="104" spans="1:22" s="146" customFormat="1" ht="15">
      <c r="A104" s="15"/>
      <c r="B104" s="16"/>
      <c r="C104" s="15"/>
      <c r="D104" s="105" t="s">
        <v>94</v>
      </c>
      <c r="E104" s="15"/>
      <c r="F104" s="191" t="s">
        <v>137</v>
      </c>
      <c r="G104" s="15"/>
      <c r="H104" s="15"/>
      <c r="I104" s="107"/>
      <c r="J104" s="15"/>
      <c r="K104" s="15"/>
      <c r="L104" s="16"/>
      <c r="M104" s="108"/>
      <c r="N104" s="15"/>
      <c r="O104" s="15"/>
      <c r="P104" s="15"/>
      <c r="Q104" s="15"/>
      <c r="R104" s="15"/>
      <c r="S104" s="15"/>
      <c r="T104" s="109"/>
      <c r="U104" s="15"/>
      <c r="V104" s="15"/>
    </row>
    <row r="105" spans="1:22" s="146" customFormat="1" ht="15.75">
      <c r="A105" s="86"/>
      <c r="B105" s="87"/>
      <c r="C105" s="86"/>
      <c r="D105" s="88" t="s">
        <v>86</v>
      </c>
      <c r="E105" s="89" t="s">
        <v>139</v>
      </c>
      <c r="F105" s="89" t="s">
        <v>140</v>
      </c>
      <c r="G105" s="86"/>
      <c r="H105" s="86"/>
      <c r="I105" s="90"/>
      <c r="J105" s="91">
        <f>SUM(J106)</f>
        <v>0</v>
      </c>
      <c r="K105" s="86"/>
      <c r="L105" s="87"/>
      <c r="M105" s="92"/>
      <c r="N105" s="86"/>
      <c r="O105" s="86"/>
      <c r="P105" s="93">
        <f>SUM(P106:P107)</f>
        <v>0</v>
      </c>
      <c r="Q105" s="86"/>
      <c r="R105" s="93">
        <f>SUM(R106:R107)</f>
        <v>0</v>
      </c>
      <c r="S105" s="86"/>
      <c r="T105" s="94">
        <f>SUM(T106:T107)</f>
        <v>0</v>
      </c>
      <c r="U105" s="86"/>
      <c r="V105" s="86"/>
    </row>
    <row r="106" spans="1:22" s="146" customFormat="1" ht="60">
      <c r="A106" s="15"/>
      <c r="B106" s="16"/>
      <c r="C106" s="95" t="s">
        <v>128</v>
      </c>
      <c r="D106" s="95" t="s">
        <v>90</v>
      </c>
      <c r="E106" s="96" t="s">
        <v>142</v>
      </c>
      <c r="F106" s="1" t="s">
        <v>143</v>
      </c>
      <c r="G106" s="97" t="s">
        <v>136</v>
      </c>
      <c r="H106" s="98">
        <v>45</v>
      </c>
      <c r="I106" s="140"/>
      <c r="J106" s="100">
        <f>ROUND(I106*H106,2)</f>
        <v>0</v>
      </c>
      <c r="K106" s="1" t="s">
        <v>371</v>
      </c>
      <c r="L106" s="16"/>
      <c r="M106" s="101" t="s">
        <v>6</v>
      </c>
      <c r="N106" s="102" t="s">
        <v>27</v>
      </c>
      <c r="O106" s="15"/>
      <c r="P106" s="103">
        <f>O106*H106</f>
        <v>0</v>
      </c>
      <c r="Q106" s="103">
        <v>0</v>
      </c>
      <c r="R106" s="103">
        <f>Q106*H106</f>
        <v>0</v>
      </c>
      <c r="S106" s="103">
        <v>0</v>
      </c>
      <c r="T106" s="104">
        <f>S106*H106</f>
        <v>0</v>
      </c>
      <c r="U106" s="15"/>
      <c r="V106" s="15"/>
    </row>
    <row r="107" spans="1:22" s="146" customFormat="1" ht="15">
      <c r="A107" s="15"/>
      <c r="B107" s="16"/>
      <c r="C107" s="15"/>
      <c r="D107" s="105" t="s">
        <v>94</v>
      </c>
      <c r="E107" s="15"/>
      <c r="F107" s="191" t="s">
        <v>144</v>
      </c>
      <c r="G107" s="15"/>
      <c r="H107" s="15"/>
      <c r="I107" s="107"/>
      <c r="J107" s="15"/>
      <c r="K107" s="15"/>
      <c r="L107" s="16"/>
      <c r="M107" s="108"/>
      <c r="N107" s="15"/>
      <c r="O107" s="15"/>
      <c r="P107" s="15"/>
      <c r="Q107" s="15"/>
      <c r="R107" s="15"/>
      <c r="S107" s="15"/>
      <c r="T107" s="109"/>
      <c r="U107" s="15"/>
      <c r="V107" s="15"/>
    </row>
    <row r="108" spans="1:22" s="146" customFormat="1" ht="15.75">
      <c r="A108" s="86"/>
      <c r="B108" s="87"/>
      <c r="C108" s="86"/>
      <c r="D108" s="88" t="s">
        <v>86</v>
      </c>
      <c r="E108" s="89" t="s">
        <v>148</v>
      </c>
      <c r="F108" s="89" t="s">
        <v>149</v>
      </c>
      <c r="G108" s="86"/>
      <c r="H108" s="86"/>
      <c r="I108" s="90"/>
      <c r="J108" s="91">
        <f>SUM(J109)</f>
        <v>0</v>
      </c>
      <c r="K108" s="86"/>
      <c r="L108" s="87"/>
      <c r="M108" s="92"/>
      <c r="N108" s="86"/>
      <c r="O108" s="86"/>
      <c r="P108" s="93">
        <f>SUM(P109:P110)</f>
        <v>0</v>
      </c>
      <c r="Q108" s="86"/>
      <c r="R108" s="93">
        <f>SUM(R109:R110)</f>
        <v>0</v>
      </c>
      <c r="S108" s="86"/>
      <c r="T108" s="94">
        <f>SUM(T109:T110)</f>
        <v>0</v>
      </c>
      <c r="U108" s="86"/>
      <c r="V108" s="86"/>
    </row>
    <row r="109" spans="1:22" s="146" customFormat="1" ht="36">
      <c r="A109" s="15"/>
      <c r="B109" s="16"/>
      <c r="C109" s="95" t="s">
        <v>104</v>
      </c>
      <c r="D109" s="95" t="s">
        <v>90</v>
      </c>
      <c r="E109" s="96" t="s">
        <v>430</v>
      </c>
      <c r="F109" s="1" t="s">
        <v>431</v>
      </c>
      <c r="G109" s="97" t="s">
        <v>107</v>
      </c>
      <c r="H109" s="98">
        <v>10</v>
      </c>
      <c r="I109" s="140"/>
      <c r="J109" s="100">
        <f>ROUND(I109*H109,2)</f>
        <v>0</v>
      </c>
      <c r="K109" s="1" t="s">
        <v>371</v>
      </c>
      <c r="L109" s="16"/>
      <c r="M109" s="101" t="s">
        <v>6</v>
      </c>
      <c r="N109" s="102" t="s">
        <v>27</v>
      </c>
      <c r="O109" s="15"/>
      <c r="P109" s="103">
        <f>O109*H109</f>
        <v>0</v>
      </c>
      <c r="Q109" s="103">
        <v>0</v>
      </c>
      <c r="R109" s="103">
        <f>Q109*H109</f>
        <v>0</v>
      </c>
      <c r="S109" s="103">
        <v>0</v>
      </c>
      <c r="T109" s="104">
        <f>S109*H109</f>
        <v>0</v>
      </c>
      <c r="U109" s="15"/>
      <c r="V109" s="15"/>
    </row>
    <row r="110" spans="1:22" s="146" customFormat="1" ht="15">
      <c r="A110" s="15"/>
      <c r="B110" s="16"/>
      <c r="C110" s="15"/>
      <c r="D110" s="105" t="s">
        <v>94</v>
      </c>
      <c r="E110" s="15"/>
      <c r="F110" s="191" t="s">
        <v>432</v>
      </c>
      <c r="G110" s="15"/>
      <c r="H110" s="15"/>
      <c r="I110" s="107"/>
      <c r="J110" s="15"/>
      <c r="K110" s="15"/>
      <c r="L110" s="16"/>
      <c r="M110" s="108"/>
      <c r="N110" s="15"/>
      <c r="O110" s="15"/>
      <c r="P110" s="15"/>
      <c r="Q110" s="15"/>
      <c r="R110" s="15"/>
      <c r="S110" s="15"/>
      <c r="T110" s="109"/>
      <c r="U110" s="15"/>
      <c r="V110" s="15"/>
    </row>
    <row r="111" spans="1:22" s="146" customFormat="1" ht="15.75">
      <c r="A111" s="86"/>
      <c r="B111" s="87"/>
      <c r="C111" s="86"/>
      <c r="D111" s="88" t="s">
        <v>86</v>
      </c>
      <c r="E111" s="89" t="s">
        <v>433</v>
      </c>
      <c r="F111" s="89" t="s">
        <v>434</v>
      </c>
      <c r="G111" s="86"/>
      <c r="H111" s="86"/>
      <c r="I111" s="90"/>
      <c r="J111" s="91">
        <f>SUM(J112:J135)</f>
        <v>0</v>
      </c>
      <c r="K111" s="86"/>
      <c r="L111" s="87"/>
      <c r="M111" s="92"/>
      <c r="N111" s="86"/>
      <c r="O111" s="86"/>
      <c r="P111" s="93">
        <f>SUM(P114:P135)</f>
        <v>0</v>
      </c>
      <c r="Q111" s="86"/>
      <c r="R111" s="93">
        <f>SUM(R114:R135)</f>
        <v>0</v>
      </c>
      <c r="S111" s="86"/>
      <c r="T111" s="94">
        <f>SUM(T114:T135)</f>
        <v>0</v>
      </c>
      <c r="U111" s="86"/>
      <c r="V111" s="86"/>
    </row>
    <row r="112" spans="1:22" s="146" customFormat="1" ht="24">
      <c r="A112" s="15"/>
      <c r="B112" s="16"/>
      <c r="C112" s="113" t="s">
        <v>150</v>
      </c>
      <c r="D112" s="113" t="s">
        <v>158</v>
      </c>
      <c r="E112" s="114"/>
      <c r="F112" s="307" t="s">
        <v>948</v>
      </c>
      <c r="G112" s="116" t="s">
        <v>107</v>
      </c>
      <c r="H112" s="117">
        <v>3</v>
      </c>
      <c r="I112" s="118"/>
      <c r="J112" s="119">
        <f>ROUND(I112*H112,2)</f>
        <v>0</v>
      </c>
      <c r="K112" s="115" t="s">
        <v>371</v>
      </c>
      <c r="L112" s="120"/>
      <c r="M112" s="121" t="s">
        <v>6</v>
      </c>
      <c r="N112" s="122" t="s">
        <v>27</v>
      </c>
      <c r="O112" s="15"/>
      <c r="P112" s="103">
        <f>O112*H112</f>
        <v>0</v>
      </c>
      <c r="Q112" s="103">
        <v>0</v>
      </c>
      <c r="R112" s="103">
        <f>Q112*H112</f>
        <v>0</v>
      </c>
      <c r="S112" s="103">
        <v>0</v>
      </c>
      <c r="T112" s="104">
        <f>S112*H112</f>
        <v>0</v>
      </c>
      <c r="U112" s="15"/>
      <c r="V112" s="15"/>
    </row>
    <row r="113" spans="1:22" s="146" customFormat="1" ht="15.75">
      <c r="A113" s="86"/>
      <c r="B113" s="87"/>
      <c r="C113" s="86"/>
      <c r="D113" s="88"/>
      <c r="E113" s="89"/>
      <c r="F113" s="89"/>
      <c r="G113" s="86"/>
      <c r="H113" s="86"/>
      <c r="I113" s="90"/>
      <c r="J113" s="91"/>
      <c r="K113" s="86"/>
      <c r="L113" s="87"/>
      <c r="M113" s="92"/>
      <c r="N113" s="86"/>
      <c r="O113" s="86"/>
      <c r="P113" s="93"/>
      <c r="Q113" s="86"/>
      <c r="R113" s="93"/>
      <c r="S113" s="86"/>
      <c r="T113" s="94"/>
      <c r="U113" s="86"/>
      <c r="V113" s="86"/>
    </row>
    <row r="114" spans="1:22" s="146" customFormat="1" ht="24">
      <c r="A114" s="15"/>
      <c r="B114" s="16"/>
      <c r="C114" s="95" t="s">
        <v>141</v>
      </c>
      <c r="D114" s="95" t="s">
        <v>90</v>
      </c>
      <c r="E114" s="306" t="s">
        <v>949</v>
      </c>
      <c r="F114" s="1" t="s">
        <v>435</v>
      </c>
      <c r="G114" s="97" t="s">
        <v>107</v>
      </c>
      <c r="H114" s="98">
        <v>3</v>
      </c>
      <c r="I114" s="99"/>
      <c r="J114" s="100">
        <f>ROUND(I114*H114,2)</f>
        <v>0</v>
      </c>
      <c r="K114" s="1" t="s">
        <v>371</v>
      </c>
      <c r="L114" s="16"/>
      <c r="M114" s="101" t="s">
        <v>6</v>
      </c>
      <c r="N114" s="102" t="s">
        <v>27</v>
      </c>
      <c r="O114" s="15"/>
      <c r="P114" s="103">
        <f>O114*H114</f>
        <v>0</v>
      </c>
      <c r="Q114" s="103">
        <v>0</v>
      </c>
      <c r="R114" s="103">
        <f>Q114*H114</f>
        <v>0</v>
      </c>
      <c r="S114" s="103">
        <v>0</v>
      </c>
      <c r="T114" s="104">
        <f>S114*H114</f>
        <v>0</v>
      </c>
      <c r="U114" s="15"/>
      <c r="V114" s="15"/>
    </row>
    <row r="115" spans="1:22" s="146" customFormat="1" ht="15">
      <c r="A115" s="15"/>
      <c r="B115" s="16"/>
      <c r="C115" s="15"/>
      <c r="D115" s="105" t="s">
        <v>94</v>
      </c>
      <c r="E115" s="15"/>
      <c r="F115" s="191" t="s">
        <v>436</v>
      </c>
      <c r="G115" s="15"/>
      <c r="H115" s="15"/>
      <c r="I115" s="107"/>
      <c r="J115" s="15"/>
      <c r="K115" s="15"/>
      <c r="L115" s="16"/>
      <c r="M115" s="108"/>
      <c r="N115" s="15"/>
      <c r="O115" s="15"/>
      <c r="P115" s="15"/>
      <c r="Q115" s="15"/>
      <c r="R115" s="15"/>
      <c r="S115" s="15"/>
      <c r="T115" s="109"/>
      <c r="U115" s="15"/>
      <c r="V115" s="15"/>
    </row>
    <row r="116" spans="1:22" s="146" customFormat="1" ht="24">
      <c r="A116" s="15"/>
      <c r="B116" s="16"/>
      <c r="C116" s="113" t="s">
        <v>150</v>
      </c>
      <c r="D116" s="113" t="s">
        <v>158</v>
      </c>
      <c r="E116" s="114"/>
      <c r="F116" s="307" t="s">
        <v>571</v>
      </c>
      <c r="G116" s="116" t="s">
        <v>107</v>
      </c>
      <c r="H116" s="117">
        <v>52</v>
      </c>
      <c r="I116" s="118"/>
      <c r="J116" s="119">
        <f>ROUND(I116*H116,2)</f>
        <v>0</v>
      </c>
      <c r="K116" s="115" t="s">
        <v>371</v>
      </c>
      <c r="L116" s="120"/>
      <c r="M116" s="121" t="s">
        <v>6</v>
      </c>
      <c r="N116" s="122" t="s">
        <v>27</v>
      </c>
      <c r="O116" s="15"/>
      <c r="P116" s="103">
        <f>O116*H116</f>
        <v>0</v>
      </c>
      <c r="Q116" s="103">
        <v>0</v>
      </c>
      <c r="R116" s="103">
        <f>Q116*H116</f>
        <v>0</v>
      </c>
      <c r="S116" s="103">
        <v>0</v>
      </c>
      <c r="T116" s="104">
        <f>S116*H116</f>
        <v>0</v>
      </c>
      <c r="U116" s="15"/>
      <c r="V116" s="15"/>
    </row>
    <row r="117" spans="1:22" s="146" customFormat="1" ht="36">
      <c r="A117" s="15"/>
      <c r="B117" s="16"/>
      <c r="C117" s="95" t="s">
        <v>157</v>
      </c>
      <c r="D117" s="97" t="s">
        <v>90</v>
      </c>
      <c r="E117" s="306" t="s">
        <v>356</v>
      </c>
      <c r="F117" s="1" t="s">
        <v>357</v>
      </c>
      <c r="G117" s="97" t="s">
        <v>107</v>
      </c>
      <c r="H117" s="139">
        <v>52</v>
      </c>
      <c r="I117" s="99"/>
      <c r="J117" s="100">
        <f>ROUND(I117*H117,2)</f>
        <v>0</v>
      </c>
      <c r="K117" s="1" t="s">
        <v>371</v>
      </c>
      <c r="L117" s="16"/>
      <c r="M117" s="101" t="s">
        <v>6</v>
      </c>
      <c r="N117" s="102" t="s">
        <v>27</v>
      </c>
      <c r="O117" s="15"/>
      <c r="P117" s="103">
        <f>O117*H117</f>
        <v>0</v>
      </c>
      <c r="Q117" s="103">
        <v>0</v>
      </c>
      <c r="R117" s="103">
        <f>Q117*H117</f>
        <v>0</v>
      </c>
      <c r="S117" s="103">
        <v>0</v>
      </c>
      <c r="T117" s="104">
        <f>S117*H117</f>
        <v>0</v>
      </c>
      <c r="U117" s="15"/>
      <c r="V117" s="15"/>
    </row>
    <row r="118" spans="1:22" s="146" customFormat="1" ht="15">
      <c r="A118" s="15"/>
      <c r="B118" s="16"/>
      <c r="C118" s="15"/>
      <c r="D118" s="105" t="s">
        <v>94</v>
      </c>
      <c r="E118" s="15"/>
      <c r="F118" s="191" t="s">
        <v>436</v>
      </c>
      <c r="G118" s="15"/>
      <c r="H118" s="15"/>
      <c r="I118" s="107"/>
      <c r="J118" s="15"/>
      <c r="K118" s="15"/>
      <c r="L118" s="16"/>
      <c r="M118" s="108"/>
      <c r="N118" s="15"/>
      <c r="O118" s="15"/>
      <c r="P118" s="15"/>
      <c r="Q118" s="15"/>
      <c r="R118" s="15"/>
      <c r="S118" s="15"/>
      <c r="T118" s="109"/>
      <c r="U118" s="15"/>
      <c r="V118" s="15"/>
    </row>
    <row r="119" spans="1:22" s="146" customFormat="1" ht="36">
      <c r="A119" s="15"/>
      <c r="B119" s="16"/>
      <c r="C119" s="113">
        <v>13</v>
      </c>
      <c r="D119" s="113" t="s">
        <v>158</v>
      </c>
      <c r="E119" s="114" t="s">
        <v>441</v>
      </c>
      <c r="F119" s="307" t="s">
        <v>572</v>
      </c>
      <c r="G119" s="116" t="s">
        <v>107</v>
      </c>
      <c r="H119" s="117">
        <v>59</v>
      </c>
      <c r="I119" s="118"/>
      <c r="J119" s="119">
        <f>ROUND(I119*H119,2)</f>
        <v>0</v>
      </c>
      <c r="K119" s="115" t="s">
        <v>371</v>
      </c>
      <c r="L119" s="120"/>
      <c r="M119" s="121" t="s">
        <v>6</v>
      </c>
      <c r="N119" s="122" t="s">
        <v>27</v>
      </c>
      <c r="O119" s="15"/>
      <c r="P119" s="103">
        <f>O119*H119</f>
        <v>0</v>
      </c>
      <c r="Q119" s="103">
        <v>0</v>
      </c>
      <c r="R119" s="103">
        <f>Q119*H119</f>
        <v>0</v>
      </c>
      <c r="S119" s="103">
        <v>0</v>
      </c>
      <c r="T119" s="104">
        <f>S119*H119</f>
        <v>0</v>
      </c>
      <c r="U119" s="15"/>
      <c r="V119" s="15"/>
    </row>
    <row r="120" spans="1:22" s="146" customFormat="1" ht="36">
      <c r="A120" s="15"/>
      <c r="B120" s="16"/>
      <c r="C120" s="95">
        <v>14</v>
      </c>
      <c r="D120" s="95" t="s">
        <v>90</v>
      </c>
      <c r="E120" s="306" t="s">
        <v>438</v>
      </c>
      <c r="F120" s="1" t="s">
        <v>439</v>
      </c>
      <c r="G120" s="97" t="s">
        <v>107</v>
      </c>
      <c r="H120" s="98">
        <v>59</v>
      </c>
      <c r="I120" s="99"/>
      <c r="J120" s="100">
        <f>ROUND(I120*H120,2)</f>
        <v>0</v>
      </c>
      <c r="K120" s="1" t="s">
        <v>371</v>
      </c>
      <c r="L120" s="16"/>
      <c r="M120" s="101" t="s">
        <v>6</v>
      </c>
      <c r="N120" s="102" t="s">
        <v>27</v>
      </c>
      <c r="O120" s="15"/>
      <c r="P120" s="103">
        <f>O120*H120</f>
        <v>0</v>
      </c>
      <c r="Q120" s="103">
        <v>0</v>
      </c>
      <c r="R120" s="103">
        <f>Q120*H120</f>
        <v>0</v>
      </c>
      <c r="S120" s="103">
        <v>0</v>
      </c>
      <c r="T120" s="104">
        <f>S120*H120</f>
        <v>0</v>
      </c>
      <c r="U120" s="15"/>
      <c r="V120" s="15"/>
    </row>
    <row r="121" spans="1:22" s="146" customFormat="1" ht="15">
      <c r="A121" s="15"/>
      <c r="B121" s="16"/>
      <c r="C121" s="15"/>
      <c r="D121" s="105" t="s">
        <v>94</v>
      </c>
      <c r="E121" s="15"/>
      <c r="F121" s="191" t="s">
        <v>440</v>
      </c>
      <c r="G121" s="15"/>
      <c r="H121" s="15"/>
      <c r="I121" s="107"/>
      <c r="J121" s="15"/>
      <c r="K121" s="15"/>
      <c r="L121" s="16"/>
      <c r="M121" s="108"/>
      <c r="N121" s="15"/>
      <c r="O121" s="15"/>
      <c r="P121" s="15"/>
      <c r="Q121" s="15"/>
      <c r="R121" s="15"/>
      <c r="S121" s="15"/>
      <c r="T121" s="109"/>
      <c r="U121" s="15"/>
      <c r="V121" s="15"/>
    </row>
    <row r="122" spans="1:22" s="146" customFormat="1" ht="24">
      <c r="A122" s="15"/>
      <c r="B122" s="16"/>
      <c r="C122" s="113">
        <v>15</v>
      </c>
      <c r="D122" s="113" t="s">
        <v>158</v>
      </c>
      <c r="E122" s="114" t="s">
        <v>445</v>
      </c>
      <c r="F122" s="115" t="s">
        <v>446</v>
      </c>
      <c r="G122" s="116" t="s">
        <v>107</v>
      </c>
      <c r="H122" s="117">
        <v>2592</v>
      </c>
      <c r="I122" s="118"/>
      <c r="J122" s="119">
        <f>ROUND(I122*H122,2)</f>
        <v>0</v>
      </c>
      <c r="K122" s="115" t="s">
        <v>371</v>
      </c>
      <c r="L122" s="120"/>
      <c r="M122" s="121" t="s">
        <v>6</v>
      </c>
      <c r="N122" s="122" t="s">
        <v>27</v>
      </c>
      <c r="O122" s="15"/>
      <c r="P122" s="103">
        <f>O122*H122</f>
        <v>0</v>
      </c>
      <c r="Q122" s="103">
        <v>0</v>
      </c>
      <c r="R122" s="103">
        <f>Q122*H122</f>
        <v>0</v>
      </c>
      <c r="S122" s="103">
        <v>0</v>
      </c>
      <c r="T122" s="104">
        <f>S122*H122</f>
        <v>0</v>
      </c>
      <c r="U122" s="15"/>
      <c r="V122" s="15"/>
    </row>
    <row r="123" spans="1:22" s="146" customFormat="1" ht="24">
      <c r="A123" s="15"/>
      <c r="B123" s="16"/>
      <c r="C123" s="95">
        <v>16</v>
      </c>
      <c r="D123" s="95" t="s">
        <v>90</v>
      </c>
      <c r="E123" s="306" t="s">
        <v>447</v>
      </c>
      <c r="F123" s="1" t="s">
        <v>448</v>
      </c>
      <c r="G123" s="97" t="s">
        <v>112</v>
      </c>
      <c r="H123" s="98">
        <v>2592</v>
      </c>
      <c r="I123" s="99"/>
      <c r="J123" s="100">
        <f>ROUND(I123*H123,2)</f>
        <v>0</v>
      </c>
      <c r="K123" s="1" t="s">
        <v>371</v>
      </c>
      <c r="L123" s="16"/>
      <c r="M123" s="101" t="s">
        <v>6</v>
      </c>
      <c r="N123" s="102" t="s">
        <v>27</v>
      </c>
      <c r="O123" s="15"/>
      <c r="P123" s="103">
        <f>O123*H123</f>
        <v>0</v>
      </c>
      <c r="Q123" s="103">
        <v>0</v>
      </c>
      <c r="R123" s="103">
        <f>Q123*H123</f>
        <v>0</v>
      </c>
      <c r="S123" s="103">
        <v>0</v>
      </c>
      <c r="T123" s="104">
        <f>S123*H123</f>
        <v>0</v>
      </c>
      <c r="U123" s="15"/>
      <c r="V123" s="15"/>
    </row>
    <row r="124" spans="1:22" s="146" customFormat="1" ht="15">
      <c r="A124" s="15"/>
      <c r="B124" s="16"/>
      <c r="C124" s="15"/>
      <c r="D124" s="105" t="s">
        <v>94</v>
      </c>
      <c r="E124" s="15"/>
      <c r="F124" s="191" t="s">
        <v>449</v>
      </c>
      <c r="G124" s="15"/>
      <c r="H124" s="15"/>
      <c r="I124" s="107"/>
      <c r="J124" s="15"/>
      <c r="K124" s="15"/>
      <c r="L124" s="16"/>
      <c r="M124" s="108"/>
      <c r="N124" s="15"/>
      <c r="O124" s="15"/>
      <c r="P124" s="15"/>
      <c r="Q124" s="15"/>
      <c r="R124" s="15"/>
      <c r="S124" s="15"/>
      <c r="T124" s="109"/>
      <c r="U124" s="15"/>
      <c r="V124" s="15"/>
    </row>
    <row r="125" spans="1:22" s="146" customFormat="1" ht="24">
      <c r="A125" s="15"/>
      <c r="B125" s="16"/>
      <c r="C125" s="113">
        <v>17</v>
      </c>
      <c r="D125" s="113" t="s">
        <v>158</v>
      </c>
      <c r="E125" s="114" t="s">
        <v>237</v>
      </c>
      <c r="F125" s="115" t="s">
        <v>450</v>
      </c>
      <c r="G125" s="116" t="s">
        <v>107</v>
      </c>
      <c r="H125" s="117">
        <v>59</v>
      </c>
      <c r="I125" s="118"/>
      <c r="J125" s="119">
        <f>ROUND(I125*H125,2)</f>
        <v>0</v>
      </c>
      <c r="K125" s="115" t="s">
        <v>371</v>
      </c>
      <c r="L125" s="120"/>
      <c r="M125" s="121" t="s">
        <v>6</v>
      </c>
      <c r="N125" s="122" t="s">
        <v>27</v>
      </c>
      <c r="O125" s="15"/>
      <c r="P125" s="103">
        <f>O125*H125</f>
        <v>0</v>
      </c>
      <c r="Q125" s="103">
        <v>0</v>
      </c>
      <c r="R125" s="103">
        <f>Q125*H125</f>
        <v>0</v>
      </c>
      <c r="S125" s="103">
        <v>0</v>
      </c>
      <c r="T125" s="104">
        <f>S125*H125</f>
        <v>0</v>
      </c>
      <c r="U125" s="15"/>
      <c r="V125" s="15"/>
    </row>
    <row r="126" spans="1:22" s="146" customFormat="1" ht="48">
      <c r="A126" s="15"/>
      <c r="B126" s="16"/>
      <c r="C126" s="95">
        <v>18</v>
      </c>
      <c r="D126" s="95" t="s">
        <v>90</v>
      </c>
      <c r="E126" s="306" t="s">
        <v>239</v>
      </c>
      <c r="F126" s="1" t="s">
        <v>240</v>
      </c>
      <c r="G126" s="97" t="s">
        <v>107</v>
      </c>
      <c r="H126" s="98">
        <v>59</v>
      </c>
      <c r="I126" s="99"/>
      <c r="J126" s="100">
        <f>ROUND(I126*H126,2)</f>
        <v>0</v>
      </c>
      <c r="K126" s="1" t="s">
        <v>371</v>
      </c>
      <c r="L126" s="16"/>
      <c r="M126" s="101" t="s">
        <v>6</v>
      </c>
      <c r="N126" s="102" t="s">
        <v>27</v>
      </c>
      <c r="O126" s="15"/>
      <c r="P126" s="103">
        <f>O126*H126</f>
        <v>0</v>
      </c>
      <c r="Q126" s="103">
        <v>0</v>
      </c>
      <c r="R126" s="103">
        <f>Q126*H126</f>
        <v>0</v>
      </c>
      <c r="S126" s="103">
        <v>0</v>
      </c>
      <c r="T126" s="104">
        <f>S126*H126</f>
        <v>0</v>
      </c>
      <c r="U126" s="15"/>
      <c r="V126" s="15"/>
    </row>
    <row r="127" spans="1:22" s="146" customFormat="1" ht="15">
      <c r="A127" s="15"/>
      <c r="B127" s="16"/>
      <c r="C127" s="15"/>
      <c r="D127" s="105" t="s">
        <v>94</v>
      </c>
      <c r="E127" s="15"/>
      <c r="F127" s="191" t="s">
        <v>241</v>
      </c>
      <c r="G127" s="15"/>
      <c r="H127" s="15"/>
      <c r="I127" s="107"/>
      <c r="J127" s="15"/>
      <c r="K127" s="15"/>
      <c r="L127" s="16"/>
      <c r="M127" s="108"/>
      <c r="N127" s="15"/>
      <c r="O127" s="15"/>
      <c r="P127" s="15"/>
      <c r="Q127" s="15"/>
      <c r="R127" s="15"/>
      <c r="S127" s="15"/>
      <c r="T127" s="109"/>
      <c r="U127" s="15"/>
      <c r="V127" s="15"/>
    </row>
    <row r="128" spans="1:22" s="146" customFormat="1" ht="24">
      <c r="A128" s="15"/>
      <c r="B128" s="16"/>
      <c r="C128" s="113">
        <v>19</v>
      </c>
      <c r="D128" s="113" t="s">
        <v>158</v>
      </c>
      <c r="E128" s="114" t="s">
        <v>262</v>
      </c>
      <c r="F128" s="115" t="s">
        <v>263</v>
      </c>
      <c r="G128" s="116" t="s">
        <v>112</v>
      </c>
      <c r="H128" s="117">
        <v>60</v>
      </c>
      <c r="I128" s="118"/>
      <c r="J128" s="119">
        <f>ROUND(I128*H128,2)</f>
        <v>0</v>
      </c>
      <c r="K128" s="115" t="s">
        <v>371</v>
      </c>
      <c r="L128" s="120"/>
      <c r="M128" s="121" t="s">
        <v>6</v>
      </c>
      <c r="N128" s="122" t="s">
        <v>27</v>
      </c>
      <c r="O128" s="15"/>
      <c r="P128" s="103">
        <f>O128*H128</f>
        <v>0</v>
      </c>
      <c r="Q128" s="103">
        <v>0</v>
      </c>
      <c r="R128" s="103">
        <f>Q128*H128</f>
        <v>0</v>
      </c>
      <c r="S128" s="103">
        <v>0</v>
      </c>
      <c r="T128" s="104">
        <f>S128*H128</f>
        <v>0</v>
      </c>
      <c r="U128" s="15"/>
      <c r="V128" s="15"/>
    </row>
    <row r="129" spans="1:22" s="146" customFormat="1" ht="36">
      <c r="A129" s="15"/>
      <c r="B129" s="16"/>
      <c r="C129" s="95">
        <v>20</v>
      </c>
      <c r="D129" s="95" t="s">
        <v>90</v>
      </c>
      <c r="E129" s="306" t="s">
        <v>451</v>
      </c>
      <c r="F129" s="1" t="s">
        <v>257</v>
      </c>
      <c r="G129" s="97" t="s">
        <v>112</v>
      </c>
      <c r="H129" s="98">
        <v>60</v>
      </c>
      <c r="I129" s="99"/>
      <c r="J129" s="100">
        <f>ROUND(I129*H129,2)</f>
        <v>0</v>
      </c>
      <c r="K129" s="1" t="s">
        <v>371</v>
      </c>
      <c r="L129" s="16"/>
      <c r="M129" s="101" t="s">
        <v>6</v>
      </c>
      <c r="N129" s="102" t="s">
        <v>27</v>
      </c>
      <c r="O129" s="15"/>
      <c r="P129" s="103">
        <f>O129*H129</f>
        <v>0</v>
      </c>
      <c r="Q129" s="103">
        <v>0</v>
      </c>
      <c r="R129" s="103">
        <f>Q129*H129</f>
        <v>0</v>
      </c>
      <c r="S129" s="103">
        <v>0</v>
      </c>
      <c r="T129" s="104">
        <f>S129*H129</f>
        <v>0</v>
      </c>
      <c r="U129" s="15"/>
      <c r="V129" s="15"/>
    </row>
    <row r="130" spans="1:22" s="146" customFormat="1" ht="15">
      <c r="A130" s="15"/>
      <c r="B130" s="16"/>
      <c r="C130" s="15"/>
      <c r="D130" s="105" t="s">
        <v>94</v>
      </c>
      <c r="E130" s="15"/>
      <c r="F130" s="191" t="s">
        <v>452</v>
      </c>
      <c r="G130" s="15"/>
      <c r="H130" s="15"/>
      <c r="I130" s="107"/>
      <c r="J130" s="15"/>
      <c r="K130" s="15"/>
      <c r="L130" s="16"/>
      <c r="M130" s="108"/>
      <c r="N130" s="15"/>
      <c r="O130" s="15"/>
      <c r="P130" s="15"/>
      <c r="Q130" s="15"/>
      <c r="R130" s="15"/>
      <c r="S130" s="15"/>
      <c r="T130" s="109"/>
      <c r="U130" s="15"/>
      <c r="V130" s="15"/>
    </row>
    <row r="131" spans="1:22" s="146" customFormat="1" ht="24">
      <c r="A131" s="15"/>
      <c r="B131" s="16"/>
      <c r="C131" s="113">
        <v>21</v>
      </c>
      <c r="D131" s="113" t="s">
        <v>158</v>
      </c>
      <c r="E131" s="114" t="s">
        <v>453</v>
      </c>
      <c r="F131" s="307" t="s">
        <v>454</v>
      </c>
      <c r="G131" s="116" t="s">
        <v>112</v>
      </c>
      <c r="H131" s="117">
        <v>2592</v>
      </c>
      <c r="I131" s="118"/>
      <c r="J131" s="119">
        <f>ROUND(I131*H131,2)</f>
        <v>0</v>
      </c>
      <c r="K131" s="115" t="s">
        <v>371</v>
      </c>
      <c r="L131" s="120"/>
      <c r="M131" s="121" t="s">
        <v>6</v>
      </c>
      <c r="N131" s="122" t="s">
        <v>27</v>
      </c>
      <c r="O131" s="15"/>
      <c r="P131" s="103">
        <f>O131*H131</f>
        <v>0</v>
      </c>
      <c r="Q131" s="103">
        <v>0</v>
      </c>
      <c r="R131" s="103">
        <f>Q131*H131</f>
        <v>0</v>
      </c>
      <c r="S131" s="103">
        <v>0</v>
      </c>
      <c r="T131" s="104">
        <f>S131*H131</f>
        <v>0</v>
      </c>
      <c r="U131" s="15"/>
      <c r="V131" s="15"/>
    </row>
    <row r="132" spans="1:22" s="146" customFormat="1" ht="24">
      <c r="A132" s="15"/>
      <c r="B132" s="16"/>
      <c r="C132" s="95">
        <v>22</v>
      </c>
      <c r="D132" s="95" t="s">
        <v>90</v>
      </c>
      <c r="E132" s="306" t="s">
        <v>455</v>
      </c>
      <c r="F132" s="1" t="s">
        <v>456</v>
      </c>
      <c r="G132" s="97" t="s">
        <v>112</v>
      </c>
      <c r="H132" s="98">
        <v>2592</v>
      </c>
      <c r="I132" s="99"/>
      <c r="J132" s="100">
        <f>ROUND(I132*H132,2)</f>
        <v>0</v>
      </c>
      <c r="K132" s="1" t="s">
        <v>371</v>
      </c>
      <c r="L132" s="16"/>
      <c r="M132" s="101" t="s">
        <v>6</v>
      </c>
      <c r="N132" s="102" t="s">
        <v>27</v>
      </c>
      <c r="O132" s="15"/>
      <c r="P132" s="103">
        <f>O132*H132</f>
        <v>0</v>
      </c>
      <c r="Q132" s="103">
        <v>0</v>
      </c>
      <c r="R132" s="103">
        <f>Q132*H132</f>
        <v>0</v>
      </c>
      <c r="S132" s="103">
        <v>0</v>
      </c>
      <c r="T132" s="104">
        <f>S132*H132</f>
        <v>0</v>
      </c>
      <c r="U132" s="15"/>
      <c r="V132" s="15"/>
    </row>
    <row r="133" spans="1:22" s="146" customFormat="1" ht="15">
      <c r="A133" s="15"/>
      <c r="B133" s="16"/>
      <c r="C133" s="15"/>
      <c r="D133" s="105" t="s">
        <v>94</v>
      </c>
      <c r="E133" s="15"/>
      <c r="F133" s="191" t="s">
        <v>457</v>
      </c>
      <c r="G133" s="15"/>
      <c r="H133" s="15"/>
      <c r="I133" s="107"/>
      <c r="J133" s="15"/>
      <c r="K133" s="15"/>
      <c r="L133" s="16"/>
      <c r="M133" s="108"/>
      <c r="N133" s="15"/>
      <c r="O133" s="15"/>
      <c r="P133" s="15"/>
      <c r="Q133" s="15"/>
      <c r="R133" s="15"/>
      <c r="S133" s="15"/>
      <c r="T133" s="109"/>
      <c r="U133" s="15"/>
      <c r="V133" s="15"/>
    </row>
    <row r="134" spans="1:22" s="146" customFormat="1" ht="24">
      <c r="A134" s="15"/>
      <c r="B134" s="16"/>
      <c r="C134" s="95">
        <v>23</v>
      </c>
      <c r="D134" s="95" t="s">
        <v>90</v>
      </c>
      <c r="E134" s="306" t="s">
        <v>458</v>
      </c>
      <c r="F134" s="1" t="s">
        <v>459</v>
      </c>
      <c r="G134" s="97" t="s">
        <v>107</v>
      </c>
      <c r="H134" s="98">
        <v>59</v>
      </c>
      <c r="I134" s="99"/>
      <c r="J134" s="100">
        <f>ROUND(I134*H134,2)</f>
        <v>0</v>
      </c>
      <c r="K134" s="1" t="s">
        <v>371</v>
      </c>
      <c r="L134" s="16"/>
      <c r="M134" s="101" t="s">
        <v>6</v>
      </c>
      <c r="N134" s="102" t="s">
        <v>27</v>
      </c>
      <c r="O134" s="15"/>
      <c r="P134" s="103">
        <f>O134*H134</f>
        <v>0</v>
      </c>
      <c r="Q134" s="103">
        <v>0</v>
      </c>
      <c r="R134" s="103">
        <f>Q134*H134</f>
        <v>0</v>
      </c>
      <c r="S134" s="103">
        <v>0</v>
      </c>
      <c r="T134" s="104">
        <f>S134*H134</f>
        <v>0</v>
      </c>
      <c r="U134" s="15"/>
      <c r="V134" s="15"/>
    </row>
    <row r="135" spans="1:22" s="146" customFormat="1" ht="15">
      <c r="A135" s="15"/>
      <c r="B135" s="16"/>
      <c r="C135" s="15"/>
      <c r="D135" s="105" t="s">
        <v>94</v>
      </c>
      <c r="E135" s="15"/>
      <c r="F135" s="191" t="s">
        <v>460</v>
      </c>
      <c r="G135" s="15"/>
      <c r="H135" s="15"/>
      <c r="I135" s="107"/>
      <c r="J135" s="15"/>
      <c r="K135" s="15"/>
      <c r="L135" s="16"/>
      <c r="M135" s="108"/>
      <c r="N135" s="15"/>
      <c r="O135" s="15"/>
      <c r="P135" s="15"/>
      <c r="Q135" s="15"/>
      <c r="R135" s="15"/>
      <c r="S135" s="15"/>
      <c r="T135" s="109"/>
      <c r="U135" s="15"/>
      <c r="V135" s="15"/>
    </row>
    <row r="136" spans="1:22" s="146" customFormat="1" ht="15.75">
      <c r="A136" s="86"/>
      <c r="B136" s="87"/>
      <c r="C136" s="86"/>
      <c r="D136" s="88" t="s">
        <v>86</v>
      </c>
      <c r="E136" s="89" t="s">
        <v>461</v>
      </c>
      <c r="F136" s="89" t="s">
        <v>462</v>
      </c>
      <c r="G136" s="86"/>
      <c r="H136" s="86"/>
      <c r="I136" s="90"/>
      <c r="J136" s="91">
        <f>SUM(J137:J195)</f>
        <v>0</v>
      </c>
      <c r="K136" s="86"/>
      <c r="L136" s="87"/>
      <c r="M136" s="92"/>
      <c r="N136" s="86"/>
      <c r="O136" s="86"/>
      <c r="P136" s="93">
        <f>SUM(P137:P196)</f>
        <v>0</v>
      </c>
      <c r="Q136" s="86"/>
      <c r="R136" s="93">
        <f>SUM(R137:R196)</f>
        <v>0</v>
      </c>
      <c r="S136" s="86"/>
      <c r="T136" s="94">
        <f>SUM(T137:T196)</f>
        <v>0</v>
      </c>
      <c r="U136" s="86"/>
      <c r="V136" s="86"/>
    </row>
    <row r="137" spans="1:22" s="146" customFormat="1" ht="24">
      <c r="A137" s="15"/>
      <c r="B137" s="16"/>
      <c r="C137" s="95">
        <v>24</v>
      </c>
      <c r="D137" s="95" t="s">
        <v>90</v>
      </c>
      <c r="E137" s="306" t="s">
        <v>463</v>
      </c>
      <c r="F137" s="1" t="s">
        <v>464</v>
      </c>
      <c r="G137" s="97" t="s">
        <v>107</v>
      </c>
      <c r="H137" s="98">
        <v>3</v>
      </c>
      <c r="I137" s="99"/>
      <c r="J137" s="100">
        <f>ROUND(I137*H137,2)</f>
        <v>0</v>
      </c>
      <c r="K137" s="1" t="s">
        <v>371</v>
      </c>
      <c r="L137" s="16"/>
      <c r="M137" s="101" t="s">
        <v>6</v>
      </c>
      <c r="N137" s="102" t="s">
        <v>27</v>
      </c>
      <c r="O137" s="15"/>
      <c r="P137" s="103">
        <f>O137*H137</f>
        <v>0</v>
      </c>
      <c r="Q137" s="103">
        <v>0</v>
      </c>
      <c r="R137" s="103">
        <f>Q137*H137</f>
        <v>0</v>
      </c>
      <c r="S137" s="103">
        <v>0</v>
      </c>
      <c r="T137" s="104">
        <f>S137*H137</f>
        <v>0</v>
      </c>
      <c r="U137" s="15"/>
      <c r="V137" s="15"/>
    </row>
    <row r="138" spans="1:22" s="146" customFormat="1" ht="15">
      <c r="A138" s="15"/>
      <c r="B138" s="16"/>
      <c r="C138" s="15"/>
      <c r="D138" s="105" t="s">
        <v>94</v>
      </c>
      <c r="E138" s="15"/>
      <c r="F138" s="191" t="s">
        <v>465</v>
      </c>
      <c r="G138" s="15"/>
      <c r="H138" s="15"/>
      <c r="I138" s="107"/>
      <c r="J138" s="15"/>
      <c r="K138" s="15"/>
      <c r="L138" s="16"/>
      <c r="M138" s="108"/>
      <c r="N138" s="15"/>
      <c r="O138" s="15"/>
      <c r="P138" s="15"/>
      <c r="Q138" s="15"/>
      <c r="R138" s="15"/>
      <c r="S138" s="15"/>
      <c r="T138" s="109"/>
      <c r="U138" s="15"/>
      <c r="V138" s="15"/>
    </row>
    <row r="139" spans="1:22" s="146" customFormat="1" ht="48">
      <c r="A139" s="15"/>
      <c r="B139" s="16"/>
      <c r="C139" s="113">
        <v>25</v>
      </c>
      <c r="D139" s="113" t="s">
        <v>158</v>
      </c>
      <c r="E139" s="114" t="s">
        <v>466</v>
      </c>
      <c r="F139" s="115" t="s">
        <v>467</v>
      </c>
      <c r="G139" s="116" t="s">
        <v>107</v>
      </c>
      <c r="H139" s="117">
        <v>3</v>
      </c>
      <c r="I139" s="118"/>
      <c r="J139" s="119">
        <f>ROUND(I139*H139,2)</f>
        <v>0</v>
      </c>
      <c r="K139" s="115" t="s">
        <v>371</v>
      </c>
      <c r="L139" s="120"/>
      <c r="M139" s="121" t="s">
        <v>6</v>
      </c>
      <c r="N139" s="122" t="s">
        <v>27</v>
      </c>
      <c r="O139" s="15"/>
      <c r="P139" s="103">
        <f>O139*H139</f>
        <v>0</v>
      </c>
      <c r="Q139" s="103">
        <v>0</v>
      </c>
      <c r="R139" s="103">
        <f>Q139*H139</f>
        <v>0</v>
      </c>
      <c r="S139" s="103">
        <v>0</v>
      </c>
      <c r="T139" s="104">
        <f>S139*H139</f>
        <v>0</v>
      </c>
      <c r="U139" s="15"/>
      <c r="V139" s="15"/>
    </row>
    <row r="140" spans="1:22" s="146" customFormat="1" ht="24">
      <c r="A140" s="15"/>
      <c r="B140" s="16"/>
      <c r="C140" s="113">
        <v>26</v>
      </c>
      <c r="D140" s="113" t="s">
        <v>158</v>
      </c>
      <c r="E140" s="114" t="s">
        <v>468</v>
      </c>
      <c r="F140" s="115" t="s">
        <v>469</v>
      </c>
      <c r="G140" s="116" t="s">
        <v>107</v>
      </c>
      <c r="H140" s="117">
        <v>3</v>
      </c>
      <c r="I140" s="118"/>
      <c r="J140" s="119">
        <f>ROUND(I140*H140,2)</f>
        <v>0</v>
      </c>
      <c r="K140" s="115" t="s">
        <v>371</v>
      </c>
      <c r="L140" s="120"/>
      <c r="M140" s="121" t="s">
        <v>6</v>
      </c>
      <c r="N140" s="122" t="s">
        <v>27</v>
      </c>
      <c r="O140" s="15"/>
      <c r="P140" s="103">
        <f>O140*H140</f>
        <v>0</v>
      </c>
      <c r="Q140" s="103">
        <v>0</v>
      </c>
      <c r="R140" s="103">
        <f>Q140*H140</f>
        <v>0</v>
      </c>
      <c r="S140" s="103">
        <v>0</v>
      </c>
      <c r="T140" s="104">
        <f>S140*H140</f>
        <v>0</v>
      </c>
      <c r="U140" s="15"/>
      <c r="V140" s="15"/>
    </row>
    <row r="141" spans="1:22" s="146" customFormat="1" ht="24">
      <c r="A141" s="15"/>
      <c r="B141" s="16"/>
      <c r="C141" s="113">
        <v>27</v>
      </c>
      <c r="D141" s="113" t="s">
        <v>158</v>
      </c>
      <c r="E141" s="114" t="s">
        <v>470</v>
      </c>
      <c r="F141" s="115" t="s">
        <v>214</v>
      </c>
      <c r="G141" s="116" t="s">
        <v>107</v>
      </c>
      <c r="H141" s="117">
        <v>3</v>
      </c>
      <c r="I141" s="118"/>
      <c r="J141" s="119">
        <f>ROUND(I141*H141,2)</f>
        <v>0</v>
      </c>
      <c r="K141" s="115" t="s">
        <v>371</v>
      </c>
      <c r="L141" s="120"/>
      <c r="M141" s="121" t="s">
        <v>6</v>
      </c>
      <c r="N141" s="122" t="s">
        <v>27</v>
      </c>
      <c r="O141" s="15"/>
      <c r="P141" s="103">
        <f>O141*H141</f>
        <v>0</v>
      </c>
      <c r="Q141" s="103">
        <v>0</v>
      </c>
      <c r="R141" s="103">
        <f>Q141*H141</f>
        <v>0</v>
      </c>
      <c r="S141" s="103">
        <v>0</v>
      </c>
      <c r="T141" s="104">
        <f>S141*H141</f>
        <v>0</v>
      </c>
      <c r="U141" s="15"/>
      <c r="V141" s="15"/>
    </row>
    <row r="142" spans="1:22" s="146" customFormat="1" ht="36">
      <c r="A142" s="15"/>
      <c r="B142" s="16"/>
      <c r="C142" s="95">
        <v>28</v>
      </c>
      <c r="D142" s="95" t="s">
        <v>90</v>
      </c>
      <c r="E142" s="306" t="s">
        <v>471</v>
      </c>
      <c r="F142" s="1" t="s">
        <v>472</v>
      </c>
      <c r="G142" s="97" t="s">
        <v>107</v>
      </c>
      <c r="H142" s="98">
        <v>3</v>
      </c>
      <c r="I142" s="99"/>
      <c r="J142" s="100">
        <f>ROUND(I142*H142,2)</f>
        <v>0</v>
      </c>
      <c r="K142" s="1" t="s">
        <v>371</v>
      </c>
      <c r="L142" s="16"/>
      <c r="M142" s="101" t="s">
        <v>6</v>
      </c>
      <c r="N142" s="102" t="s">
        <v>27</v>
      </c>
      <c r="O142" s="15"/>
      <c r="P142" s="103">
        <f>O142*H142</f>
        <v>0</v>
      </c>
      <c r="Q142" s="103">
        <v>0</v>
      </c>
      <c r="R142" s="103">
        <f>Q142*H142</f>
        <v>0</v>
      </c>
      <c r="S142" s="103">
        <v>0</v>
      </c>
      <c r="T142" s="104">
        <f>S142*H142</f>
        <v>0</v>
      </c>
      <c r="U142" s="15"/>
      <c r="V142" s="15"/>
    </row>
    <row r="143" spans="1:22" s="146" customFormat="1" ht="15">
      <c r="A143" s="15"/>
      <c r="B143" s="16"/>
      <c r="C143" s="15"/>
      <c r="D143" s="105" t="s">
        <v>94</v>
      </c>
      <c r="E143" s="15"/>
      <c r="F143" s="191" t="s">
        <v>473</v>
      </c>
      <c r="G143" s="15"/>
      <c r="H143" s="15"/>
      <c r="I143" s="107"/>
      <c r="J143" s="15"/>
      <c r="K143" s="15"/>
      <c r="L143" s="16"/>
      <c r="M143" s="108"/>
      <c r="N143" s="15"/>
      <c r="O143" s="15"/>
      <c r="P143" s="15"/>
      <c r="Q143" s="15"/>
      <c r="R143" s="15"/>
      <c r="S143" s="15"/>
      <c r="T143" s="109"/>
      <c r="U143" s="15"/>
      <c r="V143" s="15"/>
    </row>
    <row r="144" spans="1:22" s="146" customFormat="1" ht="24">
      <c r="A144" s="15"/>
      <c r="B144" s="16"/>
      <c r="C144" s="113">
        <v>29</v>
      </c>
      <c r="D144" s="113" t="s">
        <v>158</v>
      </c>
      <c r="E144" s="114" t="s">
        <v>474</v>
      </c>
      <c r="F144" s="115" t="s">
        <v>475</v>
      </c>
      <c r="G144" s="116" t="s">
        <v>107</v>
      </c>
      <c r="H144" s="117">
        <v>199</v>
      </c>
      <c r="I144" s="118"/>
      <c r="J144" s="119">
        <f>ROUND(I144*H144,2)</f>
        <v>0</v>
      </c>
      <c r="K144" s="115" t="s">
        <v>371</v>
      </c>
      <c r="L144" s="120"/>
      <c r="M144" s="121" t="s">
        <v>6</v>
      </c>
      <c r="N144" s="122" t="s">
        <v>27</v>
      </c>
      <c r="O144" s="15"/>
      <c r="P144" s="103">
        <f>O144*H144</f>
        <v>0</v>
      </c>
      <c r="Q144" s="103">
        <v>0</v>
      </c>
      <c r="R144" s="103">
        <f>Q144*H144</f>
        <v>0</v>
      </c>
      <c r="S144" s="103">
        <v>0</v>
      </c>
      <c r="T144" s="104">
        <f>S144*H144</f>
        <v>0</v>
      </c>
      <c r="U144" s="15"/>
      <c r="V144" s="15"/>
    </row>
    <row r="145" spans="1:22" s="146" customFormat="1" ht="24">
      <c r="A145" s="15"/>
      <c r="B145" s="16"/>
      <c r="C145" s="113">
        <v>30</v>
      </c>
      <c r="D145" s="113" t="s">
        <v>158</v>
      </c>
      <c r="E145" s="114" t="s">
        <v>476</v>
      </c>
      <c r="F145" s="115" t="s">
        <v>477</v>
      </c>
      <c r="G145" s="116" t="s">
        <v>107</v>
      </c>
      <c r="H145" s="117">
        <v>199</v>
      </c>
      <c r="I145" s="118"/>
      <c r="J145" s="119">
        <f>ROUND(I145*H145,2)</f>
        <v>0</v>
      </c>
      <c r="K145" s="115" t="s">
        <v>371</v>
      </c>
      <c r="L145" s="120"/>
      <c r="M145" s="121" t="s">
        <v>6</v>
      </c>
      <c r="N145" s="122" t="s">
        <v>27</v>
      </c>
      <c r="O145" s="15"/>
      <c r="P145" s="103">
        <f>O145*H145</f>
        <v>0</v>
      </c>
      <c r="Q145" s="103">
        <v>0</v>
      </c>
      <c r="R145" s="103">
        <f>Q145*H145</f>
        <v>0</v>
      </c>
      <c r="S145" s="103">
        <v>0</v>
      </c>
      <c r="T145" s="104">
        <f>S145*H145</f>
        <v>0</v>
      </c>
      <c r="U145" s="15"/>
      <c r="V145" s="15"/>
    </row>
    <row r="146" spans="1:22" s="146" customFormat="1" ht="24">
      <c r="A146" s="15"/>
      <c r="B146" s="16"/>
      <c r="C146" s="95">
        <v>31</v>
      </c>
      <c r="D146" s="95" t="s">
        <v>90</v>
      </c>
      <c r="E146" s="306" t="s">
        <v>478</v>
      </c>
      <c r="F146" s="1" t="s">
        <v>479</v>
      </c>
      <c r="G146" s="97" t="s">
        <v>107</v>
      </c>
      <c r="H146" s="98">
        <v>199</v>
      </c>
      <c r="I146" s="99"/>
      <c r="J146" s="100">
        <f>ROUND(I146*H146,2)</f>
        <v>0</v>
      </c>
      <c r="K146" s="1" t="s">
        <v>371</v>
      </c>
      <c r="L146" s="16"/>
      <c r="M146" s="101" t="s">
        <v>6</v>
      </c>
      <c r="N146" s="102" t="s">
        <v>27</v>
      </c>
      <c r="O146" s="15"/>
      <c r="P146" s="103">
        <f>O146*H146</f>
        <v>0</v>
      </c>
      <c r="Q146" s="103">
        <v>0</v>
      </c>
      <c r="R146" s="103">
        <f>Q146*H146</f>
        <v>0</v>
      </c>
      <c r="S146" s="103">
        <v>0</v>
      </c>
      <c r="T146" s="104">
        <f>S146*H146</f>
        <v>0</v>
      </c>
      <c r="U146" s="15"/>
      <c r="V146" s="15"/>
    </row>
    <row r="147" spans="1:22" s="146" customFormat="1" ht="15">
      <c r="A147" s="15"/>
      <c r="B147" s="16"/>
      <c r="C147" s="15"/>
      <c r="D147" s="105" t="s">
        <v>94</v>
      </c>
      <c r="E147" s="15"/>
      <c r="F147" s="191" t="s">
        <v>480</v>
      </c>
      <c r="G147" s="15"/>
      <c r="H147" s="15"/>
      <c r="I147" s="107"/>
      <c r="J147" s="15"/>
      <c r="K147" s="15"/>
      <c r="L147" s="16"/>
      <c r="M147" s="108"/>
      <c r="N147" s="15"/>
      <c r="O147" s="15"/>
      <c r="P147" s="15"/>
      <c r="Q147" s="15"/>
      <c r="R147" s="15"/>
      <c r="S147" s="15"/>
      <c r="T147" s="109"/>
      <c r="U147" s="15"/>
      <c r="V147" s="15"/>
    </row>
    <row r="148" spans="1:22" s="146" customFormat="1" ht="24">
      <c r="A148" s="15"/>
      <c r="B148" s="16"/>
      <c r="C148" s="113">
        <v>32</v>
      </c>
      <c r="D148" s="113" t="s">
        <v>158</v>
      </c>
      <c r="E148" s="114" t="s">
        <v>481</v>
      </c>
      <c r="F148" s="115" t="s">
        <v>482</v>
      </c>
      <c r="G148" s="116" t="s">
        <v>107</v>
      </c>
      <c r="H148" s="117">
        <v>1</v>
      </c>
      <c r="I148" s="118"/>
      <c r="J148" s="119">
        <f>ROUND(I148*H148,2)</f>
        <v>0</v>
      </c>
      <c r="K148" s="115" t="s">
        <v>371</v>
      </c>
      <c r="L148" s="120"/>
      <c r="M148" s="121" t="s">
        <v>6</v>
      </c>
      <c r="N148" s="122" t="s">
        <v>27</v>
      </c>
      <c r="O148" s="15"/>
      <c r="P148" s="103">
        <f>O148*H148</f>
        <v>0</v>
      </c>
      <c r="Q148" s="103">
        <v>0</v>
      </c>
      <c r="R148" s="103">
        <f>Q148*H148</f>
        <v>0</v>
      </c>
      <c r="S148" s="103">
        <v>0</v>
      </c>
      <c r="T148" s="104">
        <f>S148*H148</f>
        <v>0</v>
      </c>
      <c r="U148" s="15"/>
      <c r="V148" s="15"/>
    </row>
    <row r="149" spans="1:22" s="146" customFormat="1" ht="24">
      <c r="A149" s="15"/>
      <c r="B149" s="16"/>
      <c r="C149" s="113">
        <v>33</v>
      </c>
      <c r="D149" s="113" t="s">
        <v>158</v>
      </c>
      <c r="E149" s="114" t="s">
        <v>483</v>
      </c>
      <c r="F149" s="115" t="s">
        <v>484</v>
      </c>
      <c r="G149" s="116" t="s">
        <v>107</v>
      </c>
      <c r="H149" s="117">
        <v>1</v>
      </c>
      <c r="I149" s="118"/>
      <c r="J149" s="119">
        <f>ROUND(I149*H149,2)</f>
        <v>0</v>
      </c>
      <c r="K149" s="115" t="s">
        <v>371</v>
      </c>
      <c r="L149" s="120"/>
      <c r="M149" s="121" t="s">
        <v>6</v>
      </c>
      <c r="N149" s="122" t="s">
        <v>27</v>
      </c>
      <c r="O149" s="15"/>
      <c r="P149" s="103">
        <f>O149*H149</f>
        <v>0</v>
      </c>
      <c r="Q149" s="103">
        <v>0</v>
      </c>
      <c r="R149" s="103">
        <f>Q149*H149</f>
        <v>0</v>
      </c>
      <c r="S149" s="103">
        <v>0</v>
      </c>
      <c r="T149" s="104">
        <f>S149*H149</f>
        <v>0</v>
      </c>
      <c r="U149" s="15"/>
      <c r="V149" s="15"/>
    </row>
    <row r="150" spans="1:22" s="146" customFormat="1" ht="24">
      <c r="A150" s="15"/>
      <c r="B150" s="16"/>
      <c r="C150" s="95">
        <v>34</v>
      </c>
      <c r="D150" s="95" t="s">
        <v>90</v>
      </c>
      <c r="E150" s="306" t="s">
        <v>485</v>
      </c>
      <c r="F150" s="1" t="s">
        <v>486</v>
      </c>
      <c r="G150" s="97" t="s">
        <v>107</v>
      </c>
      <c r="H150" s="98">
        <v>2</v>
      </c>
      <c r="I150" s="99"/>
      <c r="J150" s="100">
        <f>ROUND(I150*H150,2)</f>
        <v>0</v>
      </c>
      <c r="K150" s="1" t="s">
        <v>371</v>
      </c>
      <c r="L150" s="16"/>
      <c r="M150" s="101" t="s">
        <v>6</v>
      </c>
      <c r="N150" s="102" t="s">
        <v>27</v>
      </c>
      <c r="O150" s="15"/>
      <c r="P150" s="103">
        <f>O150*H150</f>
        <v>0</v>
      </c>
      <c r="Q150" s="103">
        <v>0</v>
      </c>
      <c r="R150" s="103">
        <f>Q150*H150</f>
        <v>0</v>
      </c>
      <c r="S150" s="103">
        <v>0</v>
      </c>
      <c r="T150" s="104">
        <f>S150*H150</f>
        <v>0</v>
      </c>
      <c r="U150" s="15"/>
      <c r="V150" s="15"/>
    </row>
    <row r="151" spans="1:22" s="146" customFormat="1" ht="15">
      <c r="A151" s="15"/>
      <c r="B151" s="16"/>
      <c r="C151" s="15"/>
      <c r="D151" s="105" t="s">
        <v>94</v>
      </c>
      <c r="E151" s="15"/>
      <c r="F151" s="191" t="s">
        <v>487</v>
      </c>
      <c r="G151" s="15"/>
      <c r="H151" s="15"/>
      <c r="I151" s="107"/>
      <c r="J151" s="15"/>
      <c r="K151" s="15"/>
      <c r="L151" s="16"/>
      <c r="M151" s="108"/>
      <c r="N151" s="15"/>
      <c r="O151" s="15"/>
      <c r="P151" s="15"/>
      <c r="Q151" s="15"/>
      <c r="R151" s="15"/>
      <c r="S151" s="15"/>
      <c r="T151" s="109"/>
      <c r="U151" s="15"/>
      <c r="V151" s="15"/>
    </row>
    <row r="152" spans="1:22" s="146" customFormat="1" ht="24">
      <c r="A152" s="15"/>
      <c r="B152" s="16"/>
      <c r="C152" s="113">
        <v>35</v>
      </c>
      <c r="D152" s="113" t="s">
        <v>158</v>
      </c>
      <c r="E152" s="114" t="s">
        <v>488</v>
      </c>
      <c r="F152" s="115" t="s">
        <v>489</v>
      </c>
      <c r="G152" s="116" t="s">
        <v>107</v>
      </c>
      <c r="H152" s="117">
        <v>1</v>
      </c>
      <c r="I152" s="118"/>
      <c r="J152" s="119">
        <f>ROUND(I152*H152,2)</f>
        <v>0</v>
      </c>
      <c r="K152" s="115" t="s">
        <v>371</v>
      </c>
      <c r="L152" s="120"/>
      <c r="M152" s="121" t="s">
        <v>6</v>
      </c>
      <c r="N152" s="122" t="s">
        <v>27</v>
      </c>
      <c r="O152" s="15"/>
      <c r="P152" s="103">
        <f>O152*H152</f>
        <v>0</v>
      </c>
      <c r="Q152" s="103">
        <v>0</v>
      </c>
      <c r="R152" s="103">
        <f>Q152*H152</f>
        <v>0</v>
      </c>
      <c r="S152" s="103">
        <v>0</v>
      </c>
      <c r="T152" s="104">
        <f>S152*H152</f>
        <v>0</v>
      </c>
      <c r="U152" s="15"/>
      <c r="V152" s="15"/>
    </row>
    <row r="153" spans="1:22" s="146" customFormat="1" ht="24">
      <c r="A153" s="15"/>
      <c r="B153" s="16"/>
      <c r="C153" s="95">
        <v>36</v>
      </c>
      <c r="D153" s="95" t="s">
        <v>90</v>
      </c>
      <c r="E153" s="306" t="s">
        <v>490</v>
      </c>
      <c r="F153" s="1" t="s">
        <v>491</v>
      </c>
      <c r="G153" s="97" t="s">
        <v>107</v>
      </c>
      <c r="H153" s="98">
        <v>1</v>
      </c>
      <c r="I153" s="99"/>
      <c r="J153" s="100">
        <f>ROUND(I153*H153,2)</f>
        <v>0</v>
      </c>
      <c r="K153" s="1" t="s">
        <v>371</v>
      </c>
      <c r="L153" s="16"/>
      <c r="M153" s="101" t="s">
        <v>6</v>
      </c>
      <c r="N153" s="102" t="s">
        <v>27</v>
      </c>
      <c r="O153" s="15"/>
      <c r="P153" s="103">
        <f>O153*H153</f>
        <v>0</v>
      </c>
      <c r="Q153" s="103">
        <v>0</v>
      </c>
      <c r="R153" s="103">
        <f>Q153*H153</f>
        <v>0</v>
      </c>
      <c r="S153" s="103">
        <v>0</v>
      </c>
      <c r="T153" s="104">
        <f>S153*H153</f>
        <v>0</v>
      </c>
      <c r="U153" s="15"/>
      <c r="V153" s="15"/>
    </row>
    <row r="154" spans="1:22" s="146" customFormat="1" ht="15">
      <c r="A154" s="15"/>
      <c r="B154" s="16"/>
      <c r="C154" s="15"/>
      <c r="D154" s="105" t="s">
        <v>94</v>
      </c>
      <c r="E154" s="15"/>
      <c r="F154" s="191" t="s">
        <v>492</v>
      </c>
      <c r="G154" s="15"/>
      <c r="H154" s="15"/>
      <c r="I154" s="107"/>
      <c r="J154" s="15"/>
      <c r="K154" s="15"/>
      <c r="L154" s="16"/>
      <c r="M154" s="108"/>
      <c r="N154" s="15"/>
      <c r="O154" s="15"/>
      <c r="P154" s="15"/>
      <c r="Q154" s="15"/>
      <c r="R154" s="15"/>
      <c r="S154" s="15"/>
      <c r="T154" s="109"/>
      <c r="U154" s="15"/>
      <c r="V154" s="15"/>
    </row>
    <row r="155" spans="1:22" s="146" customFormat="1" ht="24">
      <c r="A155" s="15"/>
      <c r="B155" s="16"/>
      <c r="C155" s="113">
        <v>37</v>
      </c>
      <c r="D155" s="113" t="s">
        <v>158</v>
      </c>
      <c r="E155" s="114" t="s">
        <v>493</v>
      </c>
      <c r="F155" s="115" t="s">
        <v>494</v>
      </c>
      <c r="G155" s="116" t="s">
        <v>107</v>
      </c>
      <c r="H155" s="117">
        <v>1</v>
      </c>
      <c r="I155" s="118"/>
      <c r="J155" s="119">
        <f>ROUND(I155*H155,2)</f>
        <v>0</v>
      </c>
      <c r="K155" s="115" t="s">
        <v>371</v>
      </c>
      <c r="L155" s="120"/>
      <c r="M155" s="121" t="s">
        <v>6</v>
      </c>
      <c r="N155" s="122" t="s">
        <v>27</v>
      </c>
      <c r="O155" s="15"/>
      <c r="P155" s="103">
        <f>O155*H155</f>
        <v>0</v>
      </c>
      <c r="Q155" s="103">
        <v>0</v>
      </c>
      <c r="R155" s="103">
        <f>Q155*H155</f>
        <v>0</v>
      </c>
      <c r="S155" s="103">
        <v>0</v>
      </c>
      <c r="T155" s="104">
        <f>S155*H155</f>
        <v>0</v>
      </c>
      <c r="U155" s="15"/>
      <c r="V155" s="15"/>
    </row>
    <row r="156" spans="1:22" s="146" customFormat="1" ht="24">
      <c r="A156" s="15"/>
      <c r="B156" s="16"/>
      <c r="C156" s="95">
        <v>38</v>
      </c>
      <c r="D156" s="95" t="s">
        <v>90</v>
      </c>
      <c r="E156" s="306" t="s">
        <v>495</v>
      </c>
      <c r="F156" s="1" t="s">
        <v>496</v>
      </c>
      <c r="G156" s="97" t="s">
        <v>107</v>
      </c>
      <c r="H156" s="98">
        <v>1</v>
      </c>
      <c r="I156" s="99"/>
      <c r="J156" s="100">
        <f>ROUND(I156*H156,2)</f>
        <v>0</v>
      </c>
      <c r="K156" s="1" t="s">
        <v>371</v>
      </c>
      <c r="L156" s="16"/>
      <c r="M156" s="101" t="s">
        <v>6</v>
      </c>
      <c r="N156" s="102" t="s">
        <v>27</v>
      </c>
      <c r="O156" s="15"/>
      <c r="P156" s="103">
        <f>O156*H156</f>
        <v>0</v>
      </c>
      <c r="Q156" s="103">
        <v>0</v>
      </c>
      <c r="R156" s="103">
        <f>Q156*H156</f>
        <v>0</v>
      </c>
      <c r="S156" s="103">
        <v>0</v>
      </c>
      <c r="T156" s="104">
        <f>S156*H156</f>
        <v>0</v>
      </c>
      <c r="U156" s="15"/>
      <c r="V156" s="15"/>
    </row>
    <row r="157" spans="1:22" s="146" customFormat="1" ht="15">
      <c r="A157" s="15"/>
      <c r="B157" s="16"/>
      <c r="C157" s="15"/>
      <c r="D157" s="105" t="s">
        <v>94</v>
      </c>
      <c r="E157" s="15"/>
      <c r="F157" s="191" t="s">
        <v>497</v>
      </c>
      <c r="G157" s="15"/>
      <c r="H157" s="15"/>
      <c r="I157" s="107"/>
      <c r="J157" s="15"/>
      <c r="K157" s="15"/>
      <c r="L157" s="16"/>
      <c r="M157" s="108"/>
      <c r="N157" s="15"/>
      <c r="O157" s="15"/>
      <c r="P157" s="15"/>
      <c r="Q157" s="15"/>
      <c r="R157" s="15"/>
      <c r="S157" s="15"/>
      <c r="T157" s="109"/>
      <c r="U157" s="15"/>
      <c r="V157" s="15"/>
    </row>
    <row r="158" spans="1:22" s="146" customFormat="1" ht="24">
      <c r="A158" s="15"/>
      <c r="B158" s="16"/>
      <c r="C158" s="113">
        <v>39</v>
      </c>
      <c r="D158" s="113" t="s">
        <v>158</v>
      </c>
      <c r="E158" s="114" t="s">
        <v>498</v>
      </c>
      <c r="F158" s="115" t="s">
        <v>499</v>
      </c>
      <c r="G158" s="116" t="s">
        <v>268</v>
      </c>
      <c r="H158" s="117">
        <v>1</v>
      </c>
      <c r="I158" s="118"/>
      <c r="J158" s="119">
        <f>ROUND(I158*H158,2)</f>
        <v>0</v>
      </c>
      <c r="K158" s="115" t="s">
        <v>371</v>
      </c>
      <c r="L158" s="120"/>
      <c r="M158" s="121" t="s">
        <v>6</v>
      </c>
      <c r="N158" s="122" t="s">
        <v>27</v>
      </c>
      <c r="O158" s="15"/>
      <c r="P158" s="103">
        <f>O158*H158</f>
        <v>0</v>
      </c>
      <c r="Q158" s="103">
        <v>0</v>
      </c>
      <c r="R158" s="103">
        <f>Q158*H158</f>
        <v>0</v>
      </c>
      <c r="S158" s="103">
        <v>0</v>
      </c>
      <c r="T158" s="104">
        <f>S158*H158</f>
        <v>0</v>
      </c>
      <c r="U158" s="15"/>
      <c r="V158" s="15"/>
    </row>
    <row r="159" spans="1:22" s="146" customFormat="1" ht="24">
      <c r="A159" s="15"/>
      <c r="B159" s="16"/>
      <c r="C159" s="95">
        <v>40</v>
      </c>
      <c r="D159" s="95" t="s">
        <v>90</v>
      </c>
      <c r="E159" s="306" t="s">
        <v>500</v>
      </c>
      <c r="F159" s="1" t="s">
        <v>501</v>
      </c>
      <c r="G159" s="97" t="s">
        <v>107</v>
      </c>
      <c r="H159" s="98">
        <v>1</v>
      </c>
      <c r="I159" s="99"/>
      <c r="J159" s="100">
        <f>ROUND(I159*H159,2)</f>
        <v>0</v>
      </c>
      <c r="K159" s="1" t="s">
        <v>371</v>
      </c>
      <c r="L159" s="16"/>
      <c r="M159" s="101" t="s">
        <v>6</v>
      </c>
      <c r="N159" s="102" t="s">
        <v>27</v>
      </c>
      <c r="O159" s="15"/>
      <c r="P159" s="103">
        <f>O159*H159</f>
        <v>0</v>
      </c>
      <c r="Q159" s="103">
        <v>0</v>
      </c>
      <c r="R159" s="103">
        <f>Q159*H159</f>
        <v>0</v>
      </c>
      <c r="S159" s="103">
        <v>0</v>
      </c>
      <c r="T159" s="104">
        <f>S159*H159</f>
        <v>0</v>
      </c>
      <c r="U159" s="15"/>
      <c r="V159" s="15"/>
    </row>
    <row r="160" spans="1:22" s="146" customFormat="1" ht="15">
      <c r="A160" s="15"/>
      <c r="B160" s="16"/>
      <c r="C160" s="15"/>
      <c r="D160" s="105" t="s">
        <v>94</v>
      </c>
      <c r="E160" s="15"/>
      <c r="F160" s="191" t="s">
        <v>502</v>
      </c>
      <c r="G160" s="15"/>
      <c r="H160" s="15"/>
      <c r="I160" s="107"/>
      <c r="J160" s="15"/>
      <c r="K160" s="15"/>
      <c r="L160" s="16"/>
      <c r="M160" s="108"/>
      <c r="N160" s="15"/>
      <c r="O160" s="15"/>
      <c r="P160" s="15"/>
      <c r="Q160" s="15"/>
      <c r="R160" s="15"/>
      <c r="S160" s="15"/>
      <c r="T160" s="109"/>
      <c r="U160" s="15"/>
      <c r="V160" s="15"/>
    </row>
    <row r="161" spans="1:22" s="146" customFormat="1" ht="36">
      <c r="A161" s="15"/>
      <c r="B161" s="16"/>
      <c r="C161" s="113">
        <v>41</v>
      </c>
      <c r="D161" s="113" t="s">
        <v>158</v>
      </c>
      <c r="E161" s="114" t="s">
        <v>498</v>
      </c>
      <c r="F161" s="307" t="s">
        <v>573</v>
      </c>
      <c r="G161" s="116" t="s">
        <v>268</v>
      </c>
      <c r="H161" s="117">
        <v>59</v>
      </c>
      <c r="I161" s="118"/>
      <c r="J161" s="119">
        <f>ROUND(I161*H161,2)</f>
        <v>0</v>
      </c>
      <c r="K161" s="115" t="s">
        <v>371</v>
      </c>
      <c r="L161" s="120"/>
      <c r="M161" s="121" t="s">
        <v>6</v>
      </c>
      <c r="N161" s="122" t="s">
        <v>27</v>
      </c>
      <c r="O161" s="15"/>
      <c r="P161" s="103">
        <f>O161*H161</f>
        <v>0</v>
      </c>
      <c r="Q161" s="103">
        <v>0</v>
      </c>
      <c r="R161" s="103">
        <f>Q161*H161</f>
        <v>0</v>
      </c>
      <c r="S161" s="103">
        <v>0</v>
      </c>
      <c r="T161" s="104">
        <f>S161*H161</f>
        <v>0</v>
      </c>
      <c r="U161" s="15"/>
      <c r="V161" s="15"/>
    </row>
    <row r="162" spans="1:22" s="146" customFormat="1" ht="24">
      <c r="A162" s="15"/>
      <c r="B162" s="16"/>
      <c r="C162" s="95">
        <v>42</v>
      </c>
      <c r="D162" s="95" t="s">
        <v>90</v>
      </c>
      <c r="E162" s="306" t="s">
        <v>500</v>
      </c>
      <c r="F162" s="1" t="s">
        <v>501</v>
      </c>
      <c r="G162" s="97" t="s">
        <v>107</v>
      </c>
      <c r="H162" s="98">
        <v>59</v>
      </c>
      <c r="I162" s="99"/>
      <c r="J162" s="100">
        <f>ROUND(I162*H162,2)</f>
        <v>0</v>
      </c>
      <c r="K162" s="1" t="s">
        <v>371</v>
      </c>
      <c r="L162" s="16"/>
      <c r="M162" s="101" t="s">
        <v>6</v>
      </c>
      <c r="N162" s="102" t="s">
        <v>27</v>
      </c>
      <c r="O162" s="15"/>
      <c r="P162" s="103">
        <f>O162*H162</f>
        <v>0</v>
      </c>
      <c r="Q162" s="103">
        <v>0</v>
      </c>
      <c r="R162" s="103">
        <f>Q162*H162</f>
        <v>0</v>
      </c>
      <c r="S162" s="103">
        <v>0</v>
      </c>
      <c r="T162" s="104">
        <f>S162*H162</f>
        <v>0</v>
      </c>
      <c r="U162" s="15"/>
      <c r="V162" s="15"/>
    </row>
    <row r="163" spans="1:22" s="146" customFormat="1" ht="15">
      <c r="A163" s="15"/>
      <c r="B163" s="16"/>
      <c r="C163" s="15"/>
      <c r="D163" s="105" t="s">
        <v>94</v>
      </c>
      <c r="E163" s="15"/>
      <c r="F163" s="191" t="s">
        <v>502</v>
      </c>
      <c r="G163" s="15"/>
      <c r="H163" s="15"/>
      <c r="I163" s="107"/>
      <c r="J163" s="15"/>
      <c r="K163" s="15"/>
      <c r="L163" s="16"/>
      <c r="M163" s="108"/>
      <c r="N163" s="15"/>
      <c r="O163" s="15"/>
      <c r="P163" s="15"/>
      <c r="Q163" s="15"/>
      <c r="R163" s="15"/>
      <c r="S163" s="15"/>
      <c r="T163" s="109"/>
      <c r="U163" s="15"/>
      <c r="V163" s="15"/>
    </row>
    <row r="164" spans="1:22" s="146" customFormat="1" ht="36">
      <c r="A164" s="15"/>
      <c r="B164" s="16"/>
      <c r="C164" s="113">
        <v>43</v>
      </c>
      <c r="D164" s="113" t="s">
        <v>158</v>
      </c>
      <c r="E164" s="114" t="s">
        <v>498</v>
      </c>
      <c r="F164" s="115" t="s">
        <v>519</v>
      </c>
      <c r="G164" s="116" t="s">
        <v>268</v>
      </c>
      <c r="H164" s="117">
        <v>6</v>
      </c>
      <c r="I164" s="118"/>
      <c r="J164" s="119">
        <f>ROUND(I164*H164,2)</f>
        <v>0</v>
      </c>
      <c r="K164" s="115" t="s">
        <v>371</v>
      </c>
      <c r="L164" s="120"/>
      <c r="M164" s="121" t="s">
        <v>6</v>
      </c>
      <c r="N164" s="122" t="s">
        <v>27</v>
      </c>
      <c r="O164" s="15"/>
      <c r="P164" s="103">
        <f>O164*H164</f>
        <v>0</v>
      </c>
      <c r="Q164" s="103">
        <v>0</v>
      </c>
      <c r="R164" s="103">
        <f>Q164*H164</f>
        <v>0</v>
      </c>
      <c r="S164" s="103">
        <v>0</v>
      </c>
      <c r="T164" s="104">
        <f>S164*H164</f>
        <v>0</v>
      </c>
      <c r="U164" s="15"/>
      <c r="V164" s="15"/>
    </row>
    <row r="165" spans="1:22" s="146" customFormat="1" ht="24">
      <c r="A165" s="15"/>
      <c r="B165" s="16"/>
      <c r="C165" s="95">
        <v>44</v>
      </c>
      <c r="D165" s="95" t="s">
        <v>90</v>
      </c>
      <c r="E165" s="306" t="s">
        <v>500</v>
      </c>
      <c r="F165" s="1" t="s">
        <v>501</v>
      </c>
      <c r="G165" s="97" t="s">
        <v>107</v>
      </c>
      <c r="H165" s="98">
        <v>6</v>
      </c>
      <c r="I165" s="99"/>
      <c r="J165" s="100">
        <f>ROUND(I165*H165,2)</f>
        <v>0</v>
      </c>
      <c r="K165" s="1" t="s">
        <v>371</v>
      </c>
      <c r="L165" s="16"/>
      <c r="M165" s="101" t="s">
        <v>6</v>
      </c>
      <c r="N165" s="102" t="s">
        <v>27</v>
      </c>
      <c r="O165" s="15"/>
      <c r="P165" s="103">
        <f>O165*H165</f>
        <v>0</v>
      </c>
      <c r="Q165" s="103">
        <v>0</v>
      </c>
      <c r="R165" s="103">
        <f>Q165*H165</f>
        <v>0</v>
      </c>
      <c r="S165" s="103">
        <v>0</v>
      </c>
      <c r="T165" s="104">
        <f>S165*H165</f>
        <v>0</v>
      </c>
      <c r="U165" s="15"/>
      <c r="V165" s="15"/>
    </row>
    <row r="166" spans="1:22" s="146" customFormat="1" ht="15">
      <c r="A166" s="15"/>
      <c r="B166" s="16"/>
      <c r="C166" s="15"/>
      <c r="D166" s="105" t="s">
        <v>94</v>
      </c>
      <c r="E166" s="15"/>
      <c r="F166" s="191" t="s">
        <v>502</v>
      </c>
      <c r="G166" s="15"/>
      <c r="H166" s="15"/>
      <c r="I166" s="107"/>
      <c r="J166" s="15"/>
      <c r="K166" s="15"/>
      <c r="L166" s="16"/>
      <c r="M166" s="108"/>
      <c r="N166" s="15"/>
      <c r="O166" s="15"/>
      <c r="P166" s="15"/>
      <c r="Q166" s="15"/>
      <c r="R166" s="15"/>
      <c r="S166" s="15"/>
      <c r="T166" s="109"/>
      <c r="U166" s="15"/>
      <c r="V166" s="15"/>
    </row>
    <row r="167" spans="1:22" s="146" customFormat="1" ht="24">
      <c r="A167" s="15"/>
      <c r="B167" s="16"/>
      <c r="C167" s="113">
        <v>45</v>
      </c>
      <c r="D167" s="113" t="s">
        <v>158</v>
      </c>
      <c r="E167" s="114" t="s">
        <v>503</v>
      </c>
      <c r="F167" s="115" t="s">
        <v>504</v>
      </c>
      <c r="G167" s="116" t="s">
        <v>505</v>
      </c>
      <c r="H167" s="117">
        <v>3</v>
      </c>
      <c r="I167" s="118"/>
      <c r="J167" s="119">
        <f>ROUND(I167*H167,2)</f>
        <v>0</v>
      </c>
      <c r="K167" s="115" t="s">
        <v>371</v>
      </c>
      <c r="L167" s="120"/>
      <c r="M167" s="121" t="s">
        <v>6</v>
      </c>
      <c r="N167" s="122" t="s">
        <v>27</v>
      </c>
      <c r="O167" s="15"/>
      <c r="P167" s="103">
        <f>O167*H167</f>
        <v>0</v>
      </c>
      <c r="Q167" s="103">
        <v>0</v>
      </c>
      <c r="R167" s="103">
        <f>Q167*H167</f>
        <v>0</v>
      </c>
      <c r="S167" s="103">
        <v>0</v>
      </c>
      <c r="T167" s="104">
        <f>S167*H167</f>
        <v>0</v>
      </c>
      <c r="U167" s="15"/>
      <c r="V167" s="15"/>
    </row>
    <row r="168" spans="1:22" s="146" customFormat="1" ht="24">
      <c r="A168" s="15"/>
      <c r="B168" s="16"/>
      <c r="C168" s="95">
        <v>46</v>
      </c>
      <c r="D168" s="95" t="s">
        <v>90</v>
      </c>
      <c r="E168" s="306" t="s">
        <v>506</v>
      </c>
      <c r="F168" s="1" t="s">
        <v>507</v>
      </c>
      <c r="G168" s="97" t="s">
        <v>107</v>
      </c>
      <c r="H168" s="98">
        <v>3</v>
      </c>
      <c r="I168" s="99"/>
      <c r="J168" s="100">
        <f>ROUND(I168*H168,2)</f>
        <v>0</v>
      </c>
      <c r="K168" s="1" t="s">
        <v>371</v>
      </c>
      <c r="L168" s="16"/>
      <c r="M168" s="101" t="s">
        <v>6</v>
      </c>
      <c r="N168" s="102" t="s">
        <v>27</v>
      </c>
      <c r="O168" s="15"/>
      <c r="P168" s="103">
        <f>O168*H168</f>
        <v>0</v>
      </c>
      <c r="Q168" s="103">
        <v>0</v>
      </c>
      <c r="R168" s="103">
        <f>Q168*H168</f>
        <v>0</v>
      </c>
      <c r="S168" s="103">
        <v>0</v>
      </c>
      <c r="T168" s="104">
        <f>S168*H168</f>
        <v>0</v>
      </c>
      <c r="U168" s="15"/>
      <c r="V168" s="15"/>
    </row>
    <row r="169" spans="1:22" s="146" customFormat="1" ht="15">
      <c r="A169" s="15"/>
      <c r="B169" s="16"/>
      <c r="C169" s="15"/>
      <c r="D169" s="105" t="s">
        <v>94</v>
      </c>
      <c r="E169" s="15"/>
      <c r="F169" s="191" t="s">
        <v>508</v>
      </c>
      <c r="G169" s="15"/>
      <c r="H169" s="15"/>
      <c r="I169" s="107"/>
      <c r="J169" s="15"/>
      <c r="K169" s="15"/>
      <c r="L169" s="16"/>
      <c r="M169" s="108"/>
      <c r="N169" s="15"/>
      <c r="O169" s="15"/>
      <c r="P169" s="15"/>
      <c r="Q169" s="15"/>
      <c r="R169" s="15"/>
      <c r="S169" s="15"/>
      <c r="T169" s="109"/>
      <c r="U169" s="15"/>
      <c r="V169" s="15"/>
    </row>
    <row r="170" spans="1:22" s="146" customFormat="1" ht="24">
      <c r="A170" s="15"/>
      <c r="B170" s="16"/>
      <c r="C170" s="95">
        <v>47</v>
      </c>
      <c r="D170" s="95" t="s">
        <v>90</v>
      </c>
      <c r="E170" s="306" t="s">
        <v>509</v>
      </c>
      <c r="F170" s="1" t="s">
        <v>510</v>
      </c>
      <c r="G170" s="97" t="s">
        <v>107</v>
      </c>
      <c r="H170" s="98">
        <v>1</v>
      </c>
      <c r="I170" s="99"/>
      <c r="J170" s="100">
        <f>ROUND(I170*H170,2)</f>
        <v>0</v>
      </c>
      <c r="K170" s="1" t="s">
        <v>371</v>
      </c>
      <c r="L170" s="16"/>
      <c r="M170" s="101" t="s">
        <v>6</v>
      </c>
      <c r="N170" s="102" t="s">
        <v>27</v>
      </c>
      <c r="O170" s="15"/>
      <c r="P170" s="103">
        <f>O170*H170</f>
        <v>0</v>
      </c>
      <c r="Q170" s="103">
        <v>0</v>
      </c>
      <c r="R170" s="103">
        <f>Q170*H170</f>
        <v>0</v>
      </c>
      <c r="S170" s="103">
        <v>0</v>
      </c>
      <c r="T170" s="104">
        <f>S170*H170</f>
        <v>0</v>
      </c>
      <c r="U170" s="15"/>
      <c r="V170" s="15"/>
    </row>
    <row r="171" spans="1:22" s="146" customFormat="1" ht="15">
      <c r="A171" s="15"/>
      <c r="B171" s="16"/>
      <c r="C171" s="15"/>
      <c r="D171" s="105" t="s">
        <v>94</v>
      </c>
      <c r="E171" s="15"/>
      <c r="F171" s="191" t="s">
        <v>511</v>
      </c>
      <c r="G171" s="15"/>
      <c r="H171" s="15"/>
      <c r="I171" s="107"/>
      <c r="J171" s="15"/>
      <c r="K171" s="15"/>
      <c r="L171" s="16"/>
      <c r="M171" s="108"/>
      <c r="N171" s="15"/>
      <c r="O171" s="15"/>
      <c r="P171" s="15"/>
      <c r="Q171" s="15"/>
      <c r="R171" s="15"/>
      <c r="S171" s="15"/>
      <c r="T171" s="109"/>
      <c r="U171" s="15"/>
      <c r="V171" s="15"/>
    </row>
    <row r="172" spans="1:22" s="146" customFormat="1" ht="24">
      <c r="A172" s="15"/>
      <c r="B172" s="16"/>
      <c r="C172" s="113">
        <v>48</v>
      </c>
      <c r="D172" s="113" t="s">
        <v>158</v>
      </c>
      <c r="E172" s="114" t="s">
        <v>512</v>
      </c>
      <c r="F172" s="115" t="s">
        <v>513</v>
      </c>
      <c r="G172" s="116" t="s">
        <v>505</v>
      </c>
      <c r="H172" s="117">
        <v>3</v>
      </c>
      <c r="I172" s="118"/>
      <c r="J172" s="119">
        <f>ROUND(I172*H172,2)</f>
        <v>0</v>
      </c>
      <c r="K172" s="115" t="s">
        <v>371</v>
      </c>
      <c r="L172" s="120"/>
      <c r="M172" s="121" t="s">
        <v>6</v>
      </c>
      <c r="N172" s="122" t="s">
        <v>27</v>
      </c>
      <c r="O172" s="15"/>
      <c r="P172" s="103">
        <f>O172*H172</f>
        <v>0</v>
      </c>
      <c r="Q172" s="103">
        <v>0</v>
      </c>
      <c r="R172" s="103">
        <f>Q172*H172</f>
        <v>0</v>
      </c>
      <c r="S172" s="103">
        <v>0</v>
      </c>
      <c r="T172" s="104">
        <f>S172*H172</f>
        <v>0</v>
      </c>
      <c r="U172" s="15"/>
      <c r="V172" s="15"/>
    </row>
    <row r="173" spans="1:22" s="146" customFormat="1" ht="24">
      <c r="A173" s="15"/>
      <c r="B173" s="16"/>
      <c r="C173" s="113">
        <v>49</v>
      </c>
      <c r="D173" s="113" t="s">
        <v>158</v>
      </c>
      <c r="E173" s="114" t="s">
        <v>514</v>
      </c>
      <c r="F173" s="115" t="s">
        <v>515</v>
      </c>
      <c r="G173" s="116" t="s">
        <v>505</v>
      </c>
      <c r="H173" s="117">
        <v>3</v>
      </c>
      <c r="I173" s="118"/>
      <c r="J173" s="119">
        <f>ROUND(I173*H173,2)</f>
        <v>0</v>
      </c>
      <c r="K173" s="115" t="s">
        <v>371</v>
      </c>
      <c r="L173" s="120"/>
      <c r="M173" s="121" t="s">
        <v>6</v>
      </c>
      <c r="N173" s="122" t="s">
        <v>27</v>
      </c>
      <c r="O173" s="15"/>
      <c r="P173" s="103">
        <f>O173*H173</f>
        <v>0</v>
      </c>
      <c r="Q173" s="103">
        <v>0</v>
      </c>
      <c r="R173" s="103">
        <f>Q173*H173</f>
        <v>0</v>
      </c>
      <c r="S173" s="103">
        <v>0</v>
      </c>
      <c r="T173" s="104">
        <f>S173*H173</f>
        <v>0</v>
      </c>
      <c r="U173" s="15"/>
      <c r="V173" s="15"/>
    </row>
    <row r="174" spans="1:22" s="146" customFormat="1" ht="24">
      <c r="A174" s="15"/>
      <c r="B174" s="16"/>
      <c r="C174" s="95">
        <v>50</v>
      </c>
      <c r="D174" s="95" t="s">
        <v>90</v>
      </c>
      <c r="E174" s="306" t="s">
        <v>516</v>
      </c>
      <c r="F174" s="1" t="s">
        <v>517</v>
      </c>
      <c r="G174" s="97" t="s">
        <v>107</v>
      </c>
      <c r="H174" s="98">
        <v>6</v>
      </c>
      <c r="I174" s="99"/>
      <c r="J174" s="100">
        <f>ROUND(I174*H174,2)</f>
        <v>0</v>
      </c>
      <c r="K174" s="1" t="s">
        <v>371</v>
      </c>
      <c r="L174" s="16"/>
      <c r="M174" s="101" t="s">
        <v>6</v>
      </c>
      <c r="N174" s="102" t="s">
        <v>27</v>
      </c>
      <c r="O174" s="15"/>
      <c r="P174" s="103">
        <f>O174*H174</f>
        <v>0</v>
      </c>
      <c r="Q174" s="103">
        <v>0</v>
      </c>
      <c r="R174" s="103">
        <f>Q174*H174</f>
        <v>0</v>
      </c>
      <c r="S174" s="103">
        <v>0</v>
      </c>
      <c r="T174" s="104">
        <f>S174*H174</f>
        <v>0</v>
      </c>
      <c r="U174" s="15"/>
      <c r="V174" s="15"/>
    </row>
    <row r="175" spans="1:22" s="146" customFormat="1" ht="15">
      <c r="A175" s="15"/>
      <c r="B175" s="16"/>
      <c r="C175" s="15"/>
      <c r="D175" s="105" t="s">
        <v>94</v>
      </c>
      <c r="E175" s="15"/>
      <c r="F175" s="191" t="s">
        <v>518</v>
      </c>
      <c r="G175" s="15"/>
      <c r="H175" s="15"/>
      <c r="I175" s="107"/>
      <c r="J175" s="15"/>
      <c r="K175" s="15"/>
      <c r="L175" s="16"/>
      <c r="M175" s="108"/>
      <c r="N175" s="15"/>
      <c r="O175" s="15"/>
      <c r="P175" s="15"/>
      <c r="Q175" s="15"/>
      <c r="R175" s="15"/>
      <c r="S175" s="15"/>
      <c r="T175" s="109"/>
      <c r="U175" s="15"/>
      <c r="V175" s="15"/>
    </row>
    <row r="176" spans="1:22" s="146" customFormat="1" ht="15">
      <c r="A176" s="15"/>
      <c r="B176" s="16"/>
      <c r="C176" s="15"/>
      <c r="D176" s="105" t="s">
        <v>94</v>
      </c>
      <c r="E176" s="15"/>
      <c r="F176" s="191" t="s">
        <v>520</v>
      </c>
      <c r="G176" s="15"/>
      <c r="H176" s="15"/>
      <c r="I176" s="107"/>
      <c r="J176" s="15"/>
      <c r="K176" s="15"/>
      <c r="L176" s="16"/>
      <c r="M176" s="108"/>
      <c r="N176" s="15"/>
      <c r="O176" s="15"/>
      <c r="P176" s="15"/>
      <c r="Q176" s="15"/>
      <c r="R176" s="15"/>
      <c r="S176" s="15"/>
      <c r="T176" s="109"/>
      <c r="U176" s="15"/>
      <c r="V176" s="15"/>
    </row>
    <row r="177" spans="1:22" s="146" customFormat="1" ht="24">
      <c r="A177" s="15"/>
      <c r="B177" s="16"/>
      <c r="C177" s="113">
        <v>51</v>
      </c>
      <c r="D177" s="113" t="s">
        <v>158</v>
      </c>
      <c r="E177" s="114" t="s">
        <v>521</v>
      </c>
      <c r="F177" s="115" t="s">
        <v>238</v>
      </c>
      <c r="G177" s="116" t="s">
        <v>107</v>
      </c>
      <c r="H177" s="117">
        <v>199</v>
      </c>
      <c r="I177" s="118"/>
      <c r="J177" s="119">
        <f>ROUND(I177*H177,2)</f>
        <v>0</v>
      </c>
      <c r="K177" s="115" t="s">
        <v>371</v>
      </c>
      <c r="L177" s="120"/>
      <c r="M177" s="121" t="s">
        <v>6</v>
      </c>
      <c r="N177" s="122" t="s">
        <v>27</v>
      </c>
      <c r="O177" s="15"/>
      <c r="P177" s="103">
        <f>O177*H177</f>
        <v>0</v>
      </c>
      <c r="Q177" s="103">
        <v>0</v>
      </c>
      <c r="R177" s="103">
        <f>Q177*H177</f>
        <v>0</v>
      </c>
      <c r="S177" s="103">
        <v>0</v>
      </c>
      <c r="T177" s="104">
        <f>S177*H177</f>
        <v>0</v>
      </c>
      <c r="U177" s="15"/>
      <c r="V177" s="15"/>
    </row>
    <row r="178" spans="1:22" s="146" customFormat="1" ht="48">
      <c r="A178" s="15"/>
      <c r="B178" s="16"/>
      <c r="C178" s="95">
        <v>52</v>
      </c>
      <c r="D178" s="95" t="s">
        <v>90</v>
      </c>
      <c r="E178" s="96" t="s">
        <v>239</v>
      </c>
      <c r="F178" s="1" t="s">
        <v>240</v>
      </c>
      <c r="G178" s="97" t="s">
        <v>107</v>
      </c>
      <c r="H178" s="98">
        <v>199</v>
      </c>
      <c r="I178" s="99"/>
      <c r="J178" s="100">
        <f>ROUND(I178*H178,2)</f>
        <v>0</v>
      </c>
      <c r="K178" s="1" t="s">
        <v>371</v>
      </c>
      <c r="L178" s="16"/>
      <c r="M178" s="101" t="s">
        <v>6</v>
      </c>
      <c r="N178" s="102" t="s">
        <v>27</v>
      </c>
      <c r="O178" s="15"/>
      <c r="P178" s="103">
        <f>O178*H178</f>
        <v>0</v>
      </c>
      <c r="Q178" s="103">
        <v>0</v>
      </c>
      <c r="R178" s="103">
        <f>Q178*H178</f>
        <v>0</v>
      </c>
      <c r="S178" s="103">
        <v>0</v>
      </c>
      <c r="T178" s="104">
        <f>S178*H178</f>
        <v>0</v>
      </c>
      <c r="U178" s="15"/>
      <c r="V178" s="15"/>
    </row>
    <row r="179" spans="1:22" s="146" customFormat="1" ht="15">
      <c r="A179" s="15"/>
      <c r="B179" s="16"/>
      <c r="C179" s="15"/>
      <c r="D179" s="105" t="s">
        <v>94</v>
      </c>
      <c r="E179" s="15"/>
      <c r="F179" s="191" t="s">
        <v>241</v>
      </c>
      <c r="G179" s="15"/>
      <c r="H179" s="15"/>
      <c r="I179" s="107"/>
      <c r="J179" s="15"/>
      <c r="K179" s="15"/>
      <c r="L179" s="16"/>
      <c r="M179" s="108"/>
      <c r="N179" s="15"/>
      <c r="O179" s="15"/>
      <c r="P179" s="15"/>
      <c r="Q179" s="15"/>
      <c r="R179" s="15"/>
      <c r="S179" s="15"/>
      <c r="T179" s="109"/>
      <c r="U179" s="15"/>
      <c r="V179" s="15"/>
    </row>
    <row r="180" spans="1:22" s="146" customFormat="1" ht="24">
      <c r="A180" s="15"/>
      <c r="B180" s="16"/>
      <c r="C180" s="113">
        <v>53</v>
      </c>
      <c r="D180" s="113" t="s">
        <v>158</v>
      </c>
      <c r="E180" s="114" t="s">
        <v>522</v>
      </c>
      <c r="F180" s="307" t="s">
        <v>523</v>
      </c>
      <c r="G180" s="116" t="s">
        <v>112</v>
      </c>
      <c r="H180" s="117">
        <v>120</v>
      </c>
      <c r="I180" s="118"/>
      <c r="J180" s="119">
        <f>ROUND(I180*H180,2)</f>
        <v>0</v>
      </c>
      <c r="K180" s="115" t="s">
        <v>371</v>
      </c>
      <c r="L180" s="120"/>
      <c r="M180" s="121" t="s">
        <v>6</v>
      </c>
      <c r="N180" s="122" t="s">
        <v>27</v>
      </c>
      <c r="O180" s="15"/>
      <c r="P180" s="103">
        <f>O180*H180</f>
        <v>0</v>
      </c>
      <c r="Q180" s="103">
        <v>0</v>
      </c>
      <c r="R180" s="103">
        <f>Q180*H180</f>
        <v>0</v>
      </c>
      <c r="S180" s="103">
        <v>0</v>
      </c>
      <c r="T180" s="104">
        <f>S180*H180</f>
        <v>0</v>
      </c>
      <c r="U180" s="15"/>
      <c r="V180" s="15"/>
    </row>
    <row r="181" spans="1:22" s="146" customFormat="1" ht="24">
      <c r="A181" s="15"/>
      <c r="B181" s="16"/>
      <c r="C181" s="95">
        <v>54</v>
      </c>
      <c r="D181" s="95" t="s">
        <v>90</v>
      </c>
      <c r="E181" s="96" t="s">
        <v>524</v>
      </c>
      <c r="F181" s="1" t="s">
        <v>525</v>
      </c>
      <c r="G181" s="97" t="s">
        <v>112</v>
      </c>
      <c r="H181" s="98">
        <v>120</v>
      </c>
      <c r="I181" s="308"/>
      <c r="J181" s="100">
        <f>ROUND(I181*H181,2)</f>
        <v>0</v>
      </c>
      <c r="K181" s="1" t="s">
        <v>371</v>
      </c>
      <c r="L181" s="16"/>
      <c r="M181" s="101" t="s">
        <v>6</v>
      </c>
      <c r="N181" s="102" t="s">
        <v>27</v>
      </c>
      <c r="O181" s="15"/>
      <c r="P181" s="103">
        <f>O181*H181</f>
        <v>0</v>
      </c>
      <c r="Q181" s="103">
        <v>0</v>
      </c>
      <c r="R181" s="103">
        <f>Q181*H181</f>
        <v>0</v>
      </c>
      <c r="S181" s="103">
        <v>0</v>
      </c>
      <c r="T181" s="104">
        <f>S181*H181</f>
        <v>0</v>
      </c>
      <c r="U181" s="15"/>
      <c r="V181" s="15"/>
    </row>
    <row r="182" spans="1:22" s="146" customFormat="1" ht="15">
      <c r="A182" s="15"/>
      <c r="B182" s="16"/>
      <c r="C182" s="15"/>
      <c r="D182" s="105" t="s">
        <v>94</v>
      </c>
      <c r="E182" s="15"/>
      <c r="F182" s="191" t="s">
        <v>526</v>
      </c>
      <c r="G182" s="15"/>
      <c r="H182" s="15"/>
      <c r="I182" s="107"/>
      <c r="J182" s="15"/>
      <c r="K182" s="15"/>
      <c r="L182" s="16"/>
      <c r="M182" s="108"/>
      <c r="N182" s="15"/>
      <c r="O182" s="15"/>
      <c r="P182" s="15"/>
      <c r="Q182" s="15"/>
      <c r="R182" s="15"/>
      <c r="S182" s="15"/>
      <c r="T182" s="109"/>
      <c r="U182" s="15"/>
      <c r="V182" s="15"/>
    </row>
    <row r="183" spans="1:22" s="146" customFormat="1" ht="24">
      <c r="A183" s="15"/>
      <c r="B183" s="16"/>
      <c r="C183" s="113">
        <v>55</v>
      </c>
      <c r="D183" s="113" t="s">
        <v>158</v>
      </c>
      <c r="E183" s="114" t="s">
        <v>527</v>
      </c>
      <c r="F183" s="115" t="s">
        <v>528</v>
      </c>
      <c r="G183" s="116" t="s">
        <v>112</v>
      </c>
      <c r="H183" s="117">
        <v>4380</v>
      </c>
      <c r="I183" s="118"/>
      <c r="J183" s="119">
        <f>ROUND(I183*H183,2)</f>
        <v>0</v>
      </c>
      <c r="K183" s="115" t="s">
        <v>371</v>
      </c>
      <c r="L183" s="120"/>
      <c r="M183" s="121" t="s">
        <v>6</v>
      </c>
      <c r="N183" s="122" t="s">
        <v>27</v>
      </c>
      <c r="O183" s="15"/>
      <c r="P183" s="103">
        <f>O183*H183</f>
        <v>0</v>
      </c>
      <c r="Q183" s="103">
        <v>0</v>
      </c>
      <c r="R183" s="103">
        <f>Q183*H183</f>
        <v>0</v>
      </c>
      <c r="S183" s="103">
        <v>0</v>
      </c>
      <c r="T183" s="104">
        <f>S183*H183</f>
        <v>0</v>
      </c>
      <c r="U183" s="15"/>
      <c r="V183" s="15"/>
    </row>
    <row r="184" spans="1:22" s="146" customFormat="1" ht="24">
      <c r="A184" s="15"/>
      <c r="B184" s="16"/>
      <c r="C184" s="95">
        <v>56</v>
      </c>
      <c r="D184" s="95" t="s">
        <v>90</v>
      </c>
      <c r="E184" s="306" t="s">
        <v>529</v>
      </c>
      <c r="F184" s="1" t="s">
        <v>530</v>
      </c>
      <c r="G184" s="97" t="s">
        <v>112</v>
      </c>
      <c r="H184" s="98">
        <v>4380</v>
      </c>
      <c r="I184" s="99"/>
      <c r="J184" s="100">
        <f>ROUND(I184*H184,2)</f>
        <v>0</v>
      </c>
      <c r="K184" s="1" t="s">
        <v>371</v>
      </c>
      <c r="L184" s="16"/>
      <c r="M184" s="101" t="s">
        <v>6</v>
      </c>
      <c r="N184" s="102" t="s">
        <v>27</v>
      </c>
      <c r="O184" s="15"/>
      <c r="P184" s="103">
        <f>O184*H184</f>
        <v>0</v>
      </c>
      <c r="Q184" s="103">
        <v>0</v>
      </c>
      <c r="R184" s="103">
        <f>Q184*H184</f>
        <v>0</v>
      </c>
      <c r="S184" s="103">
        <v>0</v>
      </c>
      <c r="T184" s="104">
        <f>S184*H184</f>
        <v>0</v>
      </c>
      <c r="U184" s="15"/>
      <c r="V184" s="15"/>
    </row>
    <row r="185" spans="1:22" s="146" customFormat="1" ht="15">
      <c r="A185" s="15"/>
      <c r="B185" s="16"/>
      <c r="C185" s="15"/>
      <c r="D185" s="105" t="s">
        <v>94</v>
      </c>
      <c r="E185" s="15"/>
      <c r="F185" s="191" t="s">
        <v>531</v>
      </c>
      <c r="G185" s="15"/>
      <c r="H185" s="15"/>
      <c r="I185" s="107"/>
      <c r="J185" s="15"/>
      <c r="K185" s="15"/>
      <c r="L185" s="16"/>
      <c r="M185" s="108"/>
      <c r="N185" s="15"/>
      <c r="O185" s="15"/>
      <c r="P185" s="15"/>
      <c r="Q185" s="15"/>
      <c r="R185" s="15"/>
      <c r="S185" s="15"/>
      <c r="T185" s="109"/>
      <c r="U185" s="15"/>
      <c r="V185" s="15"/>
    </row>
    <row r="186" spans="1:22" s="146" customFormat="1" ht="24">
      <c r="A186" s="15"/>
      <c r="B186" s="16"/>
      <c r="C186" s="113">
        <v>57</v>
      </c>
      <c r="D186" s="113" t="s">
        <v>158</v>
      </c>
      <c r="E186" s="114" t="s">
        <v>532</v>
      </c>
      <c r="F186" s="115" t="s">
        <v>533</v>
      </c>
      <c r="G186" s="116" t="s">
        <v>112</v>
      </c>
      <c r="H186" s="117">
        <v>4584</v>
      </c>
      <c r="I186" s="118"/>
      <c r="J186" s="119">
        <f>ROUND(I186*H186,2)</f>
        <v>0</v>
      </c>
      <c r="K186" s="115" t="s">
        <v>371</v>
      </c>
      <c r="L186" s="120"/>
      <c r="M186" s="121" t="s">
        <v>6</v>
      </c>
      <c r="N186" s="122" t="s">
        <v>27</v>
      </c>
      <c r="O186" s="15"/>
      <c r="P186" s="103">
        <f>O186*H186</f>
        <v>0</v>
      </c>
      <c r="Q186" s="103">
        <v>0</v>
      </c>
      <c r="R186" s="103">
        <f>Q186*H186</f>
        <v>0</v>
      </c>
      <c r="S186" s="103">
        <v>0</v>
      </c>
      <c r="T186" s="104">
        <f>S186*H186</f>
        <v>0</v>
      </c>
      <c r="U186" s="15"/>
      <c r="V186" s="15"/>
    </row>
    <row r="187" spans="1:22" s="146" customFormat="1" ht="24">
      <c r="A187" s="15"/>
      <c r="B187" s="16"/>
      <c r="C187" s="95">
        <v>58</v>
      </c>
      <c r="D187" s="95" t="s">
        <v>90</v>
      </c>
      <c r="E187" s="96" t="s">
        <v>442</v>
      </c>
      <c r="F187" s="1" t="s">
        <v>443</v>
      </c>
      <c r="G187" s="97" t="s">
        <v>112</v>
      </c>
      <c r="H187" s="98">
        <v>4584</v>
      </c>
      <c r="I187" s="99"/>
      <c r="J187" s="100">
        <f>ROUND(I187*H187,2)</f>
        <v>0</v>
      </c>
      <c r="K187" s="1" t="s">
        <v>371</v>
      </c>
      <c r="L187" s="16"/>
      <c r="M187" s="101" t="s">
        <v>6</v>
      </c>
      <c r="N187" s="102" t="s">
        <v>27</v>
      </c>
      <c r="O187" s="15"/>
      <c r="P187" s="103">
        <f>O187*H187</f>
        <v>0</v>
      </c>
      <c r="Q187" s="103">
        <v>0</v>
      </c>
      <c r="R187" s="103">
        <f>Q187*H187</f>
        <v>0</v>
      </c>
      <c r="S187" s="103">
        <v>0</v>
      </c>
      <c r="T187" s="104">
        <f>S187*H187</f>
        <v>0</v>
      </c>
      <c r="U187" s="15"/>
      <c r="V187" s="15"/>
    </row>
    <row r="188" spans="1:22" s="146" customFormat="1" ht="15">
      <c r="A188" s="15"/>
      <c r="B188" s="16"/>
      <c r="C188" s="15"/>
      <c r="D188" s="105" t="s">
        <v>94</v>
      </c>
      <c r="E188" s="15"/>
      <c r="F188" s="191" t="s">
        <v>444</v>
      </c>
      <c r="G188" s="15"/>
      <c r="H188" s="15"/>
      <c r="I188" s="107"/>
      <c r="J188" s="15"/>
      <c r="K188" s="15"/>
      <c r="L188" s="16"/>
      <c r="M188" s="108"/>
      <c r="N188" s="15"/>
      <c r="O188" s="15"/>
      <c r="P188" s="15"/>
      <c r="Q188" s="15"/>
      <c r="R188" s="15"/>
      <c r="S188" s="15"/>
      <c r="T188" s="109"/>
      <c r="U188" s="15"/>
      <c r="V188" s="15"/>
    </row>
    <row r="189" spans="1:22" s="146" customFormat="1" ht="24">
      <c r="A189" s="15"/>
      <c r="B189" s="16"/>
      <c r="C189" s="113">
        <v>59</v>
      </c>
      <c r="D189" s="113" t="s">
        <v>158</v>
      </c>
      <c r="E189" s="114" t="s">
        <v>534</v>
      </c>
      <c r="F189" s="115" t="s">
        <v>535</v>
      </c>
      <c r="G189" s="116" t="s">
        <v>112</v>
      </c>
      <c r="H189" s="117">
        <v>45</v>
      </c>
      <c r="I189" s="118"/>
      <c r="J189" s="119">
        <f>ROUND(I189*H189,2)</f>
        <v>0</v>
      </c>
      <c r="K189" s="115" t="s">
        <v>371</v>
      </c>
      <c r="L189" s="120"/>
      <c r="M189" s="121" t="s">
        <v>6</v>
      </c>
      <c r="N189" s="122" t="s">
        <v>27</v>
      </c>
      <c r="O189" s="15"/>
      <c r="P189" s="103">
        <f>O189*H189</f>
        <v>0</v>
      </c>
      <c r="Q189" s="103">
        <v>0</v>
      </c>
      <c r="R189" s="103">
        <f>Q189*H189</f>
        <v>0</v>
      </c>
      <c r="S189" s="103">
        <v>0</v>
      </c>
      <c r="T189" s="104">
        <f>S189*H189</f>
        <v>0</v>
      </c>
      <c r="U189" s="15"/>
      <c r="V189" s="15"/>
    </row>
    <row r="190" spans="1:22" s="146" customFormat="1" ht="24">
      <c r="A190" s="15"/>
      <c r="B190" s="16"/>
      <c r="C190" s="95">
        <v>60</v>
      </c>
      <c r="D190" s="95" t="s">
        <v>90</v>
      </c>
      <c r="E190" s="306" t="s">
        <v>442</v>
      </c>
      <c r="F190" s="1" t="s">
        <v>443</v>
      </c>
      <c r="G190" s="97" t="s">
        <v>112</v>
      </c>
      <c r="H190" s="98">
        <v>45</v>
      </c>
      <c r="I190" s="99"/>
      <c r="J190" s="100">
        <f>ROUND(I190*H190,2)</f>
        <v>0</v>
      </c>
      <c r="K190" s="1" t="s">
        <v>371</v>
      </c>
      <c r="L190" s="16"/>
      <c r="M190" s="101" t="s">
        <v>6</v>
      </c>
      <c r="N190" s="102" t="s">
        <v>27</v>
      </c>
      <c r="O190" s="15"/>
      <c r="P190" s="103">
        <f>O190*H190</f>
        <v>0</v>
      </c>
      <c r="Q190" s="103">
        <v>0</v>
      </c>
      <c r="R190" s="103">
        <f>Q190*H190</f>
        <v>0</v>
      </c>
      <c r="S190" s="103">
        <v>0</v>
      </c>
      <c r="T190" s="104">
        <f>S190*H190</f>
        <v>0</v>
      </c>
      <c r="U190" s="15"/>
      <c r="V190" s="15"/>
    </row>
    <row r="191" spans="1:22" s="146" customFormat="1" ht="15">
      <c r="A191" s="15"/>
      <c r="B191" s="16"/>
      <c r="C191" s="15"/>
      <c r="D191" s="105" t="s">
        <v>94</v>
      </c>
      <c r="E191" s="15"/>
      <c r="F191" s="191" t="s">
        <v>444</v>
      </c>
      <c r="G191" s="15"/>
      <c r="H191" s="15"/>
      <c r="I191" s="107"/>
      <c r="J191" s="15"/>
      <c r="K191" s="15"/>
      <c r="L191" s="16"/>
      <c r="M191" s="108"/>
      <c r="N191" s="15"/>
      <c r="O191" s="15"/>
      <c r="P191" s="15"/>
      <c r="Q191" s="15"/>
      <c r="R191" s="15"/>
      <c r="S191" s="15"/>
      <c r="T191" s="109"/>
      <c r="U191" s="15"/>
      <c r="V191" s="15"/>
    </row>
    <row r="192" spans="1:22" s="146" customFormat="1" ht="24">
      <c r="A192" s="15"/>
      <c r="B192" s="16"/>
      <c r="C192" s="113" t="s">
        <v>331</v>
      </c>
      <c r="D192" s="113" t="s">
        <v>158</v>
      </c>
      <c r="E192" s="114" t="s">
        <v>536</v>
      </c>
      <c r="F192" s="115" t="s">
        <v>537</v>
      </c>
      <c r="G192" s="116" t="s">
        <v>268</v>
      </c>
      <c r="H192" s="117">
        <v>199</v>
      </c>
      <c r="I192" s="118"/>
      <c r="J192" s="119">
        <f>ROUND(I192*H192,2)</f>
        <v>0</v>
      </c>
      <c r="K192" s="115" t="s">
        <v>371</v>
      </c>
      <c r="L192" s="120"/>
      <c r="M192" s="121" t="s">
        <v>6</v>
      </c>
      <c r="N192" s="122" t="s">
        <v>27</v>
      </c>
      <c r="O192" s="15"/>
      <c r="P192" s="103">
        <f>O192*H192</f>
        <v>0</v>
      </c>
      <c r="Q192" s="103">
        <v>0</v>
      </c>
      <c r="R192" s="103">
        <f>Q192*H192</f>
        <v>0</v>
      </c>
      <c r="S192" s="103">
        <v>0</v>
      </c>
      <c r="T192" s="104">
        <f>S192*H192</f>
        <v>0</v>
      </c>
      <c r="U192" s="15"/>
      <c r="V192" s="15"/>
    </row>
    <row r="193" spans="1:22" s="146" customFormat="1" ht="24">
      <c r="A193" s="15"/>
      <c r="B193" s="16"/>
      <c r="C193" s="95" t="s">
        <v>333</v>
      </c>
      <c r="D193" s="95" t="s">
        <v>90</v>
      </c>
      <c r="E193" s="306" t="s">
        <v>538</v>
      </c>
      <c r="F193" s="1" t="s">
        <v>539</v>
      </c>
      <c r="G193" s="97" t="s">
        <v>268</v>
      </c>
      <c r="H193" s="98">
        <v>199</v>
      </c>
      <c r="I193" s="99"/>
      <c r="J193" s="100">
        <f>ROUND(I193*H193,2)</f>
        <v>0</v>
      </c>
      <c r="K193" s="1" t="s">
        <v>371</v>
      </c>
      <c r="L193" s="16"/>
      <c r="M193" s="101" t="s">
        <v>6</v>
      </c>
      <c r="N193" s="102" t="s">
        <v>27</v>
      </c>
      <c r="O193" s="15"/>
      <c r="P193" s="103">
        <f>O193*H193</f>
        <v>0</v>
      </c>
      <c r="Q193" s="103">
        <v>0</v>
      </c>
      <c r="R193" s="103">
        <f>Q193*H193</f>
        <v>0</v>
      </c>
      <c r="S193" s="103">
        <v>0</v>
      </c>
      <c r="T193" s="104">
        <f>S193*H193</f>
        <v>0</v>
      </c>
      <c r="U193" s="15"/>
      <c r="V193" s="15"/>
    </row>
    <row r="194" spans="1:22" s="146" customFormat="1" ht="15">
      <c r="A194" s="15"/>
      <c r="B194" s="16"/>
      <c r="C194" s="15"/>
      <c r="D194" s="105" t="s">
        <v>94</v>
      </c>
      <c r="E194" s="15"/>
      <c r="F194" s="191" t="s">
        <v>540</v>
      </c>
      <c r="G194" s="15"/>
      <c r="H194" s="15"/>
      <c r="I194" s="107"/>
      <c r="J194" s="15"/>
      <c r="K194" s="15"/>
      <c r="L194" s="16"/>
      <c r="M194" s="108"/>
      <c r="N194" s="15"/>
      <c r="O194" s="15"/>
      <c r="P194" s="15"/>
      <c r="Q194" s="15"/>
      <c r="R194" s="15"/>
      <c r="S194" s="15"/>
      <c r="T194" s="109"/>
      <c r="U194" s="15"/>
      <c r="V194" s="15"/>
    </row>
    <row r="195" spans="1:22" s="146" customFormat="1" ht="24">
      <c r="A195" s="15"/>
      <c r="B195" s="16"/>
      <c r="C195" s="95" t="s">
        <v>334</v>
      </c>
      <c r="D195" s="95" t="s">
        <v>90</v>
      </c>
      <c r="E195" s="96" t="s">
        <v>541</v>
      </c>
      <c r="F195" s="1" t="s">
        <v>542</v>
      </c>
      <c r="G195" s="97" t="s">
        <v>268</v>
      </c>
      <c r="H195" s="98">
        <v>199</v>
      </c>
      <c r="I195" s="99"/>
      <c r="J195" s="100">
        <f>ROUND(I195*H195,2)</f>
        <v>0</v>
      </c>
      <c r="K195" s="1" t="s">
        <v>371</v>
      </c>
      <c r="L195" s="16"/>
      <c r="M195" s="101" t="s">
        <v>6</v>
      </c>
      <c r="N195" s="102" t="s">
        <v>27</v>
      </c>
      <c r="O195" s="15"/>
      <c r="P195" s="103">
        <f>O195*H195</f>
        <v>0</v>
      </c>
      <c r="Q195" s="103">
        <v>0</v>
      </c>
      <c r="R195" s="103">
        <f>Q195*H195</f>
        <v>0</v>
      </c>
      <c r="S195" s="103">
        <v>0</v>
      </c>
      <c r="T195" s="104">
        <f>S195*H195</f>
        <v>0</v>
      </c>
      <c r="U195" s="15"/>
      <c r="V195" s="15"/>
    </row>
    <row r="196" spans="1:22" s="146" customFormat="1" ht="15">
      <c r="A196" s="15"/>
      <c r="B196" s="16"/>
      <c r="C196" s="15"/>
      <c r="D196" s="105" t="s">
        <v>94</v>
      </c>
      <c r="E196" s="15"/>
      <c r="F196" s="191" t="s">
        <v>543</v>
      </c>
      <c r="G196" s="15"/>
      <c r="H196" s="15"/>
      <c r="I196" s="107"/>
      <c r="J196" s="15"/>
      <c r="K196" s="15"/>
      <c r="L196" s="16"/>
      <c r="M196" s="108"/>
      <c r="N196" s="15"/>
      <c r="O196" s="15"/>
      <c r="P196" s="15"/>
      <c r="Q196" s="15"/>
      <c r="R196" s="15"/>
      <c r="S196" s="15"/>
      <c r="T196" s="109"/>
      <c r="U196" s="15"/>
      <c r="V196" s="15"/>
    </row>
    <row r="197" spans="1:22" s="146" customFormat="1" ht="15.75">
      <c r="A197" s="86"/>
      <c r="B197" s="87"/>
      <c r="C197" s="86"/>
      <c r="D197" s="88" t="s">
        <v>86</v>
      </c>
      <c r="E197" s="89" t="s">
        <v>544</v>
      </c>
      <c r="F197" s="89" t="s">
        <v>584</v>
      </c>
      <c r="G197" s="86"/>
      <c r="H197" s="86"/>
      <c r="I197" s="90"/>
      <c r="J197" s="91">
        <f>SUM(J198:J224)</f>
        <v>0</v>
      </c>
      <c r="K197" s="86"/>
      <c r="L197" s="87"/>
      <c r="M197" s="92"/>
      <c r="N197" s="86"/>
      <c r="O197" s="86"/>
      <c r="P197" s="93">
        <f>SUM(P198:P224)</f>
        <v>0</v>
      </c>
      <c r="Q197" s="86"/>
      <c r="R197" s="93">
        <f>SUM(R198:R224)</f>
        <v>0</v>
      </c>
      <c r="S197" s="86"/>
      <c r="T197" s="94">
        <f>SUM(T198:T224)</f>
        <v>0</v>
      </c>
      <c r="U197" s="86"/>
      <c r="V197" s="86"/>
    </row>
    <row r="198" spans="1:24" s="146" customFormat="1" ht="24">
      <c r="A198" s="15"/>
      <c r="B198" s="16"/>
      <c r="C198" s="113" t="s">
        <v>336</v>
      </c>
      <c r="D198" s="113" t="s">
        <v>158</v>
      </c>
      <c r="E198" s="114" t="s">
        <v>545</v>
      </c>
      <c r="F198" s="307" t="s">
        <v>574</v>
      </c>
      <c r="G198" s="116" t="s">
        <v>112</v>
      </c>
      <c r="H198" s="117">
        <v>350</v>
      </c>
      <c r="I198" s="118"/>
      <c r="J198" s="119">
        <f>ROUND(I198*H198,2)</f>
        <v>0</v>
      </c>
      <c r="K198" s="115" t="s">
        <v>371</v>
      </c>
      <c r="L198" s="120"/>
      <c r="M198" s="121" t="s">
        <v>6</v>
      </c>
      <c r="N198" s="122" t="s">
        <v>27</v>
      </c>
      <c r="O198" s="15"/>
      <c r="P198" s="103">
        <f>O198*H198</f>
        <v>0</v>
      </c>
      <c r="Q198" s="103">
        <v>0</v>
      </c>
      <c r="R198" s="103">
        <f>Q198*H198</f>
        <v>0</v>
      </c>
      <c r="S198" s="103">
        <v>0</v>
      </c>
      <c r="T198" s="104">
        <f>S198*H198</f>
        <v>0</v>
      </c>
      <c r="U198" s="15"/>
      <c r="V198" s="15"/>
      <c r="X198" s="189">
        <f>SUM(H198:H200)</f>
        <v>1450</v>
      </c>
    </row>
    <row r="199" spans="1:22" s="146" customFormat="1" ht="24">
      <c r="A199" s="15"/>
      <c r="B199" s="16"/>
      <c r="C199" s="113" t="s">
        <v>337</v>
      </c>
      <c r="D199" s="113" t="s">
        <v>158</v>
      </c>
      <c r="E199" s="114" t="s">
        <v>546</v>
      </c>
      <c r="F199" s="307" t="s">
        <v>575</v>
      </c>
      <c r="G199" s="116" t="s">
        <v>112</v>
      </c>
      <c r="H199" s="117">
        <v>920</v>
      </c>
      <c r="I199" s="118"/>
      <c r="J199" s="119">
        <f>ROUND(I199*H199,2)</f>
        <v>0</v>
      </c>
      <c r="K199" s="115" t="s">
        <v>371</v>
      </c>
      <c r="L199" s="120"/>
      <c r="M199" s="121" t="s">
        <v>6</v>
      </c>
      <c r="N199" s="122" t="s">
        <v>27</v>
      </c>
      <c r="O199" s="15"/>
      <c r="P199" s="103">
        <f>O199*H199</f>
        <v>0</v>
      </c>
      <c r="Q199" s="103">
        <v>0</v>
      </c>
      <c r="R199" s="103">
        <f>Q199*H199</f>
        <v>0</v>
      </c>
      <c r="S199" s="103">
        <v>0</v>
      </c>
      <c r="T199" s="104">
        <f>S199*H199</f>
        <v>0</v>
      </c>
      <c r="U199" s="15"/>
      <c r="V199" s="15"/>
    </row>
    <row r="200" spans="1:22" s="146" customFormat="1" ht="24">
      <c r="A200" s="15"/>
      <c r="B200" s="16"/>
      <c r="C200" s="113" t="s">
        <v>339</v>
      </c>
      <c r="D200" s="113" t="s">
        <v>158</v>
      </c>
      <c r="E200" s="114" t="s">
        <v>445</v>
      </c>
      <c r="F200" s="307" t="s">
        <v>576</v>
      </c>
      <c r="G200" s="116" t="s">
        <v>112</v>
      </c>
      <c r="H200" s="117">
        <v>180</v>
      </c>
      <c r="I200" s="118"/>
      <c r="J200" s="119">
        <f>ROUND(I200*H200,2)</f>
        <v>0</v>
      </c>
      <c r="K200" s="115" t="s">
        <v>371</v>
      </c>
      <c r="L200" s="120"/>
      <c r="M200" s="121" t="s">
        <v>6</v>
      </c>
      <c r="N200" s="122" t="s">
        <v>27</v>
      </c>
      <c r="O200" s="15"/>
      <c r="P200" s="103">
        <f>O200*H200</f>
        <v>0</v>
      </c>
      <c r="Q200" s="103">
        <v>0</v>
      </c>
      <c r="R200" s="103">
        <f>Q200*H200</f>
        <v>0</v>
      </c>
      <c r="S200" s="103">
        <v>0</v>
      </c>
      <c r="T200" s="104">
        <f>S200*H200</f>
        <v>0</v>
      </c>
      <c r="U200" s="15"/>
      <c r="V200" s="15"/>
    </row>
    <row r="201" spans="1:22" s="146" customFormat="1" ht="24">
      <c r="A201" s="15"/>
      <c r="B201" s="16"/>
      <c r="C201" s="95" t="s">
        <v>340</v>
      </c>
      <c r="D201" s="95" t="s">
        <v>90</v>
      </c>
      <c r="E201" s="306" t="s">
        <v>442</v>
      </c>
      <c r="F201" s="1" t="s">
        <v>443</v>
      </c>
      <c r="G201" s="97" t="s">
        <v>112</v>
      </c>
      <c r="H201" s="98">
        <f>X198</f>
        <v>1450</v>
      </c>
      <c r="I201" s="99"/>
      <c r="J201" s="100">
        <f>ROUND(I201*H201,2)</f>
        <v>0</v>
      </c>
      <c r="K201" s="1" t="s">
        <v>371</v>
      </c>
      <c r="L201" s="16"/>
      <c r="M201" s="101" t="s">
        <v>6</v>
      </c>
      <c r="N201" s="102" t="s">
        <v>27</v>
      </c>
      <c r="O201" s="15"/>
      <c r="P201" s="103">
        <f>O201*H201</f>
        <v>0</v>
      </c>
      <c r="Q201" s="103">
        <v>0</v>
      </c>
      <c r="R201" s="103">
        <f>Q201*H201</f>
        <v>0</v>
      </c>
      <c r="S201" s="103">
        <v>0</v>
      </c>
      <c r="T201" s="104">
        <f>S201*H201</f>
        <v>0</v>
      </c>
      <c r="U201" s="15"/>
      <c r="V201" s="15"/>
    </row>
    <row r="202" spans="1:22" s="146" customFormat="1" ht="15">
      <c r="A202" s="15"/>
      <c r="B202" s="16"/>
      <c r="C202" s="15"/>
      <c r="D202" s="105" t="s">
        <v>94</v>
      </c>
      <c r="E202" s="15"/>
      <c r="F202" s="191" t="s">
        <v>444</v>
      </c>
      <c r="G202" s="15"/>
      <c r="H202" s="15"/>
      <c r="I202" s="107"/>
      <c r="J202" s="15"/>
      <c r="K202" s="15"/>
      <c r="L202" s="16"/>
      <c r="M202" s="108"/>
      <c r="N202" s="15"/>
      <c r="O202" s="15"/>
      <c r="P202" s="15"/>
      <c r="Q202" s="15"/>
      <c r="R202" s="15"/>
      <c r="S202" s="15"/>
      <c r="T202" s="109"/>
      <c r="U202" s="15"/>
      <c r="V202" s="15"/>
    </row>
    <row r="203" spans="1:22" s="146" customFormat="1" ht="24">
      <c r="A203" s="15"/>
      <c r="B203" s="16"/>
      <c r="C203" s="95" t="s">
        <v>342</v>
      </c>
      <c r="D203" s="95" t="s">
        <v>90</v>
      </c>
      <c r="E203" s="96" t="s">
        <v>547</v>
      </c>
      <c r="F203" s="1" t="s">
        <v>525</v>
      </c>
      <c r="G203" s="97" t="s">
        <v>112</v>
      </c>
      <c r="H203" s="98">
        <v>1370</v>
      </c>
      <c r="I203" s="99"/>
      <c r="J203" s="100">
        <f>ROUND(I203*H203,2)</f>
        <v>0</v>
      </c>
      <c r="K203" s="1" t="s">
        <v>371</v>
      </c>
      <c r="L203" s="16"/>
      <c r="M203" s="101" t="s">
        <v>6</v>
      </c>
      <c r="N203" s="102" t="s">
        <v>27</v>
      </c>
      <c r="O203" s="15"/>
      <c r="P203" s="103">
        <f>O203*H203</f>
        <v>0</v>
      </c>
      <c r="Q203" s="103">
        <v>0</v>
      </c>
      <c r="R203" s="103">
        <f>Q203*H203</f>
        <v>0</v>
      </c>
      <c r="S203" s="103">
        <v>0</v>
      </c>
      <c r="T203" s="104">
        <f>S203*H203</f>
        <v>0</v>
      </c>
      <c r="U203" s="15"/>
      <c r="V203" s="15"/>
    </row>
    <row r="204" spans="1:22" s="146" customFormat="1" ht="15">
      <c r="A204" s="15"/>
      <c r="B204" s="16"/>
      <c r="C204" s="15"/>
      <c r="D204" s="105" t="s">
        <v>94</v>
      </c>
      <c r="E204" s="15"/>
      <c r="F204" s="191" t="s">
        <v>548</v>
      </c>
      <c r="G204" s="15"/>
      <c r="H204" s="15"/>
      <c r="I204" s="107"/>
      <c r="J204" s="15"/>
      <c r="K204" s="15"/>
      <c r="L204" s="16"/>
      <c r="M204" s="108"/>
      <c r="N204" s="15"/>
      <c r="O204" s="15"/>
      <c r="P204" s="15"/>
      <c r="Q204" s="15"/>
      <c r="R204" s="15"/>
      <c r="S204" s="15"/>
      <c r="T204" s="109"/>
      <c r="U204" s="15"/>
      <c r="V204" s="15"/>
    </row>
    <row r="205" spans="1:22" s="146" customFormat="1" ht="24">
      <c r="A205" s="15"/>
      <c r="B205" s="16"/>
      <c r="C205" s="113" t="s">
        <v>343</v>
      </c>
      <c r="D205" s="113" t="s">
        <v>158</v>
      </c>
      <c r="E205" s="114" t="s">
        <v>527</v>
      </c>
      <c r="F205" s="307" t="s">
        <v>528</v>
      </c>
      <c r="G205" s="116" t="s">
        <v>112</v>
      </c>
      <c r="H205" s="117">
        <v>1270</v>
      </c>
      <c r="I205" s="118"/>
      <c r="J205" s="119">
        <f>ROUND(I205*H205,2)</f>
        <v>0</v>
      </c>
      <c r="K205" s="115" t="s">
        <v>371</v>
      </c>
      <c r="L205" s="120"/>
      <c r="M205" s="121" t="s">
        <v>6</v>
      </c>
      <c r="N205" s="122" t="s">
        <v>27</v>
      </c>
      <c r="O205" s="15"/>
      <c r="P205" s="103">
        <f>O205*H205</f>
        <v>0</v>
      </c>
      <c r="Q205" s="103">
        <v>0</v>
      </c>
      <c r="R205" s="103">
        <f>Q205*H205</f>
        <v>0</v>
      </c>
      <c r="S205" s="103">
        <v>0</v>
      </c>
      <c r="T205" s="104">
        <f>S205*H205</f>
        <v>0</v>
      </c>
      <c r="U205" s="15"/>
      <c r="V205" s="15"/>
    </row>
    <row r="206" spans="1:22" s="146" customFormat="1" ht="24">
      <c r="A206" s="15"/>
      <c r="B206" s="16"/>
      <c r="C206" s="113" t="s">
        <v>345</v>
      </c>
      <c r="D206" s="113" t="s">
        <v>158</v>
      </c>
      <c r="E206" s="114" t="s">
        <v>549</v>
      </c>
      <c r="F206" s="115" t="s">
        <v>577</v>
      </c>
      <c r="G206" s="116" t="s">
        <v>112</v>
      </c>
      <c r="H206" s="117">
        <v>100</v>
      </c>
      <c r="I206" s="118"/>
      <c r="J206" s="119">
        <f>ROUND(I206*H206,2)</f>
        <v>0</v>
      </c>
      <c r="K206" s="115" t="s">
        <v>371</v>
      </c>
      <c r="L206" s="120"/>
      <c r="M206" s="121" t="s">
        <v>6</v>
      </c>
      <c r="N206" s="122" t="s">
        <v>27</v>
      </c>
      <c r="O206" s="15"/>
      <c r="P206" s="103">
        <f>O206*H206</f>
        <v>0</v>
      </c>
      <c r="Q206" s="103">
        <v>0</v>
      </c>
      <c r="R206" s="103">
        <f>Q206*H206</f>
        <v>0</v>
      </c>
      <c r="S206" s="103">
        <v>0</v>
      </c>
      <c r="T206" s="104">
        <f>S206*H206</f>
        <v>0</v>
      </c>
      <c r="U206" s="15"/>
      <c r="V206" s="15"/>
    </row>
    <row r="207" spans="1:22" s="146" customFormat="1" ht="108">
      <c r="A207" s="15"/>
      <c r="B207" s="16"/>
      <c r="C207" s="113">
        <v>130</v>
      </c>
      <c r="D207" s="113" t="s">
        <v>158</v>
      </c>
      <c r="E207" s="114" t="s">
        <v>550</v>
      </c>
      <c r="F207" s="115" t="s">
        <v>551</v>
      </c>
      <c r="G207" s="116" t="s">
        <v>268</v>
      </c>
      <c r="H207" s="117">
        <v>4</v>
      </c>
      <c r="I207" s="118"/>
      <c r="J207" s="119">
        <f>ROUND(I207*H207,2)</f>
        <v>0</v>
      </c>
      <c r="K207" s="115" t="s">
        <v>371</v>
      </c>
      <c r="L207" s="120"/>
      <c r="M207" s="121" t="s">
        <v>6</v>
      </c>
      <c r="N207" s="122" t="s">
        <v>27</v>
      </c>
      <c r="O207" s="15"/>
      <c r="P207" s="103">
        <f>O207*H207</f>
        <v>0</v>
      </c>
      <c r="Q207" s="103">
        <v>0</v>
      </c>
      <c r="R207" s="103">
        <f>Q207*H207</f>
        <v>0</v>
      </c>
      <c r="S207" s="103">
        <v>0</v>
      </c>
      <c r="T207" s="104">
        <f>S207*H207</f>
        <v>0</v>
      </c>
      <c r="U207" s="15"/>
      <c r="V207" s="15"/>
    </row>
    <row r="208" spans="1:22" s="146" customFormat="1" ht="36">
      <c r="A208" s="15"/>
      <c r="B208" s="16"/>
      <c r="C208" s="95">
        <v>131</v>
      </c>
      <c r="D208" s="95" t="s">
        <v>90</v>
      </c>
      <c r="E208" s="306" t="s">
        <v>552</v>
      </c>
      <c r="F208" s="1" t="s">
        <v>553</v>
      </c>
      <c r="G208" s="97" t="s">
        <v>268</v>
      </c>
      <c r="H208" s="98">
        <v>4</v>
      </c>
      <c r="I208" s="99"/>
      <c r="J208" s="100">
        <f>ROUND(I208*H208,2)</f>
        <v>0</v>
      </c>
      <c r="K208" s="1" t="s">
        <v>371</v>
      </c>
      <c r="L208" s="16"/>
      <c r="M208" s="101" t="s">
        <v>6</v>
      </c>
      <c r="N208" s="102" t="s">
        <v>27</v>
      </c>
      <c r="O208" s="15"/>
      <c r="P208" s="103">
        <f>O208*H208</f>
        <v>0</v>
      </c>
      <c r="Q208" s="103">
        <v>0</v>
      </c>
      <c r="R208" s="103">
        <f>Q208*H208</f>
        <v>0</v>
      </c>
      <c r="S208" s="103">
        <v>0</v>
      </c>
      <c r="T208" s="104">
        <f>S208*H208</f>
        <v>0</v>
      </c>
      <c r="U208" s="15"/>
      <c r="V208" s="15"/>
    </row>
    <row r="209" spans="1:22" s="146" customFormat="1" ht="15">
      <c r="A209" s="15"/>
      <c r="B209" s="16"/>
      <c r="C209" s="15"/>
      <c r="D209" s="105" t="s">
        <v>94</v>
      </c>
      <c r="E209" s="15"/>
      <c r="F209" s="191" t="s">
        <v>554</v>
      </c>
      <c r="G209" s="15"/>
      <c r="H209" s="15"/>
      <c r="I209" s="107"/>
      <c r="J209" s="15"/>
      <c r="K209" s="15"/>
      <c r="L209" s="16"/>
      <c r="M209" s="108"/>
      <c r="N209" s="15"/>
      <c r="O209" s="15"/>
      <c r="P209" s="15"/>
      <c r="Q209" s="15"/>
      <c r="R209" s="15"/>
      <c r="S209" s="15"/>
      <c r="T209" s="109"/>
      <c r="U209" s="15"/>
      <c r="V209" s="15"/>
    </row>
    <row r="210" spans="1:22" s="146" customFormat="1" ht="36">
      <c r="A210" s="15"/>
      <c r="B210" s="16"/>
      <c r="C210" s="113"/>
      <c r="D210" s="113"/>
      <c r="E210" s="114"/>
      <c r="F210" s="307" t="s">
        <v>578</v>
      </c>
      <c r="G210" s="116" t="s">
        <v>268</v>
      </c>
      <c r="H210" s="117">
        <v>4</v>
      </c>
      <c r="I210" s="118"/>
      <c r="J210" s="119">
        <f>ROUND(I210*H210,2)</f>
        <v>0</v>
      </c>
      <c r="K210" s="115" t="s">
        <v>371</v>
      </c>
      <c r="L210" s="120"/>
      <c r="M210" s="121"/>
      <c r="N210" s="122"/>
      <c r="O210" s="15"/>
      <c r="P210" s="103"/>
      <c r="Q210" s="103"/>
      <c r="R210" s="103"/>
      <c r="S210" s="103"/>
      <c r="T210" s="104"/>
      <c r="U210" s="15"/>
      <c r="V210" s="15"/>
    </row>
    <row r="211" spans="1:22" s="146" customFormat="1" ht="24">
      <c r="A211" s="15"/>
      <c r="B211" s="16"/>
      <c r="C211" s="95">
        <v>132</v>
      </c>
      <c r="D211" s="95" t="s">
        <v>90</v>
      </c>
      <c r="E211" s="306" t="s">
        <v>555</v>
      </c>
      <c r="F211" s="1" t="s">
        <v>556</v>
      </c>
      <c r="G211" s="97" t="s">
        <v>268</v>
      </c>
      <c r="H211" s="98">
        <v>4</v>
      </c>
      <c r="I211" s="99"/>
      <c r="J211" s="100">
        <f>ROUND(I211*H211,2)</f>
        <v>0</v>
      </c>
      <c r="K211" s="1" t="s">
        <v>371</v>
      </c>
      <c r="L211" s="16"/>
      <c r="M211" s="101" t="s">
        <v>6</v>
      </c>
      <c r="N211" s="102" t="s">
        <v>27</v>
      </c>
      <c r="O211" s="15"/>
      <c r="P211" s="103">
        <f>O211*H211</f>
        <v>0</v>
      </c>
      <c r="Q211" s="103">
        <v>0</v>
      </c>
      <c r="R211" s="103">
        <f>Q211*H211</f>
        <v>0</v>
      </c>
      <c r="S211" s="103">
        <v>0</v>
      </c>
      <c r="T211" s="104">
        <f>S211*H211</f>
        <v>0</v>
      </c>
      <c r="U211" s="15"/>
      <c r="V211" s="15"/>
    </row>
    <row r="212" spans="1:22" s="146" customFormat="1" ht="15">
      <c r="A212" s="15"/>
      <c r="B212" s="16"/>
      <c r="C212" s="15"/>
      <c r="D212" s="105" t="s">
        <v>94</v>
      </c>
      <c r="E212" s="15"/>
      <c r="F212" s="191" t="s">
        <v>557</v>
      </c>
      <c r="G212" s="15"/>
      <c r="H212" s="15"/>
      <c r="I212" s="107"/>
      <c r="J212" s="15"/>
      <c r="K212" s="15"/>
      <c r="L212" s="16"/>
      <c r="M212" s="108"/>
      <c r="N212" s="15"/>
      <c r="O212" s="15"/>
      <c r="P212" s="15"/>
      <c r="Q212" s="15"/>
      <c r="R212" s="15"/>
      <c r="S212" s="15"/>
      <c r="T212" s="109"/>
      <c r="U212" s="15"/>
      <c r="V212" s="15"/>
    </row>
    <row r="213" spans="1:22" s="146" customFormat="1" ht="24">
      <c r="A213" s="15"/>
      <c r="B213" s="16"/>
      <c r="C213" s="113">
        <v>133</v>
      </c>
      <c r="D213" s="113" t="s">
        <v>158</v>
      </c>
      <c r="E213" s="114" t="s">
        <v>558</v>
      </c>
      <c r="F213" s="307" t="s">
        <v>579</v>
      </c>
      <c r="G213" s="116" t="s">
        <v>268</v>
      </c>
      <c r="H213" s="117">
        <v>62</v>
      </c>
      <c r="I213" s="118"/>
      <c r="J213" s="119">
        <f>ROUND(I213*H213,2)</f>
        <v>0</v>
      </c>
      <c r="K213" s="115" t="s">
        <v>371</v>
      </c>
      <c r="L213" s="120"/>
      <c r="M213" s="121" t="s">
        <v>6</v>
      </c>
      <c r="N213" s="122" t="s">
        <v>27</v>
      </c>
      <c r="O213" s="15"/>
      <c r="P213" s="103">
        <f>O213*H213</f>
        <v>0</v>
      </c>
      <c r="Q213" s="103">
        <v>0</v>
      </c>
      <c r="R213" s="103">
        <f>Q213*H213</f>
        <v>0</v>
      </c>
      <c r="S213" s="103">
        <v>0</v>
      </c>
      <c r="T213" s="104">
        <f>S213*H213</f>
        <v>0</v>
      </c>
      <c r="U213" s="15"/>
      <c r="V213" s="15"/>
    </row>
    <row r="214" spans="1:22" s="146" customFormat="1" ht="24">
      <c r="A214" s="15"/>
      <c r="B214" s="16"/>
      <c r="C214" s="95">
        <v>134</v>
      </c>
      <c r="D214" s="95" t="s">
        <v>90</v>
      </c>
      <c r="E214" s="306" t="s">
        <v>559</v>
      </c>
      <c r="F214" s="1" t="s">
        <v>560</v>
      </c>
      <c r="G214" s="97" t="s">
        <v>268</v>
      </c>
      <c r="H214" s="98">
        <v>62</v>
      </c>
      <c r="I214" s="99"/>
      <c r="J214" s="100">
        <f>ROUND(I214*H214,2)</f>
        <v>0</v>
      </c>
      <c r="K214" s="1" t="s">
        <v>371</v>
      </c>
      <c r="L214" s="16"/>
      <c r="M214" s="101" t="s">
        <v>6</v>
      </c>
      <c r="N214" s="102" t="s">
        <v>27</v>
      </c>
      <c r="O214" s="15"/>
      <c r="P214" s="103">
        <f>O214*H214</f>
        <v>0</v>
      </c>
      <c r="Q214" s="103">
        <v>0</v>
      </c>
      <c r="R214" s="103">
        <f>Q214*H214</f>
        <v>0</v>
      </c>
      <c r="S214" s="103">
        <v>0</v>
      </c>
      <c r="T214" s="104">
        <f>S214*H214</f>
        <v>0</v>
      </c>
      <c r="U214" s="15"/>
      <c r="V214" s="15"/>
    </row>
    <row r="215" spans="1:22" s="146" customFormat="1" ht="15">
      <c r="A215" s="15"/>
      <c r="B215" s="16"/>
      <c r="C215" s="15"/>
      <c r="D215" s="105" t="s">
        <v>94</v>
      </c>
      <c r="E215" s="15"/>
      <c r="F215" s="191" t="s">
        <v>561</v>
      </c>
      <c r="G215" s="15"/>
      <c r="H215" s="15"/>
      <c r="I215" s="107"/>
      <c r="J215" s="15"/>
      <c r="K215" s="15"/>
      <c r="L215" s="16"/>
      <c r="M215" s="108"/>
      <c r="N215" s="15"/>
      <c r="O215" s="15"/>
      <c r="P215" s="15"/>
      <c r="Q215" s="15"/>
      <c r="R215" s="15"/>
      <c r="S215" s="15"/>
      <c r="T215" s="109"/>
      <c r="U215" s="15"/>
      <c r="V215" s="15"/>
    </row>
    <row r="216" spans="1:22" s="146" customFormat="1" ht="24">
      <c r="A216" s="15"/>
      <c r="B216" s="16"/>
      <c r="C216" s="113">
        <v>135</v>
      </c>
      <c r="D216" s="113" t="s">
        <v>158</v>
      </c>
      <c r="E216" s="114" t="s">
        <v>562</v>
      </c>
      <c r="F216" s="115" t="s">
        <v>563</v>
      </c>
      <c r="G216" s="116" t="s">
        <v>268</v>
      </c>
      <c r="H216" s="117">
        <v>2</v>
      </c>
      <c r="I216" s="118"/>
      <c r="J216" s="119">
        <f>ROUND(I216*H216,2)</f>
        <v>0</v>
      </c>
      <c r="K216" s="115" t="s">
        <v>371</v>
      </c>
      <c r="L216" s="120"/>
      <c r="M216" s="121" t="s">
        <v>6</v>
      </c>
      <c r="N216" s="122" t="s">
        <v>27</v>
      </c>
      <c r="O216" s="15"/>
      <c r="P216" s="103">
        <f>O216*H216</f>
        <v>0</v>
      </c>
      <c r="Q216" s="103">
        <v>0</v>
      </c>
      <c r="R216" s="103">
        <f>Q216*H216</f>
        <v>0</v>
      </c>
      <c r="S216" s="103">
        <v>0</v>
      </c>
      <c r="T216" s="104">
        <f>S216*H216</f>
        <v>0</v>
      </c>
      <c r="U216" s="15"/>
      <c r="V216" s="15"/>
    </row>
    <row r="217" spans="1:22" s="146" customFormat="1" ht="24">
      <c r="A217" s="15"/>
      <c r="B217" s="16"/>
      <c r="C217" s="95">
        <v>136</v>
      </c>
      <c r="D217" s="95" t="s">
        <v>90</v>
      </c>
      <c r="E217" s="306" t="s">
        <v>564</v>
      </c>
      <c r="F217" s="1" t="s">
        <v>565</v>
      </c>
      <c r="G217" s="97" t="s">
        <v>268</v>
      </c>
      <c r="H217" s="98">
        <v>2</v>
      </c>
      <c r="I217" s="99"/>
      <c r="J217" s="100">
        <f>ROUND(I217*H217,2)</f>
        <v>0</v>
      </c>
      <c r="K217" s="1" t="s">
        <v>371</v>
      </c>
      <c r="L217" s="16"/>
      <c r="M217" s="101" t="s">
        <v>6</v>
      </c>
      <c r="N217" s="102" t="s">
        <v>27</v>
      </c>
      <c r="O217" s="15"/>
      <c r="P217" s="103">
        <f>O217*H217</f>
        <v>0</v>
      </c>
      <c r="Q217" s="103">
        <v>0</v>
      </c>
      <c r="R217" s="103">
        <f>Q217*H217</f>
        <v>0</v>
      </c>
      <c r="S217" s="103">
        <v>0</v>
      </c>
      <c r="T217" s="104">
        <f>S217*H217</f>
        <v>0</v>
      </c>
      <c r="U217" s="15"/>
      <c r="V217" s="15"/>
    </row>
    <row r="218" spans="1:22" s="146" customFormat="1" ht="24">
      <c r="A218" s="15"/>
      <c r="B218" s="16"/>
      <c r="C218" s="113">
        <v>137</v>
      </c>
      <c r="D218" s="113" t="s">
        <v>158</v>
      </c>
      <c r="E218" s="114" t="s">
        <v>522</v>
      </c>
      <c r="F218" s="115" t="s">
        <v>523</v>
      </c>
      <c r="G218" s="116" t="s">
        <v>112</v>
      </c>
      <c r="H218" s="117">
        <v>100</v>
      </c>
      <c r="I218" s="176"/>
      <c r="J218" s="119">
        <f>ROUND(I218*H218,2)</f>
        <v>0</v>
      </c>
      <c r="K218" s="115" t="s">
        <v>371</v>
      </c>
      <c r="L218" s="16"/>
      <c r="M218" s="101"/>
      <c r="N218" s="102"/>
      <c r="O218" s="15"/>
      <c r="P218" s="103"/>
      <c r="Q218" s="103"/>
      <c r="R218" s="103"/>
      <c r="S218" s="103"/>
      <c r="T218" s="104"/>
      <c r="U218" s="15"/>
      <c r="V218" s="15"/>
    </row>
    <row r="219" spans="1:22" s="146" customFormat="1" ht="24">
      <c r="A219" s="15"/>
      <c r="B219" s="16"/>
      <c r="C219" s="95">
        <v>138</v>
      </c>
      <c r="D219" s="95" t="s">
        <v>90</v>
      </c>
      <c r="E219" s="96" t="s">
        <v>524</v>
      </c>
      <c r="F219" s="1" t="s">
        <v>525</v>
      </c>
      <c r="G219" s="97" t="s">
        <v>112</v>
      </c>
      <c r="H219" s="98">
        <v>100</v>
      </c>
      <c r="I219" s="140"/>
      <c r="J219" s="100">
        <f>ROUND(I219*H219,2)</f>
        <v>0</v>
      </c>
      <c r="K219" s="1" t="s">
        <v>371</v>
      </c>
      <c r="L219" s="16"/>
      <c r="M219" s="101"/>
      <c r="N219" s="102"/>
      <c r="O219" s="15"/>
      <c r="P219" s="103"/>
      <c r="Q219" s="103"/>
      <c r="R219" s="103"/>
      <c r="S219" s="103"/>
      <c r="T219" s="104"/>
      <c r="U219" s="15"/>
      <c r="V219" s="15"/>
    </row>
    <row r="220" spans="1:22" s="146" customFormat="1" ht="15">
      <c r="A220" s="15"/>
      <c r="B220" s="16"/>
      <c r="C220" s="193"/>
      <c r="D220" s="105" t="s">
        <v>94</v>
      </c>
      <c r="E220" s="15"/>
      <c r="F220" s="191" t="s">
        <v>526</v>
      </c>
      <c r="G220" s="15"/>
      <c r="H220" s="15"/>
      <c r="I220" s="107"/>
      <c r="J220" s="15"/>
      <c r="K220" s="15"/>
      <c r="L220" s="16"/>
      <c r="M220" s="101"/>
      <c r="N220" s="102"/>
      <c r="O220" s="15"/>
      <c r="P220" s="103"/>
      <c r="Q220" s="103"/>
      <c r="R220" s="103"/>
      <c r="S220" s="103"/>
      <c r="T220" s="104"/>
      <c r="U220" s="15"/>
      <c r="V220" s="15"/>
    </row>
    <row r="221" spans="1:22" s="146" customFormat="1" ht="24">
      <c r="A221" s="15"/>
      <c r="B221" s="16"/>
      <c r="C221" s="113">
        <v>139</v>
      </c>
      <c r="D221" s="113" t="s">
        <v>158</v>
      </c>
      <c r="E221" s="114" t="s">
        <v>527</v>
      </c>
      <c r="F221" s="115" t="s">
        <v>528</v>
      </c>
      <c r="G221" s="116" t="s">
        <v>112</v>
      </c>
      <c r="H221" s="117">
        <v>1270</v>
      </c>
      <c r="I221" s="176"/>
      <c r="J221" s="119">
        <f>ROUND(I221*H221,2)</f>
        <v>0</v>
      </c>
      <c r="K221" s="115" t="s">
        <v>371</v>
      </c>
      <c r="L221" s="16"/>
      <c r="M221" s="101"/>
      <c r="N221" s="102"/>
      <c r="O221" s="15"/>
      <c r="P221" s="103"/>
      <c r="Q221" s="103"/>
      <c r="R221" s="103"/>
      <c r="S221" s="103"/>
      <c r="T221" s="104"/>
      <c r="U221" s="15"/>
      <c r="V221" s="15"/>
    </row>
    <row r="222" spans="1:22" s="146" customFormat="1" ht="24">
      <c r="A222" s="15"/>
      <c r="B222" s="16"/>
      <c r="C222" s="95">
        <v>140</v>
      </c>
      <c r="D222" s="95" t="s">
        <v>90</v>
      </c>
      <c r="E222" s="96" t="s">
        <v>529</v>
      </c>
      <c r="F222" s="1" t="s">
        <v>530</v>
      </c>
      <c r="G222" s="97" t="s">
        <v>112</v>
      </c>
      <c r="H222" s="98">
        <v>1270</v>
      </c>
      <c r="I222" s="140"/>
      <c r="J222" s="100">
        <f>ROUND(I222*H222,2)</f>
        <v>0</v>
      </c>
      <c r="K222" s="1" t="s">
        <v>371</v>
      </c>
      <c r="L222" s="16"/>
      <c r="M222" s="101"/>
      <c r="N222" s="102"/>
      <c r="O222" s="15"/>
      <c r="P222" s="103"/>
      <c r="Q222" s="103"/>
      <c r="R222" s="103"/>
      <c r="S222" s="103"/>
      <c r="T222" s="104"/>
      <c r="U222" s="15"/>
      <c r="V222" s="15"/>
    </row>
    <row r="223" spans="1:22" s="146" customFormat="1" ht="15">
      <c r="A223" s="15"/>
      <c r="B223" s="16"/>
      <c r="C223" s="193"/>
      <c r="D223" s="105" t="s">
        <v>94</v>
      </c>
      <c r="E223" s="15"/>
      <c r="F223" s="191" t="s">
        <v>531</v>
      </c>
      <c r="G223" s="15"/>
      <c r="H223" s="15"/>
      <c r="I223" s="107"/>
      <c r="J223" s="15"/>
      <c r="K223" s="15"/>
      <c r="L223" s="16"/>
      <c r="M223" s="101"/>
      <c r="N223" s="102"/>
      <c r="O223" s="15"/>
      <c r="P223" s="103"/>
      <c r="Q223" s="103"/>
      <c r="R223" s="103"/>
      <c r="S223" s="103"/>
      <c r="T223" s="104"/>
      <c r="U223" s="15"/>
      <c r="V223" s="15"/>
    </row>
    <row r="224" spans="1:22" s="146" customFormat="1" ht="24">
      <c r="A224" s="15"/>
      <c r="B224" s="16"/>
      <c r="C224" s="193"/>
      <c r="D224" s="193"/>
      <c r="E224" s="187"/>
      <c r="F224" s="188" t="s">
        <v>580</v>
      </c>
      <c r="G224" s="186" t="s">
        <v>268</v>
      </c>
      <c r="H224" s="194">
        <v>1</v>
      </c>
      <c r="I224" s="195"/>
      <c r="J224" s="119">
        <f>ROUND(I224*H224,2)</f>
        <v>0</v>
      </c>
      <c r="K224" s="115" t="s">
        <v>371</v>
      </c>
      <c r="L224" s="16"/>
      <c r="M224" s="101"/>
      <c r="N224" s="102"/>
      <c r="O224" s="15"/>
      <c r="P224" s="103"/>
      <c r="Q224" s="103"/>
      <c r="R224" s="103"/>
      <c r="S224" s="103"/>
      <c r="T224" s="104"/>
      <c r="U224" s="15"/>
      <c r="V224" s="15"/>
    </row>
    <row r="225" spans="1:25" s="146" customFormat="1" ht="15.75">
      <c r="A225" s="86"/>
      <c r="B225" s="87"/>
      <c r="C225" s="86"/>
      <c r="D225" s="88" t="s">
        <v>86</v>
      </c>
      <c r="E225" s="89" t="s">
        <v>355</v>
      </c>
      <c r="F225" s="89" t="s">
        <v>581</v>
      </c>
      <c r="G225" s="86"/>
      <c r="H225" s="86"/>
      <c r="I225" s="90"/>
      <c r="J225" s="91">
        <f>SUM(J226:J227)</f>
        <v>0</v>
      </c>
      <c r="K225" s="86"/>
      <c r="L225" s="87"/>
      <c r="M225" s="92"/>
      <c r="N225" s="86"/>
      <c r="O225" s="86"/>
      <c r="P225" s="93">
        <f>SUM(P226:P227)</f>
        <v>0</v>
      </c>
      <c r="Q225" s="86"/>
      <c r="R225" s="93">
        <f>SUM(R226:R227)</f>
        <v>0</v>
      </c>
      <c r="S225" s="86"/>
      <c r="T225" s="94">
        <f>SUM(T226:T227)</f>
        <v>0</v>
      </c>
      <c r="U225" s="86"/>
      <c r="V225" s="86"/>
      <c r="Y225" s="189">
        <f>SUM(H203:H224)/2</f>
        <v>2812.5</v>
      </c>
    </row>
    <row r="226" spans="1:22" s="146" customFormat="1" ht="24">
      <c r="A226" s="15"/>
      <c r="B226" s="16"/>
      <c r="C226" s="113">
        <v>141</v>
      </c>
      <c r="D226" s="113" t="s">
        <v>158</v>
      </c>
      <c r="E226" s="114" t="s">
        <v>348</v>
      </c>
      <c r="F226" s="307" t="s">
        <v>582</v>
      </c>
      <c r="G226" s="116" t="s">
        <v>107</v>
      </c>
      <c r="H226" s="117">
        <v>62</v>
      </c>
      <c r="I226" s="118"/>
      <c r="J226" s="119">
        <f aca="true" t="shared" si="0" ref="J226:J227">ROUND(I226*H226,2)</f>
        <v>0</v>
      </c>
      <c r="K226" s="115" t="s">
        <v>371</v>
      </c>
      <c r="L226" s="120"/>
      <c r="M226" s="121" t="s">
        <v>6</v>
      </c>
      <c r="N226" s="122" t="s">
        <v>27</v>
      </c>
      <c r="O226" s="15"/>
      <c r="P226" s="103">
        <f aca="true" t="shared" si="1" ref="P226:P227">O226*H226</f>
        <v>0</v>
      </c>
      <c r="Q226" s="103">
        <v>0</v>
      </c>
      <c r="R226" s="103">
        <f aca="true" t="shared" si="2" ref="R226:R227">Q226*H226</f>
        <v>0</v>
      </c>
      <c r="S226" s="103">
        <v>0</v>
      </c>
      <c r="T226" s="104">
        <f aca="true" t="shared" si="3" ref="T226:T227">S226*H226</f>
        <v>0</v>
      </c>
      <c r="U226" s="15"/>
      <c r="V226" s="15"/>
    </row>
    <row r="227" spans="1:22" s="146" customFormat="1" ht="24">
      <c r="A227" s="15"/>
      <c r="B227" s="16"/>
      <c r="C227" s="113">
        <v>142</v>
      </c>
      <c r="D227" s="113" t="s">
        <v>158</v>
      </c>
      <c r="E227" s="114" t="s">
        <v>437</v>
      </c>
      <c r="F227" s="1" t="s">
        <v>583</v>
      </c>
      <c r="G227" s="116" t="s">
        <v>107</v>
      </c>
      <c r="H227" s="117">
        <v>62</v>
      </c>
      <c r="I227" s="118"/>
      <c r="J227" s="119">
        <f t="shared" si="0"/>
        <v>0</v>
      </c>
      <c r="K227" s="115" t="s">
        <v>371</v>
      </c>
      <c r="L227" s="120"/>
      <c r="M227" s="121" t="s">
        <v>6</v>
      </c>
      <c r="N227" s="122" t="s">
        <v>27</v>
      </c>
      <c r="O227" s="15"/>
      <c r="P227" s="103">
        <f t="shared" si="1"/>
        <v>0</v>
      </c>
      <c r="Q227" s="103">
        <v>0</v>
      </c>
      <c r="R227" s="103">
        <f t="shared" si="2"/>
        <v>0</v>
      </c>
      <c r="S227" s="103">
        <v>0</v>
      </c>
      <c r="T227" s="104">
        <f t="shared" si="3"/>
        <v>0</v>
      </c>
      <c r="U227" s="15"/>
      <c r="V227" s="15"/>
    </row>
    <row r="228" spans="1:22" ht="15.75">
      <c r="A228" s="86"/>
      <c r="B228" s="87"/>
      <c r="C228" s="86"/>
      <c r="D228" s="88" t="s">
        <v>86</v>
      </c>
      <c r="E228" s="89" t="s">
        <v>358</v>
      </c>
      <c r="F228" s="89" t="s">
        <v>359</v>
      </c>
      <c r="G228" s="86"/>
      <c r="H228" s="86"/>
      <c r="I228" s="90"/>
      <c r="J228" s="91">
        <f>SUM(J229:J233)</f>
        <v>0</v>
      </c>
      <c r="K228" s="86"/>
      <c r="L228" s="87"/>
      <c r="M228" s="92"/>
      <c r="N228" s="86"/>
      <c r="O228" s="86"/>
      <c r="P228" s="93">
        <f>SUM(P229:P234)</f>
        <v>0</v>
      </c>
      <c r="Q228" s="86"/>
      <c r="R228" s="93">
        <f>SUM(R229:R234)</f>
        <v>0</v>
      </c>
      <c r="S228" s="86"/>
      <c r="T228" s="94">
        <f>SUM(T229:T234)</f>
        <v>0</v>
      </c>
      <c r="U228" s="86"/>
      <c r="V228" s="86"/>
    </row>
    <row r="229" spans="1:22" ht="48">
      <c r="A229" s="15"/>
      <c r="B229" s="16"/>
      <c r="C229" s="95">
        <v>143</v>
      </c>
      <c r="D229" s="95" t="s">
        <v>90</v>
      </c>
      <c r="E229" s="96" t="s">
        <v>360</v>
      </c>
      <c r="F229" s="1" t="s">
        <v>361</v>
      </c>
      <c r="G229" s="97" t="s">
        <v>107</v>
      </c>
      <c r="H229" s="98">
        <v>1</v>
      </c>
      <c r="I229" s="140"/>
      <c r="J229" s="100">
        <f>ROUND(I229*H229,2)</f>
        <v>0</v>
      </c>
      <c r="K229" s="1" t="s">
        <v>371</v>
      </c>
      <c r="L229" s="16"/>
      <c r="M229" s="101" t="s">
        <v>6</v>
      </c>
      <c r="N229" s="102" t="s">
        <v>27</v>
      </c>
      <c r="O229" s="15"/>
      <c r="P229" s="103">
        <f>O229*H229</f>
        <v>0</v>
      </c>
      <c r="Q229" s="103">
        <v>0</v>
      </c>
      <c r="R229" s="103">
        <f>Q229*H229</f>
        <v>0</v>
      </c>
      <c r="S229" s="103">
        <v>0</v>
      </c>
      <c r="T229" s="104">
        <f>S229*H229</f>
        <v>0</v>
      </c>
      <c r="U229" s="15"/>
      <c r="V229" s="15"/>
    </row>
    <row r="230" spans="1:22" ht="15">
      <c r="A230" s="15"/>
      <c r="B230" s="16"/>
      <c r="C230" s="15"/>
      <c r="D230" s="105" t="s">
        <v>94</v>
      </c>
      <c r="E230" s="15"/>
      <c r="F230" s="191" t="s">
        <v>362</v>
      </c>
      <c r="G230" s="15"/>
      <c r="H230" s="15"/>
      <c r="I230" s="107"/>
      <c r="J230" s="15"/>
      <c r="K230" s="15"/>
      <c r="L230" s="16"/>
      <c r="M230" s="108"/>
      <c r="N230" s="15"/>
      <c r="O230" s="15"/>
      <c r="P230" s="15"/>
      <c r="Q230" s="15"/>
      <c r="R230" s="15"/>
      <c r="S230" s="15"/>
      <c r="T230" s="109"/>
      <c r="U230" s="15"/>
      <c r="V230" s="15"/>
    </row>
    <row r="231" spans="1:22" ht="60">
      <c r="A231" s="15"/>
      <c r="B231" s="16"/>
      <c r="C231" s="95">
        <v>144</v>
      </c>
      <c r="D231" s="95" t="s">
        <v>90</v>
      </c>
      <c r="E231" s="306" t="s">
        <v>566</v>
      </c>
      <c r="F231" s="1" t="s">
        <v>567</v>
      </c>
      <c r="G231" s="97" t="s">
        <v>107</v>
      </c>
      <c r="H231" s="98">
        <v>2</v>
      </c>
      <c r="I231" s="140"/>
      <c r="J231" s="100">
        <f>ROUND(I231*H231,2)</f>
        <v>0</v>
      </c>
      <c r="K231" s="1" t="s">
        <v>371</v>
      </c>
      <c r="L231" s="16"/>
      <c r="M231" s="101" t="s">
        <v>6</v>
      </c>
      <c r="N231" s="102" t="s">
        <v>27</v>
      </c>
      <c r="O231" s="15"/>
      <c r="P231" s="103">
        <f>O231*H231</f>
        <v>0</v>
      </c>
      <c r="Q231" s="103">
        <v>0</v>
      </c>
      <c r="R231" s="103">
        <f>Q231*H231</f>
        <v>0</v>
      </c>
      <c r="S231" s="103">
        <v>0</v>
      </c>
      <c r="T231" s="104">
        <f>S231*H231</f>
        <v>0</v>
      </c>
      <c r="U231" s="15"/>
      <c r="V231" s="15"/>
    </row>
    <row r="232" spans="1:22" ht="15">
      <c r="A232" s="15"/>
      <c r="B232" s="16"/>
      <c r="C232" s="15"/>
      <c r="D232" s="105" t="s">
        <v>94</v>
      </c>
      <c r="E232" s="15"/>
      <c r="F232" s="191" t="s">
        <v>568</v>
      </c>
      <c r="G232" s="15"/>
      <c r="H232" s="15"/>
      <c r="I232" s="107"/>
      <c r="J232" s="15"/>
      <c r="K232" s="15"/>
      <c r="L232" s="16"/>
      <c r="M232" s="108"/>
      <c r="N232" s="15"/>
      <c r="O232" s="15"/>
      <c r="P232" s="15"/>
      <c r="Q232" s="15"/>
      <c r="R232" s="15"/>
      <c r="S232" s="15"/>
      <c r="T232" s="109"/>
      <c r="U232" s="15"/>
      <c r="V232" s="15"/>
    </row>
    <row r="233" spans="1:22" ht="24">
      <c r="A233" s="15"/>
      <c r="B233" s="16"/>
      <c r="C233" s="95">
        <v>145</v>
      </c>
      <c r="D233" s="95" t="s">
        <v>90</v>
      </c>
      <c r="E233" s="96" t="s">
        <v>569</v>
      </c>
      <c r="F233" s="1" t="s">
        <v>364</v>
      </c>
      <c r="G233" s="97" t="s">
        <v>107</v>
      </c>
      <c r="H233" s="98">
        <v>1</v>
      </c>
      <c r="I233" s="99"/>
      <c r="J233" s="100">
        <f>ROUND(I233*H233,2)</f>
        <v>0</v>
      </c>
      <c r="K233" s="1" t="s">
        <v>371</v>
      </c>
      <c r="L233" s="16"/>
      <c r="M233" s="101" t="s">
        <v>6</v>
      </c>
      <c r="N233" s="102" t="s">
        <v>27</v>
      </c>
      <c r="O233" s="15"/>
      <c r="P233" s="103">
        <f>O233*H233</f>
        <v>0</v>
      </c>
      <c r="Q233" s="103">
        <v>0</v>
      </c>
      <c r="R233" s="103">
        <f>Q233*H233</f>
        <v>0</v>
      </c>
      <c r="S233" s="103">
        <v>0</v>
      </c>
      <c r="T233" s="104">
        <f>S233*H233</f>
        <v>0</v>
      </c>
      <c r="U233" s="15"/>
      <c r="V233" s="15"/>
    </row>
    <row r="234" spans="1:22" ht="15">
      <c r="A234" s="15"/>
      <c r="B234" s="16"/>
      <c r="C234" s="15"/>
      <c r="D234" s="105" t="s">
        <v>94</v>
      </c>
      <c r="E234" s="15"/>
      <c r="F234" s="191" t="s">
        <v>570</v>
      </c>
      <c r="G234" s="15"/>
      <c r="H234" s="15"/>
      <c r="I234" s="107"/>
      <c r="J234" s="15"/>
      <c r="K234" s="15"/>
      <c r="L234" s="16"/>
      <c r="M234" s="123"/>
      <c r="N234" s="124"/>
      <c r="O234" s="124"/>
      <c r="P234" s="124"/>
      <c r="Q234" s="124"/>
      <c r="R234" s="124"/>
      <c r="S234" s="124"/>
      <c r="T234" s="125"/>
      <c r="U234" s="15"/>
      <c r="V234" s="15"/>
    </row>
    <row r="235" spans="1:22" ht="15">
      <c r="A235" s="15"/>
      <c r="B235" s="26"/>
      <c r="C235" s="27"/>
      <c r="D235" s="27"/>
      <c r="E235" s="27"/>
      <c r="F235" s="27"/>
      <c r="G235" s="27"/>
      <c r="H235" s="27"/>
      <c r="I235" s="27"/>
      <c r="J235" s="27"/>
      <c r="K235" s="27"/>
      <c r="L235" s="16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</sheetData>
  <mergeCells count="9">
    <mergeCell ref="E50:H50"/>
    <mergeCell ref="E78:H78"/>
    <mergeCell ref="E80:H80"/>
    <mergeCell ref="E8:H8"/>
    <mergeCell ref="L2:V2"/>
    <mergeCell ref="E9:H9"/>
    <mergeCell ref="E18:H18"/>
    <mergeCell ref="E27:H27"/>
    <mergeCell ref="E48:H48"/>
  </mergeCells>
  <hyperlinks>
    <hyperlink ref="F91" r:id="rId1" display="https://podminky.urs.cz/item/CS_URS_2022_01/973032616"/>
    <hyperlink ref="F93" r:id="rId2" display="https://podminky.urs.cz/item/CS_URS_2022_01/974031132"/>
    <hyperlink ref="F95" r:id="rId3" display="https://podminky.urs.cz/item/CS_URS_2022_01/977151118"/>
    <hyperlink ref="F97" r:id="rId4" display="https://podminky.urs.cz/item/CS_URS_2022_01/741211853"/>
    <hyperlink ref="F99" r:id="rId5" display="https://podminky.urs.cz/item/CS_URS_2022_01/741120811"/>
    <hyperlink ref="F101" r:id="rId6" display="https://podminky.urs.cz/item/CS_URS_2022_01/977151113"/>
    <hyperlink ref="F104" r:id="rId7" display="https://podminky.urs.cz/item/CS_URS_2022_01/997013813"/>
    <hyperlink ref="F107" r:id="rId8" display="https://podminky.urs.cz/item/CS_URS_2022_01/998011003"/>
    <hyperlink ref="F110" r:id="rId9" display="https://podminky.urs.cz/item/CS_URS_2022_01/727112023"/>
    <hyperlink ref="F115" r:id="rId10" display="https://podminky.urs.cz/item/CS_URS_2022_01/742330002"/>
    <hyperlink ref="F121" r:id="rId11" display="https://podminky.urs.cz/item/CS_URS_2022_01/742330042"/>
    <hyperlink ref="F127" r:id="rId12" display="https://podminky.urs.cz/item/CS_URS_2022_01/741112101"/>
    <hyperlink ref="F130" r:id="rId13" display="https://podminky.urs.cz/item/CS_URS_2022_01/741110043.1"/>
    <hyperlink ref="F133" r:id="rId14" display="https://podminky.urs.cz/item/CS_URS_2022_01/742110003"/>
    <hyperlink ref="F135" r:id="rId15" display="https://podminky.urs.cz/item/CS_URS_2022_01/742330101"/>
    <hyperlink ref="F138" r:id="rId16" display="https://podminky.urs.cz/item/CS_URS_2022_01/742420061"/>
    <hyperlink ref="F143" r:id="rId17" display="https://podminky.urs.cz/item/CS_URS_2022_01/741313082"/>
    <hyperlink ref="F147" r:id="rId18" display="https://podminky.urs.cz/item/CS_URS_2022_01/742420121"/>
    <hyperlink ref="F151" r:id="rId19" display="https://podminky.urs.cz/item/CS_URS_2022_01/742420011"/>
    <hyperlink ref="F154" r:id="rId20" display="https://podminky.urs.cz/item/CS_URS_2022_01/742420001"/>
    <hyperlink ref="F157" r:id="rId21" display="https://podminky.urs.cz/item/CS_URS_2022_01/742420021"/>
    <hyperlink ref="F160" r:id="rId22" display="https://podminky.urs.cz/item/CS_URS_2022_01/742420051"/>
    <hyperlink ref="F169" r:id="rId23" display="https://podminky.urs.cz/item/CS_URS_2022_01/742420041"/>
    <hyperlink ref="F171" r:id="rId24" display="https://podminky.urs.cz/item/CS_URS_2022_01/742420201"/>
    <hyperlink ref="F175" r:id="rId25" display="https://podminky.urs.cz/item/CS_URS_2022_01/742123001"/>
    <hyperlink ref="F176" r:id="rId26" display="https://podminky.urs.cz/item/CS_URS_2022_01/742420071"/>
    <hyperlink ref="F179" r:id="rId27" display="https://podminky.urs.cz/item/CS_URS_2022_01/741112101"/>
    <hyperlink ref="F182" r:id="rId28" display="https://podminky.urs.cz/item/CS_URS_2022_01/742110003.2"/>
    <hyperlink ref="F185" r:id="rId29" display="https://podminky.urs.cz/item/CS_URS_2022_01/742110001"/>
    <hyperlink ref="F188" r:id="rId30" display="https://podminky.urs.cz/item/CS_URS_2022_01/742121001"/>
    <hyperlink ref="F191" r:id="rId31" display="https://podminky.urs.cz/item/CS_URS_2022_01/742121001"/>
    <hyperlink ref="F194" r:id="rId32" display="https://podminky.urs.cz/item/CS_URS_2022_01/742420111"/>
    <hyperlink ref="F196" r:id="rId33" display="https://podminky.urs.cz/item/CS_URS_2022_01/013R"/>
    <hyperlink ref="F202" r:id="rId34" display="https://podminky.urs.cz/item/CS_URS_2022_01/742121001"/>
    <hyperlink ref="F204" r:id="rId35" display="https://podminky.urs.cz/item/CS_URS_2022_01/742110003.1"/>
    <hyperlink ref="F209" r:id="rId36" display="https://podminky.urs.cz/item/CS_URS_2022_01/742320011"/>
    <hyperlink ref="F212" r:id="rId37" display="https://podminky.urs.cz/item/CS_URS_2022_01/742310002"/>
    <hyperlink ref="F215" r:id="rId38" display="https://podminky.urs.cz/item/CS_URS_2022_01/742310006"/>
    <hyperlink ref="F230" r:id="rId39" display="https://podminky.urs.cz/item/CS_URS_2022_01/741810003"/>
    <hyperlink ref="F232" r:id="rId40" display="https://podminky.urs.cz/item/CS_URS_2022_01/741810011"/>
    <hyperlink ref="F234" r:id="rId41" display="https://podminky.urs.cz/item/CS_URS_2022_01/13254000"/>
    <hyperlink ref="F118" r:id="rId42" display="https://podminky.urs.cz/item/CS_URS_2022_01/742330002"/>
    <hyperlink ref="F124" r:id="rId43" display="https://podminky.urs.cz/item/CS_URS_2022_01/742121001.1"/>
    <hyperlink ref="F166" r:id="rId44" display="https://podminky.urs.cz/item/CS_URS_2022_01/742420051"/>
    <hyperlink ref="F163" r:id="rId45" display="https://podminky.urs.cz/item/CS_URS_2022_01/742420051"/>
    <hyperlink ref="F220" r:id="rId46" display="https://podminky.urs.cz/item/CS_URS_2022_01/742110003.2"/>
    <hyperlink ref="F223" r:id="rId47" display="https://podminky.urs.cz/item/CS_URS_2022_01/742110001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90E8-9EFA-47B5-B2A9-B9D1D35153D4}">
  <dimension ref="A2:Y122"/>
  <sheetViews>
    <sheetView zoomScale="73" zoomScaleNormal="73" workbookViewId="0" topLeftCell="A46">
      <selection activeCell="I117" sqref="I117"/>
    </sheetView>
  </sheetViews>
  <sheetFormatPr defaultColWidth="9.140625" defaultRowHeight="15"/>
  <cols>
    <col min="5" max="5" width="44.7109375" style="0" customWidth="1"/>
    <col min="6" max="6" width="40.7109375" style="0" customWidth="1"/>
    <col min="8" max="8" width="13.7109375" style="0" customWidth="1"/>
    <col min="9" max="9" width="10.28125" style="0" bestFit="1" customWidth="1"/>
    <col min="10" max="10" width="19.28125" style="0" customWidth="1"/>
    <col min="18" max="18" width="13.28125" style="0" bestFit="1" customWidth="1"/>
    <col min="23" max="23" width="14.8515625" style="0" customWidth="1"/>
    <col min="24" max="24" width="14.00390625" style="0" customWidth="1"/>
  </cols>
  <sheetData>
    <row r="2" spans="12:22" ht="15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2:12" ht="15">
      <c r="B3" s="3"/>
      <c r="C3" s="4"/>
      <c r="D3" s="4"/>
      <c r="E3" s="4"/>
      <c r="F3" s="4"/>
      <c r="G3" s="4"/>
      <c r="H3" s="4"/>
      <c r="I3" s="4"/>
      <c r="J3" s="4"/>
      <c r="K3" s="4"/>
      <c r="L3" s="5"/>
    </row>
    <row r="4" spans="2:13" ht="18">
      <c r="B4" s="5"/>
      <c r="D4" s="6" t="s">
        <v>52</v>
      </c>
      <c r="L4" s="5"/>
      <c r="M4" s="47" t="s">
        <v>53</v>
      </c>
    </row>
    <row r="5" spans="2:12" ht="15">
      <c r="B5" s="5"/>
      <c r="L5" s="5"/>
    </row>
    <row r="6" spans="2:12" ht="15">
      <c r="B6" s="5"/>
      <c r="D6" s="10" t="s">
        <v>4</v>
      </c>
      <c r="L6" s="5"/>
    </row>
    <row r="7" spans="2:12" ht="15" customHeight="1">
      <c r="B7" s="5"/>
      <c r="E7" s="341" t="s">
        <v>370</v>
      </c>
      <c r="F7" s="342"/>
      <c r="G7" s="342"/>
      <c r="H7" s="342"/>
      <c r="L7" s="5"/>
    </row>
    <row r="8" spans="1:22" ht="15">
      <c r="A8" s="15"/>
      <c r="B8" s="16"/>
      <c r="C8" s="15"/>
      <c r="D8" s="10" t="s">
        <v>54</v>
      </c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 customHeight="1">
      <c r="A9" s="15"/>
      <c r="B9" s="16"/>
      <c r="C9" s="15"/>
      <c r="D9" s="15"/>
      <c r="E9" s="322" t="s">
        <v>712</v>
      </c>
      <c r="F9" s="340"/>
      <c r="G9" s="340"/>
      <c r="H9" s="340"/>
      <c r="I9" s="15"/>
      <c r="J9" s="15"/>
      <c r="K9" s="15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>
      <c r="A11" s="15"/>
      <c r="B11" s="16"/>
      <c r="C11" s="15"/>
      <c r="D11" s="10" t="s">
        <v>5</v>
      </c>
      <c r="E11" s="15"/>
      <c r="F11" s="8" t="s">
        <v>6</v>
      </c>
      <c r="G11" s="15"/>
      <c r="H11" s="15"/>
      <c r="I11" s="10" t="s">
        <v>7</v>
      </c>
      <c r="J11" s="8" t="s">
        <v>6</v>
      </c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>
      <c r="A12" s="15"/>
      <c r="B12" s="16"/>
      <c r="C12" s="15"/>
      <c r="D12" s="10" t="s">
        <v>8</v>
      </c>
      <c r="E12" s="15"/>
      <c r="F12" s="8" t="s">
        <v>586</v>
      </c>
      <c r="G12" s="15"/>
      <c r="H12" s="15"/>
      <c r="I12" s="10" t="s">
        <v>9</v>
      </c>
      <c r="J12" s="36">
        <v>45116</v>
      </c>
      <c r="K12" s="15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>
      <c r="A14" s="15"/>
      <c r="B14" s="16"/>
      <c r="C14" s="15"/>
      <c r="D14" s="10" t="s">
        <v>10</v>
      </c>
      <c r="E14" s="15"/>
      <c r="F14" s="15"/>
      <c r="G14" s="15"/>
      <c r="H14" s="15"/>
      <c r="I14" s="10" t="s">
        <v>11</v>
      </c>
      <c r="J14" s="8"/>
      <c r="K14" s="1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">
      <c r="A15" s="15"/>
      <c r="B15" s="16"/>
      <c r="C15" s="15"/>
      <c r="D15" s="15"/>
      <c r="E15" s="8" t="s">
        <v>368</v>
      </c>
      <c r="F15" s="15"/>
      <c r="G15" s="15"/>
      <c r="H15" s="15"/>
      <c r="I15" s="10" t="s">
        <v>12</v>
      </c>
      <c r="J15" s="8" t="s">
        <v>6</v>
      </c>
      <c r="K15" s="15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5"/>
      <c r="B17" s="16"/>
      <c r="C17" s="15"/>
      <c r="D17" s="10" t="s">
        <v>13</v>
      </c>
      <c r="E17" s="15"/>
      <c r="F17" s="15"/>
      <c r="G17" s="15"/>
      <c r="H17" s="15"/>
      <c r="I17" s="10" t="s">
        <v>11</v>
      </c>
      <c r="J17" s="11" t="s">
        <v>14</v>
      </c>
      <c r="K17" s="15"/>
      <c r="L17" s="16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6"/>
      <c r="C18" s="15"/>
      <c r="D18" s="15"/>
      <c r="E18" s="343" t="s">
        <v>14</v>
      </c>
      <c r="F18" s="311"/>
      <c r="G18" s="311"/>
      <c r="H18" s="311"/>
      <c r="I18" s="10" t="s">
        <v>12</v>
      </c>
      <c r="J18" s="11" t="s">
        <v>14</v>
      </c>
      <c r="K18" s="15"/>
      <c r="L18" s="16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6"/>
      <c r="C20" s="15"/>
      <c r="D20" s="10" t="s">
        <v>15</v>
      </c>
      <c r="E20" s="15"/>
      <c r="F20" s="15"/>
      <c r="G20" s="15"/>
      <c r="H20" s="15"/>
      <c r="I20" s="10" t="s">
        <v>11</v>
      </c>
      <c r="J20" s="8" t="s">
        <v>16</v>
      </c>
      <c r="K20" s="15"/>
      <c r="L20" s="16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6"/>
      <c r="C21" s="15"/>
      <c r="D21" s="15"/>
      <c r="E21" s="8" t="s">
        <v>17</v>
      </c>
      <c r="F21" s="15"/>
      <c r="G21" s="15"/>
      <c r="H21" s="15"/>
      <c r="I21" s="10" t="s">
        <v>12</v>
      </c>
      <c r="J21" s="8" t="s">
        <v>6</v>
      </c>
      <c r="K21" s="15"/>
      <c r="L21" s="16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6"/>
      <c r="C23" s="15"/>
      <c r="D23" s="10" t="s">
        <v>18</v>
      </c>
      <c r="E23" s="15"/>
      <c r="F23" s="15"/>
      <c r="G23" s="15"/>
      <c r="H23" s="15"/>
      <c r="I23" s="10" t="s">
        <v>11</v>
      </c>
      <c r="J23" s="8" t="s">
        <v>6</v>
      </c>
      <c r="K23" s="15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6"/>
      <c r="C24" s="15"/>
      <c r="D24" s="15"/>
      <c r="E24" s="8" t="s">
        <v>369</v>
      </c>
      <c r="F24" s="15"/>
      <c r="G24" s="15"/>
      <c r="H24" s="15"/>
      <c r="I24" s="10" t="s">
        <v>12</v>
      </c>
      <c r="J24" s="8" t="s">
        <v>6</v>
      </c>
      <c r="K24" s="15"/>
      <c r="L24" s="16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6"/>
      <c r="C26" s="15"/>
      <c r="D26" s="10" t="s">
        <v>20</v>
      </c>
      <c r="E26" s="15"/>
      <c r="F26" s="15"/>
      <c r="G26" s="15"/>
      <c r="H26" s="15"/>
      <c r="I26" s="15"/>
      <c r="J26" s="15"/>
      <c r="K26" s="15"/>
      <c r="L26" s="16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48"/>
      <c r="B27" s="49"/>
      <c r="C27" s="48"/>
      <c r="D27" s="48"/>
      <c r="E27" s="316" t="s">
        <v>6</v>
      </c>
      <c r="F27" s="316"/>
      <c r="G27" s="316"/>
      <c r="H27" s="316"/>
      <c r="I27" s="48"/>
      <c r="J27" s="48"/>
      <c r="K27" s="48"/>
      <c r="L27" s="49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ht="15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6"/>
      <c r="C29" s="15"/>
      <c r="D29" s="50"/>
      <c r="E29" s="50"/>
      <c r="F29" s="50"/>
      <c r="G29" s="50"/>
      <c r="H29" s="50"/>
      <c r="I29" s="50"/>
      <c r="J29" s="50"/>
      <c r="K29" s="50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>
      <c r="A30" s="15"/>
      <c r="B30" s="16"/>
      <c r="C30" s="15"/>
      <c r="D30" s="51" t="s">
        <v>22</v>
      </c>
      <c r="E30" s="15"/>
      <c r="F30" s="15"/>
      <c r="G30" s="15"/>
      <c r="H30" s="15"/>
      <c r="I30" s="15"/>
      <c r="J30" s="42">
        <f>ROUND(J84,2)</f>
        <v>0</v>
      </c>
      <c r="K30" s="15"/>
      <c r="L30" s="16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6"/>
      <c r="C31" s="15"/>
      <c r="D31" s="50"/>
      <c r="E31" s="50"/>
      <c r="F31" s="50"/>
      <c r="G31" s="50"/>
      <c r="H31" s="50"/>
      <c r="I31" s="50"/>
      <c r="J31" s="50"/>
      <c r="K31" s="50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6"/>
      <c r="C32" s="15"/>
      <c r="D32" s="15"/>
      <c r="E32" s="15"/>
      <c r="F32" s="19" t="s">
        <v>24</v>
      </c>
      <c r="G32" s="15"/>
      <c r="H32" s="15"/>
      <c r="I32" s="19" t="s">
        <v>23</v>
      </c>
      <c r="J32" s="19" t="s">
        <v>25</v>
      </c>
      <c r="K32" s="15"/>
      <c r="L32" s="16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6"/>
      <c r="C33" s="15"/>
      <c r="D33" s="52" t="s">
        <v>26</v>
      </c>
      <c r="E33" s="10" t="s">
        <v>27</v>
      </c>
      <c r="F33" s="53">
        <f>ROUND((SUM(BE84:BE119)),2)</f>
        <v>0</v>
      </c>
      <c r="G33" s="15"/>
      <c r="H33" s="15"/>
      <c r="I33" s="54">
        <v>0.21</v>
      </c>
      <c r="J33" s="53">
        <f>ROUND(((SUM(BE84:BE119))*I33),2)</f>
        <v>0</v>
      </c>
      <c r="K33" s="15"/>
      <c r="L33" s="16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6"/>
      <c r="C34" s="15"/>
      <c r="D34" s="15"/>
      <c r="E34" s="10" t="s">
        <v>28</v>
      </c>
      <c r="F34" s="53">
        <f>ROUND((SUM(BF84:BF119)),2)</f>
        <v>0</v>
      </c>
      <c r="G34" s="15"/>
      <c r="H34" s="15"/>
      <c r="I34" s="54">
        <v>0.15</v>
      </c>
      <c r="J34" s="53">
        <f>ROUND(((SUM(BF84:BF119))*I34),2)</f>
        <v>0</v>
      </c>
      <c r="K34" s="15"/>
      <c r="L34" s="16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6"/>
      <c r="C35" s="15"/>
      <c r="D35" s="15"/>
      <c r="E35" s="10" t="s">
        <v>29</v>
      </c>
      <c r="F35" s="53">
        <f>ROUND((SUM(BG84:BG119)),2)</f>
        <v>0</v>
      </c>
      <c r="G35" s="15"/>
      <c r="H35" s="15"/>
      <c r="I35" s="54">
        <v>0.21</v>
      </c>
      <c r="J35" s="53">
        <f>0</f>
        <v>0</v>
      </c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>
      <c r="A36" s="15"/>
      <c r="B36" s="16"/>
      <c r="C36" s="15"/>
      <c r="D36" s="15"/>
      <c r="E36" s="10" t="s">
        <v>30</v>
      </c>
      <c r="F36" s="53">
        <f>ROUND((SUM(BH84:BH119)),2)</f>
        <v>0</v>
      </c>
      <c r="G36" s="15"/>
      <c r="H36" s="15"/>
      <c r="I36" s="54">
        <v>0.15</v>
      </c>
      <c r="J36" s="53">
        <f>0</f>
        <v>0</v>
      </c>
      <c r="K36" s="15"/>
      <c r="L36" s="16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>
      <c r="A37" s="15"/>
      <c r="B37" s="16"/>
      <c r="C37" s="15"/>
      <c r="D37" s="15"/>
      <c r="E37" s="10" t="s">
        <v>31</v>
      </c>
      <c r="F37" s="53">
        <f>ROUND((SUM(BI84:BI119)),2)</f>
        <v>0</v>
      </c>
      <c r="G37" s="15"/>
      <c r="H37" s="15"/>
      <c r="I37" s="54">
        <v>0</v>
      </c>
      <c r="J37" s="53">
        <f>0</f>
        <v>0</v>
      </c>
      <c r="K37" s="15"/>
      <c r="L37" s="16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5.75">
      <c r="A39" s="15"/>
      <c r="B39" s="16"/>
      <c r="C39" s="55"/>
      <c r="D39" s="56" t="s">
        <v>32</v>
      </c>
      <c r="E39" s="37"/>
      <c r="F39" s="37"/>
      <c r="G39" s="57" t="s">
        <v>33</v>
      </c>
      <c r="H39" s="58" t="s">
        <v>34</v>
      </c>
      <c r="I39" s="37"/>
      <c r="J39" s="59">
        <f>SUM(J30:J37)</f>
        <v>0</v>
      </c>
      <c r="K39" s="60"/>
      <c r="L39" s="16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5">
      <c r="A40" s="15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16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4" spans="1:22" ht="15">
      <c r="A44" s="15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16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8">
      <c r="A45" s="15"/>
      <c r="B45" s="16"/>
      <c r="C45" s="6" t="s">
        <v>57</v>
      </c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5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5">
      <c r="A47" s="15"/>
      <c r="B47" s="16"/>
      <c r="C47" s="10" t="s">
        <v>4</v>
      </c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5" customHeight="1">
      <c r="A48" s="15"/>
      <c r="B48" s="16"/>
      <c r="C48" s="15"/>
      <c r="D48" s="15"/>
      <c r="E48" s="341" t="str">
        <f>E7</f>
        <v>Rekonstrukce elektroinstalace stávajícího objektu BD Kolín,Kolín, Benešova č.p.642-644</v>
      </c>
      <c r="F48" s="342"/>
      <c r="G48" s="342"/>
      <c r="H48" s="342"/>
      <c r="I48" s="15"/>
      <c r="J48" s="15"/>
      <c r="K48" s="15"/>
      <c r="L48" s="16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5">
      <c r="A49" s="15"/>
      <c r="B49" s="16"/>
      <c r="C49" s="10" t="s">
        <v>54</v>
      </c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5" customHeight="1">
      <c r="A50" s="15"/>
      <c r="B50" s="16"/>
      <c r="C50" s="15"/>
      <c r="D50" s="15"/>
      <c r="E50" s="322" t="str">
        <f>E9</f>
        <v>SO 04 - Vedlejší rozpočtové náklady</v>
      </c>
      <c r="F50" s="340"/>
      <c r="G50" s="340"/>
      <c r="H50" s="340"/>
      <c r="I50" s="15"/>
      <c r="J50" s="15"/>
      <c r="K50" s="15"/>
      <c r="L50" s="16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5">
      <c r="A51" s="15"/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5">
      <c r="A52" s="15"/>
      <c r="B52" s="16"/>
      <c r="C52" s="10" t="s">
        <v>8</v>
      </c>
      <c r="D52" s="15"/>
      <c r="E52" s="15"/>
      <c r="F52" s="8" t="str">
        <f>F12</f>
        <v>J.E. Purkyně 272/1, Most</v>
      </c>
      <c r="G52" s="15"/>
      <c r="H52" s="15"/>
      <c r="I52" s="10" t="s">
        <v>9</v>
      </c>
      <c r="J52" s="36">
        <f>IF(J12="","",J12)</f>
        <v>45116</v>
      </c>
      <c r="K52" s="15"/>
      <c r="L52" s="16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5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38.25">
      <c r="A54" s="15"/>
      <c r="B54" s="16"/>
      <c r="C54" s="10" t="s">
        <v>10</v>
      </c>
      <c r="D54" s="15"/>
      <c r="E54" s="15"/>
      <c r="F54" s="8" t="str">
        <f>E15</f>
        <v>Město Kolín,Karlovo nám.78, Kolín I</v>
      </c>
      <c r="G54" s="15"/>
      <c r="H54" s="15"/>
      <c r="I54" s="10" t="s">
        <v>15</v>
      </c>
      <c r="J54" s="13" t="str">
        <f>E21</f>
        <v>D&amp;C Power s.r.o. V.Huga 359/6 Praha 5 Smíchov</v>
      </c>
      <c r="K54" s="15"/>
      <c r="L54" s="16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5">
      <c r="A55" s="15"/>
      <c r="B55" s="16"/>
      <c r="C55" s="10" t="s">
        <v>13</v>
      </c>
      <c r="D55" s="15"/>
      <c r="E55" s="15"/>
      <c r="F55" s="8" t="str">
        <f>IF(E18="","",E18)</f>
        <v>Vyplň údaj</v>
      </c>
      <c r="G55" s="15"/>
      <c r="H55" s="15"/>
      <c r="I55" s="10" t="s">
        <v>18</v>
      </c>
      <c r="J55" s="13" t="str">
        <f>E24</f>
        <v>Jakub Frajkovský</v>
      </c>
      <c r="K55" s="15"/>
      <c r="L55" s="16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5">
      <c r="A56" s="15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5">
      <c r="A57" s="15"/>
      <c r="B57" s="16"/>
      <c r="C57" s="61" t="s">
        <v>58</v>
      </c>
      <c r="D57" s="55"/>
      <c r="E57" s="55"/>
      <c r="F57" s="55"/>
      <c r="G57" s="55"/>
      <c r="H57" s="55"/>
      <c r="I57" s="55"/>
      <c r="J57" s="62" t="s">
        <v>59</v>
      </c>
      <c r="K57" s="55"/>
      <c r="L57" s="16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5">
      <c r="A58" s="15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5.75">
      <c r="A59" s="15"/>
      <c r="B59" s="16"/>
      <c r="C59" s="63" t="s">
        <v>41</v>
      </c>
      <c r="D59" s="15"/>
      <c r="E59" s="15"/>
      <c r="F59" s="15"/>
      <c r="G59" s="15"/>
      <c r="H59" s="15"/>
      <c r="I59" s="15"/>
      <c r="J59" s="42">
        <f>J84</f>
        <v>0</v>
      </c>
      <c r="K59" s="15"/>
      <c r="L59" s="16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5">
      <c r="A60" s="64"/>
      <c r="B60" s="65"/>
      <c r="C60" s="64"/>
      <c r="D60" s="66" t="s">
        <v>713</v>
      </c>
      <c r="E60" s="67"/>
      <c r="F60" s="67"/>
      <c r="G60" s="67"/>
      <c r="H60" s="67"/>
      <c r="I60" s="67"/>
      <c r="J60" s="68">
        <f>J85</f>
        <v>0</v>
      </c>
      <c r="K60" s="64"/>
      <c r="L60" s="65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5">
      <c r="A61" s="69"/>
      <c r="B61" s="70"/>
      <c r="C61" s="69"/>
      <c r="D61" s="71" t="s">
        <v>714</v>
      </c>
      <c r="E61" s="72"/>
      <c r="F61" s="72"/>
      <c r="G61" s="72"/>
      <c r="H61" s="72"/>
      <c r="I61" s="72"/>
      <c r="J61" s="73">
        <f>J86</f>
        <v>0</v>
      </c>
      <c r="K61" s="69"/>
      <c r="L61" s="70"/>
      <c r="M61" s="69"/>
      <c r="N61" s="69"/>
      <c r="O61" s="69"/>
      <c r="P61" s="69"/>
      <c r="Q61" s="69"/>
      <c r="R61" s="69"/>
      <c r="S61" s="69"/>
      <c r="T61" s="69"/>
      <c r="U61" s="69"/>
      <c r="V61" s="69"/>
    </row>
    <row r="62" spans="1:22" ht="15">
      <c r="A62" s="69"/>
      <c r="B62" s="70"/>
      <c r="C62" s="69"/>
      <c r="D62" s="71" t="s">
        <v>715</v>
      </c>
      <c r="E62" s="72"/>
      <c r="F62" s="72"/>
      <c r="G62" s="72"/>
      <c r="H62" s="72"/>
      <c r="I62" s="72"/>
      <c r="J62" s="73">
        <f>J103</f>
        <v>0</v>
      </c>
      <c r="K62" s="69"/>
      <c r="L62" s="70"/>
      <c r="M62" s="69"/>
      <c r="N62" s="69"/>
      <c r="O62" s="69"/>
      <c r="P62" s="69"/>
      <c r="Q62" s="69"/>
      <c r="R62" s="69"/>
      <c r="S62" s="69"/>
      <c r="T62" s="69"/>
      <c r="U62" s="69"/>
      <c r="V62" s="69"/>
    </row>
    <row r="63" spans="1:22" ht="15">
      <c r="A63" s="69"/>
      <c r="B63" s="70"/>
      <c r="C63" s="69"/>
      <c r="D63" s="71" t="s">
        <v>716</v>
      </c>
      <c r="E63" s="72"/>
      <c r="F63" s="72"/>
      <c r="G63" s="72"/>
      <c r="H63" s="72"/>
      <c r="I63" s="72"/>
      <c r="J63" s="73">
        <f>J111</f>
        <v>0</v>
      </c>
      <c r="K63" s="69"/>
      <c r="L63" s="70"/>
      <c r="M63" s="69"/>
      <c r="N63" s="69"/>
      <c r="O63" s="69"/>
      <c r="P63" s="69"/>
      <c r="Q63" s="69"/>
      <c r="R63" s="69"/>
      <c r="S63" s="69"/>
      <c r="T63" s="69"/>
      <c r="U63" s="69"/>
      <c r="V63" s="69"/>
    </row>
    <row r="64" spans="1:22" ht="15">
      <c r="A64" s="69"/>
      <c r="B64" s="70"/>
      <c r="C64" s="69"/>
      <c r="D64" s="71" t="s">
        <v>717</v>
      </c>
      <c r="E64" s="72"/>
      <c r="F64" s="72"/>
      <c r="G64" s="72"/>
      <c r="H64" s="72"/>
      <c r="I64" s="72"/>
      <c r="J64" s="73">
        <f>J116</f>
        <v>0</v>
      </c>
      <c r="K64" s="69"/>
      <c r="L64" s="70"/>
      <c r="M64" s="69"/>
      <c r="N64" s="69"/>
      <c r="O64" s="69"/>
      <c r="P64" s="69"/>
      <c r="Q64" s="69"/>
      <c r="R64" s="69"/>
      <c r="S64" s="69"/>
      <c r="T64" s="69"/>
      <c r="U64" s="69"/>
      <c r="V64" s="69"/>
    </row>
    <row r="65" spans="1:22" ht="15">
      <c r="A65" s="15"/>
      <c r="B65" s="16"/>
      <c r="C65" s="15"/>
      <c r="D65" s="15"/>
      <c r="E65" s="15"/>
      <c r="F65" s="15"/>
      <c r="G65" s="15"/>
      <c r="H65" s="15"/>
      <c r="I65" s="15"/>
      <c r="J65" s="15"/>
      <c r="K65" s="15"/>
      <c r="L65" s="16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5">
      <c r="A66" s="15"/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16"/>
      <c r="M66" s="15"/>
      <c r="N66" s="15"/>
      <c r="O66" s="15"/>
      <c r="P66" s="15"/>
      <c r="Q66" s="15"/>
      <c r="R66" s="309">
        <f>SUM(J61:J64)</f>
        <v>0</v>
      </c>
      <c r="S66" s="15"/>
      <c r="T66" s="15"/>
      <c r="U66" s="15"/>
      <c r="V66" s="15"/>
    </row>
    <row r="70" spans="1:22" ht="15">
      <c r="A70" s="15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16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8">
      <c r="A71" s="15"/>
      <c r="B71" s="16"/>
      <c r="C71" s="6" t="s">
        <v>73</v>
      </c>
      <c r="D71" s="15"/>
      <c r="E71" s="15"/>
      <c r="F71" s="15"/>
      <c r="G71" s="15"/>
      <c r="H71" s="15"/>
      <c r="I71" s="15"/>
      <c r="J71" s="15"/>
      <c r="K71" s="15"/>
      <c r="L71" s="16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15">
      <c r="A72" s="15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5">
      <c r="A73" s="15"/>
      <c r="B73" s="16"/>
      <c r="C73" s="10" t="s">
        <v>4</v>
      </c>
      <c r="D73" s="15"/>
      <c r="E73" s="15"/>
      <c r="F73" s="15"/>
      <c r="G73" s="15"/>
      <c r="H73" s="15"/>
      <c r="I73" s="15"/>
      <c r="J73" s="15"/>
      <c r="K73" s="15"/>
      <c r="L73" s="16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5">
      <c r="A74" s="15"/>
      <c r="B74" s="16"/>
      <c r="C74" s="15"/>
      <c r="D74" s="15"/>
      <c r="E74" s="341" t="str">
        <f>E7</f>
        <v>Rekonstrukce elektroinstalace stávajícího objektu BD Kolín,Kolín, Benešova č.p.642-644</v>
      </c>
      <c r="F74" s="342"/>
      <c r="G74" s="342"/>
      <c r="H74" s="342"/>
      <c r="I74" s="15"/>
      <c r="J74" s="15"/>
      <c r="K74" s="15"/>
      <c r="L74" s="16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15">
      <c r="A75" s="15"/>
      <c r="B75" s="16"/>
      <c r="C75" s="10" t="s">
        <v>54</v>
      </c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5">
      <c r="A76" s="15"/>
      <c r="B76" s="16"/>
      <c r="C76" s="15"/>
      <c r="D76" s="15"/>
      <c r="E76" s="322" t="str">
        <f>E9</f>
        <v>SO 04 - Vedlejší rozpočtové náklady</v>
      </c>
      <c r="F76" s="340"/>
      <c r="G76" s="340"/>
      <c r="H76" s="340"/>
      <c r="I76" s="15"/>
      <c r="J76" s="15"/>
      <c r="K76" s="15"/>
      <c r="L76" s="16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15" customHeight="1">
      <c r="A77" s="15"/>
      <c r="B77" s="16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15">
      <c r="A78" s="15"/>
      <c r="B78" s="16"/>
      <c r="C78" s="10" t="s">
        <v>8</v>
      </c>
      <c r="D78" s="15"/>
      <c r="E78" s="15"/>
      <c r="F78" s="8" t="str">
        <f>F12</f>
        <v>J.E. Purkyně 272/1, Most</v>
      </c>
      <c r="G78" s="15"/>
      <c r="H78" s="15"/>
      <c r="I78" s="10" t="s">
        <v>9</v>
      </c>
      <c r="J78" s="36">
        <f>IF(J12="","",J12)</f>
        <v>45116</v>
      </c>
      <c r="K78" s="15"/>
      <c r="L78" s="16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15" customHeight="1">
      <c r="A79" s="15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6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38.25">
      <c r="A80" s="15"/>
      <c r="B80" s="16"/>
      <c r="C80" s="10" t="s">
        <v>10</v>
      </c>
      <c r="D80" s="15"/>
      <c r="E80" s="15"/>
      <c r="F80" s="8" t="str">
        <f>E15</f>
        <v>Město Kolín,Karlovo nám.78, Kolín I</v>
      </c>
      <c r="G80" s="15"/>
      <c r="H80" s="15"/>
      <c r="I80" s="10" t="s">
        <v>15</v>
      </c>
      <c r="J80" s="13" t="str">
        <f>E21</f>
        <v>D&amp;C Power s.r.o. V.Huga 359/6 Praha 5 Smíchov</v>
      </c>
      <c r="K80" s="15"/>
      <c r="L80" s="16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15">
      <c r="A81" s="15"/>
      <c r="B81" s="16"/>
      <c r="C81" s="10" t="s">
        <v>13</v>
      </c>
      <c r="D81" s="15"/>
      <c r="E81" s="15"/>
      <c r="F81" s="8" t="str">
        <f>IF(E18="","",E18)</f>
        <v>Vyplň údaj</v>
      </c>
      <c r="G81" s="15"/>
      <c r="H81" s="15"/>
      <c r="I81" s="10" t="s">
        <v>18</v>
      </c>
      <c r="J81" s="13" t="str">
        <f>E24</f>
        <v>Jakub Frajkovský</v>
      </c>
      <c r="K81" s="15"/>
      <c r="L81" s="16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15">
      <c r="A82" s="15"/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6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36">
      <c r="A83" s="74"/>
      <c r="B83" s="75"/>
      <c r="C83" s="76" t="s">
        <v>74</v>
      </c>
      <c r="D83" s="77" t="s">
        <v>40</v>
      </c>
      <c r="E83" s="77" t="s">
        <v>36</v>
      </c>
      <c r="F83" s="77" t="s">
        <v>37</v>
      </c>
      <c r="G83" s="77" t="s">
        <v>75</v>
      </c>
      <c r="H83" s="77" t="s">
        <v>76</v>
      </c>
      <c r="I83" s="77" t="s">
        <v>77</v>
      </c>
      <c r="J83" s="77" t="s">
        <v>59</v>
      </c>
      <c r="K83" s="78" t="s">
        <v>78</v>
      </c>
      <c r="L83" s="75"/>
      <c r="M83" s="79" t="s">
        <v>6</v>
      </c>
      <c r="N83" s="80" t="s">
        <v>26</v>
      </c>
      <c r="O83" s="80" t="s">
        <v>79</v>
      </c>
      <c r="P83" s="80" t="s">
        <v>80</v>
      </c>
      <c r="Q83" s="80" t="s">
        <v>81</v>
      </c>
      <c r="R83" s="80" t="s">
        <v>82</v>
      </c>
      <c r="S83" s="80" t="s">
        <v>83</v>
      </c>
      <c r="T83" s="81" t="s">
        <v>84</v>
      </c>
      <c r="U83" s="74"/>
      <c r="V83" s="74"/>
    </row>
    <row r="84" spans="1:22" ht="15.75">
      <c r="A84" s="15"/>
      <c r="B84" s="16"/>
      <c r="C84" s="40" t="s">
        <v>85</v>
      </c>
      <c r="D84" s="15"/>
      <c r="E84" s="15"/>
      <c r="F84" s="15"/>
      <c r="G84" s="15"/>
      <c r="H84" s="15"/>
      <c r="I84" s="15"/>
      <c r="J84" s="82">
        <f>J85</f>
        <v>0</v>
      </c>
      <c r="K84" s="15"/>
      <c r="L84" s="16"/>
      <c r="M84" s="83"/>
      <c r="N84" s="50"/>
      <c r="O84" s="50"/>
      <c r="P84" s="84">
        <f>P85</f>
        <v>0</v>
      </c>
      <c r="Q84" s="50"/>
      <c r="R84" s="84">
        <f>R85</f>
        <v>0</v>
      </c>
      <c r="S84" s="50"/>
      <c r="T84" s="85">
        <f>T85</f>
        <v>0</v>
      </c>
      <c r="U84" s="15"/>
      <c r="V84" s="15"/>
    </row>
    <row r="85" spans="1:22" ht="15.75">
      <c r="A85" s="86"/>
      <c r="B85" s="87"/>
      <c r="C85" s="86"/>
      <c r="D85" s="88" t="s">
        <v>86</v>
      </c>
      <c r="E85" s="89" t="s">
        <v>358</v>
      </c>
      <c r="F85" s="89" t="s">
        <v>51</v>
      </c>
      <c r="G85" s="86"/>
      <c r="H85" s="86"/>
      <c r="I85" s="90"/>
      <c r="J85" s="91">
        <f>SUM(J86,J103,J111,J116)</f>
        <v>0</v>
      </c>
      <c r="K85" s="86"/>
      <c r="L85" s="87"/>
      <c r="M85" s="92"/>
      <c r="N85" s="86"/>
      <c r="O85" s="86"/>
      <c r="P85" s="93">
        <f>P86+P103+P111+P116</f>
        <v>0</v>
      </c>
      <c r="Q85" s="86"/>
      <c r="R85" s="93">
        <f>R86+R103+R111+R116</f>
        <v>0</v>
      </c>
      <c r="S85" s="86"/>
      <c r="T85" s="94">
        <f>T86+T103+T111+T116</f>
        <v>0</v>
      </c>
      <c r="U85" s="86"/>
      <c r="V85" s="86"/>
    </row>
    <row r="86" spans="1:22" ht="15">
      <c r="A86" s="86"/>
      <c r="B86" s="87"/>
      <c r="C86" s="86"/>
      <c r="D86" s="88" t="s">
        <v>86</v>
      </c>
      <c r="E86" s="196" t="s">
        <v>718</v>
      </c>
      <c r="F86" s="196" t="s">
        <v>719</v>
      </c>
      <c r="G86" s="86"/>
      <c r="H86" s="86"/>
      <c r="I86" s="90"/>
      <c r="J86" s="197">
        <f>SUM(J87,J91,J95,J99)</f>
        <v>0</v>
      </c>
      <c r="K86" s="86"/>
      <c r="L86" s="87"/>
      <c r="M86" s="92"/>
      <c r="N86" s="86"/>
      <c r="O86" s="86"/>
      <c r="P86" s="93">
        <f>SUM(P87:P102)</f>
        <v>0</v>
      </c>
      <c r="Q86" s="86"/>
      <c r="R86" s="93">
        <f>SUM(R87:R102)</f>
        <v>0</v>
      </c>
      <c r="S86" s="86"/>
      <c r="T86" s="94">
        <f>SUM(T87:T102)</f>
        <v>0</v>
      </c>
      <c r="U86" s="86"/>
      <c r="V86" s="86"/>
    </row>
    <row r="87" spans="1:22" ht="24">
      <c r="A87" s="15"/>
      <c r="B87" s="16"/>
      <c r="C87" s="95" t="s">
        <v>98</v>
      </c>
      <c r="D87" s="95" t="s">
        <v>90</v>
      </c>
      <c r="E87" s="96" t="s">
        <v>720</v>
      </c>
      <c r="F87" s="1" t="s">
        <v>719</v>
      </c>
      <c r="G87" s="97" t="s">
        <v>644</v>
      </c>
      <c r="H87" s="220">
        <v>3</v>
      </c>
      <c r="I87" s="99"/>
      <c r="J87" s="100">
        <f>ROUND(I87*H87,2)</f>
        <v>0</v>
      </c>
      <c r="K87" s="1" t="s">
        <v>597</v>
      </c>
      <c r="L87" s="16"/>
      <c r="M87" s="101" t="s">
        <v>6</v>
      </c>
      <c r="N87" s="102" t="s">
        <v>27</v>
      </c>
      <c r="O87" s="15"/>
      <c r="P87" s="103">
        <f>O87*H87</f>
        <v>0</v>
      </c>
      <c r="Q87" s="103">
        <v>0</v>
      </c>
      <c r="R87" s="103">
        <f>Q87*H87</f>
        <v>0</v>
      </c>
      <c r="S87" s="103">
        <v>0</v>
      </c>
      <c r="T87" s="104">
        <f>S87*H87</f>
        <v>0</v>
      </c>
      <c r="U87" s="15"/>
      <c r="V87" s="15"/>
    </row>
    <row r="88" spans="1:22" ht="15">
      <c r="A88" s="15"/>
      <c r="B88" s="16"/>
      <c r="C88" s="15"/>
      <c r="D88" s="105" t="s">
        <v>94</v>
      </c>
      <c r="E88" s="15"/>
      <c r="F88" s="106" t="s">
        <v>721</v>
      </c>
      <c r="G88" s="15"/>
      <c r="H88" s="15"/>
      <c r="I88" s="107"/>
      <c r="J88" s="15"/>
      <c r="K88" s="15"/>
      <c r="L88" s="16"/>
      <c r="M88" s="108"/>
      <c r="N88" s="15"/>
      <c r="O88" s="15"/>
      <c r="P88" s="15"/>
      <c r="Q88" s="15"/>
      <c r="R88" s="15"/>
      <c r="S88" s="15"/>
      <c r="T88" s="109"/>
      <c r="U88" s="15"/>
      <c r="V88" s="15"/>
    </row>
    <row r="89" spans="1:22" ht="15">
      <c r="A89" s="206"/>
      <c r="B89" s="207"/>
      <c r="C89" s="206"/>
      <c r="D89" s="200" t="s">
        <v>126</v>
      </c>
      <c r="E89" s="208" t="s">
        <v>6</v>
      </c>
      <c r="F89" s="111" t="s">
        <v>722</v>
      </c>
      <c r="G89" s="206"/>
      <c r="H89" s="209">
        <v>3</v>
      </c>
      <c r="I89" s="210"/>
      <c r="J89" s="206"/>
      <c r="K89" s="206"/>
      <c r="L89" s="207"/>
      <c r="M89" s="211"/>
      <c r="N89" s="206"/>
      <c r="O89" s="206"/>
      <c r="P89" s="206"/>
      <c r="Q89" s="206"/>
      <c r="R89" s="206"/>
      <c r="S89" s="206"/>
      <c r="T89" s="212"/>
      <c r="U89" s="206"/>
      <c r="V89" s="206"/>
    </row>
    <row r="90" spans="1:22" ht="15">
      <c r="A90" s="213"/>
      <c r="B90" s="214"/>
      <c r="C90" s="213"/>
      <c r="D90" s="200" t="s">
        <v>126</v>
      </c>
      <c r="E90" s="215" t="s">
        <v>6</v>
      </c>
      <c r="F90" s="112" t="s">
        <v>127</v>
      </c>
      <c r="G90" s="213"/>
      <c r="H90" s="216">
        <v>3</v>
      </c>
      <c r="I90" s="217"/>
      <c r="J90" s="213"/>
      <c r="K90" s="213"/>
      <c r="L90" s="214"/>
      <c r="M90" s="218"/>
      <c r="N90" s="213"/>
      <c r="O90" s="213"/>
      <c r="P90" s="213"/>
      <c r="Q90" s="213"/>
      <c r="R90" s="213"/>
      <c r="S90" s="213"/>
      <c r="T90" s="219"/>
      <c r="U90" s="213"/>
      <c r="V90" s="213"/>
    </row>
    <row r="91" spans="1:22" ht="24">
      <c r="A91" s="15"/>
      <c r="B91" s="16"/>
      <c r="C91" s="95" t="s">
        <v>87</v>
      </c>
      <c r="D91" s="95" t="s">
        <v>90</v>
      </c>
      <c r="E91" s="96" t="s">
        <v>723</v>
      </c>
      <c r="F91" s="1" t="s">
        <v>724</v>
      </c>
      <c r="G91" s="97" t="s">
        <v>725</v>
      </c>
      <c r="H91" s="98">
        <v>4</v>
      </c>
      <c r="I91" s="99"/>
      <c r="J91" s="100">
        <f>ROUND(I91*H91,2)</f>
        <v>0</v>
      </c>
      <c r="K91" s="1" t="s">
        <v>597</v>
      </c>
      <c r="L91" s="16"/>
      <c r="M91" s="101" t="s">
        <v>6</v>
      </c>
      <c r="N91" s="102" t="s">
        <v>27</v>
      </c>
      <c r="O91" s="15"/>
      <c r="P91" s="103">
        <f>O91*H91</f>
        <v>0</v>
      </c>
      <c r="Q91" s="103">
        <v>0</v>
      </c>
      <c r="R91" s="103">
        <f>Q91*H91</f>
        <v>0</v>
      </c>
      <c r="S91" s="103">
        <v>0</v>
      </c>
      <c r="T91" s="104">
        <f>S91*H91</f>
        <v>0</v>
      </c>
      <c r="U91" s="15"/>
      <c r="V91" s="15"/>
    </row>
    <row r="92" spans="1:22" ht="15">
      <c r="A92" s="15"/>
      <c r="B92" s="16"/>
      <c r="C92" s="15"/>
      <c r="D92" s="105" t="s">
        <v>94</v>
      </c>
      <c r="E92" s="15"/>
      <c r="F92" s="106" t="s">
        <v>726</v>
      </c>
      <c r="G92" s="15"/>
      <c r="H92" s="15"/>
      <c r="I92" s="107"/>
      <c r="J92" s="15"/>
      <c r="K92" s="15"/>
      <c r="L92" s="16"/>
      <c r="M92" s="108"/>
      <c r="N92" s="15"/>
      <c r="O92" s="15"/>
      <c r="P92" s="15"/>
      <c r="Q92" s="15"/>
      <c r="R92" s="15"/>
      <c r="S92" s="15"/>
      <c r="T92" s="109"/>
      <c r="U92" s="15"/>
      <c r="V92" s="15"/>
    </row>
    <row r="93" spans="1:22" ht="22.5">
      <c r="A93" s="206"/>
      <c r="B93" s="207"/>
      <c r="C93" s="206"/>
      <c r="D93" s="200" t="s">
        <v>126</v>
      </c>
      <c r="E93" s="208" t="s">
        <v>6</v>
      </c>
      <c r="F93" s="111" t="s">
        <v>727</v>
      </c>
      <c r="G93" s="206"/>
      <c r="H93" s="209">
        <v>4</v>
      </c>
      <c r="I93" s="210"/>
      <c r="J93" s="206"/>
      <c r="K93" s="206"/>
      <c r="L93" s="207"/>
      <c r="M93" s="211"/>
      <c r="N93" s="206"/>
      <c r="O93" s="206"/>
      <c r="P93" s="206"/>
      <c r="Q93" s="206"/>
      <c r="R93" s="206"/>
      <c r="S93" s="206"/>
      <c r="T93" s="212"/>
      <c r="U93" s="206"/>
      <c r="V93" s="206"/>
    </row>
    <row r="94" spans="1:22" s="146" customFormat="1" ht="15">
      <c r="A94" s="213"/>
      <c r="B94" s="214"/>
      <c r="C94" s="213"/>
      <c r="D94" s="200" t="s">
        <v>126</v>
      </c>
      <c r="E94" s="215" t="s">
        <v>6</v>
      </c>
      <c r="F94" s="112" t="s">
        <v>127</v>
      </c>
      <c r="G94" s="213"/>
      <c r="H94" s="216">
        <v>4</v>
      </c>
      <c r="I94" s="217"/>
      <c r="J94" s="213"/>
      <c r="K94" s="213"/>
      <c r="L94" s="214"/>
      <c r="M94" s="218"/>
      <c r="N94" s="213"/>
      <c r="O94" s="213"/>
      <c r="P94" s="213"/>
      <c r="Q94" s="213"/>
      <c r="R94" s="213"/>
      <c r="S94" s="213"/>
      <c r="T94" s="219"/>
      <c r="U94" s="213"/>
      <c r="V94" s="213"/>
    </row>
    <row r="95" spans="1:22" s="146" customFormat="1" ht="24">
      <c r="A95" s="15"/>
      <c r="B95" s="16"/>
      <c r="C95" s="95" t="s">
        <v>109</v>
      </c>
      <c r="D95" s="95" t="s">
        <v>90</v>
      </c>
      <c r="E95" s="96" t="s">
        <v>728</v>
      </c>
      <c r="F95" s="1" t="s">
        <v>729</v>
      </c>
      <c r="G95" s="97" t="s">
        <v>725</v>
      </c>
      <c r="H95" s="98">
        <v>4</v>
      </c>
      <c r="I95" s="99"/>
      <c r="J95" s="100">
        <f>ROUND(I95*H95,2)</f>
        <v>0</v>
      </c>
      <c r="K95" s="1" t="s">
        <v>597</v>
      </c>
      <c r="L95" s="16"/>
      <c r="M95" s="101" t="s">
        <v>6</v>
      </c>
      <c r="N95" s="102" t="s">
        <v>27</v>
      </c>
      <c r="O95" s="15"/>
      <c r="P95" s="103">
        <f>O95*H95</f>
        <v>0</v>
      </c>
      <c r="Q95" s="103">
        <v>0</v>
      </c>
      <c r="R95" s="103">
        <f>Q95*H95</f>
        <v>0</v>
      </c>
      <c r="S95" s="103">
        <v>0</v>
      </c>
      <c r="T95" s="104">
        <f>S95*H95</f>
        <v>0</v>
      </c>
      <c r="U95" s="15"/>
      <c r="V95" s="15"/>
    </row>
    <row r="96" spans="1:22" s="146" customFormat="1" ht="15">
      <c r="A96" s="15"/>
      <c r="B96" s="16"/>
      <c r="C96" s="15"/>
      <c r="D96" s="105" t="s">
        <v>94</v>
      </c>
      <c r="E96" s="15"/>
      <c r="F96" s="106" t="s">
        <v>730</v>
      </c>
      <c r="G96" s="15"/>
      <c r="H96" s="15"/>
      <c r="I96" s="107"/>
      <c r="J96" s="15"/>
      <c r="K96" s="15"/>
      <c r="L96" s="16"/>
      <c r="M96" s="108"/>
      <c r="N96" s="15"/>
      <c r="O96" s="15"/>
      <c r="P96" s="15"/>
      <c r="Q96" s="15"/>
      <c r="R96" s="15"/>
      <c r="S96" s="15"/>
      <c r="T96" s="109"/>
      <c r="U96" s="15"/>
      <c r="V96" s="15"/>
    </row>
    <row r="97" spans="1:22" s="146" customFormat="1" ht="22.5">
      <c r="A97" s="206"/>
      <c r="B97" s="207"/>
      <c r="C97" s="206"/>
      <c r="D97" s="200" t="s">
        <v>126</v>
      </c>
      <c r="E97" s="208" t="s">
        <v>6</v>
      </c>
      <c r="F97" s="111" t="s">
        <v>727</v>
      </c>
      <c r="G97" s="206"/>
      <c r="H97" s="209">
        <v>4</v>
      </c>
      <c r="I97" s="210"/>
      <c r="J97" s="206"/>
      <c r="K97" s="206"/>
      <c r="L97" s="207"/>
      <c r="M97" s="211"/>
      <c r="N97" s="206"/>
      <c r="O97" s="206"/>
      <c r="P97" s="206"/>
      <c r="Q97" s="206"/>
      <c r="R97" s="206"/>
      <c r="S97" s="206"/>
      <c r="T97" s="212"/>
      <c r="U97" s="206"/>
      <c r="V97" s="206"/>
    </row>
    <row r="98" spans="1:22" s="146" customFormat="1" ht="15">
      <c r="A98" s="213"/>
      <c r="B98" s="214"/>
      <c r="C98" s="213"/>
      <c r="D98" s="200" t="s">
        <v>126</v>
      </c>
      <c r="E98" s="215" t="s">
        <v>6</v>
      </c>
      <c r="F98" s="112" t="s">
        <v>127</v>
      </c>
      <c r="G98" s="213"/>
      <c r="H98" s="216">
        <v>4</v>
      </c>
      <c r="I98" s="217"/>
      <c r="J98" s="213"/>
      <c r="K98" s="213"/>
      <c r="L98" s="214"/>
      <c r="M98" s="218"/>
      <c r="N98" s="213"/>
      <c r="O98" s="213"/>
      <c r="P98" s="213"/>
      <c r="Q98" s="213"/>
      <c r="R98" s="213"/>
      <c r="S98" s="213"/>
      <c r="T98" s="219"/>
      <c r="U98" s="213"/>
      <c r="V98" s="213"/>
    </row>
    <row r="99" spans="1:22" s="146" customFormat="1" ht="24">
      <c r="A99" s="15"/>
      <c r="B99" s="16"/>
      <c r="C99" s="95" t="s">
        <v>114</v>
      </c>
      <c r="D99" s="95" t="s">
        <v>90</v>
      </c>
      <c r="E99" s="96" t="s">
        <v>731</v>
      </c>
      <c r="F99" s="1" t="s">
        <v>732</v>
      </c>
      <c r="G99" s="97" t="s">
        <v>107</v>
      </c>
      <c r="H99" s="98">
        <v>1</v>
      </c>
      <c r="I99" s="99"/>
      <c r="J99" s="100">
        <f>ROUND(I99*H99,2)</f>
        <v>0</v>
      </c>
      <c r="K99" s="1" t="s">
        <v>597</v>
      </c>
      <c r="L99" s="16"/>
      <c r="M99" s="101" t="s">
        <v>6</v>
      </c>
      <c r="N99" s="102" t="s">
        <v>27</v>
      </c>
      <c r="O99" s="15"/>
      <c r="P99" s="103">
        <f>O99*H99</f>
        <v>0</v>
      </c>
      <c r="Q99" s="103">
        <v>0</v>
      </c>
      <c r="R99" s="103">
        <f>Q99*H99</f>
        <v>0</v>
      </c>
      <c r="S99" s="103">
        <v>0</v>
      </c>
      <c r="T99" s="104">
        <f>S99*H99</f>
        <v>0</v>
      </c>
      <c r="U99" s="15"/>
      <c r="V99" s="15"/>
    </row>
    <row r="100" spans="1:22" s="146" customFormat="1" ht="15">
      <c r="A100" s="15"/>
      <c r="B100" s="16"/>
      <c r="C100" s="15"/>
      <c r="D100" s="105" t="s">
        <v>94</v>
      </c>
      <c r="E100" s="15"/>
      <c r="F100" s="106" t="s">
        <v>733</v>
      </c>
      <c r="G100" s="15"/>
      <c r="H100" s="15"/>
      <c r="I100" s="107"/>
      <c r="J100" s="15"/>
      <c r="K100" s="15"/>
      <c r="L100" s="16"/>
      <c r="M100" s="108"/>
      <c r="N100" s="15"/>
      <c r="O100" s="15"/>
      <c r="P100" s="15"/>
      <c r="Q100" s="15"/>
      <c r="R100" s="15"/>
      <c r="S100" s="15"/>
      <c r="T100" s="109"/>
      <c r="U100" s="15"/>
      <c r="V100" s="15"/>
    </row>
    <row r="101" spans="1:22" s="146" customFormat="1" ht="15">
      <c r="A101" s="206"/>
      <c r="B101" s="207"/>
      <c r="C101" s="206"/>
      <c r="D101" s="200" t="s">
        <v>126</v>
      </c>
      <c r="E101" s="208" t="s">
        <v>6</v>
      </c>
      <c r="F101" s="111" t="s">
        <v>89</v>
      </c>
      <c r="G101" s="206"/>
      <c r="H101" s="209">
        <v>1</v>
      </c>
      <c r="I101" s="210"/>
      <c r="J101" s="206"/>
      <c r="K101" s="206"/>
      <c r="L101" s="207"/>
      <c r="M101" s="211"/>
      <c r="N101" s="206"/>
      <c r="O101" s="206"/>
      <c r="P101" s="206"/>
      <c r="Q101" s="206"/>
      <c r="R101" s="206"/>
      <c r="S101" s="206"/>
      <c r="T101" s="212"/>
      <c r="U101" s="206"/>
      <c r="V101" s="206"/>
    </row>
    <row r="102" spans="1:22" s="146" customFormat="1" ht="15">
      <c r="A102" s="213"/>
      <c r="B102" s="214"/>
      <c r="C102" s="213"/>
      <c r="D102" s="200" t="s">
        <v>126</v>
      </c>
      <c r="E102" s="215" t="s">
        <v>6</v>
      </c>
      <c r="F102" s="112" t="s">
        <v>127</v>
      </c>
      <c r="G102" s="213"/>
      <c r="H102" s="216">
        <v>1</v>
      </c>
      <c r="I102" s="217"/>
      <c r="J102" s="213"/>
      <c r="K102" s="213"/>
      <c r="L102" s="214"/>
      <c r="M102" s="218"/>
      <c r="N102" s="213"/>
      <c r="O102" s="213"/>
      <c r="P102" s="213"/>
      <c r="Q102" s="213"/>
      <c r="R102" s="213"/>
      <c r="S102" s="213"/>
      <c r="T102" s="219"/>
      <c r="U102" s="213"/>
      <c r="V102" s="213"/>
    </row>
    <row r="103" spans="1:22" s="146" customFormat="1" ht="15">
      <c r="A103" s="86"/>
      <c r="B103" s="87"/>
      <c r="C103" s="86"/>
      <c r="D103" s="88" t="s">
        <v>86</v>
      </c>
      <c r="E103" s="196" t="s">
        <v>734</v>
      </c>
      <c r="F103" s="196" t="s">
        <v>735</v>
      </c>
      <c r="G103" s="86"/>
      <c r="H103" s="86"/>
      <c r="I103" s="90"/>
      <c r="J103" s="197">
        <f>SUM(J104,J108)</f>
        <v>0</v>
      </c>
      <c r="K103" s="86"/>
      <c r="L103" s="87"/>
      <c r="M103" s="92"/>
      <c r="N103" s="86"/>
      <c r="O103" s="86"/>
      <c r="P103" s="93">
        <f>SUM(P104:P110)</f>
        <v>0</v>
      </c>
      <c r="Q103" s="86"/>
      <c r="R103" s="93">
        <f>SUM(R104:R110)</f>
        <v>0</v>
      </c>
      <c r="S103" s="86"/>
      <c r="T103" s="94">
        <f>SUM(T104:T110)</f>
        <v>0</v>
      </c>
      <c r="U103" s="86"/>
      <c r="V103" s="86"/>
    </row>
    <row r="104" spans="1:22" s="146" customFormat="1" ht="24">
      <c r="A104" s="15"/>
      <c r="B104" s="16"/>
      <c r="C104" s="95" t="s">
        <v>96</v>
      </c>
      <c r="D104" s="95" t="s">
        <v>90</v>
      </c>
      <c r="E104" s="96" t="s">
        <v>736</v>
      </c>
      <c r="F104" s="1" t="s">
        <v>737</v>
      </c>
      <c r="G104" s="97" t="s">
        <v>644</v>
      </c>
      <c r="H104" s="220">
        <v>2</v>
      </c>
      <c r="I104" s="99"/>
      <c r="J104" s="100">
        <f>ROUND(I104*H104,2)</f>
        <v>0</v>
      </c>
      <c r="K104" s="1" t="s">
        <v>597</v>
      </c>
      <c r="L104" s="16"/>
      <c r="M104" s="101" t="s">
        <v>6</v>
      </c>
      <c r="N104" s="102" t="s">
        <v>27</v>
      </c>
      <c r="O104" s="15"/>
      <c r="P104" s="103">
        <f>O104*H104</f>
        <v>0</v>
      </c>
      <c r="Q104" s="103">
        <v>0</v>
      </c>
      <c r="R104" s="103">
        <f>Q104*H104</f>
        <v>0</v>
      </c>
      <c r="S104" s="103">
        <v>0</v>
      </c>
      <c r="T104" s="104">
        <f>S104*H104</f>
        <v>0</v>
      </c>
      <c r="U104" s="15"/>
      <c r="V104" s="15"/>
    </row>
    <row r="105" spans="1:22" s="146" customFormat="1" ht="15">
      <c r="A105" s="15"/>
      <c r="B105" s="16"/>
      <c r="C105" s="15"/>
      <c r="D105" s="105" t="s">
        <v>94</v>
      </c>
      <c r="E105" s="15"/>
      <c r="F105" s="106" t="s">
        <v>738</v>
      </c>
      <c r="G105" s="15"/>
      <c r="H105" s="15"/>
      <c r="I105" s="107"/>
      <c r="J105" s="15"/>
      <c r="K105" s="15"/>
      <c r="L105" s="16"/>
      <c r="M105" s="108"/>
      <c r="N105" s="15"/>
      <c r="O105" s="15"/>
      <c r="P105" s="15"/>
      <c r="Q105" s="15"/>
      <c r="R105" s="15"/>
      <c r="S105" s="15"/>
      <c r="T105" s="109"/>
      <c r="U105" s="15"/>
      <c r="V105" s="15"/>
    </row>
    <row r="106" spans="1:22" s="146" customFormat="1" ht="15">
      <c r="A106" s="206"/>
      <c r="B106" s="207"/>
      <c r="C106" s="206"/>
      <c r="D106" s="200" t="s">
        <v>126</v>
      </c>
      <c r="E106" s="208" t="s">
        <v>6</v>
      </c>
      <c r="F106" s="111" t="s">
        <v>739</v>
      </c>
      <c r="G106" s="206"/>
      <c r="H106" s="209">
        <v>2</v>
      </c>
      <c r="I106" s="210"/>
      <c r="J106" s="206"/>
      <c r="K106" s="206"/>
      <c r="L106" s="207"/>
      <c r="M106" s="211"/>
      <c r="N106" s="206"/>
      <c r="O106" s="206"/>
      <c r="P106" s="206"/>
      <c r="Q106" s="206"/>
      <c r="R106" s="206"/>
      <c r="S106" s="206"/>
      <c r="T106" s="212"/>
      <c r="U106" s="206"/>
      <c r="V106" s="206"/>
    </row>
    <row r="107" spans="1:22" s="146" customFormat="1" ht="15">
      <c r="A107" s="213"/>
      <c r="B107" s="214"/>
      <c r="C107" s="213"/>
      <c r="D107" s="200" t="s">
        <v>126</v>
      </c>
      <c r="E107" s="215" t="s">
        <v>6</v>
      </c>
      <c r="F107" s="112" t="s">
        <v>740</v>
      </c>
      <c r="G107" s="213"/>
      <c r="H107" s="216">
        <v>2</v>
      </c>
      <c r="I107" s="217"/>
      <c r="J107" s="213"/>
      <c r="K107" s="213"/>
      <c r="L107" s="214"/>
      <c r="M107" s="218"/>
      <c r="N107" s="213"/>
      <c r="O107" s="213"/>
      <c r="P107" s="213"/>
      <c r="Q107" s="213"/>
      <c r="R107" s="213"/>
      <c r="S107" s="213"/>
      <c r="T107" s="219"/>
      <c r="U107" s="213"/>
      <c r="V107" s="213"/>
    </row>
    <row r="108" spans="1:22" s="146" customFormat="1" ht="24">
      <c r="A108" s="15"/>
      <c r="B108" s="16"/>
      <c r="C108" s="95" t="s">
        <v>122</v>
      </c>
      <c r="D108" s="95" t="s">
        <v>90</v>
      </c>
      <c r="E108" s="96" t="s">
        <v>741</v>
      </c>
      <c r="F108" s="1" t="s">
        <v>742</v>
      </c>
      <c r="G108" s="97" t="s">
        <v>644</v>
      </c>
      <c r="H108" s="220">
        <v>3</v>
      </c>
      <c r="I108" s="99"/>
      <c r="J108" s="100">
        <f>ROUND(I108*H108,2)</f>
        <v>0</v>
      </c>
      <c r="K108" s="1" t="s">
        <v>597</v>
      </c>
      <c r="L108" s="16"/>
      <c r="M108" s="101" t="s">
        <v>6</v>
      </c>
      <c r="N108" s="102" t="s">
        <v>27</v>
      </c>
      <c r="O108" s="15"/>
      <c r="P108" s="103">
        <f>O108*H108</f>
        <v>0</v>
      </c>
      <c r="Q108" s="103">
        <v>0</v>
      </c>
      <c r="R108" s="103">
        <f>Q108*H108</f>
        <v>0</v>
      </c>
      <c r="S108" s="103">
        <v>0</v>
      </c>
      <c r="T108" s="104">
        <f>S108*H108</f>
        <v>0</v>
      </c>
      <c r="U108" s="15"/>
      <c r="V108" s="15"/>
    </row>
    <row r="109" spans="1:22" s="146" customFormat="1" ht="15">
      <c r="A109" s="15"/>
      <c r="B109" s="16"/>
      <c r="C109" s="15"/>
      <c r="D109" s="105" t="s">
        <v>94</v>
      </c>
      <c r="E109" s="15"/>
      <c r="F109" s="106" t="s">
        <v>743</v>
      </c>
      <c r="G109" s="15"/>
      <c r="H109" s="15"/>
      <c r="I109" s="107"/>
      <c r="J109" s="15"/>
      <c r="K109" s="15"/>
      <c r="L109" s="16"/>
      <c r="M109" s="108"/>
      <c r="N109" s="15"/>
      <c r="O109" s="15"/>
      <c r="P109" s="15"/>
      <c r="Q109" s="15"/>
      <c r="R109" s="15"/>
      <c r="S109" s="15"/>
      <c r="T109" s="109"/>
      <c r="U109" s="15"/>
      <c r="V109" s="15"/>
    </row>
    <row r="110" spans="1:22" s="146" customFormat="1" ht="15">
      <c r="A110" s="206"/>
      <c r="B110" s="207"/>
      <c r="C110" s="206"/>
      <c r="D110" s="200" t="s">
        <v>126</v>
      </c>
      <c r="E110" s="208" t="s">
        <v>6</v>
      </c>
      <c r="F110" s="111" t="s">
        <v>744</v>
      </c>
      <c r="G110" s="206"/>
      <c r="H110" s="209">
        <v>3</v>
      </c>
      <c r="I110" s="210"/>
      <c r="J110" s="206"/>
      <c r="K110" s="206"/>
      <c r="L110" s="207"/>
      <c r="M110" s="211"/>
      <c r="N110" s="206"/>
      <c r="O110" s="206"/>
      <c r="P110" s="206"/>
      <c r="Q110" s="206"/>
      <c r="R110" s="206"/>
      <c r="S110" s="206"/>
      <c r="T110" s="212"/>
      <c r="U110" s="206"/>
      <c r="V110" s="206"/>
    </row>
    <row r="111" spans="1:22" s="146" customFormat="1" ht="15">
      <c r="A111" s="86"/>
      <c r="B111" s="87"/>
      <c r="C111" s="86"/>
      <c r="D111" s="88" t="s">
        <v>86</v>
      </c>
      <c r="E111" s="196" t="s">
        <v>745</v>
      </c>
      <c r="F111" s="196" t="s">
        <v>746</v>
      </c>
      <c r="G111" s="86"/>
      <c r="H111" s="86"/>
      <c r="I111" s="90"/>
      <c r="J111" s="197">
        <f>SUM(J112)</f>
        <v>0</v>
      </c>
      <c r="K111" s="86"/>
      <c r="L111" s="87"/>
      <c r="M111" s="92"/>
      <c r="N111" s="86"/>
      <c r="O111" s="86"/>
      <c r="P111" s="93">
        <f>SUM(P112:P115)</f>
        <v>0</v>
      </c>
      <c r="Q111" s="86"/>
      <c r="R111" s="93">
        <f>SUM(R112:R115)</f>
        <v>0</v>
      </c>
      <c r="S111" s="86"/>
      <c r="T111" s="94">
        <f>SUM(T112:T115)</f>
        <v>0</v>
      </c>
      <c r="U111" s="86"/>
      <c r="V111" s="86"/>
    </row>
    <row r="112" spans="1:22" s="146" customFormat="1" ht="24">
      <c r="A112" s="15"/>
      <c r="B112" s="16"/>
      <c r="C112" s="95" t="s">
        <v>128</v>
      </c>
      <c r="D112" s="95" t="s">
        <v>90</v>
      </c>
      <c r="E112" s="96" t="s">
        <v>747</v>
      </c>
      <c r="F112" s="1" t="s">
        <v>748</v>
      </c>
      <c r="G112" s="97" t="s">
        <v>644</v>
      </c>
      <c r="H112" s="220">
        <v>5</v>
      </c>
      <c r="I112" s="99"/>
      <c r="J112" s="100">
        <f>ROUND(I112*H112,2)</f>
        <v>0</v>
      </c>
      <c r="K112" s="1" t="s">
        <v>597</v>
      </c>
      <c r="L112" s="16"/>
      <c r="M112" s="101" t="s">
        <v>6</v>
      </c>
      <c r="N112" s="102" t="s">
        <v>27</v>
      </c>
      <c r="O112" s="15"/>
      <c r="P112" s="103">
        <f>O112*H112</f>
        <v>0</v>
      </c>
      <c r="Q112" s="103">
        <v>0</v>
      </c>
      <c r="R112" s="103">
        <f>Q112*H112</f>
        <v>0</v>
      </c>
      <c r="S112" s="103">
        <v>0</v>
      </c>
      <c r="T112" s="104">
        <f>S112*H112</f>
        <v>0</v>
      </c>
      <c r="U112" s="15"/>
      <c r="V112" s="15"/>
    </row>
    <row r="113" spans="1:22" s="146" customFormat="1" ht="15">
      <c r="A113" s="15"/>
      <c r="B113" s="16"/>
      <c r="C113" s="15"/>
      <c r="D113" s="105" t="s">
        <v>94</v>
      </c>
      <c r="E113" s="15"/>
      <c r="F113" s="106" t="s">
        <v>749</v>
      </c>
      <c r="G113" s="15"/>
      <c r="H113" s="15"/>
      <c r="I113" s="107"/>
      <c r="J113" s="15"/>
      <c r="K113" s="15"/>
      <c r="L113" s="16"/>
      <c r="M113" s="108"/>
      <c r="N113" s="15"/>
      <c r="O113" s="15"/>
      <c r="P113" s="15"/>
      <c r="Q113" s="15"/>
      <c r="R113" s="15"/>
      <c r="S113" s="15"/>
      <c r="T113" s="109"/>
      <c r="U113" s="15"/>
      <c r="V113" s="15"/>
    </row>
    <row r="114" spans="1:22" s="146" customFormat="1" ht="22.5">
      <c r="A114" s="206"/>
      <c r="B114" s="207"/>
      <c r="C114" s="206"/>
      <c r="D114" s="200" t="s">
        <v>126</v>
      </c>
      <c r="E114" s="208" t="s">
        <v>6</v>
      </c>
      <c r="F114" s="111" t="s">
        <v>750</v>
      </c>
      <c r="G114" s="206"/>
      <c r="H114" s="209">
        <v>5</v>
      </c>
      <c r="I114" s="210"/>
      <c r="J114" s="206"/>
      <c r="K114" s="206"/>
      <c r="L114" s="207"/>
      <c r="M114" s="211"/>
      <c r="N114" s="206"/>
      <c r="O114" s="206"/>
      <c r="P114" s="206"/>
      <c r="Q114" s="206"/>
      <c r="R114" s="206"/>
      <c r="S114" s="206"/>
      <c r="T114" s="212"/>
      <c r="U114" s="206"/>
      <c r="V114" s="206"/>
    </row>
    <row r="115" spans="1:22" s="146" customFormat="1" ht="15">
      <c r="A115" s="213"/>
      <c r="B115" s="214"/>
      <c r="C115" s="213"/>
      <c r="D115" s="200" t="s">
        <v>126</v>
      </c>
      <c r="E115" s="215" t="s">
        <v>6</v>
      </c>
      <c r="F115" s="112" t="s">
        <v>127</v>
      </c>
      <c r="G115" s="213"/>
      <c r="H115" s="216">
        <v>5</v>
      </c>
      <c r="I115" s="217"/>
      <c r="J115" s="213"/>
      <c r="K115" s="213"/>
      <c r="L115" s="214"/>
      <c r="M115" s="218"/>
      <c r="N115" s="213"/>
      <c r="O115" s="213"/>
      <c r="P115" s="213"/>
      <c r="Q115" s="213"/>
      <c r="R115" s="213"/>
      <c r="S115" s="213"/>
      <c r="T115" s="219"/>
      <c r="U115" s="213"/>
      <c r="V115" s="213"/>
    </row>
    <row r="116" spans="1:22" s="146" customFormat="1" ht="15">
      <c r="A116" s="86"/>
      <c r="B116" s="87"/>
      <c r="C116" s="86"/>
      <c r="D116" s="88" t="s">
        <v>86</v>
      </c>
      <c r="E116" s="196" t="s">
        <v>751</v>
      </c>
      <c r="F116" s="196" t="s">
        <v>752</v>
      </c>
      <c r="G116" s="86"/>
      <c r="H116" s="86"/>
      <c r="I116" s="90"/>
      <c r="J116" s="197">
        <f>SUM(J117)</f>
        <v>0</v>
      </c>
      <c r="K116" s="86"/>
      <c r="L116" s="87"/>
      <c r="M116" s="92"/>
      <c r="N116" s="86"/>
      <c r="O116" s="86"/>
      <c r="P116" s="93">
        <f>SUM(P117:P119)</f>
        <v>0</v>
      </c>
      <c r="Q116" s="86"/>
      <c r="R116" s="93">
        <f>SUM(R117:R119)</f>
        <v>0</v>
      </c>
      <c r="S116" s="86"/>
      <c r="T116" s="94">
        <f>SUM(T117:T119)</f>
        <v>0</v>
      </c>
      <c r="U116" s="86"/>
      <c r="V116" s="86"/>
    </row>
    <row r="117" spans="1:22" s="146" customFormat="1" ht="24">
      <c r="A117" s="15"/>
      <c r="B117" s="16"/>
      <c r="C117" s="95" t="s">
        <v>104</v>
      </c>
      <c r="D117" s="95" t="s">
        <v>90</v>
      </c>
      <c r="E117" s="96" t="s">
        <v>753</v>
      </c>
      <c r="F117" s="1" t="s">
        <v>754</v>
      </c>
      <c r="G117" s="97" t="s">
        <v>644</v>
      </c>
      <c r="H117" s="220">
        <v>0.05</v>
      </c>
      <c r="I117" s="99"/>
      <c r="J117" s="100">
        <f>ROUND(I117*H117,2)</f>
        <v>0</v>
      </c>
      <c r="K117" s="1" t="s">
        <v>597</v>
      </c>
      <c r="L117" s="16"/>
      <c r="M117" s="101" t="s">
        <v>6</v>
      </c>
      <c r="N117" s="102" t="s">
        <v>27</v>
      </c>
      <c r="O117" s="15"/>
      <c r="P117" s="103">
        <f>O117*H117</f>
        <v>0</v>
      </c>
      <c r="Q117" s="103">
        <v>0</v>
      </c>
      <c r="R117" s="103">
        <f>Q117*H117</f>
        <v>0</v>
      </c>
      <c r="S117" s="103">
        <v>0</v>
      </c>
      <c r="T117" s="104">
        <f>S117*H117</f>
        <v>0</v>
      </c>
      <c r="U117" s="15"/>
      <c r="V117" s="15"/>
    </row>
    <row r="118" spans="1:22" s="146" customFormat="1" ht="15">
      <c r="A118" s="15"/>
      <c r="B118" s="16"/>
      <c r="C118" s="15"/>
      <c r="D118" s="105" t="s">
        <v>94</v>
      </c>
      <c r="E118" s="15"/>
      <c r="F118" s="106" t="s">
        <v>755</v>
      </c>
      <c r="G118" s="15"/>
      <c r="H118" s="15"/>
      <c r="I118" s="107"/>
      <c r="J118" s="15"/>
      <c r="K118" s="15"/>
      <c r="L118" s="16"/>
      <c r="M118" s="108"/>
      <c r="N118" s="15"/>
      <c r="O118" s="15"/>
      <c r="P118" s="15"/>
      <c r="Q118" s="15"/>
      <c r="R118" s="15"/>
      <c r="S118" s="15"/>
      <c r="T118" s="109"/>
      <c r="U118" s="15"/>
      <c r="V118" s="15"/>
    </row>
    <row r="119" spans="1:22" s="146" customFormat="1" ht="15">
      <c r="A119" s="206"/>
      <c r="B119" s="207"/>
      <c r="C119" s="206"/>
      <c r="D119" s="200" t="s">
        <v>126</v>
      </c>
      <c r="E119" s="208" t="s">
        <v>6</v>
      </c>
      <c r="F119" s="111" t="s">
        <v>756</v>
      </c>
      <c r="G119" s="206"/>
      <c r="H119" s="209">
        <v>0.05</v>
      </c>
      <c r="I119" s="210"/>
      <c r="J119" s="206"/>
      <c r="K119" s="206"/>
      <c r="L119" s="207"/>
      <c r="M119" s="224"/>
      <c r="N119" s="225"/>
      <c r="O119" s="225"/>
      <c r="P119" s="225"/>
      <c r="Q119" s="225"/>
      <c r="R119" s="225"/>
      <c r="S119" s="225"/>
      <c r="T119" s="226"/>
      <c r="U119" s="206"/>
      <c r="V119" s="206"/>
    </row>
    <row r="120" spans="1:25" s="146" customFormat="1" ht="15">
      <c r="A120" s="15"/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16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Y120" s="189">
        <f>SUM(H98:H119)/2</f>
        <v>17.049999999999997</v>
      </c>
    </row>
    <row r="121" spans="1:22" s="146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s="146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</sheetData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030001000"/>
    <hyperlink ref="F92" r:id="rId2" display="https://podminky.urs.cz/item/CS_URS_2022_01/033103000"/>
    <hyperlink ref="F96" r:id="rId3" display="https://podminky.urs.cz/item/CS_URS_2022_01/033203000"/>
    <hyperlink ref="F100" r:id="rId4" display="https://podminky.urs.cz/item/CS_URS_2022_01/034503000"/>
    <hyperlink ref="F105" r:id="rId5" display="https://podminky.urs.cz/item/CS_URS_2022_01/045203000"/>
    <hyperlink ref="F109" r:id="rId6" display="https://podminky.urs.cz/item/CS_URS_2022_01/045303000"/>
    <hyperlink ref="F113" r:id="rId7" display="https://podminky.urs.cz/item/CS_URS_2022_01/052103000"/>
    <hyperlink ref="F118" r:id="rId8" display="https://podminky.urs.cz/item/CS_URS_2022_01/094104000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CCAC8-83BB-4112-8180-52F898E47D56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5"/>
  <cols>
    <col min="1" max="1" width="7.140625" style="303" customWidth="1"/>
    <col min="2" max="2" width="1.421875" style="303" customWidth="1"/>
    <col min="3" max="4" width="4.28125" style="303" customWidth="1"/>
    <col min="5" max="5" width="10.00390625" style="303" customWidth="1"/>
    <col min="6" max="6" width="7.8515625" style="303" customWidth="1"/>
    <col min="7" max="7" width="4.28125" style="303" customWidth="1"/>
    <col min="8" max="8" width="66.7109375" style="303" customWidth="1"/>
    <col min="9" max="10" width="17.140625" style="303" customWidth="1"/>
    <col min="11" max="11" width="1.421875" style="303" customWidth="1"/>
    <col min="12" max="16384" width="9.140625" style="227" customWidth="1"/>
  </cols>
  <sheetData>
    <row r="1" s="227" customFormat="1" ht="37.5" customHeight="1"/>
    <row r="2" spans="2:11" s="227" customFormat="1" ht="7.5" customHeight="1">
      <c r="B2" s="228"/>
      <c r="C2" s="229"/>
      <c r="D2" s="229"/>
      <c r="E2" s="229"/>
      <c r="F2" s="229"/>
      <c r="G2" s="229"/>
      <c r="H2" s="229"/>
      <c r="I2" s="229"/>
      <c r="J2" s="229"/>
      <c r="K2" s="230"/>
    </row>
    <row r="3" spans="2:11" s="233" customFormat="1" ht="45" customHeight="1">
      <c r="B3" s="231"/>
      <c r="C3" s="345" t="s">
        <v>758</v>
      </c>
      <c r="D3" s="345"/>
      <c r="E3" s="345"/>
      <c r="F3" s="345"/>
      <c r="G3" s="345"/>
      <c r="H3" s="345"/>
      <c r="I3" s="345"/>
      <c r="J3" s="345"/>
      <c r="K3" s="232"/>
    </row>
    <row r="4" spans="2:11" s="227" customFormat="1" ht="25.5" customHeight="1">
      <c r="B4" s="234"/>
      <c r="C4" s="346" t="s">
        <v>759</v>
      </c>
      <c r="D4" s="346"/>
      <c r="E4" s="346"/>
      <c r="F4" s="346"/>
      <c r="G4" s="346"/>
      <c r="H4" s="346"/>
      <c r="I4" s="346"/>
      <c r="J4" s="346"/>
      <c r="K4" s="235"/>
    </row>
    <row r="5" spans="2:11" s="227" customFormat="1" ht="5.25" customHeight="1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s="227" customFormat="1" ht="15" customHeight="1">
      <c r="B6" s="234"/>
      <c r="C6" s="344" t="s">
        <v>760</v>
      </c>
      <c r="D6" s="344"/>
      <c r="E6" s="344"/>
      <c r="F6" s="344"/>
      <c r="G6" s="344"/>
      <c r="H6" s="344"/>
      <c r="I6" s="344"/>
      <c r="J6" s="344"/>
      <c r="K6" s="235"/>
    </row>
    <row r="7" spans="2:11" s="227" customFormat="1" ht="15" customHeight="1">
      <c r="B7" s="238"/>
      <c r="C7" s="344" t="s">
        <v>761</v>
      </c>
      <c r="D7" s="344"/>
      <c r="E7" s="344"/>
      <c r="F7" s="344"/>
      <c r="G7" s="344"/>
      <c r="H7" s="344"/>
      <c r="I7" s="344"/>
      <c r="J7" s="344"/>
      <c r="K7" s="235"/>
    </row>
    <row r="8" spans="2:11" s="227" customFormat="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s="227" customFormat="1" ht="15" customHeight="1">
      <c r="B9" s="238"/>
      <c r="C9" s="344" t="s">
        <v>762</v>
      </c>
      <c r="D9" s="344"/>
      <c r="E9" s="344"/>
      <c r="F9" s="344"/>
      <c r="G9" s="344"/>
      <c r="H9" s="344"/>
      <c r="I9" s="344"/>
      <c r="J9" s="344"/>
      <c r="K9" s="235"/>
    </row>
    <row r="10" spans="2:11" s="227" customFormat="1" ht="15" customHeight="1">
      <c r="B10" s="238"/>
      <c r="C10" s="237"/>
      <c r="D10" s="344" t="s">
        <v>763</v>
      </c>
      <c r="E10" s="344"/>
      <c r="F10" s="344"/>
      <c r="G10" s="344"/>
      <c r="H10" s="344"/>
      <c r="I10" s="344"/>
      <c r="J10" s="344"/>
      <c r="K10" s="235"/>
    </row>
    <row r="11" spans="2:11" s="227" customFormat="1" ht="15" customHeight="1">
      <c r="B11" s="238"/>
      <c r="C11" s="239"/>
      <c r="D11" s="344" t="s">
        <v>764</v>
      </c>
      <c r="E11" s="344"/>
      <c r="F11" s="344"/>
      <c r="G11" s="344"/>
      <c r="H11" s="344"/>
      <c r="I11" s="344"/>
      <c r="J11" s="344"/>
      <c r="K11" s="235"/>
    </row>
    <row r="12" spans="2:11" s="227" customFormat="1" ht="15" customHeight="1">
      <c r="B12" s="238"/>
      <c r="C12" s="239"/>
      <c r="D12" s="237"/>
      <c r="E12" s="237"/>
      <c r="F12" s="237"/>
      <c r="G12" s="237"/>
      <c r="H12" s="237"/>
      <c r="I12" s="237"/>
      <c r="J12" s="237"/>
      <c r="K12" s="235"/>
    </row>
    <row r="13" spans="2:11" s="227" customFormat="1" ht="15" customHeight="1">
      <c r="B13" s="238"/>
      <c r="C13" s="239"/>
      <c r="D13" s="240" t="s">
        <v>765</v>
      </c>
      <c r="E13" s="237"/>
      <c r="F13" s="237"/>
      <c r="G13" s="237"/>
      <c r="H13" s="237"/>
      <c r="I13" s="237"/>
      <c r="J13" s="237"/>
      <c r="K13" s="235"/>
    </row>
    <row r="14" spans="2:11" s="227" customFormat="1" ht="12.75" customHeight="1">
      <c r="B14" s="238"/>
      <c r="C14" s="239"/>
      <c r="D14" s="239"/>
      <c r="E14" s="239"/>
      <c r="F14" s="239"/>
      <c r="G14" s="239"/>
      <c r="H14" s="239"/>
      <c r="I14" s="239"/>
      <c r="J14" s="239"/>
      <c r="K14" s="235"/>
    </row>
    <row r="15" spans="2:11" s="227" customFormat="1" ht="15" customHeight="1">
      <c r="B15" s="238"/>
      <c r="C15" s="239"/>
      <c r="D15" s="344" t="s">
        <v>766</v>
      </c>
      <c r="E15" s="344"/>
      <c r="F15" s="344"/>
      <c r="G15" s="344"/>
      <c r="H15" s="344"/>
      <c r="I15" s="344"/>
      <c r="J15" s="344"/>
      <c r="K15" s="235"/>
    </row>
    <row r="16" spans="2:11" s="227" customFormat="1" ht="15" customHeight="1">
      <c r="B16" s="238"/>
      <c r="C16" s="239"/>
      <c r="D16" s="344" t="s">
        <v>767</v>
      </c>
      <c r="E16" s="344"/>
      <c r="F16" s="344"/>
      <c r="G16" s="344"/>
      <c r="H16" s="344"/>
      <c r="I16" s="344"/>
      <c r="J16" s="344"/>
      <c r="K16" s="235"/>
    </row>
    <row r="17" spans="2:11" s="227" customFormat="1" ht="15" customHeight="1">
      <c r="B17" s="238"/>
      <c r="C17" s="239"/>
      <c r="D17" s="344" t="s">
        <v>768</v>
      </c>
      <c r="E17" s="344"/>
      <c r="F17" s="344"/>
      <c r="G17" s="344"/>
      <c r="H17" s="344"/>
      <c r="I17" s="344"/>
      <c r="J17" s="344"/>
      <c r="K17" s="235"/>
    </row>
    <row r="18" spans="2:11" s="227" customFormat="1" ht="15" customHeight="1">
      <c r="B18" s="238"/>
      <c r="C18" s="239"/>
      <c r="D18" s="239"/>
      <c r="E18" s="241" t="s">
        <v>45</v>
      </c>
      <c r="F18" s="344" t="s">
        <v>769</v>
      </c>
      <c r="G18" s="344"/>
      <c r="H18" s="344"/>
      <c r="I18" s="344"/>
      <c r="J18" s="344"/>
      <c r="K18" s="235"/>
    </row>
    <row r="19" spans="2:11" s="227" customFormat="1" ht="15" customHeight="1">
      <c r="B19" s="238"/>
      <c r="C19" s="239"/>
      <c r="D19" s="239"/>
      <c r="E19" s="241" t="s">
        <v>770</v>
      </c>
      <c r="F19" s="344" t="s">
        <v>771</v>
      </c>
      <c r="G19" s="344"/>
      <c r="H19" s="344"/>
      <c r="I19" s="344"/>
      <c r="J19" s="344"/>
      <c r="K19" s="235"/>
    </row>
    <row r="20" spans="2:11" s="227" customFormat="1" ht="15" customHeight="1">
      <c r="B20" s="238"/>
      <c r="C20" s="239"/>
      <c r="D20" s="239"/>
      <c r="E20" s="241" t="s">
        <v>772</v>
      </c>
      <c r="F20" s="344" t="s">
        <v>773</v>
      </c>
      <c r="G20" s="344"/>
      <c r="H20" s="344"/>
      <c r="I20" s="344"/>
      <c r="J20" s="344"/>
      <c r="K20" s="235"/>
    </row>
    <row r="21" spans="2:11" s="227" customFormat="1" ht="15" customHeight="1">
      <c r="B21" s="238"/>
      <c r="C21" s="239"/>
      <c r="D21" s="239"/>
      <c r="E21" s="241" t="s">
        <v>774</v>
      </c>
      <c r="F21" s="344" t="s">
        <v>775</v>
      </c>
      <c r="G21" s="344"/>
      <c r="H21" s="344"/>
      <c r="I21" s="344"/>
      <c r="J21" s="344"/>
      <c r="K21" s="235"/>
    </row>
    <row r="22" spans="2:11" s="227" customFormat="1" ht="15" customHeight="1">
      <c r="B22" s="238"/>
      <c r="C22" s="239"/>
      <c r="D22" s="239"/>
      <c r="E22" s="241" t="s">
        <v>776</v>
      </c>
      <c r="F22" s="344" t="s">
        <v>777</v>
      </c>
      <c r="G22" s="344"/>
      <c r="H22" s="344"/>
      <c r="I22" s="344"/>
      <c r="J22" s="344"/>
      <c r="K22" s="235"/>
    </row>
    <row r="23" spans="2:11" s="227" customFormat="1" ht="15" customHeight="1">
      <c r="B23" s="238"/>
      <c r="C23" s="239"/>
      <c r="D23" s="239"/>
      <c r="E23" s="241" t="s">
        <v>778</v>
      </c>
      <c r="F23" s="344" t="s">
        <v>779</v>
      </c>
      <c r="G23" s="344"/>
      <c r="H23" s="344"/>
      <c r="I23" s="344"/>
      <c r="J23" s="344"/>
      <c r="K23" s="235"/>
    </row>
    <row r="24" spans="2:11" s="227" customFormat="1" ht="12.75" customHeight="1">
      <c r="B24" s="238"/>
      <c r="C24" s="239"/>
      <c r="D24" s="239"/>
      <c r="E24" s="239"/>
      <c r="F24" s="239"/>
      <c r="G24" s="239"/>
      <c r="H24" s="239"/>
      <c r="I24" s="239"/>
      <c r="J24" s="239"/>
      <c r="K24" s="235"/>
    </row>
    <row r="25" spans="2:11" s="227" customFormat="1" ht="15" customHeight="1">
      <c r="B25" s="238"/>
      <c r="C25" s="344" t="s">
        <v>780</v>
      </c>
      <c r="D25" s="344"/>
      <c r="E25" s="344"/>
      <c r="F25" s="344"/>
      <c r="G25" s="344"/>
      <c r="H25" s="344"/>
      <c r="I25" s="344"/>
      <c r="J25" s="344"/>
      <c r="K25" s="235"/>
    </row>
    <row r="26" spans="2:11" s="227" customFormat="1" ht="15" customHeight="1">
      <c r="B26" s="238"/>
      <c r="C26" s="344" t="s">
        <v>781</v>
      </c>
      <c r="D26" s="344"/>
      <c r="E26" s="344"/>
      <c r="F26" s="344"/>
      <c r="G26" s="344"/>
      <c r="H26" s="344"/>
      <c r="I26" s="344"/>
      <c r="J26" s="344"/>
      <c r="K26" s="235"/>
    </row>
    <row r="27" spans="2:11" s="227" customFormat="1" ht="15" customHeight="1">
      <c r="B27" s="238"/>
      <c r="C27" s="237"/>
      <c r="D27" s="344" t="s">
        <v>782</v>
      </c>
      <c r="E27" s="344"/>
      <c r="F27" s="344"/>
      <c r="G27" s="344"/>
      <c r="H27" s="344"/>
      <c r="I27" s="344"/>
      <c r="J27" s="344"/>
      <c r="K27" s="235"/>
    </row>
    <row r="28" spans="2:11" s="227" customFormat="1" ht="15" customHeight="1">
      <c r="B28" s="238"/>
      <c r="C28" s="239"/>
      <c r="D28" s="344" t="s">
        <v>783</v>
      </c>
      <c r="E28" s="344"/>
      <c r="F28" s="344"/>
      <c r="G28" s="344"/>
      <c r="H28" s="344"/>
      <c r="I28" s="344"/>
      <c r="J28" s="344"/>
      <c r="K28" s="235"/>
    </row>
    <row r="29" spans="2:11" s="227" customFormat="1" ht="12.75" customHeight="1">
      <c r="B29" s="238"/>
      <c r="C29" s="239"/>
      <c r="D29" s="239"/>
      <c r="E29" s="239"/>
      <c r="F29" s="239"/>
      <c r="G29" s="239"/>
      <c r="H29" s="239"/>
      <c r="I29" s="239"/>
      <c r="J29" s="239"/>
      <c r="K29" s="235"/>
    </row>
    <row r="30" spans="2:11" s="227" customFormat="1" ht="15" customHeight="1">
      <c r="B30" s="238"/>
      <c r="C30" s="239"/>
      <c r="D30" s="344" t="s">
        <v>784</v>
      </c>
      <c r="E30" s="344"/>
      <c r="F30" s="344"/>
      <c r="G30" s="344"/>
      <c r="H30" s="344"/>
      <c r="I30" s="344"/>
      <c r="J30" s="344"/>
      <c r="K30" s="235"/>
    </row>
    <row r="31" spans="2:11" s="227" customFormat="1" ht="15" customHeight="1">
      <c r="B31" s="238"/>
      <c r="C31" s="239"/>
      <c r="D31" s="344" t="s">
        <v>785</v>
      </c>
      <c r="E31" s="344"/>
      <c r="F31" s="344"/>
      <c r="G31" s="344"/>
      <c r="H31" s="344"/>
      <c r="I31" s="344"/>
      <c r="J31" s="344"/>
      <c r="K31" s="235"/>
    </row>
    <row r="32" spans="2:11" s="227" customFormat="1" ht="12.75" customHeight="1">
      <c r="B32" s="238"/>
      <c r="C32" s="239"/>
      <c r="D32" s="239"/>
      <c r="E32" s="239"/>
      <c r="F32" s="239"/>
      <c r="G32" s="239"/>
      <c r="H32" s="239"/>
      <c r="I32" s="239"/>
      <c r="J32" s="239"/>
      <c r="K32" s="235"/>
    </row>
    <row r="33" spans="2:11" s="227" customFormat="1" ht="15" customHeight="1">
      <c r="B33" s="238"/>
      <c r="C33" s="239"/>
      <c r="D33" s="344" t="s">
        <v>786</v>
      </c>
      <c r="E33" s="344"/>
      <c r="F33" s="344"/>
      <c r="G33" s="344"/>
      <c r="H33" s="344"/>
      <c r="I33" s="344"/>
      <c r="J33" s="344"/>
      <c r="K33" s="235"/>
    </row>
    <row r="34" spans="2:11" s="227" customFormat="1" ht="15" customHeight="1">
      <c r="B34" s="238"/>
      <c r="C34" s="239"/>
      <c r="D34" s="344" t="s">
        <v>787</v>
      </c>
      <c r="E34" s="344"/>
      <c r="F34" s="344"/>
      <c r="G34" s="344"/>
      <c r="H34" s="344"/>
      <c r="I34" s="344"/>
      <c r="J34" s="344"/>
      <c r="K34" s="235"/>
    </row>
    <row r="35" spans="2:11" s="227" customFormat="1" ht="15" customHeight="1">
      <c r="B35" s="238"/>
      <c r="C35" s="239"/>
      <c r="D35" s="344" t="s">
        <v>788</v>
      </c>
      <c r="E35" s="344"/>
      <c r="F35" s="344"/>
      <c r="G35" s="344"/>
      <c r="H35" s="344"/>
      <c r="I35" s="344"/>
      <c r="J35" s="344"/>
      <c r="K35" s="235"/>
    </row>
    <row r="36" spans="2:11" s="227" customFormat="1" ht="15" customHeight="1">
      <c r="B36" s="238"/>
      <c r="C36" s="239"/>
      <c r="D36" s="237"/>
      <c r="E36" s="240" t="s">
        <v>74</v>
      </c>
      <c r="F36" s="237"/>
      <c r="G36" s="344" t="s">
        <v>789</v>
      </c>
      <c r="H36" s="344"/>
      <c r="I36" s="344"/>
      <c r="J36" s="344"/>
      <c r="K36" s="235"/>
    </row>
    <row r="37" spans="2:11" s="227" customFormat="1" ht="30.75" customHeight="1">
      <c r="B37" s="238"/>
      <c r="C37" s="239"/>
      <c r="D37" s="237"/>
      <c r="E37" s="240" t="s">
        <v>790</v>
      </c>
      <c r="F37" s="237"/>
      <c r="G37" s="344" t="s">
        <v>791</v>
      </c>
      <c r="H37" s="344"/>
      <c r="I37" s="344"/>
      <c r="J37" s="344"/>
      <c r="K37" s="235"/>
    </row>
    <row r="38" spans="2:11" s="227" customFormat="1" ht="15" customHeight="1">
      <c r="B38" s="238"/>
      <c r="C38" s="239"/>
      <c r="D38" s="237"/>
      <c r="E38" s="240" t="s">
        <v>36</v>
      </c>
      <c r="F38" s="237"/>
      <c r="G38" s="344" t="s">
        <v>792</v>
      </c>
      <c r="H38" s="344"/>
      <c r="I38" s="344"/>
      <c r="J38" s="344"/>
      <c r="K38" s="235"/>
    </row>
    <row r="39" spans="2:11" s="227" customFormat="1" ht="15" customHeight="1">
      <c r="B39" s="238"/>
      <c r="C39" s="239"/>
      <c r="D39" s="237"/>
      <c r="E39" s="240" t="s">
        <v>37</v>
      </c>
      <c r="F39" s="237"/>
      <c r="G39" s="344" t="s">
        <v>793</v>
      </c>
      <c r="H39" s="344"/>
      <c r="I39" s="344"/>
      <c r="J39" s="344"/>
      <c r="K39" s="235"/>
    </row>
    <row r="40" spans="2:11" s="227" customFormat="1" ht="15" customHeight="1">
      <c r="B40" s="238"/>
      <c r="C40" s="239"/>
      <c r="D40" s="237"/>
      <c r="E40" s="240" t="s">
        <v>75</v>
      </c>
      <c r="F40" s="237"/>
      <c r="G40" s="344" t="s">
        <v>794</v>
      </c>
      <c r="H40" s="344"/>
      <c r="I40" s="344"/>
      <c r="J40" s="344"/>
      <c r="K40" s="235"/>
    </row>
    <row r="41" spans="2:11" s="227" customFormat="1" ht="15" customHeight="1">
      <c r="B41" s="238"/>
      <c r="C41" s="239"/>
      <c r="D41" s="237"/>
      <c r="E41" s="240" t="s">
        <v>76</v>
      </c>
      <c r="F41" s="237"/>
      <c r="G41" s="344" t="s">
        <v>795</v>
      </c>
      <c r="H41" s="344"/>
      <c r="I41" s="344"/>
      <c r="J41" s="344"/>
      <c r="K41" s="235"/>
    </row>
    <row r="42" spans="2:11" s="227" customFormat="1" ht="15" customHeight="1">
      <c r="B42" s="238"/>
      <c r="C42" s="239"/>
      <c r="D42" s="237"/>
      <c r="E42" s="240" t="s">
        <v>796</v>
      </c>
      <c r="F42" s="237"/>
      <c r="G42" s="344" t="s">
        <v>797</v>
      </c>
      <c r="H42" s="344"/>
      <c r="I42" s="344"/>
      <c r="J42" s="344"/>
      <c r="K42" s="235"/>
    </row>
    <row r="43" spans="2:11" s="227" customFormat="1" ht="15" customHeight="1">
      <c r="B43" s="238"/>
      <c r="C43" s="239"/>
      <c r="D43" s="237"/>
      <c r="E43" s="240"/>
      <c r="F43" s="237"/>
      <c r="G43" s="344" t="s">
        <v>798</v>
      </c>
      <c r="H43" s="344"/>
      <c r="I43" s="344"/>
      <c r="J43" s="344"/>
      <c r="K43" s="235"/>
    </row>
    <row r="44" spans="2:11" s="227" customFormat="1" ht="15" customHeight="1">
      <c r="B44" s="238"/>
      <c r="C44" s="239"/>
      <c r="D44" s="237"/>
      <c r="E44" s="240" t="s">
        <v>799</v>
      </c>
      <c r="F44" s="237"/>
      <c r="G44" s="344" t="s">
        <v>800</v>
      </c>
      <c r="H44" s="344"/>
      <c r="I44" s="344"/>
      <c r="J44" s="344"/>
      <c r="K44" s="235"/>
    </row>
    <row r="45" spans="2:11" s="227" customFormat="1" ht="15" customHeight="1">
      <c r="B45" s="238"/>
      <c r="C45" s="239"/>
      <c r="D45" s="237"/>
      <c r="E45" s="240" t="s">
        <v>78</v>
      </c>
      <c r="F45" s="237"/>
      <c r="G45" s="344" t="s">
        <v>801</v>
      </c>
      <c r="H45" s="344"/>
      <c r="I45" s="344"/>
      <c r="J45" s="344"/>
      <c r="K45" s="235"/>
    </row>
    <row r="46" spans="2:11" s="227" customFormat="1" ht="12.75" customHeight="1">
      <c r="B46" s="238"/>
      <c r="C46" s="239"/>
      <c r="D46" s="237"/>
      <c r="E46" s="237"/>
      <c r="F46" s="237"/>
      <c r="G46" s="237"/>
      <c r="H46" s="237"/>
      <c r="I46" s="237"/>
      <c r="J46" s="237"/>
      <c r="K46" s="235"/>
    </row>
    <row r="47" spans="2:11" s="227" customFormat="1" ht="15" customHeight="1">
      <c r="B47" s="238"/>
      <c r="C47" s="239"/>
      <c r="D47" s="344" t="s">
        <v>802</v>
      </c>
      <c r="E47" s="344"/>
      <c r="F47" s="344"/>
      <c r="G47" s="344"/>
      <c r="H47" s="344"/>
      <c r="I47" s="344"/>
      <c r="J47" s="344"/>
      <c r="K47" s="235"/>
    </row>
    <row r="48" spans="2:11" s="227" customFormat="1" ht="15" customHeight="1">
      <c r="B48" s="238"/>
      <c r="C48" s="239"/>
      <c r="D48" s="239"/>
      <c r="E48" s="344" t="s">
        <v>803</v>
      </c>
      <c r="F48" s="344"/>
      <c r="G48" s="344"/>
      <c r="H48" s="344"/>
      <c r="I48" s="344"/>
      <c r="J48" s="344"/>
      <c r="K48" s="235"/>
    </row>
    <row r="49" spans="2:11" s="227" customFormat="1" ht="15" customHeight="1">
      <c r="B49" s="238"/>
      <c r="C49" s="239"/>
      <c r="D49" s="239"/>
      <c r="E49" s="344" t="s">
        <v>804</v>
      </c>
      <c r="F49" s="344"/>
      <c r="G49" s="344"/>
      <c r="H49" s="344"/>
      <c r="I49" s="344"/>
      <c r="J49" s="344"/>
      <c r="K49" s="235"/>
    </row>
    <row r="50" spans="2:11" s="227" customFormat="1" ht="15" customHeight="1">
      <c r="B50" s="238"/>
      <c r="C50" s="239"/>
      <c r="D50" s="239"/>
      <c r="E50" s="344" t="s">
        <v>805</v>
      </c>
      <c r="F50" s="344"/>
      <c r="G50" s="344"/>
      <c r="H50" s="344"/>
      <c r="I50" s="344"/>
      <c r="J50" s="344"/>
      <c r="K50" s="235"/>
    </row>
    <row r="51" spans="2:11" s="227" customFormat="1" ht="15" customHeight="1">
      <c r="B51" s="238"/>
      <c r="C51" s="239"/>
      <c r="D51" s="344" t="s">
        <v>806</v>
      </c>
      <c r="E51" s="344"/>
      <c r="F51" s="344"/>
      <c r="G51" s="344"/>
      <c r="H51" s="344"/>
      <c r="I51" s="344"/>
      <c r="J51" s="344"/>
      <c r="K51" s="235"/>
    </row>
    <row r="52" spans="2:11" s="227" customFormat="1" ht="25.5" customHeight="1">
      <c r="B52" s="234"/>
      <c r="C52" s="346" t="s">
        <v>807</v>
      </c>
      <c r="D52" s="346"/>
      <c r="E52" s="346"/>
      <c r="F52" s="346"/>
      <c r="G52" s="346"/>
      <c r="H52" s="346"/>
      <c r="I52" s="346"/>
      <c r="J52" s="346"/>
      <c r="K52" s="235"/>
    </row>
    <row r="53" spans="2:11" s="227" customFormat="1" ht="5.25" customHeight="1">
      <c r="B53" s="234"/>
      <c r="C53" s="236"/>
      <c r="D53" s="236"/>
      <c r="E53" s="236"/>
      <c r="F53" s="236"/>
      <c r="G53" s="236"/>
      <c r="H53" s="236"/>
      <c r="I53" s="236"/>
      <c r="J53" s="236"/>
      <c r="K53" s="235"/>
    </row>
    <row r="54" spans="2:11" s="227" customFormat="1" ht="15" customHeight="1">
      <c r="B54" s="234"/>
      <c r="C54" s="344" t="s">
        <v>808</v>
      </c>
      <c r="D54" s="344"/>
      <c r="E54" s="344"/>
      <c r="F54" s="344"/>
      <c r="G54" s="344"/>
      <c r="H54" s="344"/>
      <c r="I54" s="344"/>
      <c r="J54" s="344"/>
      <c r="K54" s="235"/>
    </row>
    <row r="55" spans="2:11" s="227" customFormat="1" ht="15" customHeight="1">
      <c r="B55" s="234"/>
      <c r="C55" s="344" t="s">
        <v>809</v>
      </c>
      <c r="D55" s="344"/>
      <c r="E55" s="344"/>
      <c r="F55" s="344"/>
      <c r="G55" s="344"/>
      <c r="H55" s="344"/>
      <c r="I55" s="344"/>
      <c r="J55" s="344"/>
      <c r="K55" s="235"/>
    </row>
    <row r="56" spans="2:11" s="227" customFormat="1" ht="12.75" customHeight="1">
      <c r="B56" s="234"/>
      <c r="C56" s="237"/>
      <c r="D56" s="237"/>
      <c r="E56" s="237"/>
      <c r="F56" s="237"/>
      <c r="G56" s="237"/>
      <c r="H56" s="237"/>
      <c r="I56" s="237"/>
      <c r="J56" s="237"/>
      <c r="K56" s="235"/>
    </row>
    <row r="57" spans="2:11" s="227" customFormat="1" ht="15" customHeight="1">
      <c r="B57" s="234"/>
      <c r="C57" s="344" t="s">
        <v>810</v>
      </c>
      <c r="D57" s="344"/>
      <c r="E57" s="344"/>
      <c r="F57" s="344"/>
      <c r="G57" s="344"/>
      <c r="H57" s="344"/>
      <c r="I57" s="344"/>
      <c r="J57" s="344"/>
      <c r="K57" s="235"/>
    </row>
    <row r="58" spans="2:11" s="227" customFormat="1" ht="15" customHeight="1">
      <c r="B58" s="234"/>
      <c r="C58" s="239"/>
      <c r="D58" s="344" t="s">
        <v>811</v>
      </c>
      <c r="E58" s="344"/>
      <c r="F58" s="344"/>
      <c r="G58" s="344"/>
      <c r="H58" s="344"/>
      <c r="I58" s="344"/>
      <c r="J58" s="344"/>
      <c r="K58" s="235"/>
    </row>
    <row r="59" spans="2:11" s="227" customFormat="1" ht="15" customHeight="1">
      <c r="B59" s="234"/>
      <c r="C59" s="239"/>
      <c r="D59" s="344" t="s">
        <v>812</v>
      </c>
      <c r="E59" s="344"/>
      <c r="F59" s="344"/>
      <c r="G59" s="344"/>
      <c r="H59" s="344"/>
      <c r="I59" s="344"/>
      <c r="J59" s="344"/>
      <c r="K59" s="235"/>
    </row>
    <row r="60" spans="2:11" s="227" customFormat="1" ht="15" customHeight="1">
      <c r="B60" s="234"/>
      <c r="C60" s="239"/>
      <c r="D60" s="344" t="s">
        <v>813</v>
      </c>
      <c r="E60" s="344"/>
      <c r="F60" s="344"/>
      <c r="G60" s="344"/>
      <c r="H60" s="344"/>
      <c r="I60" s="344"/>
      <c r="J60" s="344"/>
      <c r="K60" s="235"/>
    </row>
    <row r="61" spans="2:11" s="227" customFormat="1" ht="15" customHeight="1">
      <c r="B61" s="234"/>
      <c r="C61" s="239"/>
      <c r="D61" s="344" t="s">
        <v>814</v>
      </c>
      <c r="E61" s="344"/>
      <c r="F61" s="344"/>
      <c r="G61" s="344"/>
      <c r="H61" s="344"/>
      <c r="I61" s="344"/>
      <c r="J61" s="344"/>
      <c r="K61" s="235"/>
    </row>
    <row r="62" spans="2:11" s="227" customFormat="1" ht="15" customHeight="1">
      <c r="B62" s="234"/>
      <c r="C62" s="239"/>
      <c r="D62" s="348" t="s">
        <v>815</v>
      </c>
      <c r="E62" s="348"/>
      <c r="F62" s="348"/>
      <c r="G62" s="348"/>
      <c r="H62" s="348"/>
      <c r="I62" s="348"/>
      <c r="J62" s="348"/>
      <c r="K62" s="235"/>
    </row>
    <row r="63" spans="2:11" s="227" customFormat="1" ht="15" customHeight="1">
      <c r="B63" s="234"/>
      <c r="C63" s="239"/>
      <c r="D63" s="344" t="s">
        <v>816</v>
      </c>
      <c r="E63" s="344"/>
      <c r="F63" s="344"/>
      <c r="G63" s="344"/>
      <c r="H63" s="344"/>
      <c r="I63" s="344"/>
      <c r="J63" s="344"/>
      <c r="K63" s="235"/>
    </row>
    <row r="64" spans="2:11" s="227" customFormat="1" ht="12.75" customHeight="1">
      <c r="B64" s="234"/>
      <c r="C64" s="239"/>
      <c r="D64" s="239"/>
      <c r="E64" s="242"/>
      <c r="F64" s="239"/>
      <c r="G64" s="239"/>
      <c r="H64" s="239"/>
      <c r="I64" s="239"/>
      <c r="J64" s="239"/>
      <c r="K64" s="235"/>
    </row>
    <row r="65" spans="2:11" s="227" customFormat="1" ht="15" customHeight="1">
      <c r="B65" s="234"/>
      <c r="C65" s="239"/>
      <c r="D65" s="344" t="s">
        <v>817</v>
      </c>
      <c r="E65" s="344"/>
      <c r="F65" s="344"/>
      <c r="G65" s="344"/>
      <c r="H65" s="344"/>
      <c r="I65" s="344"/>
      <c r="J65" s="344"/>
      <c r="K65" s="235"/>
    </row>
    <row r="66" spans="2:11" s="227" customFormat="1" ht="15" customHeight="1">
      <c r="B66" s="234"/>
      <c r="C66" s="239"/>
      <c r="D66" s="348" t="s">
        <v>818</v>
      </c>
      <c r="E66" s="348"/>
      <c r="F66" s="348"/>
      <c r="G66" s="348"/>
      <c r="H66" s="348"/>
      <c r="I66" s="348"/>
      <c r="J66" s="348"/>
      <c r="K66" s="235"/>
    </row>
    <row r="67" spans="2:11" s="227" customFormat="1" ht="15" customHeight="1">
      <c r="B67" s="234"/>
      <c r="C67" s="239"/>
      <c r="D67" s="344" t="s">
        <v>819</v>
      </c>
      <c r="E67" s="344"/>
      <c r="F67" s="344"/>
      <c r="G67" s="344"/>
      <c r="H67" s="344"/>
      <c r="I67" s="344"/>
      <c r="J67" s="344"/>
      <c r="K67" s="235"/>
    </row>
    <row r="68" spans="2:11" s="227" customFormat="1" ht="15" customHeight="1">
      <c r="B68" s="234"/>
      <c r="C68" s="239"/>
      <c r="D68" s="344" t="s">
        <v>820</v>
      </c>
      <c r="E68" s="344"/>
      <c r="F68" s="344"/>
      <c r="G68" s="344"/>
      <c r="H68" s="344"/>
      <c r="I68" s="344"/>
      <c r="J68" s="344"/>
      <c r="K68" s="235"/>
    </row>
    <row r="69" spans="2:11" s="227" customFormat="1" ht="15" customHeight="1">
      <c r="B69" s="234"/>
      <c r="C69" s="239"/>
      <c r="D69" s="344" t="s">
        <v>821</v>
      </c>
      <c r="E69" s="344"/>
      <c r="F69" s="344"/>
      <c r="G69" s="344"/>
      <c r="H69" s="344"/>
      <c r="I69" s="344"/>
      <c r="J69" s="344"/>
      <c r="K69" s="235"/>
    </row>
    <row r="70" spans="2:11" s="227" customFormat="1" ht="15" customHeight="1">
      <c r="B70" s="234"/>
      <c r="C70" s="239"/>
      <c r="D70" s="344" t="s">
        <v>822</v>
      </c>
      <c r="E70" s="344"/>
      <c r="F70" s="344"/>
      <c r="G70" s="344"/>
      <c r="H70" s="344"/>
      <c r="I70" s="344"/>
      <c r="J70" s="344"/>
      <c r="K70" s="235"/>
    </row>
    <row r="71" spans="2:11" s="227" customFormat="1" ht="12.75" customHeight="1">
      <c r="B71" s="243"/>
      <c r="C71" s="244"/>
      <c r="D71" s="244"/>
      <c r="E71" s="244"/>
      <c r="F71" s="244"/>
      <c r="G71" s="244"/>
      <c r="H71" s="244"/>
      <c r="I71" s="244"/>
      <c r="J71" s="244"/>
      <c r="K71" s="245"/>
    </row>
    <row r="72" spans="2:11" s="227" customFormat="1" ht="18.75" customHeight="1">
      <c r="B72" s="246"/>
      <c r="C72" s="246"/>
      <c r="D72" s="246"/>
      <c r="E72" s="246"/>
      <c r="F72" s="246"/>
      <c r="G72" s="246"/>
      <c r="H72" s="246"/>
      <c r="I72" s="246"/>
      <c r="J72" s="246"/>
      <c r="K72" s="246"/>
    </row>
    <row r="73" spans="2:11" s="227" customFormat="1" ht="18.75" customHeight="1">
      <c r="B73" s="246"/>
      <c r="C73" s="246"/>
      <c r="D73" s="246"/>
      <c r="E73" s="246"/>
      <c r="F73" s="246"/>
      <c r="G73" s="246"/>
      <c r="H73" s="246"/>
      <c r="I73" s="246"/>
      <c r="J73" s="246"/>
      <c r="K73" s="246"/>
    </row>
    <row r="74" spans="2:11" s="227" customFormat="1" ht="7.5" customHeight="1">
      <c r="B74" s="247"/>
      <c r="C74" s="248"/>
      <c r="D74" s="248"/>
      <c r="E74" s="248"/>
      <c r="F74" s="248"/>
      <c r="G74" s="248"/>
      <c r="H74" s="248"/>
      <c r="I74" s="248"/>
      <c r="J74" s="248"/>
      <c r="K74" s="249"/>
    </row>
    <row r="75" spans="2:11" s="227" customFormat="1" ht="45" customHeight="1">
      <c r="B75" s="250"/>
      <c r="C75" s="347" t="s">
        <v>823</v>
      </c>
      <c r="D75" s="347"/>
      <c r="E75" s="347"/>
      <c r="F75" s="347"/>
      <c r="G75" s="347"/>
      <c r="H75" s="347"/>
      <c r="I75" s="347"/>
      <c r="J75" s="347"/>
      <c r="K75" s="251"/>
    </row>
    <row r="76" spans="2:11" s="227" customFormat="1" ht="17.25" customHeight="1">
      <c r="B76" s="250"/>
      <c r="C76" s="252" t="s">
        <v>824</v>
      </c>
      <c r="D76" s="252"/>
      <c r="E76" s="252"/>
      <c r="F76" s="252" t="s">
        <v>825</v>
      </c>
      <c r="G76" s="253"/>
      <c r="H76" s="252" t="s">
        <v>37</v>
      </c>
      <c r="I76" s="252" t="s">
        <v>40</v>
      </c>
      <c r="J76" s="252" t="s">
        <v>826</v>
      </c>
      <c r="K76" s="251"/>
    </row>
    <row r="77" spans="2:11" s="227" customFormat="1" ht="17.25" customHeight="1">
      <c r="B77" s="250"/>
      <c r="C77" s="254" t="s">
        <v>827</v>
      </c>
      <c r="D77" s="254"/>
      <c r="E77" s="254"/>
      <c r="F77" s="255" t="s">
        <v>828</v>
      </c>
      <c r="G77" s="256"/>
      <c r="H77" s="254"/>
      <c r="I77" s="254"/>
      <c r="J77" s="254" t="s">
        <v>829</v>
      </c>
      <c r="K77" s="251"/>
    </row>
    <row r="78" spans="2:11" s="227" customFormat="1" ht="5.25" customHeight="1">
      <c r="B78" s="250"/>
      <c r="C78" s="257"/>
      <c r="D78" s="257"/>
      <c r="E78" s="257"/>
      <c r="F78" s="257"/>
      <c r="G78" s="258"/>
      <c r="H78" s="257"/>
      <c r="I78" s="257"/>
      <c r="J78" s="257"/>
      <c r="K78" s="251"/>
    </row>
    <row r="79" spans="2:11" s="227" customFormat="1" ht="15" customHeight="1">
      <c r="B79" s="250"/>
      <c r="C79" s="240" t="s">
        <v>36</v>
      </c>
      <c r="D79" s="259"/>
      <c r="E79" s="259"/>
      <c r="F79" s="260" t="s">
        <v>830</v>
      </c>
      <c r="G79" s="240"/>
      <c r="H79" s="240" t="s">
        <v>831</v>
      </c>
      <c r="I79" s="240" t="s">
        <v>832</v>
      </c>
      <c r="J79" s="240">
        <v>20</v>
      </c>
      <c r="K79" s="251"/>
    </row>
    <row r="80" spans="2:11" s="227" customFormat="1" ht="15" customHeight="1">
      <c r="B80" s="250"/>
      <c r="C80" s="240" t="s">
        <v>833</v>
      </c>
      <c r="D80" s="240"/>
      <c r="E80" s="240"/>
      <c r="F80" s="260" t="s">
        <v>830</v>
      </c>
      <c r="G80" s="240"/>
      <c r="H80" s="240" t="s">
        <v>834</v>
      </c>
      <c r="I80" s="240" t="s">
        <v>832</v>
      </c>
      <c r="J80" s="240">
        <v>120</v>
      </c>
      <c r="K80" s="251"/>
    </row>
    <row r="81" spans="2:11" s="227" customFormat="1" ht="15" customHeight="1">
      <c r="B81" s="261"/>
      <c r="C81" s="240" t="s">
        <v>835</v>
      </c>
      <c r="D81" s="240"/>
      <c r="E81" s="240"/>
      <c r="F81" s="260" t="s">
        <v>836</v>
      </c>
      <c r="G81" s="240"/>
      <c r="H81" s="240" t="s">
        <v>837</v>
      </c>
      <c r="I81" s="240" t="s">
        <v>832</v>
      </c>
      <c r="J81" s="240">
        <v>50</v>
      </c>
      <c r="K81" s="251"/>
    </row>
    <row r="82" spans="2:11" s="227" customFormat="1" ht="15" customHeight="1">
      <c r="B82" s="261"/>
      <c r="C82" s="240" t="s">
        <v>838</v>
      </c>
      <c r="D82" s="240"/>
      <c r="E82" s="240"/>
      <c r="F82" s="260" t="s">
        <v>830</v>
      </c>
      <c r="G82" s="240"/>
      <c r="H82" s="240" t="s">
        <v>839</v>
      </c>
      <c r="I82" s="240" t="s">
        <v>840</v>
      </c>
      <c r="J82" s="240"/>
      <c r="K82" s="251"/>
    </row>
    <row r="83" spans="2:11" s="227" customFormat="1" ht="15" customHeight="1">
      <c r="B83" s="261"/>
      <c r="C83" s="240" t="s">
        <v>841</v>
      </c>
      <c r="D83" s="240"/>
      <c r="E83" s="240"/>
      <c r="F83" s="260" t="s">
        <v>836</v>
      </c>
      <c r="G83" s="240"/>
      <c r="H83" s="240" t="s">
        <v>842</v>
      </c>
      <c r="I83" s="240" t="s">
        <v>832</v>
      </c>
      <c r="J83" s="240">
        <v>15</v>
      </c>
      <c r="K83" s="251"/>
    </row>
    <row r="84" spans="2:11" s="227" customFormat="1" ht="15" customHeight="1">
      <c r="B84" s="261"/>
      <c r="C84" s="240" t="s">
        <v>843</v>
      </c>
      <c r="D84" s="240"/>
      <c r="E84" s="240"/>
      <c r="F84" s="260" t="s">
        <v>836</v>
      </c>
      <c r="G84" s="240"/>
      <c r="H84" s="240" t="s">
        <v>844</v>
      </c>
      <c r="I84" s="240" t="s">
        <v>832</v>
      </c>
      <c r="J84" s="240">
        <v>15</v>
      </c>
      <c r="K84" s="251"/>
    </row>
    <row r="85" spans="2:11" s="227" customFormat="1" ht="15" customHeight="1">
      <c r="B85" s="261"/>
      <c r="C85" s="240" t="s">
        <v>845</v>
      </c>
      <c r="D85" s="240"/>
      <c r="E85" s="240"/>
      <c r="F85" s="260" t="s">
        <v>836</v>
      </c>
      <c r="G85" s="240"/>
      <c r="H85" s="240" t="s">
        <v>846</v>
      </c>
      <c r="I85" s="240" t="s">
        <v>832</v>
      </c>
      <c r="J85" s="240">
        <v>20</v>
      </c>
      <c r="K85" s="251"/>
    </row>
    <row r="86" spans="2:11" s="227" customFormat="1" ht="15" customHeight="1">
      <c r="B86" s="261"/>
      <c r="C86" s="240" t="s">
        <v>847</v>
      </c>
      <c r="D86" s="240"/>
      <c r="E86" s="240"/>
      <c r="F86" s="260" t="s">
        <v>836</v>
      </c>
      <c r="G86" s="240"/>
      <c r="H86" s="240" t="s">
        <v>848</v>
      </c>
      <c r="I86" s="240" t="s">
        <v>832</v>
      </c>
      <c r="J86" s="240">
        <v>20</v>
      </c>
      <c r="K86" s="251"/>
    </row>
    <row r="87" spans="2:11" s="227" customFormat="1" ht="15" customHeight="1">
      <c r="B87" s="261"/>
      <c r="C87" s="240" t="s">
        <v>849</v>
      </c>
      <c r="D87" s="240"/>
      <c r="E87" s="240"/>
      <c r="F87" s="260" t="s">
        <v>836</v>
      </c>
      <c r="G87" s="240"/>
      <c r="H87" s="240" t="s">
        <v>850</v>
      </c>
      <c r="I87" s="240" t="s">
        <v>832</v>
      </c>
      <c r="J87" s="240">
        <v>50</v>
      </c>
      <c r="K87" s="251"/>
    </row>
    <row r="88" spans="2:11" s="227" customFormat="1" ht="15" customHeight="1">
      <c r="B88" s="261"/>
      <c r="C88" s="240" t="s">
        <v>851</v>
      </c>
      <c r="D88" s="240"/>
      <c r="E88" s="240"/>
      <c r="F88" s="260" t="s">
        <v>836</v>
      </c>
      <c r="G88" s="240"/>
      <c r="H88" s="240" t="s">
        <v>852</v>
      </c>
      <c r="I88" s="240" t="s">
        <v>832</v>
      </c>
      <c r="J88" s="240">
        <v>20</v>
      </c>
      <c r="K88" s="251"/>
    </row>
    <row r="89" spans="2:11" s="227" customFormat="1" ht="15" customHeight="1">
      <c r="B89" s="261"/>
      <c r="C89" s="240" t="s">
        <v>853</v>
      </c>
      <c r="D89" s="240"/>
      <c r="E89" s="240"/>
      <c r="F89" s="260" t="s">
        <v>836</v>
      </c>
      <c r="G89" s="240"/>
      <c r="H89" s="240" t="s">
        <v>854</v>
      </c>
      <c r="I89" s="240" t="s">
        <v>832</v>
      </c>
      <c r="J89" s="240">
        <v>20</v>
      </c>
      <c r="K89" s="251"/>
    </row>
    <row r="90" spans="2:11" s="227" customFormat="1" ht="15" customHeight="1">
      <c r="B90" s="261"/>
      <c r="C90" s="240" t="s">
        <v>855</v>
      </c>
      <c r="D90" s="240"/>
      <c r="E90" s="240"/>
      <c r="F90" s="260" t="s">
        <v>836</v>
      </c>
      <c r="G90" s="240"/>
      <c r="H90" s="240" t="s">
        <v>856</v>
      </c>
      <c r="I90" s="240" t="s">
        <v>832</v>
      </c>
      <c r="J90" s="240">
        <v>50</v>
      </c>
      <c r="K90" s="251"/>
    </row>
    <row r="91" spans="2:11" s="227" customFormat="1" ht="15" customHeight="1">
      <c r="B91" s="261"/>
      <c r="C91" s="240" t="s">
        <v>857</v>
      </c>
      <c r="D91" s="240"/>
      <c r="E91" s="240"/>
      <c r="F91" s="260" t="s">
        <v>836</v>
      </c>
      <c r="G91" s="240"/>
      <c r="H91" s="240" t="s">
        <v>857</v>
      </c>
      <c r="I91" s="240" t="s">
        <v>832</v>
      </c>
      <c r="J91" s="240">
        <v>50</v>
      </c>
      <c r="K91" s="251"/>
    </row>
    <row r="92" spans="2:11" s="227" customFormat="1" ht="15" customHeight="1">
      <c r="B92" s="261"/>
      <c r="C92" s="240" t="s">
        <v>858</v>
      </c>
      <c r="D92" s="240"/>
      <c r="E92" s="240"/>
      <c r="F92" s="260" t="s">
        <v>836</v>
      </c>
      <c r="G92" s="240"/>
      <c r="H92" s="240" t="s">
        <v>859</v>
      </c>
      <c r="I92" s="240" t="s">
        <v>832</v>
      </c>
      <c r="J92" s="240">
        <v>255</v>
      </c>
      <c r="K92" s="251"/>
    </row>
    <row r="93" spans="2:11" s="227" customFormat="1" ht="15" customHeight="1">
      <c r="B93" s="261"/>
      <c r="C93" s="240" t="s">
        <v>860</v>
      </c>
      <c r="D93" s="240"/>
      <c r="E93" s="240"/>
      <c r="F93" s="260" t="s">
        <v>830</v>
      </c>
      <c r="G93" s="240"/>
      <c r="H93" s="240" t="s">
        <v>861</v>
      </c>
      <c r="I93" s="240" t="s">
        <v>862</v>
      </c>
      <c r="J93" s="240"/>
      <c r="K93" s="251"/>
    </row>
    <row r="94" spans="2:11" s="227" customFormat="1" ht="15" customHeight="1">
      <c r="B94" s="261"/>
      <c r="C94" s="240" t="s">
        <v>863</v>
      </c>
      <c r="D94" s="240"/>
      <c r="E94" s="240"/>
      <c r="F94" s="260" t="s">
        <v>830</v>
      </c>
      <c r="G94" s="240"/>
      <c r="H94" s="240" t="s">
        <v>864</v>
      </c>
      <c r="I94" s="240" t="s">
        <v>865</v>
      </c>
      <c r="J94" s="240"/>
      <c r="K94" s="251"/>
    </row>
    <row r="95" spans="2:11" s="227" customFormat="1" ht="15" customHeight="1">
      <c r="B95" s="261"/>
      <c r="C95" s="240" t="s">
        <v>866</v>
      </c>
      <c r="D95" s="240"/>
      <c r="E95" s="240"/>
      <c r="F95" s="260" t="s">
        <v>830</v>
      </c>
      <c r="G95" s="240"/>
      <c r="H95" s="240" t="s">
        <v>866</v>
      </c>
      <c r="I95" s="240" t="s">
        <v>865</v>
      </c>
      <c r="J95" s="240"/>
      <c r="K95" s="251"/>
    </row>
    <row r="96" spans="2:11" s="227" customFormat="1" ht="15" customHeight="1">
      <c r="B96" s="261"/>
      <c r="C96" s="240" t="s">
        <v>22</v>
      </c>
      <c r="D96" s="240"/>
      <c r="E96" s="240"/>
      <c r="F96" s="260" t="s">
        <v>830</v>
      </c>
      <c r="G96" s="240"/>
      <c r="H96" s="240" t="s">
        <v>867</v>
      </c>
      <c r="I96" s="240" t="s">
        <v>865</v>
      </c>
      <c r="J96" s="240"/>
      <c r="K96" s="251"/>
    </row>
    <row r="97" spans="2:11" s="227" customFormat="1" ht="15" customHeight="1">
      <c r="B97" s="261"/>
      <c r="C97" s="240" t="s">
        <v>32</v>
      </c>
      <c r="D97" s="240"/>
      <c r="E97" s="240"/>
      <c r="F97" s="260" t="s">
        <v>830</v>
      </c>
      <c r="G97" s="240"/>
      <c r="H97" s="240" t="s">
        <v>868</v>
      </c>
      <c r="I97" s="240" t="s">
        <v>865</v>
      </c>
      <c r="J97" s="240"/>
      <c r="K97" s="251"/>
    </row>
    <row r="98" spans="2:11" s="227" customFormat="1" ht="15" customHeight="1">
      <c r="B98" s="262"/>
      <c r="C98" s="263"/>
      <c r="D98" s="263"/>
      <c r="E98" s="263"/>
      <c r="F98" s="263"/>
      <c r="G98" s="263"/>
      <c r="H98" s="263"/>
      <c r="I98" s="263"/>
      <c r="J98" s="263"/>
      <c r="K98" s="264"/>
    </row>
    <row r="99" spans="2:11" s="227" customFormat="1" ht="18.7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5"/>
    </row>
    <row r="100" spans="2:11" s="227" customFormat="1" ht="18.75" customHeight="1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</row>
    <row r="101" spans="2:11" s="227" customFormat="1" ht="7.5" customHeight="1">
      <c r="B101" s="247"/>
      <c r="C101" s="248"/>
      <c r="D101" s="248"/>
      <c r="E101" s="248"/>
      <c r="F101" s="248"/>
      <c r="G101" s="248"/>
      <c r="H101" s="248"/>
      <c r="I101" s="248"/>
      <c r="J101" s="248"/>
      <c r="K101" s="249"/>
    </row>
    <row r="102" spans="2:11" s="227" customFormat="1" ht="45" customHeight="1">
      <c r="B102" s="250"/>
      <c r="C102" s="347" t="s">
        <v>869</v>
      </c>
      <c r="D102" s="347"/>
      <c r="E102" s="347"/>
      <c r="F102" s="347"/>
      <c r="G102" s="347"/>
      <c r="H102" s="347"/>
      <c r="I102" s="347"/>
      <c r="J102" s="347"/>
      <c r="K102" s="251"/>
    </row>
    <row r="103" spans="2:11" s="227" customFormat="1" ht="17.25" customHeight="1">
      <c r="B103" s="250"/>
      <c r="C103" s="252" t="s">
        <v>824</v>
      </c>
      <c r="D103" s="252"/>
      <c r="E103" s="252"/>
      <c r="F103" s="252" t="s">
        <v>825</v>
      </c>
      <c r="G103" s="253"/>
      <c r="H103" s="252" t="s">
        <v>37</v>
      </c>
      <c r="I103" s="252" t="s">
        <v>40</v>
      </c>
      <c r="J103" s="252" t="s">
        <v>826</v>
      </c>
      <c r="K103" s="251"/>
    </row>
    <row r="104" spans="2:11" s="227" customFormat="1" ht="17.25" customHeight="1">
      <c r="B104" s="250"/>
      <c r="C104" s="254" t="s">
        <v>827</v>
      </c>
      <c r="D104" s="254"/>
      <c r="E104" s="254"/>
      <c r="F104" s="255" t="s">
        <v>828</v>
      </c>
      <c r="G104" s="256"/>
      <c r="H104" s="254"/>
      <c r="I104" s="254"/>
      <c r="J104" s="254" t="s">
        <v>829</v>
      </c>
      <c r="K104" s="251"/>
    </row>
    <row r="105" spans="2:11" s="227" customFormat="1" ht="5.25" customHeight="1">
      <c r="B105" s="250"/>
      <c r="C105" s="252"/>
      <c r="D105" s="252"/>
      <c r="E105" s="252"/>
      <c r="F105" s="252"/>
      <c r="G105" s="253"/>
      <c r="H105" s="252"/>
      <c r="I105" s="252"/>
      <c r="J105" s="252"/>
      <c r="K105" s="251"/>
    </row>
    <row r="106" spans="2:11" s="227" customFormat="1" ht="15" customHeight="1">
      <c r="B106" s="250"/>
      <c r="C106" s="240" t="s">
        <v>36</v>
      </c>
      <c r="D106" s="259"/>
      <c r="E106" s="259"/>
      <c r="F106" s="260" t="s">
        <v>830</v>
      </c>
      <c r="G106" s="240"/>
      <c r="H106" s="240" t="s">
        <v>870</v>
      </c>
      <c r="I106" s="240" t="s">
        <v>832</v>
      </c>
      <c r="J106" s="240">
        <v>20</v>
      </c>
      <c r="K106" s="251"/>
    </row>
    <row r="107" spans="2:11" s="227" customFormat="1" ht="15" customHeight="1">
      <c r="B107" s="250"/>
      <c r="C107" s="240" t="s">
        <v>833</v>
      </c>
      <c r="D107" s="240"/>
      <c r="E107" s="240"/>
      <c r="F107" s="260" t="s">
        <v>830</v>
      </c>
      <c r="G107" s="240"/>
      <c r="H107" s="240" t="s">
        <v>870</v>
      </c>
      <c r="I107" s="240" t="s">
        <v>832</v>
      </c>
      <c r="J107" s="240">
        <v>120</v>
      </c>
      <c r="K107" s="251"/>
    </row>
    <row r="108" spans="2:11" s="227" customFormat="1" ht="15" customHeight="1">
      <c r="B108" s="261"/>
      <c r="C108" s="240" t="s">
        <v>835</v>
      </c>
      <c r="D108" s="240"/>
      <c r="E108" s="240"/>
      <c r="F108" s="260" t="s">
        <v>836</v>
      </c>
      <c r="G108" s="240"/>
      <c r="H108" s="240" t="s">
        <v>870</v>
      </c>
      <c r="I108" s="240" t="s">
        <v>832</v>
      </c>
      <c r="J108" s="240">
        <v>50</v>
      </c>
      <c r="K108" s="251"/>
    </row>
    <row r="109" spans="2:11" s="227" customFormat="1" ht="15" customHeight="1">
      <c r="B109" s="261"/>
      <c r="C109" s="240" t="s">
        <v>838</v>
      </c>
      <c r="D109" s="240"/>
      <c r="E109" s="240"/>
      <c r="F109" s="260" t="s">
        <v>830</v>
      </c>
      <c r="G109" s="240"/>
      <c r="H109" s="240" t="s">
        <v>870</v>
      </c>
      <c r="I109" s="240" t="s">
        <v>840</v>
      </c>
      <c r="J109" s="240"/>
      <c r="K109" s="251"/>
    </row>
    <row r="110" spans="2:11" s="227" customFormat="1" ht="15" customHeight="1">
      <c r="B110" s="261"/>
      <c r="C110" s="240" t="s">
        <v>849</v>
      </c>
      <c r="D110" s="240"/>
      <c r="E110" s="240"/>
      <c r="F110" s="260" t="s">
        <v>836</v>
      </c>
      <c r="G110" s="240"/>
      <c r="H110" s="240" t="s">
        <v>870</v>
      </c>
      <c r="I110" s="240" t="s">
        <v>832</v>
      </c>
      <c r="J110" s="240">
        <v>50</v>
      </c>
      <c r="K110" s="251"/>
    </row>
    <row r="111" spans="2:11" s="227" customFormat="1" ht="15" customHeight="1">
      <c r="B111" s="261"/>
      <c r="C111" s="240" t="s">
        <v>857</v>
      </c>
      <c r="D111" s="240"/>
      <c r="E111" s="240"/>
      <c r="F111" s="260" t="s">
        <v>836</v>
      </c>
      <c r="G111" s="240"/>
      <c r="H111" s="240" t="s">
        <v>870</v>
      </c>
      <c r="I111" s="240" t="s">
        <v>832</v>
      </c>
      <c r="J111" s="240">
        <v>50</v>
      </c>
      <c r="K111" s="251"/>
    </row>
    <row r="112" spans="2:11" s="227" customFormat="1" ht="15" customHeight="1">
      <c r="B112" s="261"/>
      <c r="C112" s="240" t="s">
        <v>855</v>
      </c>
      <c r="D112" s="240"/>
      <c r="E112" s="240"/>
      <c r="F112" s="260" t="s">
        <v>836</v>
      </c>
      <c r="G112" s="240"/>
      <c r="H112" s="240" t="s">
        <v>870</v>
      </c>
      <c r="I112" s="240" t="s">
        <v>832</v>
      </c>
      <c r="J112" s="240">
        <v>50</v>
      </c>
      <c r="K112" s="251"/>
    </row>
    <row r="113" spans="2:11" s="227" customFormat="1" ht="15" customHeight="1">
      <c r="B113" s="261"/>
      <c r="C113" s="240" t="s">
        <v>36</v>
      </c>
      <c r="D113" s="240"/>
      <c r="E113" s="240"/>
      <c r="F113" s="260" t="s">
        <v>830</v>
      </c>
      <c r="G113" s="240"/>
      <c r="H113" s="240" t="s">
        <v>871</v>
      </c>
      <c r="I113" s="240" t="s">
        <v>832</v>
      </c>
      <c r="J113" s="240">
        <v>20</v>
      </c>
      <c r="K113" s="251"/>
    </row>
    <row r="114" spans="2:11" s="227" customFormat="1" ht="15" customHeight="1">
      <c r="B114" s="261"/>
      <c r="C114" s="240" t="s">
        <v>872</v>
      </c>
      <c r="D114" s="240"/>
      <c r="E114" s="240"/>
      <c r="F114" s="260" t="s">
        <v>830</v>
      </c>
      <c r="G114" s="240"/>
      <c r="H114" s="240" t="s">
        <v>873</v>
      </c>
      <c r="I114" s="240" t="s">
        <v>832</v>
      </c>
      <c r="J114" s="240">
        <v>120</v>
      </c>
      <c r="K114" s="251"/>
    </row>
    <row r="115" spans="2:11" s="227" customFormat="1" ht="15" customHeight="1">
      <c r="B115" s="261"/>
      <c r="C115" s="240" t="s">
        <v>22</v>
      </c>
      <c r="D115" s="240"/>
      <c r="E115" s="240"/>
      <c r="F115" s="260" t="s">
        <v>830</v>
      </c>
      <c r="G115" s="240"/>
      <c r="H115" s="240" t="s">
        <v>874</v>
      </c>
      <c r="I115" s="240" t="s">
        <v>865</v>
      </c>
      <c r="J115" s="240"/>
      <c r="K115" s="251"/>
    </row>
    <row r="116" spans="2:11" s="227" customFormat="1" ht="15" customHeight="1">
      <c r="B116" s="261"/>
      <c r="C116" s="240" t="s">
        <v>32</v>
      </c>
      <c r="D116" s="240"/>
      <c r="E116" s="240"/>
      <c r="F116" s="260" t="s">
        <v>830</v>
      </c>
      <c r="G116" s="240"/>
      <c r="H116" s="240" t="s">
        <v>875</v>
      </c>
      <c r="I116" s="240" t="s">
        <v>865</v>
      </c>
      <c r="J116" s="240"/>
      <c r="K116" s="251"/>
    </row>
    <row r="117" spans="2:11" s="227" customFormat="1" ht="15" customHeight="1">
      <c r="B117" s="261"/>
      <c r="C117" s="240" t="s">
        <v>40</v>
      </c>
      <c r="D117" s="240"/>
      <c r="E117" s="240"/>
      <c r="F117" s="260" t="s">
        <v>830</v>
      </c>
      <c r="G117" s="240"/>
      <c r="H117" s="240" t="s">
        <v>876</v>
      </c>
      <c r="I117" s="240" t="s">
        <v>877</v>
      </c>
      <c r="J117" s="240"/>
      <c r="K117" s="251"/>
    </row>
    <row r="118" spans="2:11" s="227" customFormat="1" ht="15" customHeight="1">
      <c r="B118" s="262"/>
      <c r="C118" s="267"/>
      <c r="D118" s="267"/>
      <c r="E118" s="267"/>
      <c r="F118" s="267"/>
      <c r="G118" s="267"/>
      <c r="H118" s="267"/>
      <c r="I118" s="267"/>
      <c r="J118" s="267"/>
      <c r="K118" s="264"/>
    </row>
    <row r="119" spans="2:11" s="227" customFormat="1" ht="18.75" customHeight="1">
      <c r="B119" s="268"/>
      <c r="C119" s="269"/>
      <c r="D119" s="269"/>
      <c r="E119" s="269"/>
      <c r="F119" s="270"/>
      <c r="G119" s="269"/>
      <c r="H119" s="269"/>
      <c r="I119" s="269"/>
      <c r="J119" s="269"/>
      <c r="K119" s="268"/>
    </row>
    <row r="120" spans="2:11" s="227" customFormat="1" ht="18.75" customHeight="1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2:11" s="227" customFormat="1" ht="7.5" customHeight="1">
      <c r="B121" s="271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2:11" s="227" customFormat="1" ht="45" customHeight="1">
      <c r="B122" s="274"/>
      <c r="C122" s="345" t="s">
        <v>878</v>
      </c>
      <c r="D122" s="345"/>
      <c r="E122" s="345"/>
      <c r="F122" s="345"/>
      <c r="G122" s="345"/>
      <c r="H122" s="345"/>
      <c r="I122" s="345"/>
      <c r="J122" s="345"/>
      <c r="K122" s="275"/>
    </row>
    <row r="123" spans="2:11" s="227" customFormat="1" ht="17.25" customHeight="1">
      <c r="B123" s="276"/>
      <c r="C123" s="252" t="s">
        <v>824</v>
      </c>
      <c r="D123" s="252"/>
      <c r="E123" s="252"/>
      <c r="F123" s="252" t="s">
        <v>825</v>
      </c>
      <c r="G123" s="253"/>
      <c r="H123" s="252" t="s">
        <v>37</v>
      </c>
      <c r="I123" s="252" t="s">
        <v>40</v>
      </c>
      <c r="J123" s="252" t="s">
        <v>826</v>
      </c>
      <c r="K123" s="277"/>
    </row>
    <row r="124" spans="2:11" s="227" customFormat="1" ht="17.25" customHeight="1">
      <c r="B124" s="276"/>
      <c r="C124" s="254" t="s">
        <v>827</v>
      </c>
      <c r="D124" s="254"/>
      <c r="E124" s="254"/>
      <c r="F124" s="255" t="s">
        <v>828</v>
      </c>
      <c r="G124" s="256"/>
      <c r="H124" s="254"/>
      <c r="I124" s="254"/>
      <c r="J124" s="254" t="s">
        <v>829</v>
      </c>
      <c r="K124" s="277"/>
    </row>
    <row r="125" spans="2:11" s="227" customFormat="1" ht="5.25" customHeight="1">
      <c r="B125" s="278"/>
      <c r="C125" s="257"/>
      <c r="D125" s="257"/>
      <c r="E125" s="257"/>
      <c r="F125" s="257"/>
      <c r="G125" s="258"/>
      <c r="H125" s="257"/>
      <c r="I125" s="257"/>
      <c r="J125" s="257"/>
      <c r="K125" s="279"/>
    </row>
    <row r="126" spans="2:11" s="227" customFormat="1" ht="15" customHeight="1">
      <c r="B126" s="278"/>
      <c r="C126" s="240" t="s">
        <v>833</v>
      </c>
      <c r="D126" s="259"/>
      <c r="E126" s="259"/>
      <c r="F126" s="260" t="s">
        <v>830</v>
      </c>
      <c r="G126" s="240"/>
      <c r="H126" s="240" t="s">
        <v>870</v>
      </c>
      <c r="I126" s="240" t="s">
        <v>832</v>
      </c>
      <c r="J126" s="240">
        <v>120</v>
      </c>
      <c r="K126" s="280"/>
    </row>
    <row r="127" spans="2:11" s="227" customFormat="1" ht="15" customHeight="1">
      <c r="B127" s="278"/>
      <c r="C127" s="240" t="s">
        <v>879</v>
      </c>
      <c r="D127" s="240"/>
      <c r="E127" s="240"/>
      <c r="F127" s="260" t="s">
        <v>830</v>
      </c>
      <c r="G127" s="240"/>
      <c r="H127" s="240" t="s">
        <v>880</v>
      </c>
      <c r="I127" s="240" t="s">
        <v>832</v>
      </c>
      <c r="J127" s="240" t="s">
        <v>881</v>
      </c>
      <c r="K127" s="280"/>
    </row>
    <row r="128" spans="2:11" s="227" customFormat="1" ht="15" customHeight="1">
      <c r="B128" s="278"/>
      <c r="C128" s="240" t="s">
        <v>778</v>
      </c>
      <c r="D128" s="240"/>
      <c r="E128" s="240"/>
      <c r="F128" s="260" t="s">
        <v>830</v>
      </c>
      <c r="G128" s="240"/>
      <c r="H128" s="240" t="s">
        <v>882</v>
      </c>
      <c r="I128" s="240" t="s">
        <v>832</v>
      </c>
      <c r="J128" s="240" t="s">
        <v>881</v>
      </c>
      <c r="K128" s="280"/>
    </row>
    <row r="129" spans="2:11" s="227" customFormat="1" ht="15" customHeight="1">
      <c r="B129" s="278"/>
      <c r="C129" s="240" t="s">
        <v>841</v>
      </c>
      <c r="D129" s="240"/>
      <c r="E129" s="240"/>
      <c r="F129" s="260" t="s">
        <v>836</v>
      </c>
      <c r="G129" s="240"/>
      <c r="H129" s="240" t="s">
        <v>842</v>
      </c>
      <c r="I129" s="240" t="s">
        <v>832</v>
      </c>
      <c r="J129" s="240">
        <v>15</v>
      </c>
      <c r="K129" s="280"/>
    </row>
    <row r="130" spans="2:11" s="227" customFormat="1" ht="15" customHeight="1">
      <c r="B130" s="278"/>
      <c r="C130" s="240" t="s">
        <v>843</v>
      </c>
      <c r="D130" s="240"/>
      <c r="E130" s="240"/>
      <c r="F130" s="260" t="s">
        <v>836</v>
      </c>
      <c r="G130" s="240"/>
      <c r="H130" s="240" t="s">
        <v>844</v>
      </c>
      <c r="I130" s="240" t="s">
        <v>832</v>
      </c>
      <c r="J130" s="240">
        <v>15</v>
      </c>
      <c r="K130" s="280"/>
    </row>
    <row r="131" spans="2:11" s="227" customFormat="1" ht="15" customHeight="1">
      <c r="B131" s="278"/>
      <c r="C131" s="240" t="s">
        <v>845</v>
      </c>
      <c r="D131" s="240"/>
      <c r="E131" s="240"/>
      <c r="F131" s="260" t="s">
        <v>836</v>
      </c>
      <c r="G131" s="240"/>
      <c r="H131" s="240" t="s">
        <v>846</v>
      </c>
      <c r="I131" s="240" t="s">
        <v>832</v>
      </c>
      <c r="J131" s="240">
        <v>20</v>
      </c>
      <c r="K131" s="280"/>
    </row>
    <row r="132" spans="2:11" s="227" customFormat="1" ht="15" customHeight="1">
      <c r="B132" s="278"/>
      <c r="C132" s="240" t="s">
        <v>847</v>
      </c>
      <c r="D132" s="240"/>
      <c r="E132" s="240"/>
      <c r="F132" s="260" t="s">
        <v>836</v>
      </c>
      <c r="G132" s="240"/>
      <c r="H132" s="240" t="s">
        <v>848</v>
      </c>
      <c r="I132" s="240" t="s">
        <v>832</v>
      </c>
      <c r="J132" s="240">
        <v>20</v>
      </c>
      <c r="K132" s="280"/>
    </row>
    <row r="133" spans="2:11" s="227" customFormat="1" ht="15" customHeight="1">
      <c r="B133" s="278"/>
      <c r="C133" s="240" t="s">
        <v>835</v>
      </c>
      <c r="D133" s="240"/>
      <c r="E133" s="240"/>
      <c r="F133" s="260" t="s">
        <v>836</v>
      </c>
      <c r="G133" s="240"/>
      <c r="H133" s="240" t="s">
        <v>870</v>
      </c>
      <c r="I133" s="240" t="s">
        <v>832</v>
      </c>
      <c r="J133" s="240">
        <v>50</v>
      </c>
      <c r="K133" s="280"/>
    </row>
    <row r="134" spans="2:11" s="227" customFormat="1" ht="15" customHeight="1">
      <c r="B134" s="278"/>
      <c r="C134" s="240" t="s">
        <v>849</v>
      </c>
      <c r="D134" s="240"/>
      <c r="E134" s="240"/>
      <c r="F134" s="260" t="s">
        <v>836</v>
      </c>
      <c r="G134" s="240"/>
      <c r="H134" s="240" t="s">
        <v>870</v>
      </c>
      <c r="I134" s="240" t="s">
        <v>832</v>
      </c>
      <c r="J134" s="240">
        <v>50</v>
      </c>
      <c r="K134" s="280"/>
    </row>
    <row r="135" spans="2:11" s="227" customFormat="1" ht="15" customHeight="1">
      <c r="B135" s="278"/>
      <c r="C135" s="240" t="s">
        <v>855</v>
      </c>
      <c r="D135" s="240"/>
      <c r="E135" s="240"/>
      <c r="F135" s="260" t="s">
        <v>836</v>
      </c>
      <c r="G135" s="240"/>
      <c r="H135" s="240" t="s">
        <v>870</v>
      </c>
      <c r="I135" s="240" t="s">
        <v>832</v>
      </c>
      <c r="J135" s="240">
        <v>50</v>
      </c>
      <c r="K135" s="280"/>
    </row>
    <row r="136" spans="2:11" s="227" customFormat="1" ht="15" customHeight="1">
      <c r="B136" s="278"/>
      <c r="C136" s="240" t="s">
        <v>857</v>
      </c>
      <c r="D136" s="240"/>
      <c r="E136" s="240"/>
      <c r="F136" s="260" t="s">
        <v>836</v>
      </c>
      <c r="G136" s="240"/>
      <c r="H136" s="240" t="s">
        <v>870</v>
      </c>
      <c r="I136" s="240" t="s">
        <v>832</v>
      </c>
      <c r="J136" s="240">
        <v>50</v>
      </c>
      <c r="K136" s="280"/>
    </row>
    <row r="137" spans="2:11" s="227" customFormat="1" ht="15" customHeight="1">
      <c r="B137" s="278"/>
      <c r="C137" s="240" t="s">
        <v>858</v>
      </c>
      <c r="D137" s="240"/>
      <c r="E137" s="240"/>
      <c r="F137" s="260" t="s">
        <v>836</v>
      </c>
      <c r="G137" s="240"/>
      <c r="H137" s="240" t="s">
        <v>883</v>
      </c>
      <c r="I137" s="240" t="s">
        <v>832</v>
      </c>
      <c r="J137" s="240">
        <v>255</v>
      </c>
      <c r="K137" s="280"/>
    </row>
    <row r="138" spans="2:11" s="227" customFormat="1" ht="15" customHeight="1">
      <c r="B138" s="278"/>
      <c r="C138" s="240" t="s">
        <v>860</v>
      </c>
      <c r="D138" s="240"/>
      <c r="E138" s="240"/>
      <c r="F138" s="260" t="s">
        <v>830</v>
      </c>
      <c r="G138" s="240"/>
      <c r="H138" s="240" t="s">
        <v>884</v>
      </c>
      <c r="I138" s="240" t="s">
        <v>862</v>
      </c>
      <c r="J138" s="240"/>
      <c r="K138" s="280"/>
    </row>
    <row r="139" spans="2:11" s="227" customFormat="1" ht="15" customHeight="1">
      <c r="B139" s="278"/>
      <c r="C139" s="240" t="s">
        <v>863</v>
      </c>
      <c r="D139" s="240"/>
      <c r="E139" s="240"/>
      <c r="F139" s="260" t="s">
        <v>830</v>
      </c>
      <c r="G139" s="240"/>
      <c r="H139" s="240" t="s">
        <v>885</v>
      </c>
      <c r="I139" s="240" t="s">
        <v>865</v>
      </c>
      <c r="J139" s="240"/>
      <c r="K139" s="280"/>
    </row>
    <row r="140" spans="2:11" s="227" customFormat="1" ht="15" customHeight="1">
      <c r="B140" s="278"/>
      <c r="C140" s="240" t="s">
        <v>866</v>
      </c>
      <c r="D140" s="240"/>
      <c r="E140" s="240"/>
      <c r="F140" s="260" t="s">
        <v>830</v>
      </c>
      <c r="G140" s="240"/>
      <c r="H140" s="240" t="s">
        <v>866</v>
      </c>
      <c r="I140" s="240" t="s">
        <v>865</v>
      </c>
      <c r="J140" s="240"/>
      <c r="K140" s="280"/>
    </row>
    <row r="141" spans="2:11" s="227" customFormat="1" ht="15" customHeight="1">
      <c r="B141" s="278"/>
      <c r="C141" s="240" t="s">
        <v>22</v>
      </c>
      <c r="D141" s="240"/>
      <c r="E141" s="240"/>
      <c r="F141" s="260" t="s">
        <v>830</v>
      </c>
      <c r="G141" s="240"/>
      <c r="H141" s="240" t="s">
        <v>886</v>
      </c>
      <c r="I141" s="240" t="s">
        <v>865</v>
      </c>
      <c r="J141" s="240"/>
      <c r="K141" s="280"/>
    </row>
    <row r="142" spans="2:11" s="227" customFormat="1" ht="15" customHeight="1">
      <c r="B142" s="278"/>
      <c r="C142" s="240" t="s">
        <v>887</v>
      </c>
      <c r="D142" s="240"/>
      <c r="E142" s="240"/>
      <c r="F142" s="260" t="s">
        <v>830</v>
      </c>
      <c r="G142" s="240"/>
      <c r="H142" s="240" t="s">
        <v>888</v>
      </c>
      <c r="I142" s="240" t="s">
        <v>865</v>
      </c>
      <c r="J142" s="240"/>
      <c r="K142" s="280"/>
    </row>
    <row r="143" spans="2:11" s="227" customFormat="1" ht="15" customHeight="1">
      <c r="B143" s="281"/>
      <c r="C143" s="282"/>
      <c r="D143" s="282"/>
      <c r="E143" s="282"/>
      <c r="F143" s="282"/>
      <c r="G143" s="282"/>
      <c r="H143" s="282"/>
      <c r="I143" s="282"/>
      <c r="J143" s="282"/>
      <c r="K143" s="283"/>
    </row>
    <row r="144" spans="2:11" s="227" customFormat="1" ht="18.75" customHeight="1">
      <c r="B144" s="269"/>
      <c r="C144" s="269"/>
      <c r="D144" s="269"/>
      <c r="E144" s="269"/>
      <c r="F144" s="270"/>
      <c r="G144" s="269"/>
      <c r="H144" s="269"/>
      <c r="I144" s="269"/>
      <c r="J144" s="269"/>
      <c r="K144" s="269"/>
    </row>
    <row r="145" spans="2:11" s="227" customFormat="1" ht="18.75" customHeight="1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</row>
    <row r="146" spans="2:11" s="227" customFormat="1" ht="7.5" customHeight="1">
      <c r="B146" s="247"/>
      <c r="C146" s="248"/>
      <c r="D146" s="248"/>
      <c r="E146" s="248"/>
      <c r="F146" s="248"/>
      <c r="G146" s="248"/>
      <c r="H146" s="248"/>
      <c r="I146" s="248"/>
      <c r="J146" s="248"/>
      <c r="K146" s="249"/>
    </row>
    <row r="147" spans="2:11" s="227" customFormat="1" ht="45" customHeight="1">
      <c r="B147" s="250"/>
      <c r="C147" s="347" t="s">
        <v>889</v>
      </c>
      <c r="D147" s="347"/>
      <c r="E147" s="347"/>
      <c r="F147" s="347"/>
      <c r="G147" s="347"/>
      <c r="H147" s="347"/>
      <c r="I147" s="347"/>
      <c r="J147" s="347"/>
      <c r="K147" s="251"/>
    </row>
    <row r="148" spans="2:11" s="227" customFormat="1" ht="17.25" customHeight="1">
      <c r="B148" s="250"/>
      <c r="C148" s="252" t="s">
        <v>824</v>
      </c>
      <c r="D148" s="252"/>
      <c r="E148" s="252"/>
      <c r="F148" s="252" t="s">
        <v>825</v>
      </c>
      <c r="G148" s="253"/>
      <c r="H148" s="252" t="s">
        <v>37</v>
      </c>
      <c r="I148" s="252" t="s">
        <v>40</v>
      </c>
      <c r="J148" s="252" t="s">
        <v>826</v>
      </c>
      <c r="K148" s="251"/>
    </row>
    <row r="149" spans="2:11" s="227" customFormat="1" ht="17.25" customHeight="1">
      <c r="B149" s="250"/>
      <c r="C149" s="254" t="s">
        <v>827</v>
      </c>
      <c r="D149" s="254"/>
      <c r="E149" s="254"/>
      <c r="F149" s="255" t="s">
        <v>828</v>
      </c>
      <c r="G149" s="256"/>
      <c r="H149" s="254"/>
      <c r="I149" s="254"/>
      <c r="J149" s="254" t="s">
        <v>829</v>
      </c>
      <c r="K149" s="251"/>
    </row>
    <row r="150" spans="2:11" s="227" customFormat="1" ht="5.25" customHeight="1">
      <c r="B150" s="261"/>
      <c r="C150" s="257"/>
      <c r="D150" s="257"/>
      <c r="E150" s="257"/>
      <c r="F150" s="257"/>
      <c r="G150" s="258"/>
      <c r="H150" s="257"/>
      <c r="I150" s="257"/>
      <c r="J150" s="257"/>
      <c r="K150" s="280"/>
    </row>
    <row r="151" spans="2:11" s="227" customFormat="1" ht="15" customHeight="1">
      <c r="B151" s="261"/>
      <c r="C151" s="284" t="s">
        <v>833</v>
      </c>
      <c r="D151" s="240"/>
      <c r="E151" s="240"/>
      <c r="F151" s="285" t="s">
        <v>830</v>
      </c>
      <c r="G151" s="240"/>
      <c r="H151" s="284" t="s">
        <v>870</v>
      </c>
      <c r="I151" s="284" t="s">
        <v>832</v>
      </c>
      <c r="J151" s="284">
        <v>120</v>
      </c>
      <c r="K151" s="280"/>
    </row>
    <row r="152" spans="2:11" s="227" customFormat="1" ht="15" customHeight="1">
      <c r="B152" s="261"/>
      <c r="C152" s="284" t="s">
        <v>879</v>
      </c>
      <c r="D152" s="240"/>
      <c r="E152" s="240"/>
      <c r="F152" s="285" t="s">
        <v>830</v>
      </c>
      <c r="G152" s="240"/>
      <c r="H152" s="284" t="s">
        <v>890</v>
      </c>
      <c r="I152" s="284" t="s">
        <v>832</v>
      </c>
      <c r="J152" s="284" t="s">
        <v>881</v>
      </c>
      <c r="K152" s="280"/>
    </row>
    <row r="153" spans="2:11" s="227" customFormat="1" ht="15" customHeight="1">
      <c r="B153" s="261"/>
      <c r="C153" s="284" t="s">
        <v>778</v>
      </c>
      <c r="D153" s="240"/>
      <c r="E153" s="240"/>
      <c r="F153" s="285" t="s">
        <v>830</v>
      </c>
      <c r="G153" s="240"/>
      <c r="H153" s="284" t="s">
        <v>891</v>
      </c>
      <c r="I153" s="284" t="s">
        <v>832</v>
      </c>
      <c r="J153" s="284" t="s">
        <v>881</v>
      </c>
      <c r="K153" s="280"/>
    </row>
    <row r="154" spans="2:11" s="227" customFormat="1" ht="15" customHeight="1">
      <c r="B154" s="261"/>
      <c r="C154" s="284" t="s">
        <v>835</v>
      </c>
      <c r="D154" s="240"/>
      <c r="E154" s="240"/>
      <c r="F154" s="285" t="s">
        <v>836</v>
      </c>
      <c r="G154" s="240"/>
      <c r="H154" s="284" t="s">
        <v>870</v>
      </c>
      <c r="I154" s="284" t="s">
        <v>832</v>
      </c>
      <c r="J154" s="284">
        <v>50</v>
      </c>
      <c r="K154" s="280"/>
    </row>
    <row r="155" spans="2:11" s="227" customFormat="1" ht="15" customHeight="1">
      <c r="B155" s="261"/>
      <c r="C155" s="284" t="s">
        <v>838</v>
      </c>
      <c r="D155" s="240"/>
      <c r="E155" s="240"/>
      <c r="F155" s="285" t="s">
        <v>830</v>
      </c>
      <c r="G155" s="240"/>
      <c r="H155" s="284" t="s">
        <v>870</v>
      </c>
      <c r="I155" s="284" t="s">
        <v>840</v>
      </c>
      <c r="J155" s="284"/>
      <c r="K155" s="280"/>
    </row>
    <row r="156" spans="2:11" s="227" customFormat="1" ht="15" customHeight="1">
      <c r="B156" s="261"/>
      <c r="C156" s="284" t="s">
        <v>849</v>
      </c>
      <c r="D156" s="240"/>
      <c r="E156" s="240"/>
      <c r="F156" s="285" t="s">
        <v>836</v>
      </c>
      <c r="G156" s="240"/>
      <c r="H156" s="284" t="s">
        <v>870</v>
      </c>
      <c r="I156" s="284" t="s">
        <v>832</v>
      </c>
      <c r="J156" s="284">
        <v>50</v>
      </c>
      <c r="K156" s="280"/>
    </row>
    <row r="157" spans="2:11" s="227" customFormat="1" ht="15" customHeight="1">
      <c r="B157" s="261"/>
      <c r="C157" s="284" t="s">
        <v>857</v>
      </c>
      <c r="D157" s="240"/>
      <c r="E157" s="240"/>
      <c r="F157" s="285" t="s">
        <v>836</v>
      </c>
      <c r="G157" s="240"/>
      <c r="H157" s="284" t="s">
        <v>870</v>
      </c>
      <c r="I157" s="284" t="s">
        <v>832</v>
      </c>
      <c r="J157" s="284">
        <v>50</v>
      </c>
      <c r="K157" s="280"/>
    </row>
    <row r="158" spans="2:11" s="227" customFormat="1" ht="15" customHeight="1">
      <c r="B158" s="261"/>
      <c r="C158" s="284" t="s">
        <v>855</v>
      </c>
      <c r="D158" s="240"/>
      <c r="E158" s="240"/>
      <c r="F158" s="285" t="s">
        <v>836</v>
      </c>
      <c r="G158" s="240"/>
      <c r="H158" s="284" t="s">
        <v>870</v>
      </c>
      <c r="I158" s="284" t="s">
        <v>832</v>
      </c>
      <c r="J158" s="284">
        <v>50</v>
      </c>
      <c r="K158" s="280"/>
    </row>
    <row r="159" spans="2:11" s="227" customFormat="1" ht="15" customHeight="1">
      <c r="B159" s="261"/>
      <c r="C159" s="284" t="s">
        <v>58</v>
      </c>
      <c r="D159" s="240"/>
      <c r="E159" s="240"/>
      <c r="F159" s="285" t="s">
        <v>830</v>
      </c>
      <c r="G159" s="240"/>
      <c r="H159" s="284" t="s">
        <v>892</v>
      </c>
      <c r="I159" s="284" t="s">
        <v>832</v>
      </c>
      <c r="J159" s="284" t="s">
        <v>893</v>
      </c>
      <c r="K159" s="280"/>
    </row>
    <row r="160" spans="2:11" s="227" customFormat="1" ht="15" customHeight="1">
      <c r="B160" s="261"/>
      <c r="C160" s="284" t="s">
        <v>894</v>
      </c>
      <c r="D160" s="240"/>
      <c r="E160" s="240"/>
      <c r="F160" s="285" t="s">
        <v>830</v>
      </c>
      <c r="G160" s="240"/>
      <c r="H160" s="284" t="s">
        <v>895</v>
      </c>
      <c r="I160" s="284" t="s">
        <v>865</v>
      </c>
      <c r="J160" s="284"/>
      <c r="K160" s="280"/>
    </row>
    <row r="161" spans="2:11" s="227" customFormat="1" ht="15" customHeight="1">
      <c r="B161" s="286"/>
      <c r="C161" s="267"/>
      <c r="D161" s="267"/>
      <c r="E161" s="267"/>
      <c r="F161" s="267"/>
      <c r="G161" s="267"/>
      <c r="H161" s="267"/>
      <c r="I161" s="267"/>
      <c r="J161" s="267"/>
      <c r="K161" s="287"/>
    </row>
    <row r="162" spans="2:11" s="227" customFormat="1" ht="18.75" customHeight="1">
      <c r="B162" s="269"/>
      <c r="C162" s="258"/>
      <c r="D162" s="258"/>
      <c r="E162" s="258"/>
      <c r="F162" s="288"/>
      <c r="G162" s="258"/>
      <c r="H162" s="258"/>
      <c r="I162" s="258"/>
      <c r="J162" s="258"/>
      <c r="K162" s="269"/>
    </row>
    <row r="163" spans="2:11" s="227" customFormat="1" ht="18.75" customHeight="1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</row>
    <row r="164" spans="2:11" s="227" customFormat="1" ht="7.5" customHeight="1">
      <c r="B164" s="228"/>
      <c r="C164" s="229"/>
      <c r="D164" s="229"/>
      <c r="E164" s="229"/>
      <c r="F164" s="229"/>
      <c r="G164" s="229"/>
      <c r="H164" s="229"/>
      <c r="I164" s="229"/>
      <c r="J164" s="229"/>
      <c r="K164" s="230"/>
    </row>
    <row r="165" spans="2:11" s="227" customFormat="1" ht="45" customHeight="1">
      <c r="B165" s="231"/>
      <c r="C165" s="345" t="s">
        <v>896</v>
      </c>
      <c r="D165" s="345"/>
      <c r="E165" s="345"/>
      <c r="F165" s="345"/>
      <c r="G165" s="345"/>
      <c r="H165" s="345"/>
      <c r="I165" s="345"/>
      <c r="J165" s="345"/>
      <c r="K165" s="232"/>
    </row>
    <row r="166" spans="2:11" s="227" customFormat="1" ht="17.25" customHeight="1">
      <c r="B166" s="231"/>
      <c r="C166" s="252" t="s">
        <v>824</v>
      </c>
      <c r="D166" s="252"/>
      <c r="E166" s="252"/>
      <c r="F166" s="252" t="s">
        <v>825</v>
      </c>
      <c r="G166" s="289"/>
      <c r="H166" s="290" t="s">
        <v>37</v>
      </c>
      <c r="I166" s="290" t="s">
        <v>40</v>
      </c>
      <c r="J166" s="252" t="s">
        <v>826</v>
      </c>
      <c r="K166" s="232"/>
    </row>
    <row r="167" spans="2:11" s="227" customFormat="1" ht="17.25" customHeight="1">
      <c r="B167" s="234"/>
      <c r="C167" s="254" t="s">
        <v>827</v>
      </c>
      <c r="D167" s="254"/>
      <c r="E167" s="254"/>
      <c r="F167" s="255" t="s">
        <v>828</v>
      </c>
      <c r="G167" s="291"/>
      <c r="H167" s="292"/>
      <c r="I167" s="292"/>
      <c r="J167" s="254" t="s">
        <v>829</v>
      </c>
      <c r="K167" s="235"/>
    </row>
    <row r="168" spans="2:11" s="227" customFormat="1" ht="5.25" customHeight="1">
      <c r="B168" s="261"/>
      <c r="C168" s="257"/>
      <c r="D168" s="257"/>
      <c r="E168" s="257"/>
      <c r="F168" s="257"/>
      <c r="G168" s="258"/>
      <c r="H168" s="257"/>
      <c r="I168" s="257"/>
      <c r="J168" s="257"/>
      <c r="K168" s="280"/>
    </row>
    <row r="169" spans="2:11" s="227" customFormat="1" ht="15" customHeight="1">
      <c r="B169" s="261"/>
      <c r="C169" s="240" t="s">
        <v>833</v>
      </c>
      <c r="D169" s="240"/>
      <c r="E169" s="240"/>
      <c r="F169" s="260" t="s">
        <v>830</v>
      </c>
      <c r="G169" s="240"/>
      <c r="H169" s="240" t="s">
        <v>870</v>
      </c>
      <c r="I169" s="240" t="s">
        <v>832</v>
      </c>
      <c r="J169" s="240">
        <v>120</v>
      </c>
      <c r="K169" s="280"/>
    </row>
    <row r="170" spans="2:11" s="227" customFormat="1" ht="15" customHeight="1">
      <c r="B170" s="261"/>
      <c r="C170" s="240" t="s">
        <v>879</v>
      </c>
      <c r="D170" s="240"/>
      <c r="E170" s="240"/>
      <c r="F170" s="260" t="s">
        <v>830</v>
      </c>
      <c r="G170" s="240"/>
      <c r="H170" s="240" t="s">
        <v>880</v>
      </c>
      <c r="I170" s="240" t="s">
        <v>832</v>
      </c>
      <c r="J170" s="240" t="s">
        <v>881</v>
      </c>
      <c r="K170" s="280"/>
    </row>
    <row r="171" spans="2:11" s="227" customFormat="1" ht="15" customHeight="1">
      <c r="B171" s="261"/>
      <c r="C171" s="240" t="s">
        <v>778</v>
      </c>
      <c r="D171" s="240"/>
      <c r="E171" s="240"/>
      <c r="F171" s="260" t="s">
        <v>830</v>
      </c>
      <c r="G171" s="240"/>
      <c r="H171" s="240" t="s">
        <v>897</v>
      </c>
      <c r="I171" s="240" t="s">
        <v>832</v>
      </c>
      <c r="J171" s="240" t="s">
        <v>881</v>
      </c>
      <c r="K171" s="280"/>
    </row>
    <row r="172" spans="2:11" s="227" customFormat="1" ht="15" customHeight="1">
      <c r="B172" s="261"/>
      <c r="C172" s="240" t="s">
        <v>835</v>
      </c>
      <c r="D172" s="240"/>
      <c r="E172" s="240"/>
      <c r="F172" s="260" t="s">
        <v>836</v>
      </c>
      <c r="G172" s="240"/>
      <c r="H172" s="240" t="s">
        <v>897</v>
      </c>
      <c r="I172" s="240" t="s">
        <v>832</v>
      </c>
      <c r="J172" s="240">
        <v>50</v>
      </c>
      <c r="K172" s="280"/>
    </row>
    <row r="173" spans="2:11" s="227" customFormat="1" ht="15" customHeight="1">
      <c r="B173" s="261"/>
      <c r="C173" s="240" t="s">
        <v>838</v>
      </c>
      <c r="D173" s="240"/>
      <c r="E173" s="240"/>
      <c r="F173" s="260" t="s">
        <v>830</v>
      </c>
      <c r="G173" s="240"/>
      <c r="H173" s="240" t="s">
        <v>897</v>
      </c>
      <c r="I173" s="240" t="s">
        <v>840</v>
      </c>
      <c r="J173" s="240"/>
      <c r="K173" s="280"/>
    </row>
    <row r="174" spans="2:11" s="227" customFormat="1" ht="15" customHeight="1">
      <c r="B174" s="261"/>
      <c r="C174" s="240" t="s">
        <v>849</v>
      </c>
      <c r="D174" s="240"/>
      <c r="E174" s="240"/>
      <c r="F174" s="260" t="s">
        <v>836</v>
      </c>
      <c r="G174" s="240"/>
      <c r="H174" s="240" t="s">
        <v>897</v>
      </c>
      <c r="I174" s="240" t="s">
        <v>832</v>
      </c>
      <c r="J174" s="240">
        <v>50</v>
      </c>
      <c r="K174" s="280"/>
    </row>
    <row r="175" spans="2:11" s="227" customFormat="1" ht="15" customHeight="1">
      <c r="B175" s="261"/>
      <c r="C175" s="240" t="s">
        <v>857</v>
      </c>
      <c r="D175" s="240"/>
      <c r="E175" s="240"/>
      <c r="F175" s="260" t="s">
        <v>836</v>
      </c>
      <c r="G175" s="240"/>
      <c r="H175" s="240" t="s">
        <v>897</v>
      </c>
      <c r="I175" s="240" t="s">
        <v>832</v>
      </c>
      <c r="J175" s="240">
        <v>50</v>
      </c>
      <c r="K175" s="280"/>
    </row>
    <row r="176" spans="2:11" s="227" customFormat="1" ht="15" customHeight="1">
      <c r="B176" s="261"/>
      <c r="C176" s="240" t="s">
        <v>855</v>
      </c>
      <c r="D176" s="240"/>
      <c r="E176" s="240"/>
      <c r="F176" s="260" t="s">
        <v>836</v>
      </c>
      <c r="G176" s="240"/>
      <c r="H176" s="240" t="s">
        <v>897</v>
      </c>
      <c r="I176" s="240" t="s">
        <v>832</v>
      </c>
      <c r="J176" s="240">
        <v>50</v>
      </c>
      <c r="K176" s="280"/>
    </row>
    <row r="177" spans="2:11" s="227" customFormat="1" ht="15" customHeight="1">
      <c r="B177" s="261"/>
      <c r="C177" s="240" t="s">
        <v>74</v>
      </c>
      <c r="D177" s="240"/>
      <c r="E177" s="240"/>
      <c r="F177" s="260" t="s">
        <v>830</v>
      </c>
      <c r="G177" s="240"/>
      <c r="H177" s="240" t="s">
        <v>898</v>
      </c>
      <c r="I177" s="240" t="s">
        <v>899</v>
      </c>
      <c r="J177" s="240"/>
      <c r="K177" s="280"/>
    </row>
    <row r="178" spans="2:11" s="227" customFormat="1" ht="15" customHeight="1">
      <c r="B178" s="261"/>
      <c r="C178" s="240" t="s">
        <v>40</v>
      </c>
      <c r="D178" s="240"/>
      <c r="E178" s="240"/>
      <c r="F178" s="260" t="s">
        <v>830</v>
      </c>
      <c r="G178" s="240"/>
      <c r="H178" s="240" t="s">
        <v>900</v>
      </c>
      <c r="I178" s="240" t="s">
        <v>901</v>
      </c>
      <c r="J178" s="240">
        <v>1</v>
      </c>
      <c r="K178" s="280"/>
    </row>
    <row r="179" spans="2:11" s="227" customFormat="1" ht="15" customHeight="1">
      <c r="B179" s="261"/>
      <c r="C179" s="240" t="s">
        <v>36</v>
      </c>
      <c r="D179" s="240"/>
      <c r="E179" s="240"/>
      <c r="F179" s="260" t="s">
        <v>830</v>
      </c>
      <c r="G179" s="240"/>
      <c r="H179" s="240" t="s">
        <v>902</v>
      </c>
      <c r="I179" s="240" t="s">
        <v>832</v>
      </c>
      <c r="J179" s="240">
        <v>20</v>
      </c>
      <c r="K179" s="280"/>
    </row>
    <row r="180" spans="2:11" s="227" customFormat="1" ht="15" customHeight="1">
      <c r="B180" s="261"/>
      <c r="C180" s="240" t="s">
        <v>37</v>
      </c>
      <c r="D180" s="240"/>
      <c r="E180" s="240"/>
      <c r="F180" s="260" t="s">
        <v>830</v>
      </c>
      <c r="G180" s="240"/>
      <c r="H180" s="240" t="s">
        <v>903</v>
      </c>
      <c r="I180" s="240" t="s">
        <v>832</v>
      </c>
      <c r="J180" s="240">
        <v>255</v>
      </c>
      <c r="K180" s="280"/>
    </row>
    <row r="181" spans="2:11" s="227" customFormat="1" ht="15" customHeight="1">
      <c r="B181" s="261"/>
      <c r="C181" s="240" t="s">
        <v>75</v>
      </c>
      <c r="D181" s="240"/>
      <c r="E181" s="240"/>
      <c r="F181" s="260" t="s">
        <v>830</v>
      </c>
      <c r="G181" s="240"/>
      <c r="H181" s="240" t="s">
        <v>794</v>
      </c>
      <c r="I181" s="240" t="s">
        <v>832</v>
      </c>
      <c r="J181" s="240">
        <v>10</v>
      </c>
      <c r="K181" s="280"/>
    </row>
    <row r="182" spans="2:11" s="227" customFormat="1" ht="15" customHeight="1">
      <c r="B182" s="261"/>
      <c r="C182" s="240" t="s">
        <v>76</v>
      </c>
      <c r="D182" s="240"/>
      <c r="E182" s="240"/>
      <c r="F182" s="260" t="s">
        <v>830</v>
      </c>
      <c r="G182" s="240"/>
      <c r="H182" s="240" t="s">
        <v>904</v>
      </c>
      <c r="I182" s="240" t="s">
        <v>865</v>
      </c>
      <c r="J182" s="240"/>
      <c r="K182" s="280"/>
    </row>
    <row r="183" spans="2:11" s="227" customFormat="1" ht="15" customHeight="1">
      <c r="B183" s="261"/>
      <c r="C183" s="240" t="s">
        <v>905</v>
      </c>
      <c r="D183" s="240"/>
      <c r="E183" s="240"/>
      <c r="F183" s="260" t="s">
        <v>830</v>
      </c>
      <c r="G183" s="240"/>
      <c r="H183" s="240" t="s">
        <v>906</v>
      </c>
      <c r="I183" s="240" t="s">
        <v>865</v>
      </c>
      <c r="J183" s="240"/>
      <c r="K183" s="280"/>
    </row>
    <row r="184" spans="2:11" s="227" customFormat="1" ht="15" customHeight="1">
      <c r="B184" s="261"/>
      <c r="C184" s="240" t="s">
        <v>894</v>
      </c>
      <c r="D184" s="240"/>
      <c r="E184" s="240"/>
      <c r="F184" s="260" t="s">
        <v>830</v>
      </c>
      <c r="G184" s="240"/>
      <c r="H184" s="240" t="s">
        <v>907</v>
      </c>
      <c r="I184" s="240" t="s">
        <v>865</v>
      </c>
      <c r="J184" s="240"/>
      <c r="K184" s="280"/>
    </row>
    <row r="185" spans="2:11" s="227" customFormat="1" ht="15" customHeight="1">
      <c r="B185" s="261"/>
      <c r="C185" s="240" t="s">
        <v>78</v>
      </c>
      <c r="D185" s="240"/>
      <c r="E185" s="240"/>
      <c r="F185" s="260" t="s">
        <v>836</v>
      </c>
      <c r="G185" s="240"/>
      <c r="H185" s="240" t="s">
        <v>908</v>
      </c>
      <c r="I185" s="240" t="s">
        <v>832</v>
      </c>
      <c r="J185" s="240">
        <v>50</v>
      </c>
      <c r="K185" s="280"/>
    </row>
    <row r="186" spans="2:11" s="227" customFormat="1" ht="15" customHeight="1">
      <c r="B186" s="261"/>
      <c r="C186" s="240" t="s">
        <v>909</v>
      </c>
      <c r="D186" s="240"/>
      <c r="E186" s="240"/>
      <c r="F186" s="260" t="s">
        <v>836</v>
      </c>
      <c r="G186" s="240"/>
      <c r="H186" s="240" t="s">
        <v>910</v>
      </c>
      <c r="I186" s="240" t="s">
        <v>911</v>
      </c>
      <c r="J186" s="240"/>
      <c r="K186" s="280"/>
    </row>
    <row r="187" spans="2:11" s="227" customFormat="1" ht="15" customHeight="1">
      <c r="B187" s="261"/>
      <c r="C187" s="240" t="s">
        <v>912</v>
      </c>
      <c r="D187" s="240"/>
      <c r="E187" s="240"/>
      <c r="F187" s="260" t="s">
        <v>836</v>
      </c>
      <c r="G187" s="240"/>
      <c r="H187" s="240" t="s">
        <v>913</v>
      </c>
      <c r="I187" s="240" t="s">
        <v>911</v>
      </c>
      <c r="J187" s="240"/>
      <c r="K187" s="280"/>
    </row>
    <row r="188" spans="2:11" s="227" customFormat="1" ht="15" customHeight="1">
      <c r="B188" s="261"/>
      <c r="C188" s="240" t="s">
        <v>914</v>
      </c>
      <c r="D188" s="240"/>
      <c r="E188" s="240"/>
      <c r="F188" s="260" t="s">
        <v>836</v>
      </c>
      <c r="G188" s="240"/>
      <c r="H188" s="240" t="s">
        <v>915</v>
      </c>
      <c r="I188" s="240" t="s">
        <v>911</v>
      </c>
      <c r="J188" s="240"/>
      <c r="K188" s="280"/>
    </row>
    <row r="189" spans="2:11" s="227" customFormat="1" ht="15" customHeight="1">
      <c r="B189" s="261"/>
      <c r="C189" s="293" t="s">
        <v>916</v>
      </c>
      <c r="D189" s="240"/>
      <c r="E189" s="240"/>
      <c r="F189" s="260" t="s">
        <v>836</v>
      </c>
      <c r="G189" s="240"/>
      <c r="H189" s="240" t="s">
        <v>917</v>
      </c>
      <c r="I189" s="240" t="s">
        <v>918</v>
      </c>
      <c r="J189" s="294" t="s">
        <v>919</v>
      </c>
      <c r="K189" s="280"/>
    </row>
    <row r="190" spans="2:11" s="227" customFormat="1" ht="15" customHeight="1">
      <c r="B190" s="261"/>
      <c r="C190" s="293" t="s">
        <v>26</v>
      </c>
      <c r="D190" s="240"/>
      <c r="E190" s="240"/>
      <c r="F190" s="260" t="s">
        <v>830</v>
      </c>
      <c r="G190" s="240"/>
      <c r="H190" s="237" t="s">
        <v>920</v>
      </c>
      <c r="I190" s="240" t="s">
        <v>921</v>
      </c>
      <c r="J190" s="240"/>
      <c r="K190" s="280"/>
    </row>
    <row r="191" spans="2:11" s="227" customFormat="1" ht="15" customHeight="1">
      <c r="B191" s="261"/>
      <c r="C191" s="293" t="s">
        <v>922</v>
      </c>
      <c r="D191" s="240"/>
      <c r="E191" s="240"/>
      <c r="F191" s="260" t="s">
        <v>830</v>
      </c>
      <c r="G191" s="240"/>
      <c r="H191" s="240" t="s">
        <v>923</v>
      </c>
      <c r="I191" s="240" t="s">
        <v>865</v>
      </c>
      <c r="J191" s="240"/>
      <c r="K191" s="280"/>
    </row>
    <row r="192" spans="2:11" s="227" customFormat="1" ht="15" customHeight="1">
      <c r="B192" s="261"/>
      <c r="C192" s="293" t="s">
        <v>924</v>
      </c>
      <c r="D192" s="240"/>
      <c r="E192" s="240"/>
      <c r="F192" s="260" t="s">
        <v>830</v>
      </c>
      <c r="G192" s="240"/>
      <c r="H192" s="240" t="s">
        <v>925</v>
      </c>
      <c r="I192" s="240" t="s">
        <v>865</v>
      </c>
      <c r="J192" s="240"/>
      <c r="K192" s="280"/>
    </row>
    <row r="193" spans="2:11" s="227" customFormat="1" ht="15" customHeight="1">
      <c r="B193" s="261"/>
      <c r="C193" s="293" t="s">
        <v>926</v>
      </c>
      <c r="D193" s="240"/>
      <c r="E193" s="240"/>
      <c r="F193" s="260" t="s">
        <v>836</v>
      </c>
      <c r="G193" s="240"/>
      <c r="H193" s="240" t="s">
        <v>927</v>
      </c>
      <c r="I193" s="240" t="s">
        <v>865</v>
      </c>
      <c r="J193" s="240"/>
      <c r="K193" s="280"/>
    </row>
    <row r="194" spans="2:11" s="227" customFormat="1" ht="15" customHeight="1">
      <c r="B194" s="286"/>
      <c r="C194" s="295"/>
      <c r="D194" s="267"/>
      <c r="E194" s="267"/>
      <c r="F194" s="267"/>
      <c r="G194" s="267"/>
      <c r="H194" s="267"/>
      <c r="I194" s="267"/>
      <c r="J194" s="267"/>
      <c r="K194" s="287"/>
    </row>
    <row r="195" spans="2:11" s="227" customFormat="1" ht="18.75" customHeight="1">
      <c r="B195" s="269"/>
      <c r="C195" s="258"/>
      <c r="D195" s="258"/>
      <c r="E195" s="258"/>
      <c r="F195" s="288"/>
      <c r="G195" s="258"/>
      <c r="H195" s="258"/>
      <c r="I195" s="258"/>
      <c r="J195" s="258"/>
      <c r="K195" s="269"/>
    </row>
    <row r="196" spans="2:11" s="227" customFormat="1" ht="18.75" customHeight="1">
      <c r="B196" s="269"/>
      <c r="C196" s="258"/>
      <c r="D196" s="258"/>
      <c r="E196" s="258"/>
      <c r="F196" s="288"/>
      <c r="G196" s="258"/>
      <c r="H196" s="258"/>
      <c r="I196" s="258"/>
      <c r="J196" s="258"/>
      <c r="K196" s="269"/>
    </row>
    <row r="197" spans="2:11" s="227" customFormat="1" ht="18.75" customHeight="1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</row>
    <row r="198" spans="2:11" s="227" customFormat="1" ht="13.5">
      <c r="B198" s="228"/>
      <c r="C198" s="229"/>
      <c r="D198" s="229"/>
      <c r="E198" s="229"/>
      <c r="F198" s="229"/>
      <c r="G198" s="229"/>
      <c r="H198" s="229"/>
      <c r="I198" s="229"/>
      <c r="J198" s="229"/>
      <c r="K198" s="230"/>
    </row>
    <row r="199" spans="2:11" s="227" customFormat="1" ht="21">
      <c r="B199" s="231"/>
      <c r="C199" s="345" t="s">
        <v>928</v>
      </c>
      <c r="D199" s="345"/>
      <c r="E199" s="345"/>
      <c r="F199" s="345"/>
      <c r="G199" s="345"/>
      <c r="H199" s="345"/>
      <c r="I199" s="345"/>
      <c r="J199" s="345"/>
      <c r="K199" s="232"/>
    </row>
    <row r="200" spans="2:11" s="227" customFormat="1" ht="25.5" customHeight="1">
      <c r="B200" s="231"/>
      <c r="C200" s="296" t="s">
        <v>929</v>
      </c>
      <c r="D200" s="296"/>
      <c r="E200" s="296"/>
      <c r="F200" s="296" t="s">
        <v>930</v>
      </c>
      <c r="G200" s="297"/>
      <c r="H200" s="350" t="s">
        <v>931</v>
      </c>
      <c r="I200" s="350"/>
      <c r="J200" s="350"/>
      <c r="K200" s="232"/>
    </row>
    <row r="201" spans="2:11" s="227" customFormat="1" ht="5.25" customHeight="1">
      <c r="B201" s="261"/>
      <c r="C201" s="257"/>
      <c r="D201" s="257"/>
      <c r="E201" s="257"/>
      <c r="F201" s="257"/>
      <c r="G201" s="258"/>
      <c r="H201" s="257"/>
      <c r="I201" s="257"/>
      <c r="J201" s="257"/>
      <c r="K201" s="280"/>
    </row>
    <row r="202" spans="2:11" s="227" customFormat="1" ht="15" customHeight="1">
      <c r="B202" s="261"/>
      <c r="C202" s="240" t="s">
        <v>921</v>
      </c>
      <c r="D202" s="240"/>
      <c r="E202" s="240"/>
      <c r="F202" s="260" t="s">
        <v>27</v>
      </c>
      <c r="G202" s="240"/>
      <c r="H202" s="351" t="s">
        <v>932</v>
      </c>
      <c r="I202" s="351"/>
      <c r="J202" s="351"/>
      <c r="K202" s="280"/>
    </row>
    <row r="203" spans="2:11" s="227" customFormat="1" ht="15" customHeight="1">
      <c r="B203" s="261"/>
      <c r="C203" s="240"/>
      <c r="D203" s="240"/>
      <c r="E203" s="240"/>
      <c r="F203" s="260" t="s">
        <v>28</v>
      </c>
      <c r="G203" s="240"/>
      <c r="H203" s="351" t="s">
        <v>933</v>
      </c>
      <c r="I203" s="351"/>
      <c r="J203" s="351"/>
      <c r="K203" s="280"/>
    </row>
    <row r="204" spans="2:11" s="227" customFormat="1" ht="15" customHeight="1">
      <c r="B204" s="261"/>
      <c r="C204" s="240"/>
      <c r="D204" s="240"/>
      <c r="E204" s="240"/>
      <c r="F204" s="260" t="s">
        <v>31</v>
      </c>
      <c r="G204" s="240"/>
      <c r="H204" s="351" t="s">
        <v>934</v>
      </c>
      <c r="I204" s="351"/>
      <c r="J204" s="351"/>
      <c r="K204" s="280"/>
    </row>
    <row r="205" spans="2:11" s="227" customFormat="1" ht="15" customHeight="1">
      <c r="B205" s="261"/>
      <c r="C205" s="240"/>
      <c r="D205" s="240"/>
      <c r="E205" s="240"/>
      <c r="F205" s="260" t="s">
        <v>29</v>
      </c>
      <c r="G205" s="240"/>
      <c r="H205" s="351" t="s">
        <v>935</v>
      </c>
      <c r="I205" s="351"/>
      <c r="J205" s="351"/>
      <c r="K205" s="280"/>
    </row>
    <row r="206" spans="2:11" s="227" customFormat="1" ht="15" customHeight="1">
      <c r="B206" s="261"/>
      <c r="C206" s="240"/>
      <c r="D206" s="240"/>
      <c r="E206" s="240"/>
      <c r="F206" s="260" t="s">
        <v>30</v>
      </c>
      <c r="G206" s="240"/>
      <c r="H206" s="351" t="s">
        <v>936</v>
      </c>
      <c r="I206" s="351"/>
      <c r="J206" s="351"/>
      <c r="K206" s="280"/>
    </row>
    <row r="207" spans="2:11" s="227" customFormat="1" ht="15" customHeight="1">
      <c r="B207" s="261"/>
      <c r="C207" s="240"/>
      <c r="D207" s="240"/>
      <c r="E207" s="240"/>
      <c r="F207" s="260"/>
      <c r="G207" s="240"/>
      <c r="H207" s="240"/>
      <c r="I207" s="240"/>
      <c r="J207" s="240"/>
      <c r="K207" s="280"/>
    </row>
    <row r="208" spans="2:11" s="227" customFormat="1" ht="15" customHeight="1">
      <c r="B208" s="261"/>
      <c r="C208" s="240" t="s">
        <v>877</v>
      </c>
      <c r="D208" s="240"/>
      <c r="E208" s="240"/>
      <c r="F208" s="260" t="s">
        <v>45</v>
      </c>
      <c r="G208" s="240"/>
      <c r="H208" s="351" t="s">
        <v>937</v>
      </c>
      <c r="I208" s="351"/>
      <c r="J208" s="351"/>
      <c r="K208" s="280"/>
    </row>
    <row r="209" spans="2:11" s="227" customFormat="1" ht="15" customHeight="1">
      <c r="B209" s="261"/>
      <c r="C209" s="240"/>
      <c r="D209" s="240"/>
      <c r="E209" s="240"/>
      <c r="F209" s="260" t="s">
        <v>772</v>
      </c>
      <c r="G209" s="240"/>
      <c r="H209" s="351" t="s">
        <v>773</v>
      </c>
      <c r="I209" s="351"/>
      <c r="J209" s="351"/>
      <c r="K209" s="280"/>
    </row>
    <row r="210" spans="2:11" s="227" customFormat="1" ht="15" customHeight="1">
      <c r="B210" s="261"/>
      <c r="C210" s="240"/>
      <c r="D210" s="240"/>
      <c r="E210" s="240"/>
      <c r="F210" s="260" t="s">
        <v>770</v>
      </c>
      <c r="G210" s="240"/>
      <c r="H210" s="351" t="s">
        <v>938</v>
      </c>
      <c r="I210" s="351"/>
      <c r="J210" s="351"/>
      <c r="K210" s="280"/>
    </row>
    <row r="211" spans="2:11" s="227" customFormat="1" ht="15" customHeight="1">
      <c r="B211" s="298"/>
      <c r="C211" s="240"/>
      <c r="D211" s="240"/>
      <c r="E211" s="240"/>
      <c r="F211" s="260" t="s">
        <v>774</v>
      </c>
      <c r="G211" s="293"/>
      <c r="H211" s="349" t="s">
        <v>775</v>
      </c>
      <c r="I211" s="349"/>
      <c r="J211" s="349"/>
      <c r="K211" s="299"/>
    </row>
    <row r="212" spans="2:11" s="227" customFormat="1" ht="15" customHeight="1">
      <c r="B212" s="298"/>
      <c r="C212" s="240"/>
      <c r="D212" s="240"/>
      <c r="E212" s="240"/>
      <c r="F212" s="260" t="s">
        <v>776</v>
      </c>
      <c r="G212" s="293"/>
      <c r="H212" s="349" t="s">
        <v>752</v>
      </c>
      <c r="I212" s="349"/>
      <c r="J212" s="349"/>
      <c r="K212" s="299"/>
    </row>
    <row r="213" spans="2:11" s="227" customFormat="1" ht="15" customHeight="1">
      <c r="B213" s="298"/>
      <c r="C213" s="240"/>
      <c r="D213" s="240"/>
      <c r="E213" s="240"/>
      <c r="F213" s="260"/>
      <c r="G213" s="293"/>
      <c r="H213" s="284"/>
      <c r="I213" s="284"/>
      <c r="J213" s="284"/>
      <c r="K213" s="299"/>
    </row>
    <row r="214" spans="2:11" s="227" customFormat="1" ht="15" customHeight="1">
      <c r="B214" s="298"/>
      <c r="C214" s="240" t="s">
        <v>901</v>
      </c>
      <c r="D214" s="240"/>
      <c r="E214" s="240"/>
      <c r="F214" s="260">
        <v>1</v>
      </c>
      <c r="G214" s="293"/>
      <c r="H214" s="349" t="s">
        <v>939</v>
      </c>
      <c r="I214" s="349"/>
      <c r="J214" s="349"/>
      <c r="K214" s="299"/>
    </row>
    <row r="215" spans="2:11" s="227" customFormat="1" ht="15" customHeight="1">
      <c r="B215" s="298"/>
      <c r="C215" s="240"/>
      <c r="D215" s="240"/>
      <c r="E215" s="240"/>
      <c r="F215" s="260">
        <v>2</v>
      </c>
      <c r="G215" s="293"/>
      <c r="H215" s="349" t="s">
        <v>940</v>
      </c>
      <c r="I215" s="349"/>
      <c r="J215" s="349"/>
      <c r="K215" s="299"/>
    </row>
    <row r="216" spans="2:11" s="227" customFormat="1" ht="15" customHeight="1">
      <c r="B216" s="298"/>
      <c r="C216" s="240"/>
      <c r="D216" s="240"/>
      <c r="E216" s="240"/>
      <c r="F216" s="260">
        <v>3</v>
      </c>
      <c r="G216" s="293"/>
      <c r="H216" s="349" t="s">
        <v>941</v>
      </c>
      <c r="I216" s="349"/>
      <c r="J216" s="349"/>
      <c r="K216" s="299"/>
    </row>
    <row r="217" spans="2:11" s="227" customFormat="1" ht="15" customHeight="1">
      <c r="B217" s="298"/>
      <c r="C217" s="240"/>
      <c r="D217" s="240"/>
      <c r="E217" s="240"/>
      <c r="F217" s="260">
        <v>4</v>
      </c>
      <c r="G217" s="293"/>
      <c r="H217" s="349" t="s">
        <v>942</v>
      </c>
      <c r="I217" s="349"/>
      <c r="J217" s="349"/>
      <c r="K217" s="299"/>
    </row>
    <row r="218" spans="2:11" s="227" customFormat="1" ht="12.75" customHeight="1">
      <c r="B218" s="300"/>
      <c r="C218" s="301"/>
      <c r="D218" s="301"/>
      <c r="E218" s="301"/>
      <c r="F218" s="301"/>
      <c r="G218" s="301"/>
      <c r="H218" s="301"/>
      <c r="I218" s="301"/>
      <c r="J218" s="301"/>
      <c r="K218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H212:J212"/>
    <mergeCell ref="H214:J214"/>
    <mergeCell ref="H215:J215"/>
    <mergeCell ref="H216:J216"/>
    <mergeCell ref="H217:J217"/>
    <mergeCell ref="H211:J211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C147:J147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D61:J61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47:J47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34:J34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F19:J19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Frajkovský</dc:creator>
  <cp:keywords/>
  <dc:description/>
  <cp:lastModifiedBy>Jakub Frajkovský</cp:lastModifiedBy>
  <dcterms:created xsi:type="dcterms:W3CDTF">2023-07-09T09:26:55Z</dcterms:created>
  <dcterms:modified xsi:type="dcterms:W3CDTF">2024-04-25T10:04:19Z</dcterms:modified>
  <cp:category/>
  <cp:version/>
  <cp:contentType/>
  <cp:contentStatus/>
</cp:coreProperties>
</file>