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60\archiv_text\Kolín_Polepská 550_1PP_2023\ROZPOČET\zt ut pl\"/>
    </mc:Choice>
  </mc:AlternateContent>
  <bookViews>
    <workbookView xWindow="0" yWindow="0" windowWidth="25200" windowHeight="11985" activeTab="1"/>
  </bookViews>
  <sheets>
    <sheet name="Pokyny pro vyplnění" sheetId="11" r:id="rId1"/>
    <sheet name="Stavba" sheetId="1" r:id="rId2"/>
    <sheet name="VzorPolozky" sheetId="10" state="hidden" r:id="rId3"/>
    <sheet name="Výkaz výměr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Stavba!$A$1:$J$50</definedName>
    <definedName name="_xlnm.Print_Area" localSheetId="3">'Výkaz výměr'!$A$1:$U$34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4" i="12" l="1"/>
  <c r="F39" i="1" s="1"/>
  <c r="AD24" i="12"/>
  <c r="G39" i="1" s="1"/>
  <c r="G40" i="1" s="1"/>
  <c r="G25" i="1" s="1"/>
  <c r="F9" i="12"/>
  <c r="G9" i="12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9" i="12"/>
  <c r="G19" i="12" s="1"/>
  <c r="I19" i="12"/>
  <c r="I18" i="12" s="1"/>
  <c r="K19" i="12"/>
  <c r="K18" i="12" s="1"/>
  <c r="O19" i="12"/>
  <c r="O18" i="12" s="1"/>
  <c r="Q19" i="12"/>
  <c r="Q18" i="12" s="1"/>
  <c r="U19" i="12"/>
  <c r="U18" i="12" s="1"/>
  <c r="F21" i="12"/>
  <c r="G21" i="12" s="1"/>
  <c r="I21" i="12"/>
  <c r="I20" i="12" s="1"/>
  <c r="K21" i="12"/>
  <c r="K20" i="12" s="1"/>
  <c r="O21" i="12"/>
  <c r="O20" i="12" s="1"/>
  <c r="Q21" i="12"/>
  <c r="U21" i="12"/>
  <c r="U20" i="12" s="1"/>
  <c r="F22" i="12"/>
  <c r="G22" i="12"/>
  <c r="M22" i="12" s="1"/>
  <c r="I22" i="12"/>
  <c r="K22" i="12"/>
  <c r="O22" i="12"/>
  <c r="Q22" i="12"/>
  <c r="U22" i="12"/>
  <c r="I20" i="1"/>
  <c r="I18" i="1"/>
  <c r="I16" i="1"/>
  <c r="G27" i="1"/>
  <c r="H40" i="1"/>
  <c r="J28" i="1"/>
  <c r="J26" i="1"/>
  <c r="G38" i="1"/>
  <c r="F38" i="1"/>
  <c r="J23" i="1"/>
  <c r="J24" i="1"/>
  <c r="J25" i="1"/>
  <c r="J27" i="1"/>
  <c r="E24" i="1"/>
  <c r="G24" i="1"/>
  <c r="E26" i="1"/>
  <c r="G26" i="1"/>
  <c r="M21" i="12" l="1"/>
  <c r="G20" i="12"/>
  <c r="I49" i="1" s="1"/>
  <c r="I19" i="1" s="1"/>
  <c r="M19" i="12"/>
  <c r="M18" i="12" s="1"/>
  <c r="G18" i="12"/>
  <c r="I48" i="1" s="1"/>
  <c r="I39" i="1"/>
  <c r="I40" i="1" s="1"/>
  <c r="J39" i="1" s="1"/>
  <c r="J40" i="1" s="1"/>
  <c r="F40" i="1"/>
  <c r="G23" i="1" s="1"/>
  <c r="G29" i="1" s="1"/>
  <c r="O8" i="12"/>
  <c r="U8" i="12"/>
  <c r="I8" i="12"/>
  <c r="K8" i="12"/>
  <c r="Q20" i="12"/>
  <c r="Q8" i="12"/>
  <c r="G28" i="1"/>
  <c r="M20" i="12"/>
  <c r="G8" i="12"/>
  <c r="M9" i="12"/>
  <c r="M8" i="12" s="1"/>
  <c r="I47" i="1" l="1"/>
  <c r="G24" i="12"/>
  <c r="I17" i="1" l="1"/>
  <c r="I21" i="1" s="1"/>
  <c r="I5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<sst xmlns="http://schemas.openxmlformats.org/spreadsheetml/2006/main" count="187" uniqueCount="123">
  <si>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</si>
  <si>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</si>
  <si>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</si>
  <si>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</si>
  <si>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</si>
  <si>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</si>
  <si>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</si>
  <si>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</si>
  <si>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</si>
  <si>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</si>
  <si>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</si>
  <si>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</si>
  <si>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</si>
  <si>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</si>
  <si>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</si>
  <si>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</si>
  <si>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</si>
  <si>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</si>
  <si>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</si>
  <si>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</si>
  <si>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</si>
  <si>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</si>
  <si>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</si>
  <si>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</si>
  <si>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</si>
  <si>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</si>
  <si>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</si>
  <si>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</si>
  <si>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</si>
  <si>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</si>
  <si>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</si>
  <si>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</si>
  <si>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</si>
  <si>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</si>
  <si>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</si>
  <si>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</si>
  <si>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</si>
  <si>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</si>
  <si>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</si>
  <si>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</si>
  <si>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</si>
  <si>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</si>
  <si>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</si>
  <si>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</si>
  <si>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Petr Bareš</t>
  </si>
  <si>
    <t>Krakovany  116</t>
  </si>
  <si>
    <t xml:space="preserve">Krakovany  </t>
  </si>
  <si>
    <t>28127</t>
  </si>
  <si>
    <t>61885312</t>
  </si>
  <si>
    <t>Rozpočet</t>
  </si>
  <si>
    <t>Celkem za stavbu</t>
  </si>
  <si>
    <t>CZK</t>
  </si>
  <si>
    <t>Rekapitulace dílů</t>
  </si>
  <si>
    <t>Typ dílu</t>
  </si>
  <si>
    <t>723</t>
  </si>
  <si>
    <t>Vnitřní plynovod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</si>
  <si>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</si>
  <si>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</si>
  <si>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</si>
  <si>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</si>
  <si>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</si>
  <si>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</si>
  <si>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</si>
  <si>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</si>
  <si>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</si>
  <si>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</si>
  <si>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</si>
  <si>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</si>
  <si>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</si>
  <si>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</si>
  <si>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</si>
  <si>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</si>
  <si>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</si>
  <si>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</si>
  <si>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</si>
  <si>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</si>
  <si>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</si>
  <si>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</si>
  <si>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</si>
  <si>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</si>
  <si>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</si>
  <si>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</si>
  <si>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</si>
  <si>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</si>
  <si>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</si>
  <si>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</si>
  <si>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</si>
  <si>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723150802R00</t>
  </si>
  <si>
    <t>Demontáž potrubí ocel.hladkého svařovaného D 44</t>
  </si>
  <si>
    <t>m</t>
  </si>
  <si>
    <t>POL1_0</t>
  </si>
  <si>
    <t>723190907R00</t>
  </si>
  <si>
    <t>Odvzdušnění a napuštění plynového potrubí</t>
  </si>
  <si>
    <t>723120206R00</t>
  </si>
  <si>
    <t>Potrubí ocelové závitové černé svařované DN 40</t>
  </si>
  <si>
    <t>723120204R00</t>
  </si>
  <si>
    <t>Potrubí ocelové závitové černé svařované DN 25</t>
  </si>
  <si>
    <t>723150315R00</t>
  </si>
  <si>
    <t>Potrubí ocelové hladké černé svařované D 108x4</t>
  </si>
  <si>
    <t>723150312R00</t>
  </si>
  <si>
    <t>Potrubí ocelové hladké černé svařované D 57x2,9</t>
  </si>
  <si>
    <t>723235111R00</t>
  </si>
  <si>
    <t>Kohout kulový, DN 15</t>
  </si>
  <si>
    <t>kus</t>
  </si>
  <si>
    <t>723235115R00</t>
  </si>
  <si>
    <t>Kohout kulový, DN 40</t>
  </si>
  <si>
    <t>723235113R00</t>
  </si>
  <si>
    <t>Kohout kulový, DN 25</t>
  </si>
  <si>
    <t>783424240R00</t>
  </si>
  <si>
    <t>Nátěr syntet. potrubí do DN 50 mm  Z+1x +1x email</t>
  </si>
  <si>
    <t>005 23-1010.R</t>
  </si>
  <si>
    <t>Revize</t>
  </si>
  <si>
    <t>Soubor</t>
  </si>
  <si>
    <t>POL99_0</t>
  </si>
  <si>
    <t>005 23-101X</t>
  </si>
  <si>
    <t>Zednické výpomoce</t>
  </si>
  <si>
    <t/>
  </si>
  <si>
    <t>SUM</t>
  </si>
  <si>
    <t>Poznámky uchazeče k zadání</t>
  </si>
  <si>
    <t>POPUZIV</t>
  </si>
  <si>
    <t>END</t>
  </si>
  <si>
    <t>KOLÍN, POLEPSKÁ 550 - UBYTOVNA - SANACE ZDIVA A VYBUDOVÁNÍ SOC. ZAŘÍZENÍ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</si>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</sst>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B1" sqref="B1:J1"/>
    </sheetView>
  </sheetViews>
  <sheetFormatPr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29" t="s">
        <v>122</v>
      </c>
      <c r="C1" s="230"/>
      <c r="D1" s="230"/>
      <c r="E1" s="230"/>
      <c r="F1" s="230"/>
      <c r="G1" s="230"/>
      <c r="H1" s="230"/>
      <c r="I1" s="230"/>
      <c r="J1" s="231"/>
    </row>
    <row r="2" spans="1:15" ht="23.25" customHeight="1" x14ac:dyDescent="0.2">
      <c r="A2" s="4"/>
      <c r="B2" s="79" t="s">
        <v>40</v>
      </c>
      <c r="C2" s="80"/>
      <c r="D2" s="246" t="s">
        <v>121</v>
      </c>
      <c r="E2" s="247"/>
      <c r="F2" s="247"/>
      <c r="G2" s="247"/>
      <c r="H2" s="247"/>
      <c r="I2" s="247"/>
      <c r="J2" s="248"/>
      <c r="O2" s="2"/>
    </row>
    <row r="3" spans="1:15" ht="23.25" hidden="1" customHeight="1" x14ac:dyDescent="0.2">
      <c r="A3" s="4"/>
      <c r="B3" s="81" t="s">
        <v>42</v>
      </c>
      <c r="C3" s="82"/>
      <c r="D3" s="210"/>
      <c r="E3" s="211"/>
      <c r="F3" s="211"/>
      <c r="G3" s="211"/>
      <c r="H3" s="211"/>
      <c r="I3" s="211"/>
      <c r="J3" s="212"/>
    </row>
    <row r="4" spans="1:15" ht="23.25" hidden="1" customHeight="1" x14ac:dyDescent="0.2">
      <c r="A4" s="4"/>
      <c r="B4" s="83" t="s">
        <v>43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41" t="s">
        <v>44</v>
      </c>
      <c r="E11" s="241"/>
      <c r="F11" s="241"/>
      <c r="G11" s="241"/>
      <c r="H11" s="27" t="s">
        <v>33</v>
      </c>
      <c r="I11" s="92" t="s">
        <v>48</v>
      </c>
      <c r="J11" s="11"/>
    </row>
    <row r="12" spans="1:15" ht="15.75" customHeight="1" x14ac:dyDescent="0.2">
      <c r="A12" s="4"/>
      <c r="B12" s="39"/>
      <c r="C12" s="25"/>
      <c r="D12" s="226" t="s">
        <v>45</v>
      </c>
      <c r="E12" s="226"/>
      <c r="F12" s="226"/>
      <c r="G12" s="226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 t="s">
        <v>47</v>
      </c>
      <c r="D13" s="227" t="s">
        <v>46</v>
      </c>
      <c r="E13" s="227"/>
      <c r="F13" s="227"/>
      <c r="G13" s="227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9"/>
      <c r="F15" s="249"/>
      <c r="G15" s="222"/>
      <c r="H15" s="222"/>
      <c r="I15" s="222" t="s">
        <v>28</v>
      </c>
      <c r="J15" s="223"/>
    </row>
    <row r="16" spans="1:15" ht="23.25" customHeight="1" x14ac:dyDescent="0.2">
      <c r="A16" s="142" t="s">
        <v>23</v>
      </c>
      <c r="B16" s="143" t="s">
        <v>23</v>
      </c>
      <c r="C16" s="56"/>
      <c r="D16" s="57"/>
      <c r="E16" s="224"/>
      <c r="F16" s="225"/>
      <c r="G16" s="224"/>
      <c r="H16" s="225"/>
      <c r="I16" s="224">
        <f>SUMIF(F47:F49,A16,I47:I49)+SUMIF(F47:F49,"PSU",I47:I49)</f>
        <v>0</v>
      </c>
      <c r="J16" s="238"/>
    </row>
    <row r="17" spans="1:10" ht="23.25" customHeight="1" x14ac:dyDescent="0.2">
      <c r="A17" s="142" t="s">
        <v>24</v>
      </c>
      <c r="B17" s="143" t="s">
        <v>24</v>
      </c>
      <c r="C17" s="56"/>
      <c r="D17" s="57"/>
      <c r="E17" s="224"/>
      <c r="F17" s="225"/>
      <c r="G17" s="224"/>
      <c r="H17" s="225"/>
      <c r="I17" s="224">
        <f>SUMIF(F47:F49,A17,I47:I49)</f>
        <v>0</v>
      </c>
      <c r="J17" s="238"/>
    </row>
    <row r="18" spans="1:10" ht="23.25" customHeight="1" x14ac:dyDescent="0.2">
      <c r="A18" s="142" t="s">
        <v>25</v>
      </c>
      <c r="B18" s="143" t="s">
        <v>25</v>
      </c>
      <c r="C18" s="56"/>
      <c r="D18" s="57"/>
      <c r="E18" s="224"/>
      <c r="F18" s="225"/>
      <c r="G18" s="224"/>
      <c r="H18" s="225"/>
      <c r="I18" s="224">
        <f>SUMIF(F47:F49,A18,I47:I49)</f>
        <v>0</v>
      </c>
      <c r="J18" s="238"/>
    </row>
    <row r="19" spans="1:10" ht="23.25" customHeight="1" x14ac:dyDescent="0.2">
      <c r="A19" s="142" t="s">
        <v>58</v>
      </c>
      <c r="B19" s="143" t="s">
        <v>26</v>
      </c>
      <c r="C19" s="56"/>
      <c r="D19" s="57"/>
      <c r="E19" s="224"/>
      <c r="F19" s="225"/>
      <c r="G19" s="224"/>
      <c r="H19" s="225"/>
      <c r="I19" s="224">
        <f>SUMIF(F47:F49,A19,I47:I49)</f>
        <v>0</v>
      </c>
      <c r="J19" s="238"/>
    </row>
    <row r="20" spans="1:10" ht="23.25" customHeight="1" x14ac:dyDescent="0.2">
      <c r="A20" s="142" t="s">
        <v>59</v>
      </c>
      <c r="B20" s="143" t="s">
        <v>27</v>
      </c>
      <c r="C20" s="56"/>
      <c r="D20" s="57"/>
      <c r="E20" s="224"/>
      <c r="F20" s="225"/>
      <c r="G20" s="224"/>
      <c r="H20" s="225"/>
      <c r="I20" s="224">
        <f>SUMIF(F47:F49,A20,I47:I49)</f>
        <v>0</v>
      </c>
      <c r="J20" s="238"/>
    </row>
    <row r="21" spans="1:10" ht="23.25" customHeight="1" x14ac:dyDescent="0.2">
      <c r="A21" s="4"/>
      <c r="B21" s="72" t="s">
        <v>28</v>
      </c>
      <c r="C21" s="73"/>
      <c r="D21" s="74"/>
      <c r="E21" s="239"/>
      <c r="F21" s="240"/>
      <c r="G21" s="239"/>
      <c r="H21" s="240"/>
      <c r="I21" s="239">
        <f>SUM(I16:J20)</f>
        <v>0</v>
      </c>
      <c r="J21" s="245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36">
        <f>ZakladDPHSniVypocet</f>
        <v>0</v>
      </c>
      <c r="H23" s="237"/>
      <c r="I23" s="237"/>
      <c r="J23" s="60" t="str">
        <f t="shared" ref="J23:J28" si="0">Mena</f>
        <v>CZK</v>
      </c>
    </row>
    <row r="24" spans="1:10" ht="23.25" hidden="1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43">
        <f>I23*E23/100</f>
        <v>0</v>
      </c>
      <c r="H24" s="244"/>
      <c r="I24" s="244"/>
      <c r="J24" s="60" t="str">
        <f t="shared" si="0"/>
        <v>CZK</v>
      </c>
    </row>
    <row r="25" spans="1:10" ht="23.25" customHeight="1" thickBo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236">
        <f>ZakladDPHZaklVypocet</f>
        <v>0</v>
      </c>
      <c r="H25" s="237"/>
      <c r="I25" s="237"/>
      <c r="J25" s="60" t="str">
        <f t="shared" si="0"/>
        <v>CZK</v>
      </c>
    </row>
    <row r="26" spans="1:10" ht="23.25" hidden="1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32">
        <f>I25*E25/100</f>
        <v>0</v>
      </c>
      <c r="H26" s="233"/>
      <c r="I26" s="233"/>
      <c r="J26" s="54" t="str">
        <f t="shared" si="0"/>
        <v>CZK</v>
      </c>
    </row>
    <row r="27" spans="1:10" ht="23.25" hidden="1" customHeight="1" thickBot="1" x14ac:dyDescent="0.25">
      <c r="A27" s="4"/>
      <c r="B27" s="46" t="s">
        <v>4</v>
      </c>
      <c r="C27" s="20"/>
      <c r="D27" s="23"/>
      <c r="E27" s="20"/>
      <c r="F27" s="21"/>
      <c r="G27" s="234">
        <f>0</f>
        <v>0</v>
      </c>
      <c r="H27" s="234"/>
      <c r="I27" s="234"/>
      <c r="J27" s="61" t="str">
        <f t="shared" si="0"/>
        <v>CZK</v>
      </c>
    </row>
    <row r="28" spans="1:10" ht="27.95" customHeight="1" thickBot="1" x14ac:dyDescent="0.25">
      <c r="A28" s="4"/>
      <c r="B28" s="114" t="s">
        <v>22</v>
      </c>
      <c r="C28" s="115"/>
      <c r="D28" s="115"/>
      <c r="E28" s="116"/>
      <c r="F28" s="117"/>
      <c r="G28" s="221">
        <f>ZakladDPHSniVypocet+ZakladDPHZaklVypocet</f>
        <v>0</v>
      </c>
      <c r="H28" s="221"/>
      <c r="I28" s="221"/>
      <c r="J28" s="118" t="str">
        <f t="shared" si="0"/>
        <v>CZK</v>
      </c>
    </row>
    <row r="29" spans="1:10" ht="27.95" hidden="1" customHeight="1" thickBot="1" x14ac:dyDescent="0.25">
      <c r="A29" s="4"/>
      <c r="B29" s="114" t="s">
        <v>35</v>
      </c>
      <c r="C29" s="119"/>
      <c r="D29" s="119"/>
      <c r="E29" s="119"/>
      <c r="F29" s="119"/>
      <c r="G29" s="235">
        <f>ZakladDPHSni+DPHSni+ZakladDPHZakl+DPHZakl+Zaokrouhleni</f>
        <v>0</v>
      </c>
      <c r="H29" s="235"/>
      <c r="I29" s="235"/>
      <c r="J29" s="120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9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95" customHeight="1" x14ac:dyDescent="0.2">
      <c r="A34" s="29"/>
      <c r="B34" s="29"/>
      <c r="C34" s="30"/>
      <c r="D34" s="228"/>
      <c r="E34" s="228"/>
      <c r="F34" s="30"/>
      <c r="G34" s="228"/>
      <c r="H34" s="228"/>
      <c r="I34" s="228"/>
      <c r="J34" s="36"/>
    </row>
    <row r="35" spans="1:10" ht="12.75" customHeight="1" x14ac:dyDescent="0.2">
      <c r="A35" s="4"/>
      <c r="B35" s="4"/>
      <c r="C35" s="5"/>
      <c r="D35" s="242" t="s">
        <v>2</v>
      </c>
      <c r="E35" s="242"/>
      <c r="F35" s="5"/>
      <c r="G35" s="43"/>
      <c r="H35" s="13" t="s">
        <v>3</v>
      </c>
      <c r="I35" s="43"/>
      <c r="J35" s="12"/>
    </row>
    <row r="36" spans="1:10" ht="13.7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6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49</v>
      </c>
      <c r="C39" s="213"/>
      <c r="D39" s="214"/>
      <c r="E39" s="214"/>
      <c r="F39" s="107">
        <f>'Výkaz výměr'!AC24</f>
        <v>0</v>
      </c>
      <c r="G39" s="108">
        <f>'Výkaz výměr'!AD24</f>
        <v>0</v>
      </c>
      <c r="H39" s="109"/>
      <c r="I39" s="110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15" t="s">
        <v>50</v>
      </c>
      <c r="C40" s="216"/>
      <c r="D40" s="216"/>
      <c r="E40" s="216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3">
        <f>SUMIF(A39:A39,"=1",I39:I39)</f>
        <v>0</v>
      </c>
      <c r="J40" s="96">
        <f>SUMIF(A39:A39,"=1",J39:J39)</f>
        <v>0</v>
      </c>
    </row>
    <row r="44" spans="1:10" ht="15.75" x14ac:dyDescent="0.25">
      <c r="B44" s="121" t="s">
        <v>52</v>
      </c>
    </row>
    <row r="46" spans="1:10" ht="25.5" customHeight="1" x14ac:dyDescent="0.2">
      <c r="A46" s="122"/>
      <c r="B46" s="126" t="s">
        <v>16</v>
      </c>
      <c r="C46" s="126" t="s">
        <v>5</v>
      </c>
      <c r="D46" s="127"/>
      <c r="E46" s="127"/>
      <c r="F46" s="130" t="s">
        <v>53</v>
      </c>
      <c r="G46" s="130"/>
      <c r="H46" s="130"/>
      <c r="I46" s="217" t="s">
        <v>28</v>
      </c>
      <c r="J46" s="217"/>
    </row>
    <row r="47" spans="1:10" ht="25.5" customHeight="1" x14ac:dyDescent="0.2">
      <c r="A47" s="123"/>
      <c r="B47" s="131" t="s">
        <v>54</v>
      </c>
      <c r="C47" s="219" t="s">
        <v>55</v>
      </c>
      <c r="D47" s="220"/>
      <c r="E47" s="220"/>
      <c r="F47" s="133" t="s">
        <v>24</v>
      </c>
      <c r="G47" s="134"/>
      <c r="H47" s="134"/>
      <c r="I47" s="218">
        <f>'Výkaz výměr'!G8</f>
        <v>0</v>
      </c>
      <c r="J47" s="218"/>
    </row>
    <row r="48" spans="1:10" ht="25.5" customHeight="1" x14ac:dyDescent="0.2">
      <c r="A48" s="123"/>
      <c r="B48" s="125" t="s">
        <v>56</v>
      </c>
      <c r="C48" s="204" t="s">
        <v>57</v>
      </c>
      <c r="D48" s="205"/>
      <c r="E48" s="205"/>
      <c r="F48" s="135" t="s">
        <v>24</v>
      </c>
      <c r="G48" s="136"/>
      <c r="H48" s="136"/>
      <c r="I48" s="203">
        <f>'Výkaz výměr'!G18</f>
        <v>0</v>
      </c>
      <c r="J48" s="203"/>
    </row>
    <row r="49" spans="1:10" ht="25.5" customHeight="1" x14ac:dyDescent="0.2">
      <c r="A49" s="123"/>
      <c r="B49" s="132" t="s">
        <v>58</v>
      </c>
      <c r="C49" s="207" t="s">
        <v>26</v>
      </c>
      <c r="D49" s="208"/>
      <c r="E49" s="208"/>
      <c r="F49" s="137" t="s">
        <v>58</v>
      </c>
      <c r="G49" s="138"/>
      <c r="H49" s="138"/>
      <c r="I49" s="206">
        <f>'Výkaz výměr'!G20</f>
        <v>0</v>
      </c>
      <c r="J49" s="206"/>
    </row>
    <row r="50" spans="1:10" ht="25.5" customHeight="1" x14ac:dyDescent="0.2">
      <c r="A50" s="124"/>
      <c r="B50" s="128" t="s">
        <v>1</v>
      </c>
      <c r="C50" s="128"/>
      <c r="D50" s="129"/>
      <c r="E50" s="129"/>
      <c r="F50" s="139"/>
      <c r="G50" s="140"/>
      <c r="H50" s="140"/>
      <c r="I50" s="209">
        <f>SUM(I47:I49)</f>
        <v>0</v>
      </c>
      <c r="J50" s="209"/>
    </row>
    <row r="51" spans="1:10" x14ac:dyDescent="0.2">
      <c r="F51" s="141"/>
      <c r="G51" s="94"/>
      <c r="H51" s="141"/>
      <c r="I51" s="94"/>
      <c r="J51" s="94"/>
    </row>
    <row r="52" spans="1:10" x14ac:dyDescent="0.2">
      <c r="F52" s="141"/>
      <c r="G52" s="94"/>
      <c r="H52" s="141"/>
      <c r="I52" s="94"/>
      <c r="J52" s="94"/>
    </row>
    <row r="53" spans="1:10" x14ac:dyDescent="0.2">
      <c r="F53" s="141"/>
      <c r="G53" s="94"/>
      <c r="H53" s="141"/>
      <c r="I53" s="94"/>
      <c r="J53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7" t="s">
        <v>41</v>
      </c>
      <c r="B2" s="76"/>
      <c r="C2" s="252"/>
      <c r="D2" s="252"/>
      <c r="E2" s="252"/>
      <c r="F2" s="252"/>
      <c r="G2" s="253"/>
    </row>
    <row r="3" spans="1:7" ht="24.95" hidden="1" customHeight="1" x14ac:dyDescent="0.2">
      <c r="A3" s="77" t="s">
        <v>7</v>
      </c>
      <c r="B3" s="76"/>
      <c r="C3" s="252"/>
      <c r="D3" s="252"/>
      <c r="E3" s="252"/>
      <c r="F3" s="252"/>
      <c r="G3" s="253"/>
    </row>
    <row r="4" spans="1:7" ht="24.95" hidden="1" customHeight="1" x14ac:dyDescent="0.2">
      <c r="A4" s="77" t="s">
        <v>8</v>
      </c>
      <c r="B4" s="76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42578125" customWidth="1"/>
    <col min="5" max="5" width="10.42578125" customWidth="1"/>
    <col min="6" max="6" width="9.7109375" customWidth="1"/>
    <col min="7" max="7" width="12.570312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4" t="s">
        <v>122</v>
      </c>
      <c r="B1" s="254"/>
      <c r="C1" s="254"/>
      <c r="D1" s="254"/>
      <c r="E1" s="254"/>
      <c r="F1" s="254"/>
      <c r="G1" s="254"/>
      <c r="AE1" t="s">
        <v>61</v>
      </c>
    </row>
    <row r="2" spans="1:60" ht="25.15" customHeight="1" x14ac:dyDescent="0.2">
      <c r="A2" s="147" t="s">
        <v>60</v>
      </c>
      <c r="B2" s="144" t="s">
        <v>121</v>
      </c>
      <c r="C2" s="144"/>
      <c r="D2" s="145"/>
      <c r="E2" s="145"/>
      <c r="F2" s="145"/>
      <c r="G2" s="149"/>
      <c r="AE2" t="s">
        <v>62</v>
      </c>
    </row>
    <row r="3" spans="1:60" ht="25.15" hidden="1" customHeight="1" x14ac:dyDescent="0.2">
      <c r="A3" s="148" t="s">
        <v>7</v>
      </c>
      <c r="B3" s="146"/>
      <c r="C3" s="255"/>
      <c r="D3" s="256"/>
      <c r="E3" s="256"/>
      <c r="F3" s="256"/>
      <c r="G3" s="257"/>
      <c r="AE3" t="s">
        <v>63</v>
      </c>
    </row>
    <row r="4" spans="1:60" ht="25.15" hidden="1" customHeight="1" x14ac:dyDescent="0.2">
      <c r="A4" s="148" t="s">
        <v>8</v>
      </c>
      <c r="B4" s="146"/>
      <c r="C4" s="255"/>
      <c r="D4" s="256"/>
      <c r="E4" s="256"/>
      <c r="F4" s="256"/>
      <c r="G4" s="257"/>
      <c r="AE4" t="s">
        <v>64</v>
      </c>
    </row>
    <row r="5" spans="1:60" hidden="1" x14ac:dyDescent="0.2">
      <c r="A5" s="150" t="s">
        <v>65</v>
      </c>
      <c r="B5" s="151"/>
      <c r="C5" s="152"/>
      <c r="D5" s="153"/>
      <c r="E5" s="153"/>
      <c r="F5" s="153"/>
      <c r="G5" s="154"/>
      <c r="AE5" t="s">
        <v>66</v>
      </c>
    </row>
    <row r="7" spans="1:60" ht="38.25" x14ac:dyDescent="0.2">
      <c r="A7" s="159" t="s">
        <v>67</v>
      </c>
      <c r="B7" s="160" t="s">
        <v>68</v>
      </c>
      <c r="C7" s="160" t="s">
        <v>69</v>
      </c>
      <c r="D7" s="159" t="s">
        <v>70</v>
      </c>
      <c r="E7" s="159" t="s">
        <v>71</v>
      </c>
      <c r="F7" s="155" t="s">
        <v>72</v>
      </c>
      <c r="G7" s="176" t="s">
        <v>28</v>
      </c>
      <c r="H7" s="177" t="s">
        <v>29</v>
      </c>
      <c r="I7" s="177" t="s">
        <v>73</v>
      </c>
      <c r="J7" s="177" t="s">
        <v>30</v>
      </c>
      <c r="K7" s="177" t="s">
        <v>74</v>
      </c>
      <c r="L7" s="177" t="s">
        <v>75</v>
      </c>
      <c r="M7" s="177" t="s">
        <v>76</v>
      </c>
      <c r="N7" s="177" t="s">
        <v>77</v>
      </c>
      <c r="O7" s="177" t="s">
        <v>78</v>
      </c>
      <c r="P7" s="177" t="s">
        <v>79</v>
      </c>
      <c r="Q7" s="177" t="s">
        <v>80</v>
      </c>
      <c r="R7" s="177" t="s">
        <v>81</v>
      </c>
      <c r="S7" s="177" t="s">
        <v>82</v>
      </c>
      <c r="T7" s="177" t="s">
        <v>83</v>
      </c>
      <c r="U7" s="162" t="s">
        <v>84</v>
      </c>
    </row>
    <row r="8" spans="1:60" x14ac:dyDescent="0.2">
      <c r="A8" s="178" t="s">
        <v>85</v>
      </c>
      <c r="B8" s="179" t="s">
        <v>54</v>
      </c>
      <c r="C8" s="180" t="s">
        <v>55</v>
      </c>
      <c r="D8" s="181"/>
      <c r="E8" s="182"/>
      <c r="F8" s="183"/>
      <c r="G8" s="183">
        <f>SUMIF(AE9:AE17,"&lt;&gt;NOR",G9:G17)</f>
        <v>0</v>
      </c>
      <c r="H8" s="183"/>
      <c r="I8" s="183">
        <f>SUM(I9:I17)</f>
        <v>0</v>
      </c>
      <c r="J8" s="183"/>
      <c r="K8" s="183">
        <f>SUM(K9:K17)</f>
        <v>0</v>
      </c>
      <c r="L8" s="183"/>
      <c r="M8" s="183">
        <f>SUM(M9:M17)</f>
        <v>0</v>
      </c>
      <c r="N8" s="161"/>
      <c r="O8" s="161">
        <f>SUM(O9:O17)</f>
        <v>0.64288000000000001</v>
      </c>
      <c r="P8" s="161"/>
      <c r="Q8" s="161">
        <f>SUM(Q9:Q17)</f>
        <v>0.11824999999999999</v>
      </c>
      <c r="R8" s="161"/>
      <c r="S8" s="161"/>
      <c r="T8" s="178"/>
      <c r="U8" s="161">
        <f>SUM(U9:U17)</f>
        <v>28.889999999999997</v>
      </c>
      <c r="AE8" t="s">
        <v>86</v>
      </c>
    </row>
    <row r="9" spans="1:60" outlineLevel="1" x14ac:dyDescent="0.2">
      <c r="A9" s="157">
        <v>1</v>
      </c>
      <c r="B9" s="163" t="s">
        <v>87</v>
      </c>
      <c r="C9" s="196" t="s">
        <v>88</v>
      </c>
      <c r="D9" s="165" t="s">
        <v>89</v>
      </c>
      <c r="E9" s="171">
        <v>25</v>
      </c>
      <c r="F9" s="173">
        <f t="shared" ref="F9:F17" si="0">H9+J9</f>
        <v>0</v>
      </c>
      <c r="G9" s="174">
        <f t="shared" ref="G9:G17" si="1">ROUND(E9*F9,2)</f>
        <v>0</v>
      </c>
      <c r="H9" s="174"/>
      <c r="I9" s="174">
        <f t="shared" ref="I9:I17" si="2">ROUND(E9*H9,2)</f>
        <v>0</v>
      </c>
      <c r="J9" s="174"/>
      <c r="K9" s="174">
        <f t="shared" ref="K9:K17" si="3">ROUND(E9*J9,2)</f>
        <v>0</v>
      </c>
      <c r="L9" s="174">
        <v>0</v>
      </c>
      <c r="M9" s="174">
        <f t="shared" ref="M9:M17" si="4">G9*(1+L9/100)</f>
        <v>0</v>
      </c>
      <c r="N9" s="166">
        <v>2.5000000000000001E-4</v>
      </c>
      <c r="O9" s="166">
        <f t="shared" ref="O9:O17" si="5">ROUND(E9*N9,5)</f>
        <v>6.2500000000000003E-3</v>
      </c>
      <c r="P9" s="166">
        <v>4.7299999999999998E-3</v>
      </c>
      <c r="Q9" s="166">
        <f t="shared" ref="Q9:Q17" si="6">ROUND(E9*P9,5)</f>
        <v>0.11824999999999999</v>
      </c>
      <c r="R9" s="166"/>
      <c r="S9" s="166"/>
      <c r="T9" s="167">
        <v>3.7999999999999999E-2</v>
      </c>
      <c r="U9" s="166">
        <f t="shared" ref="U9:U17" si="7">ROUND(E9*T9,2)</f>
        <v>0.95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90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 x14ac:dyDescent="0.2">
      <c r="A10" s="157">
        <v>2</v>
      </c>
      <c r="B10" s="163" t="s">
        <v>91</v>
      </c>
      <c r="C10" s="196" t="s">
        <v>92</v>
      </c>
      <c r="D10" s="165" t="s">
        <v>89</v>
      </c>
      <c r="E10" s="171">
        <v>25</v>
      </c>
      <c r="F10" s="173">
        <f t="shared" si="0"/>
        <v>0</v>
      </c>
      <c r="G10" s="174">
        <f t="shared" si="1"/>
        <v>0</v>
      </c>
      <c r="H10" s="174"/>
      <c r="I10" s="174">
        <f t="shared" si="2"/>
        <v>0</v>
      </c>
      <c r="J10" s="174"/>
      <c r="K10" s="174">
        <f t="shared" si="3"/>
        <v>0</v>
      </c>
      <c r="L10" s="174">
        <v>0</v>
      </c>
      <c r="M10" s="174">
        <f t="shared" si="4"/>
        <v>0</v>
      </c>
      <c r="N10" s="166">
        <v>0</v>
      </c>
      <c r="O10" s="166">
        <f t="shared" si="5"/>
        <v>0</v>
      </c>
      <c r="P10" s="166">
        <v>0</v>
      </c>
      <c r="Q10" s="166">
        <f t="shared" si="6"/>
        <v>0</v>
      </c>
      <c r="R10" s="166"/>
      <c r="S10" s="166"/>
      <c r="T10" s="167">
        <v>6.2E-2</v>
      </c>
      <c r="U10" s="166">
        <f t="shared" si="7"/>
        <v>1.55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90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outlineLevel="1" x14ac:dyDescent="0.2">
      <c r="A11" s="157">
        <v>3</v>
      </c>
      <c r="B11" s="163" t="s">
        <v>93</v>
      </c>
      <c r="C11" s="196" t="s">
        <v>94</v>
      </c>
      <c r="D11" s="165" t="s">
        <v>89</v>
      </c>
      <c r="E11" s="171">
        <v>25</v>
      </c>
      <c r="F11" s="173">
        <f t="shared" si="0"/>
        <v>0</v>
      </c>
      <c r="G11" s="174">
        <f t="shared" si="1"/>
        <v>0</v>
      </c>
      <c r="H11" s="174"/>
      <c r="I11" s="174">
        <f t="shared" si="2"/>
        <v>0</v>
      </c>
      <c r="J11" s="174"/>
      <c r="K11" s="174">
        <f t="shared" si="3"/>
        <v>0</v>
      </c>
      <c r="L11" s="174">
        <v>0</v>
      </c>
      <c r="M11" s="174">
        <f t="shared" si="4"/>
        <v>0</v>
      </c>
      <c r="N11" s="166">
        <v>2.1690000000000001E-2</v>
      </c>
      <c r="O11" s="166">
        <f t="shared" si="5"/>
        <v>0.54225000000000001</v>
      </c>
      <c r="P11" s="166">
        <v>0</v>
      </c>
      <c r="Q11" s="166">
        <f t="shared" si="6"/>
        <v>0</v>
      </c>
      <c r="R11" s="166"/>
      <c r="S11" s="166"/>
      <c r="T11" s="167">
        <v>0.79300000000000004</v>
      </c>
      <c r="U11" s="166">
        <f t="shared" si="7"/>
        <v>19.829999999999998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90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">
      <c r="A12" s="157">
        <v>4</v>
      </c>
      <c r="B12" s="163" t="s">
        <v>95</v>
      </c>
      <c r="C12" s="196" t="s">
        <v>96</v>
      </c>
      <c r="D12" s="165" t="s">
        <v>89</v>
      </c>
      <c r="E12" s="171">
        <v>4</v>
      </c>
      <c r="F12" s="173">
        <f t="shared" si="0"/>
        <v>0</v>
      </c>
      <c r="G12" s="174">
        <f t="shared" si="1"/>
        <v>0</v>
      </c>
      <c r="H12" s="174"/>
      <c r="I12" s="174">
        <f t="shared" si="2"/>
        <v>0</v>
      </c>
      <c r="J12" s="174"/>
      <c r="K12" s="174">
        <f t="shared" si="3"/>
        <v>0</v>
      </c>
      <c r="L12" s="174">
        <v>0</v>
      </c>
      <c r="M12" s="174">
        <f t="shared" si="4"/>
        <v>0</v>
      </c>
      <c r="N12" s="166">
        <v>1.2489999999999999E-2</v>
      </c>
      <c r="O12" s="166">
        <f t="shared" si="5"/>
        <v>4.9959999999999997E-2</v>
      </c>
      <c r="P12" s="166">
        <v>0</v>
      </c>
      <c r="Q12" s="166">
        <f t="shared" si="6"/>
        <v>0</v>
      </c>
      <c r="R12" s="166"/>
      <c r="S12" s="166"/>
      <c r="T12" s="167">
        <v>0.70399999999999996</v>
      </c>
      <c r="U12" s="166">
        <f t="shared" si="7"/>
        <v>2.82</v>
      </c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90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outlineLevel="1" x14ac:dyDescent="0.2">
      <c r="A13" s="157">
        <v>5</v>
      </c>
      <c r="B13" s="163" t="s">
        <v>97</v>
      </c>
      <c r="C13" s="196" t="s">
        <v>98</v>
      </c>
      <c r="D13" s="165" t="s">
        <v>89</v>
      </c>
      <c r="E13" s="171">
        <v>1</v>
      </c>
      <c r="F13" s="173">
        <f t="shared" si="0"/>
        <v>0</v>
      </c>
      <c r="G13" s="174">
        <f t="shared" si="1"/>
        <v>0</v>
      </c>
      <c r="H13" s="174"/>
      <c r="I13" s="174">
        <f t="shared" si="2"/>
        <v>0</v>
      </c>
      <c r="J13" s="174"/>
      <c r="K13" s="174">
        <f t="shared" si="3"/>
        <v>0</v>
      </c>
      <c r="L13" s="174">
        <v>0</v>
      </c>
      <c r="M13" s="174">
        <f t="shared" si="4"/>
        <v>0</v>
      </c>
      <c r="N13" s="166">
        <v>1.687E-2</v>
      </c>
      <c r="O13" s="166">
        <f t="shared" si="5"/>
        <v>1.687E-2</v>
      </c>
      <c r="P13" s="166">
        <v>0</v>
      </c>
      <c r="Q13" s="166">
        <f t="shared" si="6"/>
        <v>0</v>
      </c>
      <c r="R13" s="166"/>
      <c r="S13" s="166"/>
      <c r="T13" s="167">
        <v>0.83199999999999996</v>
      </c>
      <c r="U13" s="166">
        <f t="shared" si="7"/>
        <v>0.83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90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outlineLevel="1" x14ac:dyDescent="0.2">
      <c r="A14" s="157">
        <v>6</v>
      </c>
      <c r="B14" s="163" t="s">
        <v>99</v>
      </c>
      <c r="C14" s="196" t="s">
        <v>100</v>
      </c>
      <c r="D14" s="165" t="s">
        <v>89</v>
      </c>
      <c r="E14" s="171">
        <v>3</v>
      </c>
      <c r="F14" s="173">
        <f t="shared" si="0"/>
        <v>0</v>
      </c>
      <c r="G14" s="174">
        <f t="shared" si="1"/>
        <v>0</v>
      </c>
      <c r="H14" s="174"/>
      <c r="I14" s="174">
        <f t="shared" si="2"/>
        <v>0</v>
      </c>
      <c r="J14" s="174"/>
      <c r="K14" s="174">
        <f t="shared" si="3"/>
        <v>0</v>
      </c>
      <c r="L14" s="174">
        <v>0</v>
      </c>
      <c r="M14" s="174">
        <f t="shared" si="4"/>
        <v>0</v>
      </c>
      <c r="N14" s="166">
        <v>8.0599999999999995E-3</v>
      </c>
      <c r="O14" s="166">
        <f t="shared" si="5"/>
        <v>2.418E-2</v>
      </c>
      <c r="P14" s="166">
        <v>0</v>
      </c>
      <c r="Q14" s="166">
        <f t="shared" si="6"/>
        <v>0</v>
      </c>
      <c r="R14" s="166"/>
      <c r="S14" s="166"/>
      <c r="T14" s="167">
        <v>0.53700000000000003</v>
      </c>
      <c r="U14" s="166">
        <f t="shared" si="7"/>
        <v>1.61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90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outlineLevel="1" x14ac:dyDescent="0.2">
      <c r="A15" s="157">
        <v>7</v>
      </c>
      <c r="B15" s="163" t="s">
        <v>101</v>
      </c>
      <c r="C15" s="196" t="s">
        <v>102</v>
      </c>
      <c r="D15" s="165" t="s">
        <v>103</v>
      </c>
      <c r="E15" s="171">
        <v>3</v>
      </c>
      <c r="F15" s="173">
        <f t="shared" si="0"/>
        <v>0</v>
      </c>
      <c r="G15" s="174">
        <f t="shared" si="1"/>
        <v>0</v>
      </c>
      <c r="H15" s="174"/>
      <c r="I15" s="174">
        <f t="shared" si="2"/>
        <v>0</v>
      </c>
      <c r="J15" s="174"/>
      <c r="K15" s="174">
        <f t="shared" si="3"/>
        <v>0</v>
      </c>
      <c r="L15" s="174">
        <v>0</v>
      </c>
      <c r="M15" s="174">
        <f t="shared" si="4"/>
        <v>0</v>
      </c>
      <c r="N15" s="166">
        <v>2.3000000000000001E-4</v>
      </c>
      <c r="O15" s="166">
        <f t="shared" si="5"/>
        <v>6.8999999999999997E-4</v>
      </c>
      <c r="P15" s="166">
        <v>0</v>
      </c>
      <c r="Q15" s="166">
        <f t="shared" si="6"/>
        <v>0</v>
      </c>
      <c r="R15" s="166"/>
      <c r="S15" s="166"/>
      <c r="T15" s="167">
        <v>0.16600000000000001</v>
      </c>
      <c r="U15" s="166">
        <f t="shared" si="7"/>
        <v>0.5</v>
      </c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90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outlineLevel="1" x14ac:dyDescent="0.2">
      <c r="A16" s="157">
        <v>8</v>
      </c>
      <c r="B16" s="163" t="s">
        <v>104</v>
      </c>
      <c r="C16" s="196" t="s">
        <v>105</v>
      </c>
      <c r="D16" s="165" t="s">
        <v>103</v>
      </c>
      <c r="E16" s="171">
        <v>1</v>
      </c>
      <c r="F16" s="173">
        <f t="shared" si="0"/>
        <v>0</v>
      </c>
      <c r="G16" s="174">
        <f t="shared" si="1"/>
        <v>0</v>
      </c>
      <c r="H16" s="174"/>
      <c r="I16" s="174">
        <f t="shared" si="2"/>
        <v>0</v>
      </c>
      <c r="J16" s="174"/>
      <c r="K16" s="174">
        <f t="shared" si="3"/>
        <v>0</v>
      </c>
      <c r="L16" s="174">
        <v>0</v>
      </c>
      <c r="M16" s="174">
        <f t="shared" si="4"/>
        <v>0</v>
      </c>
      <c r="N16" s="166">
        <v>1.3600000000000001E-3</v>
      </c>
      <c r="O16" s="166">
        <f t="shared" si="5"/>
        <v>1.3600000000000001E-3</v>
      </c>
      <c r="P16" s="166">
        <v>0</v>
      </c>
      <c r="Q16" s="166">
        <f t="shared" si="6"/>
        <v>0</v>
      </c>
      <c r="R16" s="166"/>
      <c r="S16" s="166"/>
      <c r="T16" s="167">
        <v>0.35099999999999998</v>
      </c>
      <c r="U16" s="166">
        <f t="shared" si="7"/>
        <v>0.35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90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outlineLevel="1" x14ac:dyDescent="0.2">
      <c r="A17" s="157">
        <v>9</v>
      </c>
      <c r="B17" s="163" t="s">
        <v>106</v>
      </c>
      <c r="C17" s="196" t="s">
        <v>107</v>
      </c>
      <c r="D17" s="165" t="s">
        <v>103</v>
      </c>
      <c r="E17" s="171">
        <v>2</v>
      </c>
      <c r="F17" s="173">
        <f t="shared" si="0"/>
        <v>0</v>
      </c>
      <c r="G17" s="174">
        <f t="shared" si="1"/>
        <v>0</v>
      </c>
      <c r="H17" s="174"/>
      <c r="I17" s="174">
        <f t="shared" si="2"/>
        <v>0</v>
      </c>
      <c r="J17" s="174"/>
      <c r="K17" s="174">
        <f t="shared" si="3"/>
        <v>0</v>
      </c>
      <c r="L17" s="174">
        <v>0</v>
      </c>
      <c r="M17" s="174">
        <f t="shared" si="4"/>
        <v>0</v>
      </c>
      <c r="N17" s="166">
        <v>6.6E-4</v>
      </c>
      <c r="O17" s="166">
        <f t="shared" si="5"/>
        <v>1.32E-3</v>
      </c>
      <c r="P17" s="166">
        <v>0</v>
      </c>
      <c r="Q17" s="166">
        <f t="shared" si="6"/>
        <v>0</v>
      </c>
      <c r="R17" s="166"/>
      <c r="S17" s="166"/>
      <c r="T17" s="167">
        <v>0.22700000000000001</v>
      </c>
      <c r="U17" s="166">
        <f t="shared" si="7"/>
        <v>0.45</v>
      </c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90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x14ac:dyDescent="0.2">
      <c r="A18" s="158" t="s">
        <v>85</v>
      </c>
      <c r="B18" s="164" t="s">
        <v>56</v>
      </c>
      <c r="C18" s="197" t="s">
        <v>57</v>
      </c>
      <c r="D18" s="168"/>
      <c r="E18" s="172"/>
      <c r="F18" s="175"/>
      <c r="G18" s="175">
        <f>SUMIF(AE19:AE19,"&lt;&gt;NOR",G19:G19)</f>
        <v>0</v>
      </c>
      <c r="H18" s="175"/>
      <c r="I18" s="175">
        <f>SUM(I19:I19)</f>
        <v>0</v>
      </c>
      <c r="J18" s="175"/>
      <c r="K18" s="175">
        <f>SUM(K19:K19)</f>
        <v>0</v>
      </c>
      <c r="L18" s="175"/>
      <c r="M18" s="175">
        <f>SUM(M19:M19)</f>
        <v>0</v>
      </c>
      <c r="N18" s="169"/>
      <c r="O18" s="169">
        <f>SUM(O19:O19)</f>
        <v>2.0999999999999999E-3</v>
      </c>
      <c r="P18" s="169"/>
      <c r="Q18" s="169">
        <f>SUM(Q19:Q19)</f>
        <v>0</v>
      </c>
      <c r="R18" s="169"/>
      <c r="S18" s="169"/>
      <c r="T18" s="170"/>
      <c r="U18" s="169">
        <f>SUM(U19:U19)</f>
        <v>2.67</v>
      </c>
      <c r="AE18" t="s">
        <v>86</v>
      </c>
    </row>
    <row r="19" spans="1:60" outlineLevel="1" x14ac:dyDescent="0.2">
      <c r="A19" s="157">
        <v>10</v>
      </c>
      <c r="B19" s="163" t="s">
        <v>108</v>
      </c>
      <c r="C19" s="196" t="s">
        <v>109</v>
      </c>
      <c r="D19" s="165" t="s">
        <v>89</v>
      </c>
      <c r="E19" s="171">
        <v>30</v>
      </c>
      <c r="F19" s="173">
        <f>H19+J19</f>
        <v>0</v>
      </c>
      <c r="G19" s="174">
        <f>ROUND(E19*F19,2)</f>
        <v>0</v>
      </c>
      <c r="H19" s="174"/>
      <c r="I19" s="174">
        <f>ROUND(E19*H19,2)</f>
        <v>0</v>
      </c>
      <c r="J19" s="174"/>
      <c r="K19" s="174">
        <f>ROUND(E19*J19,2)</f>
        <v>0</v>
      </c>
      <c r="L19" s="174">
        <v>0</v>
      </c>
      <c r="M19" s="174">
        <f>G19*(1+L19/100)</f>
        <v>0</v>
      </c>
      <c r="N19" s="166">
        <v>6.9999999999999994E-5</v>
      </c>
      <c r="O19" s="166">
        <f>ROUND(E19*N19,5)</f>
        <v>2.0999999999999999E-3</v>
      </c>
      <c r="P19" s="166">
        <v>0</v>
      </c>
      <c r="Q19" s="166">
        <f>ROUND(E19*P19,5)</f>
        <v>0</v>
      </c>
      <c r="R19" s="166"/>
      <c r="S19" s="166"/>
      <c r="T19" s="167">
        <v>8.8999999999999996E-2</v>
      </c>
      <c r="U19" s="166">
        <f>ROUND(E19*T19,2)</f>
        <v>2.67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90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x14ac:dyDescent="0.2">
      <c r="A20" s="158" t="s">
        <v>85</v>
      </c>
      <c r="B20" s="164" t="s">
        <v>58</v>
      </c>
      <c r="C20" s="197" t="s">
        <v>26</v>
      </c>
      <c r="D20" s="168"/>
      <c r="E20" s="172"/>
      <c r="F20" s="175"/>
      <c r="G20" s="175">
        <f>SUMIF(AE21:AE22,"&lt;&gt;NOR",G21:G22)</f>
        <v>0</v>
      </c>
      <c r="H20" s="175"/>
      <c r="I20" s="175">
        <f>SUM(I21:I22)</f>
        <v>0</v>
      </c>
      <c r="J20" s="175"/>
      <c r="K20" s="175">
        <f>SUM(K21:K22)</f>
        <v>0</v>
      </c>
      <c r="L20" s="175"/>
      <c r="M20" s="175">
        <f>SUM(M21:M22)</f>
        <v>0</v>
      </c>
      <c r="N20" s="169"/>
      <c r="O20" s="169">
        <f>SUM(O21:O22)</f>
        <v>0</v>
      </c>
      <c r="P20" s="169"/>
      <c r="Q20" s="169">
        <f>SUM(Q21:Q22)</f>
        <v>0</v>
      </c>
      <c r="R20" s="169"/>
      <c r="S20" s="169"/>
      <c r="T20" s="170"/>
      <c r="U20" s="169">
        <f>SUM(U21:U22)</f>
        <v>0</v>
      </c>
      <c r="AE20" t="s">
        <v>86</v>
      </c>
    </row>
    <row r="21" spans="1:60" outlineLevel="1" x14ac:dyDescent="0.2">
      <c r="A21" s="157">
        <v>11</v>
      </c>
      <c r="B21" s="163" t="s">
        <v>110</v>
      </c>
      <c r="C21" s="196" t="s">
        <v>111</v>
      </c>
      <c r="D21" s="165" t="s">
        <v>112</v>
      </c>
      <c r="E21" s="171">
        <v>1</v>
      </c>
      <c r="F21" s="173">
        <f>H21+J21</f>
        <v>0</v>
      </c>
      <c r="G21" s="174">
        <f>ROUND(E21*F21,2)</f>
        <v>0</v>
      </c>
      <c r="H21" s="174"/>
      <c r="I21" s="174">
        <f>ROUND(E21*H21,2)</f>
        <v>0</v>
      </c>
      <c r="J21" s="174"/>
      <c r="K21" s="174">
        <f>ROUND(E21*J21,2)</f>
        <v>0</v>
      </c>
      <c r="L21" s="174">
        <v>0</v>
      </c>
      <c r="M21" s="174">
        <f>G21*(1+L21/100)</f>
        <v>0</v>
      </c>
      <c r="N21" s="166">
        <v>0</v>
      </c>
      <c r="O21" s="166">
        <f>ROUND(E21*N21,5)</f>
        <v>0</v>
      </c>
      <c r="P21" s="166">
        <v>0</v>
      </c>
      <c r="Q21" s="166">
        <f>ROUND(E21*P21,5)</f>
        <v>0</v>
      </c>
      <c r="R21" s="166"/>
      <c r="S21" s="166"/>
      <c r="T21" s="167">
        <v>0</v>
      </c>
      <c r="U21" s="166">
        <f>ROUND(E21*T21,2)</f>
        <v>0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113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outlineLevel="1" x14ac:dyDescent="0.2">
      <c r="A22" s="184">
        <v>12</v>
      </c>
      <c r="B22" s="185" t="s">
        <v>114</v>
      </c>
      <c r="C22" s="198" t="s">
        <v>115</v>
      </c>
      <c r="D22" s="186" t="s">
        <v>112</v>
      </c>
      <c r="E22" s="187">
        <v>1</v>
      </c>
      <c r="F22" s="188">
        <f>H22+J22</f>
        <v>0</v>
      </c>
      <c r="G22" s="189">
        <f>ROUND(E22*F22,2)</f>
        <v>0</v>
      </c>
      <c r="H22" s="189"/>
      <c r="I22" s="189">
        <f>ROUND(E22*H22,2)</f>
        <v>0</v>
      </c>
      <c r="J22" s="189"/>
      <c r="K22" s="189">
        <f>ROUND(E22*J22,2)</f>
        <v>0</v>
      </c>
      <c r="L22" s="189">
        <v>0</v>
      </c>
      <c r="M22" s="189">
        <f>G22*(1+L22/100)</f>
        <v>0</v>
      </c>
      <c r="N22" s="190">
        <v>0</v>
      </c>
      <c r="O22" s="190">
        <f>ROUND(E22*N22,5)</f>
        <v>0</v>
      </c>
      <c r="P22" s="190">
        <v>0</v>
      </c>
      <c r="Q22" s="190">
        <f>ROUND(E22*P22,5)</f>
        <v>0</v>
      </c>
      <c r="R22" s="190"/>
      <c r="S22" s="190"/>
      <c r="T22" s="191">
        <v>0</v>
      </c>
      <c r="U22" s="190">
        <f>ROUND(E22*T22,2)</f>
        <v>0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113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x14ac:dyDescent="0.2">
      <c r="A23" s="6"/>
      <c r="B23" s="7" t="s">
        <v>116</v>
      </c>
      <c r="C23" s="199" t="s">
        <v>116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AC23">
        <v>15</v>
      </c>
      <c r="AD23">
        <v>21</v>
      </c>
    </row>
    <row r="24" spans="1:60" x14ac:dyDescent="0.2">
      <c r="A24" s="192"/>
      <c r="B24" s="193" t="s">
        <v>28</v>
      </c>
      <c r="C24" s="200" t="s">
        <v>116</v>
      </c>
      <c r="D24" s="194"/>
      <c r="E24" s="194"/>
      <c r="F24" s="194"/>
      <c r="G24" s="195">
        <f>G8+G18+G20</f>
        <v>0</v>
      </c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AC24">
        <f>SUMIF(L7:L22,AC23,G7:G22)</f>
        <v>0</v>
      </c>
      <c r="AD24">
        <f>SUMIF(L7:L22,AD23,G7:G22)</f>
        <v>0</v>
      </c>
      <c r="AE24" t="s">
        <v>117</v>
      </c>
    </row>
    <row r="25" spans="1:60" x14ac:dyDescent="0.2">
      <c r="A25" s="6"/>
      <c r="B25" s="7" t="s">
        <v>116</v>
      </c>
      <c r="C25" s="199" t="s">
        <v>116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60" x14ac:dyDescent="0.2">
      <c r="A26" s="6"/>
      <c r="B26" s="7" t="s">
        <v>116</v>
      </c>
      <c r="C26" s="199" t="s">
        <v>116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 x14ac:dyDescent="0.2">
      <c r="A27" s="258" t="s">
        <v>118</v>
      </c>
      <c r="B27" s="258"/>
      <c r="C27" s="259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260"/>
      <c r="B28" s="261"/>
      <c r="C28" s="262"/>
      <c r="D28" s="261"/>
      <c r="E28" s="261"/>
      <c r="F28" s="261"/>
      <c r="G28" s="263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AE28" t="s">
        <v>119</v>
      </c>
    </row>
    <row r="29" spans="1:60" x14ac:dyDescent="0.2">
      <c r="A29" s="264"/>
      <c r="B29" s="265"/>
      <c r="C29" s="266"/>
      <c r="D29" s="265"/>
      <c r="E29" s="265"/>
      <c r="F29" s="265"/>
      <c r="G29" s="267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264"/>
      <c r="B30" s="265"/>
      <c r="C30" s="266"/>
      <c r="D30" s="265"/>
      <c r="E30" s="265"/>
      <c r="F30" s="265"/>
      <c r="G30" s="267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A31" s="264"/>
      <c r="B31" s="265"/>
      <c r="C31" s="266"/>
      <c r="D31" s="265"/>
      <c r="E31" s="265"/>
      <c r="F31" s="265"/>
      <c r="G31" s="267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268"/>
      <c r="B32" s="269"/>
      <c r="C32" s="270"/>
      <c r="D32" s="269"/>
      <c r="E32" s="269"/>
      <c r="F32" s="269"/>
      <c r="G32" s="271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">
      <c r="A33" s="6"/>
      <c r="B33" s="7" t="s">
        <v>116</v>
      </c>
      <c r="C33" s="199" t="s">
        <v>116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C34" s="201"/>
      <c r="AE34" t="s">
        <v>120</v>
      </c>
    </row>
  </sheetData>
  <mergeCells count="5">
    <mergeCell ref="A28:G32"/>
    <mergeCell ref="A1:G1"/>
    <mergeCell ref="C3:G3"/>
    <mergeCell ref="C4:G4"/>
    <mergeCell ref="A27:C27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Výkaz výměr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'Výkaz výměr'!Oblast_tisku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Bareš</dc:creator>
  <cp:lastModifiedBy>Standa</cp:lastModifiedBy>
  <cp:lastPrinted>2014-02-28T09:52:57Z</cp:lastPrinted>
  <dcterms:created xsi:type="dcterms:W3CDTF">2009-04-08T07:15:50Z</dcterms:created>
  <dcterms:modified xsi:type="dcterms:W3CDTF">2023-03-31T06:24:46Z</dcterms:modified>
</cp:coreProperties>
</file>