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Chodník zámek\"/>
    </mc:Choice>
  </mc:AlternateContent>
  <bookViews>
    <workbookView xWindow="0" yWindow="0" windowWidth="28800" windowHeight="11700"/>
  </bookViews>
  <sheets>
    <sheet name="Lis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40" i="1" l="1"/>
  <c r="BK139" i="1" s="1"/>
  <c r="J139" i="1" s="1"/>
  <c r="J67" i="1" s="1"/>
  <c r="BI140" i="1"/>
  <c r="BH140" i="1"/>
  <c r="BG140" i="1"/>
  <c r="BF140" i="1"/>
  <c r="T140" i="1"/>
  <c r="T139" i="1" s="1"/>
  <c r="R140" i="1"/>
  <c r="R139" i="1" s="1"/>
  <c r="P140" i="1"/>
  <c r="P139" i="1" s="1"/>
  <c r="J140" i="1"/>
  <c r="BE140" i="1" s="1"/>
  <c r="BK136" i="1"/>
  <c r="BI136" i="1"/>
  <c r="BH136" i="1"/>
  <c r="BG136" i="1"/>
  <c r="BF136" i="1"/>
  <c r="T136" i="1"/>
  <c r="R136" i="1"/>
  <c r="P136" i="1"/>
  <c r="J136" i="1"/>
  <c r="BE136" i="1" s="1"/>
  <c r="BK133" i="1"/>
  <c r="BI133" i="1"/>
  <c r="BH133" i="1"/>
  <c r="BG133" i="1"/>
  <c r="BF133" i="1"/>
  <c r="T133" i="1"/>
  <c r="R133" i="1"/>
  <c r="P133" i="1"/>
  <c r="J133" i="1"/>
  <c r="BE133" i="1" s="1"/>
  <c r="BK130" i="1"/>
  <c r="BI130" i="1"/>
  <c r="BH130" i="1"/>
  <c r="BG130" i="1"/>
  <c r="BF130" i="1"/>
  <c r="T130" i="1"/>
  <c r="R130" i="1"/>
  <c r="P130" i="1"/>
  <c r="J130" i="1"/>
  <c r="BE130" i="1" s="1"/>
  <c r="BK126" i="1"/>
  <c r="BI126" i="1"/>
  <c r="BH126" i="1"/>
  <c r="BG126" i="1"/>
  <c r="BF126" i="1"/>
  <c r="T126" i="1"/>
  <c r="R126" i="1"/>
  <c r="P126" i="1"/>
  <c r="J126" i="1"/>
  <c r="BE126" i="1" s="1"/>
  <c r="BK123" i="1"/>
  <c r="BI123" i="1"/>
  <c r="BH123" i="1"/>
  <c r="BG123" i="1"/>
  <c r="BF123" i="1"/>
  <c r="T123" i="1"/>
  <c r="R123" i="1"/>
  <c r="P123" i="1"/>
  <c r="J123" i="1"/>
  <c r="BE123" i="1" s="1"/>
  <c r="BK120" i="1"/>
  <c r="BI120" i="1"/>
  <c r="BH120" i="1"/>
  <c r="BG120" i="1"/>
  <c r="BF120" i="1"/>
  <c r="T120" i="1"/>
  <c r="R120" i="1"/>
  <c r="P120" i="1"/>
  <c r="J120" i="1"/>
  <c r="BE120" i="1" s="1"/>
  <c r="BK114" i="1"/>
  <c r="BI114" i="1"/>
  <c r="BH114" i="1"/>
  <c r="BG114" i="1"/>
  <c r="BF114" i="1"/>
  <c r="T114" i="1"/>
  <c r="R114" i="1"/>
  <c r="P114" i="1"/>
  <c r="J114" i="1"/>
  <c r="BE114" i="1" s="1"/>
  <c r="BK110" i="1"/>
  <c r="BI110" i="1"/>
  <c r="BH110" i="1"/>
  <c r="BG110" i="1"/>
  <c r="BF110" i="1"/>
  <c r="T110" i="1"/>
  <c r="R110" i="1"/>
  <c r="P110" i="1"/>
  <c r="J110" i="1"/>
  <c r="BE110" i="1" s="1"/>
  <c r="BK106" i="1"/>
  <c r="BI106" i="1"/>
  <c r="BH106" i="1"/>
  <c r="BG106" i="1"/>
  <c r="BF106" i="1"/>
  <c r="T106" i="1"/>
  <c r="R106" i="1"/>
  <c r="P106" i="1"/>
  <c r="J106" i="1"/>
  <c r="BE106" i="1" s="1"/>
  <c r="BK103" i="1"/>
  <c r="BI103" i="1"/>
  <c r="BH103" i="1"/>
  <c r="BG103" i="1"/>
  <c r="BF103" i="1"/>
  <c r="T103" i="1"/>
  <c r="R103" i="1"/>
  <c r="P103" i="1"/>
  <c r="J103" i="1"/>
  <c r="BE103" i="1" s="1"/>
  <c r="BK99" i="1"/>
  <c r="BI99" i="1"/>
  <c r="BH99" i="1"/>
  <c r="BG99" i="1"/>
  <c r="BF99" i="1"/>
  <c r="T99" i="1"/>
  <c r="R99" i="1"/>
  <c r="P99" i="1"/>
  <c r="J99" i="1"/>
  <c r="BE99" i="1" s="1"/>
  <c r="BK95" i="1"/>
  <c r="BI95" i="1"/>
  <c r="BH95" i="1"/>
  <c r="BG95" i="1"/>
  <c r="BF95" i="1"/>
  <c r="T95" i="1"/>
  <c r="R95" i="1"/>
  <c r="P95" i="1"/>
  <c r="J95" i="1"/>
  <c r="BE95" i="1" s="1"/>
  <c r="BK92" i="1"/>
  <c r="BI92" i="1"/>
  <c r="BH92" i="1"/>
  <c r="BG92" i="1"/>
  <c r="BF92" i="1"/>
  <c r="T92" i="1"/>
  <c r="R92" i="1"/>
  <c r="P92" i="1"/>
  <c r="J92" i="1"/>
  <c r="BE92" i="1" s="1"/>
  <c r="J86" i="1"/>
  <c r="J85" i="1"/>
  <c r="F85" i="1"/>
  <c r="F83" i="1"/>
  <c r="E81" i="1"/>
  <c r="J61" i="1"/>
  <c r="J55" i="1"/>
  <c r="J54" i="1"/>
  <c r="F54" i="1"/>
  <c r="F52" i="1"/>
  <c r="E50" i="1"/>
  <c r="J37" i="1"/>
  <c r="J36" i="1"/>
  <c r="J35" i="1"/>
  <c r="J18" i="1"/>
  <c r="E18" i="1"/>
  <c r="F86" i="1" s="1"/>
  <c r="J17" i="1"/>
  <c r="J12" i="1"/>
  <c r="J52" i="1" s="1"/>
  <c r="E7" i="1"/>
  <c r="E79" i="1" s="1"/>
  <c r="R91" i="1" l="1"/>
  <c r="R119" i="1"/>
  <c r="F37" i="1"/>
  <c r="P113" i="1"/>
  <c r="BK113" i="1"/>
  <c r="J113" i="1" s="1"/>
  <c r="J65" i="1" s="1"/>
  <c r="F36" i="1"/>
  <c r="F35" i="1"/>
  <c r="T113" i="1"/>
  <c r="J69" i="1"/>
  <c r="J68" i="1"/>
  <c r="J63" i="1"/>
  <c r="BK91" i="1"/>
  <c r="J91" i="1" s="1"/>
  <c r="J64" i="1" s="1"/>
  <c r="T91" i="1"/>
  <c r="R113" i="1"/>
  <c r="BK119" i="1"/>
  <c r="J119" i="1" s="1"/>
  <c r="J66" i="1" s="1"/>
  <c r="T119" i="1"/>
  <c r="E48" i="1"/>
  <c r="P91" i="1"/>
  <c r="P119" i="1"/>
  <c r="J83" i="1"/>
  <c r="J34" i="1"/>
  <c r="R90" i="1"/>
  <c r="J33" i="1"/>
  <c r="J62" i="1"/>
  <c r="F33" i="1"/>
  <c r="F55" i="1"/>
  <c r="F34" i="1"/>
  <c r="P90" i="1" l="1"/>
  <c r="P89" i="1" s="1"/>
  <c r="T90" i="1"/>
  <c r="T89" i="1" s="1"/>
  <c r="R89" i="1"/>
  <c r="BK90" i="1"/>
  <c r="J60" i="1" s="1"/>
  <c r="BK89" i="1" l="1"/>
  <c r="J89" i="1" s="1"/>
  <c r="J30" i="1" s="1"/>
  <c r="J39" i="1" s="1"/>
  <c r="J59" i="1"/>
</calcChain>
</file>

<file path=xl/sharedStrings.xml><?xml version="1.0" encoding="utf-8"?>
<sst xmlns="http://schemas.openxmlformats.org/spreadsheetml/2006/main" count="563" uniqueCount="181">
  <si>
    <t>{49483f10-5a8e-4045-a8ab-5b331b07f2f6}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</si>
  <si>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</si>
  <si>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</si>
  <si>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</si>
  <si>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</si>
  <si>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</si>
  <si>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</si>
  <si>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92.2 - Stavební úpravy komunikace</t>
  </si>
  <si>
    <t>KSO:</t>
  </si>
  <si>
    <t>822</t>
  </si>
  <si>
    <t>CC-CZ:</t>
  </si>
  <si>
    <t/>
  </si>
  <si>
    <t>Místo:</t>
  </si>
  <si>
    <t>Kolín</t>
  </si>
  <si>
    <t>Datum:</t>
  </si>
  <si>
    <t>Zadavatel:</t>
  </si>
  <si>
    <t>IČ:</t>
  </si>
  <si>
    <t>Město Kolín</t>
  </si>
  <si>
    <t>DIČ:</t>
  </si>
  <si>
    <t>Uchazeč:</t>
  </si>
  <si>
    <t>Projektant:</t>
  </si>
  <si>
    <t>Ing. Lucie Dvořáková</t>
  </si>
  <si>
    <t>Zpracovatel:</t>
  </si>
  <si>
    <t>27296695</t>
  </si>
  <si>
    <t>S4A, s.r.o.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</si>
  <si>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</si>
  <si>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</si>
  <si>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</si>
  <si>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</si>
  <si>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</si>
  <si>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</si>
  <si>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</si>
  <si>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</si>
  <si>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</si>
  <si>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</si>
  <si>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</si>
  <si>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</si>
  <si>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</si>
  <si>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</si>
  <si>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</si>
  <si>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</si>
  <si>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</si>
  <si>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</si>
  <si>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</si>
  <si>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</si>
  <si>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</si>
  <si>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</si>
  <si>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</si>
  <si>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</si>
  <si>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9 - Ostatní konstrukce a práce</t>
  </si>
  <si>
    <t xml:space="preserve">    997 - Přesun sutě</t>
  </si>
  <si>
    <t xml:space="preserve">    998 - Přesun hmot</t>
  </si>
  <si>
    <t>PSV - Práce a dodávky PSV</t>
  </si>
  <si>
    <t xml:space="preserve">    772 - Podlahy z kamene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</si>
  <si>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</si>
  <si>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</si>
  <si>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</si>
  <si>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</si>
  <si>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</si>
  <si>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</si>
  <si>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</si>
  <si>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</si>
  <si>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</si>
  <si>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</si>
  <si>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</si>
  <si>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</si>
  <si>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</si>
  <si>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</si>
  <si>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</si>
  <si>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</si>
  <si>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</si>
  <si>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</si>
  <si>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</si>
  <si>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</si>
  <si>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</si>
  <si>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</si>
  <si>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K</t>
  </si>
  <si>
    <t>CS ÚRS 2019 01</t>
  </si>
  <si>
    <t>4</t>
  </si>
  <si>
    <t>PP</t>
  </si>
  <si>
    <t>P</t>
  </si>
  <si>
    <t>VV</t>
  </si>
  <si>
    <t>True</t>
  </si>
  <si>
    <t>m</t>
  </si>
  <si>
    <t>m2</t>
  </si>
  <si>
    <t>5</t>
  </si>
  <si>
    <t>8</t>
  </si>
  <si>
    <t>9</t>
  </si>
  <si>
    <t>t</t>
  </si>
  <si>
    <t>Poplatek za uložení stavebního odpadu na skládce (skládkovné) zeminy a kameniva zatříděného do Katalogu odpadů pod kódem 170 504</t>
  </si>
  <si>
    <t>12</t>
  </si>
  <si>
    <t>M</t>
  </si>
  <si>
    <t>26</t>
  </si>
  <si>
    <t>Komunikace</t>
  </si>
  <si>
    <t>21</t>
  </si>
  <si>
    <t>564851111R2</t>
  </si>
  <si>
    <t>Podklad ze štěrkodrtě ŠDB tl 150 mm</t>
  </si>
  <si>
    <t>2141825519</t>
  </si>
  <si>
    <t>Podklad ze štěrkodrti ŠDB s rozprostřením a zhutněním, po zhutnění tl. 150 mm</t>
  </si>
  <si>
    <t>22</t>
  </si>
  <si>
    <t>591412111</t>
  </si>
  <si>
    <t>Kladení dlažby z mozaiky dvou a vícebarevné komunikací pro pěší lože z kameniva</t>
  </si>
  <si>
    <t>-1174887802</t>
  </si>
  <si>
    <t>Kladení dlažby z mozaiky komunikací pro pěší s vyplněním spár, s dvojím beraněním a se smetením přebytečného materiálu na vzdálenost do 3 m dvoubarevné a vícebarevné, s ložem tl. do 40 mm z kameniva</t>
  </si>
  <si>
    <t>Poznámka k položce:_x000D_
řezaná dlažba je na sraz bez vyplnění spár</t>
  </si>
  <si>
    <t>13+14</t>
  </si>
  <si>
    <t>23</t>
  </si>
  <si>
    <t>58381005R</t>
  </si>
  <si>
    <t>kostka dlažební mozaika žula 6x6x4 cm řezaná,Světlá je Borowská žula</t>
  </si>
  <si>
    <t>1631922569</t>
  </si>
  <si>
    <t>14*1,02</t>
  </si>
  <si>
    <t>14,28*1,01 'Přepočtené koeficientem množství</t>
  </si>
  <si>
    <t>24</t>
  </si>
  <si>
    <t>58381005R1</t>
  </si>
  <si>
    <t>kostka dlažební mozaika žula 6x6x4 cm řezaná,tmavá je Šluknovský Sienit</t>
  </si>
  <si>
    <t>949448842</t>
  </si>
  <si>
    <t>13*1,02</t>
  </si>
  <si>
    <t>25</t>
  </si>
  <si>
    <t>916241113</t>
  </si>
  <si>
    <t>Osazení obrubníku kamenného ležatého s boční opěrou do lože z betonu prostého</t>
  </si>
  <si>
    <t>-1805928900</t>
  </si>
  <si>
    <t>Osazení obrubníku kamenného se zřízením lože, s vyplněním a zatřením spár cementovou maltou ležatého s boční opěrou z betonu prostého, do lože z betonu prostého</t>
  </si>
  <si>
    <t>Poznámka k položce:_x000D_
pokládka na sraz</t>
  </si>
  <si>
    <t>35</t>
  </si>
  <si>
    <t>58380007R</t>
  </si>
  <si>
    <t xml:space="preserve">obrubník kamenný žulový přímý 8x20 cm tmavá je Šluknovský Sienit </t>
  </si>
  <si>
    <t>-648426272</t>
  </si>
  <si>
    <t xml:space="preserve">obrubník kamenný žulový přímý 8x20 cm tmavá je Šluknovský Sienit  Obrubníky jsou řezané </t>
  </si>
  <si>
    <t>Ostatní konstrukce a práce</t>
  </si>
  <si>
    <t>27</t>
  </si>
  <si>
    <t>9145111R</t>
  </si>
  <si>
    <t>Šlapáky budu deskového charakteru s nepravidelným krajem a budou světlé barvy z Borowské žuly. Včetně uložení na vyrovnaný povrch.</t>
  </si>
  <si>
    <t>kus</t>
  </si>
  <si>
    <t>1780460073</t>
  </si>
  <si>
    <t>Šlapáky budu deskového charakteru s nepravidelným krajem a budou světlé barvy z Borowské žuly. rozměr min. 0,5x0,5 m. Včetně uložení na vyrovnaný povrch.</t>
  </si>
  <si>
    <t>Poznámka k položce:_x000D_
trýskaný povrch</t>
  </si>
  <si>
    <t>997</t>
  </si>
  <si>
    <t>Přesun sutě</t>
  </si>
  <si>
    <t>38</t>
  </si>
  <si>
    <t>997221551</t>
  </si>
  <si>
    <t>Vodorovná doprava suti ze sypkých materiálů do 1 km</t>
  </si>
  <si>
    <t>795897147</t>
  </si>
  <si>
    <t>Vodorovná doprava suti bez naložení, ale se složením a s hrubým urovnáním ze sypkých materiálů, na vzdálenost do 1 km</t>
  </si>
  <si>
    <t>0,1</t>
  </si>
  <si>
    <t>39</t>
  </si>
  <si>
    <t>997221559R</t>
  </si>
  <si>
    <t>Příplatek ZKD 1 km u vodorovné dopravy suti ze sypkých materiálů 18km</t>
  </si>
  <si>
    <t>157590511</t>
  </si>
  <si>
    <t>Příplatek ZKD 1 km u vodorovné dopravy suti ze sypkých materiálů 10km</t>
  </si>
  <si>
    <t>17*0,1</t>
  </si>
  <si>
    <t>40</t>
  </si>
  <si>
    <t>997221561</t>
  </si>
  <si>
    <t>Vodorovná doprava suti z kusových materiálů do 1 km</t>
  </si>
  <si>
    <t>-1626741495</t>
  </si>
  <si>
    <t>Vodorovná doprava suti bez naložení, ale se složením a s hrubým urovnáním z kusových materiálů, na vzdálenost do 1 km</t>
  </si>
  <si>
    <t>Poznámka k položce:_x000D_
kovy do sběrných surovin a dlažba do technikcých služeb či na jiné využití po domluvě s investorem</t>
  </si>
  <si>
    <t>1,1</t>
  </si>
  <si>
    <t>41</t>
  </si>
  <si>
    <t>997221569R01</t>
  </si>
  <si>
    <t>Příplatek ZKD 1 km u vodorovné dopravy suti z kusových materiálů 18km</t>
  </si>
  <si>
    <t>-758747255</t>
  </si>
  <si>
    <t>Příplatek ZKD 1 km u vodorovné dopravy suti z kusových materiálů</t>
  </si>
  <si>
    <t>1,1*17</t>
  </si>
  <si>
    <t>42</t>
  </si>
  <si>
    <t>997221815</t>
  </si>
  <si>
    <t>Poplatek za uložení na skládce (skládkovné) stavebního odpadu betonového kód odpadu 170 101</t>
  </si>
  <si>
    <t>-1367714673</t>
  </si>
  <si>
    <t>Poplatek za uložení stavebního odpadu na skládce (skládkovné) z prostého betonu zatříděného do Katalogu odpadů pod kódem 170 101</t>
  </si>
  <si>
    <t>43</t>
  </si>
  <si>
    <t>997221855</t>
  </si>
  <si>
    <t>Poplatek za uložení na skládce (skládkovné) zeminy a kameniva kód odpadu 170 504</t>
  </si>
  <si>
    <t>-1468309733</t>
  </si>
  <si>
    <t>0.1</t>
  </si>
  <si>
    <t>998</t>
  </si>
  <si>
    <t>Přesun hmot</t>
  </si>
  <si>
    <t>44</t>
  </si>
  <si>
    <t>998225111</t>
  </si>
  <si>
    <t>Přesun hmot pro pozemní komunikace s krytem z kamene, monolitickým betonovým nebo živičným</t>
  </si>
  <si>
    <t>1779286484</t>
  </si>
  <si>
    <t>Přesun hmot pro komunikace s krytem z kameniva, monolitickým betonovým nebo živičným dopravní vzdálenost do 200 m jakékoliv délky objektu</t>
  </si>
  <si>
    <t>26,5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</si>
</sst>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1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8"/>
      <color rgb="FF3366FF"/>
      <name val="Arial CE"/>
    </font>
    <font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2"/>
      <color rgb="FF960000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505050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Protection="1">
      <protection locked="0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164" fontId="0" fillId="0" borderId="0" xfId="0" applyNumberFormat="1" applyFont="1" applyAlignment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right" vertical="center"/>
      <protection locked="0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7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7" fillId="3" borderId="6" xfId="0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center" vertical="center"/>
    </xf>
    <xf numFmtId="0" fontId="0" fillId="3" borderId="6" xfId="0" applyFont="1" applyFill="1" applyBorder="1" applyAlignment="1" applyProtection="1">
      <alignment vertical="center"/>
      <protection locked="0"/>
    </xf>
    <xf numFmtId="4" fontId="7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164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8" fillId="3" borderId="0" xfId="0" applyFont="1" applyFill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0" xfId="0" applyFont="1" applyBorder="1" applyAlignment="1" applyProtection="1">
      <alignment horizontal="left" vertical="center"/>
    </xf>
    <xf numFmtId="0" fontId="10" fillId="0" borderId="10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vertical="center"/>
      <protection locked="0"/>
    </xf>
    <xf numFmtId="4" fontId="10" fillId="0" borderId="1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10" xfId="0" applyFont="1" applyBorder="1" applyAlignment="1" applyProtection="1">
      <alignment horizontal="left" vertical="center"/>
    </xf>
    <xf numFmtId="0" fontId="11" fillId="0" borderId="10" xfId="0" applyFont="1" applyBorder="1" applyAlignment="1" applyProtection="1">
      <alignment vertical="center"/>
    </xf>
    <xf numFmtId="0" fontId="11" fillId="0" borderId="10" xfId="0" applyFont="1" applyBorder="1" applyAlignment="1" applyProtection="1">
      <alignment vertical="center"/>
      <protection locked="0"/>
    </xf>
    <xf numFmtId="4" fontId="11" fillId="0" borderId="10" xfId="0" applyNumberFormat="1" applyFont="1" applyBorder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  <protection locked="0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14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166" fontId="13" fillId="0" borderId="4" xfId="0" applyNumberFormat="1" applyFont="1" applyBorder="1" applyAlignment="1" applyProtection="1"/>
    <xf numFmtId="166" fontId="13" fillId="0" borderId="15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15" fillId="0" borderId="3" xfId="0" applyFont="1" applyBorder="1" applyAlignment="1" applyProtection="1"/>
    <xf numFmtId="0" fontId="15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5" fillId="0" borderId="0" xfId="0" applyFont="1" applyAlignment="1" applyProtection="1">
      <protection locked="0"/>
    </xf>
    <xf numFmtId="4" fontId="10" fillId="0" borderId="0" xfId="0" applyNumberFormat="1" applyFont="1" applyAlignment="1" applyProtection="1"/>
    <xf numFmtId="0" fontId="15" fillId="0" borderId="3" xfId="0" applyFont="1" applyBorder="1" applyAlignment="1"/>
    <xf numFmtId="0" fontId="15" fillId="0" borderId="16" xfId="0" applyFont="1" applyBorder="1" applyAlignment="1" applyProtection="1"/>
    <xf numFmtId="0" fontId="15" fillId="0" borderId="0" xfId="0" applyFont="1" applyBorder="1" applyAlignment="1" applyProtection="1"/>
    <xf numFmtId="166" fontId="15" fillId="0" borderId="0" xfId="0" applyNumberFormat="1" applyFont="1" applyBorder="1" applyAlignment="1" applyProtection="1"/>
    <xf numFmtId="166" fontId="15" fillId="0" borderId="17" xfId="0" applyNumberFormat="1" applyFont="1" applyBorder="1" applyAlignment="1" applyProtection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0" fillId="0" borderId="18" xfId="0" applyFont="1" applyBorder="1" applyAlignment="1" applyProtection="1">
      <alignment horizontal="center" vertical="center"/>
    </xf>
    <xf numFmtId="49" fontId="0" fillId="0" borderId="18" xfId="0" applyNumberFormat="1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horizontal="center" vertical="center" wrapText="1"/>
    </xf>
    <xf numFmtId="167" fontId="0" fillId="0" borderId="18" xfId="0" applyNumberFormat="1" applyFont="1" applyBorder="1" applyAlignment="1" applyProtection="1">
      <alignment vertical="center"/>
    </xf>
    <xf numFmtId="4" fontId="0" fillId="2" borderId="18" xfId="0" applyNumberFormat="1" applyFont="1" applyFill="1" applyBorder="1" applyAlignment="1" applyProtection="1">
      <alignment vertical="center"/>
      <protection locked="0"/>
    </xf>
    <xf numFmtId="4" fontId="0" fillId="0" borderId="18" xfId="0" applyNumberFormat="1" applyFont="1" applyBorder="1" applyAlignment="1" applyProtection="1">
      <alignment vertical="center"/>
    </xf>
    <xf numFmtId="0" fontId="3" fillId="2" borderId="16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3" fillId="0" borderId="0" xfId="0" applyNumberFormat="1" applyFont="1" applyBorder="1" applyAlignment="1" applyProtection="1">
      <alignment vertical="center"/>
    </xf>
    <xf numFmtId="166" fontId="3" fillId="0" borderId="17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19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167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  <protection locked="0"/>
    </xf>
    <xf numFmtId="0" fontId="19" fillId="0" borderId="3" xfId="0" applyFont="1" applyBorder="1" applyAlignment="1">
      <alignment vertical="center"/>
    </xf>
    <xf numFmtId="0" fontId="19" fillId="0" borderId="1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18" xfId="0" applyFont="1" applyBorder="1" applyAlignment="1" applyProtection="1">
      <alignment horizontal="center" vertical="center"/>
    </xf>
    <xf numFmtId="49" fontId="20" fillId="0" borderId="18" xfId="0" applyNumberFormat="1" applyFont="1" applyBorder="1" applyAlignment="1" applyProtection="1">
      <alignment horizontal="left" vertical="center" wrapText="1"/>
    </xf>
    <xf numFmtId="0" fontId="20" fillId="0" borderId="18" xfId="0" applyFont="1" applyBorder="1" applyAlignment="1" applyProtection="1">
      <alignment horizontal="left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167" fontId="20" fillId="0" borderId="18" xfId="0" applyNumberFormat="1" applyFont="1" applyBorder="1" applyAlignment="1" applyProtection="1">
      <alignment vertical="center"/>
    </xf>
    <xf numFmtId="4" fontId="20" fillId="2" borderId="18" xfId="0" applyNumberFormat="1" applyFont="1" applyFill="1" applyBorder="1" applyAlignment="1" applyProtection="1">
      <alignment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0" fillId="0" borderId="3" xfId="0" applyFont="1" applyBorder="1" applyAlignment="1">
      <alignment vertical="center"/>
    </xf>
    <xf numFmtId="0" fontId="20" fillId="2" borderId="16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2%20-%20Obnova%20p&#345;&#237;stupov&#233;%20cesty%20k%20z&#225;meck&#233;%20kapli%20v%20Kol&#237;n&#283;%20-%20projektov&#225;%20dokumentace%20%5bzad&#225;n&#237;%5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92.1 - Veřejné osvětlení "/>
      <sheetName val="92.2 - Stavební úpravy ko..."/>
      <sheetName val="92.3 - VRN"/>
      <sheetName val="Pokyny pro vyplnění"/>
    </sheetNames>
    <sheetDataSet>
      <sheetData sheetId="0">
        <row r="6">
          <cell r="K6" t="str">
            <v>Obnova přístupové cesty k zámecké kapli v Kolíně - projektová dokumentace</v>
          </cell>
        </row>
        <row r="8">
          <cell r="AN8" t="str">
            <v>21. 12. 2021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143"/>
  <sheetViews>
    <sheetView tabSelected="1" topLeftCell="A55" workbookViewId="0">
      <selection activeCell="X64" sqref="X64"/>
    </sheetView>
  </sheetViews>
  <sheetFormatPr defaultRowHeight="15" x14ac:dyDescent="0.25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1" customWidth="1"/>
    <col min="10" max="10" width="20.140625" customWidth="1"/>
    <col min="11" max="11" width="13.28515625" hidden="1" customWidth="1"/>
    <col min="12" max="12" width="8" customWidth="1"/>
    <col min="13" max="13" width="9.28515625" hidden="1" customWidth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5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0</v>
      </c>
    </row>
    <row r="3" spans="2:46" ht="6.95" customHeight="1" x14ac:dyDescent="0.25">
      <c r="B3" s="4"/>
      <c r="C3" s="5"/>
      <c r="D3" s="5"/>
      <c r="E3" s="5"/>
      <c r="F3" s="5"/>
      <c r="G3" s="5"/>
      <c r="H3" s="5"/>
      <c r="I3" s="6"/>
      <c r="J3" s="5"/>
      <c r="K3" s="5"/>
      <c r="L3" s="7"/>
      <c r="AT3" s="3" t="s">
        <v>1</v>
      </c>
    </row>
    <row r="4" spans="2:46" ht="24.95" customHeight="1" x14ac:dyDescent="0.25">
      <c r="B4" s="7"/>
      <c r="D4" s="8" t="s">
        <v>2</v>
      </c>
      <c r="L4" s="7"/>
      <c r="M4" s="9" t="s">
        <v>3</v>
      </c>
      <c r="AT4" s="3" t="s">
        <v>4</v>
      </c>
    </row>
    <row r="5" spans="2:46" ht="6.95" customHeight="1" x14ac:dyDescent="0.25">
      <c r="B5" s="7"/>
      <c r="L5" s="7"/>
    </row>
    <row r="6" spans="2:46" ht="12" customHeight="1" x14ac:dyDescent="0.25">
      <c r="B6" s="7"/>
      <c r="D6" s="10" t="s">
        <v>5</v>
      </c>
      <c r="L6" s="7"/>
    </row>
    <row r="7" spans="2:46" ht="16.5" customHeight="1" x14ac:dyDescent="0.25">
      <c r="B7" s="7"/>
      <c r="E7" s="11" t="str">
        <f>'[1]Rekapitulace stavby'!K6</f>
        <v>Obnova přístupové cesty k zámecké kapli v Kolíně - projektová dokumentace</v>
      </c>
      <c r="F7" s="12"/>
      <c r="G7" s="12"/>
      <c r="H7" s="12"/>
      <c r="L7" s="7"/>
    </row>
    <row r="8" spans="2:46" s="14" customFormat="1" ht="12" customHeight="1" x14ac:dyDescent="0.25">
      <c r="B8" s="13"/>
      <c r="D8" s="10" t="s">
        <v>6</v>
      </c>
      <c r="I8" s="15"/>
      <c r="L8" s="13"/>
    </row>
    <row r="9" spans="2:46" s="14" customFormat="1" ht="36.950000000000003" customHeight="1" x14ac:dyDescent="0.25">
      <c r="B9" s="13"/>
      <c r="E9" s="16" t="s">
        <v>7</v>
      </c>
      <c r="F9" s="17"/>
      <c r="G9" s="17"/>
      <c r="H9" s="17"/>
      <c r="I9" s="15"/>
      <c r="L9" s="13"/>
    </row>
    <row r="10" spans="2:46" s="14" customFormat="1" x14ac:dyDescent="0.25">
      <c r="B10" s="13"/>
      <c r="I10" s="15"/>
      <c r="L10" s="13"/>
    </row>
    <row r="11" spans="2:46" s="14" customFormat="1" ht="12" customHeight="1" x14ac:dyDescent="0.25">
      <c r="B11" s="13"/>
      <c r="D11" s="10" t="s">
        <v>8</v>
      </c>
      <c r="F11" s="3" t="s">
        <v>9</v>
      </c>
      <c r="I11" s="18" t="s">
        <v>10</v>
      </c>
      <c r="J11" s="3" t="s">
        <v>11</v>
      </c>
      <c r="L11" s="13"/>
    </row>
    <row r="12" spans="2:46" s="14" customFormat="1" ht="12" customHeight="1" x14ac:dyDescent="0.25">
      <c r="B12" s="13"/>
      <c r="D12" s="10" t="s">
        <v>12</v>
      </c>
      <c r="F12" s="3" t="s">
        <v>13</v>
      </c>
      <c r="I12" s="18" t="s">
        <v>14</v>
      </c>
      <c r="J12" s="19" t="str">
        <f>'[1]Rekapitulace stavby'!AN8</f>
        <v>21. 12. 2021</v>
      </c>
      <c r="L12" s="13"/>
    </row>
    <row r="13" spans="2:46" s="14" customFormat="1" ht="10.9" customHeight="1" x14ac:dyDescent="0.25">
      <c r="B13" s="13"/>
      <c r="I13" s="15"/>
      <c r="L13" s="13"/>
    </row>
    <row r="14" spans="2:46" s="14" customFormat="1" ht="12" customHeight="1" x14ac:dyDescent="0.25">
      <c r="B14" s="13"/>
      <c r="D14" s="10" t="s">
        <v>15</v>
      </c>
      <c r="I14" s="18" t="s">
        <v>16</v>
      </c>
      <c r="J14" s="3" t="s">
        <v>11</v>
      </c>
      <c r="L14" s="13"/>
    </row>
    <row r="15" spans="2:46" s="14" customFormat="1" ht="18" customHeight="1" x14ac:dyDescent="0.25">
      <c r="B15" s="13"/>
      <c r="E15" s="3" t="s">
        <v>17</v>
      </c>
      <c r="I15" s="18" t="s">
        <v>18</v>
      </c>
      <c r="J15" s="3" t="s">
        <v>11</v>
      </c>
      <c r="L15" s="13"/>
    </row>
    <row r="16" spans="2:46" s="14" customFormat="1" ht="6.95" customHeight="1" x14ac:dyDescent="0.25">
      <c r="B16" s="13"/>
      <c r="I16" s="15"/>
      <c r="L16" s="13"/>
    </row>
    <row r="17" spans="2:12" s="14" customFormat="1" ht="12" customHeight="1" x14ac:dyDescent="0.25">
      <c r="B17" s="13"/>
      <c r="D17" s="10" t="s">
        <v>19</v>
      </c>
      <c r="I17" s="18" t="s">
        <v>16</v>
      </c>
      <c r="J17" s="20" t="str">
        <f>'[1]Rekapitulace stavby'!AN13</f>
        <v>Vyplň údaj</v>
      </c>
      <c r="L17" s="13"/>
    </row>
    <row r="18" spans="2:12" s="14" customFormat="1" ht="18" customHeight="1" x14ac:dyDescent="0.25">
      <c r="B18" s="13"/>
      <c r="E18" s="21" t="str">
        <f>'[1]Rekapitulace stavby'!E14</f>
        <v>Vyplň údaj</v>
      </c>
      <c r="F18" s="22"/>
      <c r="G18" s="22"/>
      <c r="H18" s="22"/>
      <c r="I18" s="18" t="s">
        <v>18</v>
      </c>
      <c r="J18" s="20" t="str">
        <f>'[1]Rekapitulace stavby'!AN14</f>
        <v>Vyplň údaj</v>
      </c>
      <c r="L18" s="13"/>
    </row>
    <row r="19" spans="2:12" s="14" customFormat="1" ht="6.95" customHeight="1" x14ac:dyDescent="0.25">
      <c r="B19" s="13"/>
      <c r="I19" s="15"/>
      <c r="L19" s="13"/>
    </row>
    <row r="20" spans="2:12" s="14" customFormat="1" ht="12" customHeight="1" x14ac:dyDescent="0.25">
      <c r="B20" s="13"/>
      <c r="D20" s="10" t="s">
        <v>20</v>
      </c>
      <c r="I20" s="18" t="s">
        <v>16</v>
      </c>
      <c r="J20" s="3" t="s">
        <v>11</v>
      </c>
      <c r="L20" s="13"/>
    </row>
    <row r="21" spans="2:12" s="14" customFormat="1" ht="18" customHeight="1" x14ac:dyDescent="0.25">
      <c r="B21" s="13"/>
      <c r="E21" s="3" t="s">
        <v>21</v>
      </c>
      <c r="I21" s="18" t="s">
        <v>18</v>
      </c>
      <c r="J21" s="3" t="s">
        <v>11</v>
      </c>
      <c r="L21" s="13"/>
    </row>
    <row r="22" spans="2:12" s="14" customFormat="1" ht="6.95" customHeight="1" x14ac:dyDescent="0.25">
      <c r="B22" s="13"/>
      <c r="I22" s="15"/>
      <c r="L22" s="13"/>
    </row>
    <row r="23" spans="2:12" s="14" customFormat="1" ht="12" customHeight="1" x14ac:dyDescent="0.25">
      <c r="B23" s="13"/>
      <c r="D23" s="10" t="s">
        <v>22</v>
      </c>
      <c r="I23" s="18" t="s">
        <v>16</v>
      </c>
      <c r="J23" s="3" t="s">
        <v>23</v>
      </c>
      <c r="L23" s="13"/>
    </row>
    <row r="24" spans="2:12" s="14" customFormat="1" ht="18" customHeight="1" x14ac:dyDescent="0.25">
      <c r="B24" s="13"/>
      <c r="E24" s="3" t="s">
        <v>24</v>
      </c>
      <c r="I24" s="18" t="s">
        <v>18</v>
      </c>
      <c r="J24" s="3" t="s">
        <v>11</v>
      </c>
      <c r="L24" s="13"/>
    </row>
    <row r="25" spans="2:12" s="14" customFormat="1" ht="6.95" customHeight="1" x14ac:dyDescent="0.25">
      <c r="B25" s="13"/>
      <c r="I25" s="15"/>
      <c r="L25" s="13"/>
    </row>
    <row r="26" spans="2:12" s="14" customFormat="1" ht="12" customHeight="1" x14ac:dyDescent="0.25">
      <c r="B26" s="13"/>
      <c r="D26" s="10" t="s">
        <v>25</v>
      </c>
      <c r="I26" s="15"/>
      <c r="L26" s="13"/>
    </row>
    <row r="27" spans="2:12" s="24" customFormat="1" ht="16.5" customHeight="1" x14ac:dyDescent="0.25">
      <c r="B27" s="23"/>
      <c r="E27" s="25" t="s">
        <v>11</v>
      </c>
      <c r="F27" s="25"/>
      <c r="G27" s="25"/>
      <c r="H27" s="25"/>
      <c r="I27" s="26"/>
      <c r="L27" s="23"/>
    </row>
    <row r="28" spans="2:12" s="14" customFormat="1" ht="6.95" customHeight="1" x14ac:dyDescent="0.25">
      <c r="B28" s="13"/>
      <c r="I28" s="15"/>
      <c r="L28" s="13"/>
    </row>
    <row r="29" spans="2:12" s="14" customFormat="1" ht="6.95" customHeight="1" x14ac:dyDescent="0.25">
      <c r="B29" s="13"/>
      <c r="D29" s="27"/>
      <c r="E29" s="27"/>
      <c r="F29" s="27"/>
      <c r="G29" s="27"/>
      <c r="H29" s="27"/>
      <c r="I29" s="28"/>
      <c r="J29" s="27"/>
      <c r="K29" s="27"/>
      <c r="L29" s="13"/>
    </row>
    <row r="30" spans="2:12" s="14" customFormat="1" ht="25.35" customHeight="1" x14ac:dyDescent="0.25">
      <c r="B30" s="13"/>
      <c r="D30" s="29" t="s">
        <v>26</v>
      </c>
      <c r="I30" s="15"/>
      <c r="J30" s="30" t="e">
        <f>ROUND(J89, 2)</f>
        <v>#REF!</v>
      </c>
      <c r="L30" s="13"/>
    </row>
    <row r="31" spans="2:12" s="14" customFormat="1" ht="6.95" customHeight="1" x14ac:dyDescent="0.25">
      <c r="B31" s="13"/>
      <c r="D31" s="27"/>
      <c r="E31" s="27"/>
      <c r="F31" s="27"/>
      <c r="G31" s="27"/>
      <c r="H31" s="27"/>
      <c r="I31" s="28"/>
      <c r="J31" s="27"/>
      <c r="K31" s="27"/>
      <c r="L31" s="13"/>
    </row>
    <row r="32" spans="2:12" s="14" customFormat="1" ht="14.45" customHeight="1" x14ac:dyDescent="0.25">
      <c r="B32" s="13"/>
      <c r="F32" s="31" t="s">
        <v>27</v>
      </c>
      <c r="I32" s="32" t="s">
        <v>28</v>
      </c>
      <c r="J32" s="31" t="s">
        <v>29</v>
      </c>
      <c r="L32" s="13"/>
    </row>
    <row r="33" spans="2:12" s="14" customFormat="1" ht="14.45" customHeight="1" x14ac:dyDescent="0.25">
      <c r="B33" s="13"/>
      <c r="D33" s="10" t="s">
        <v>30</v>
      </c>
      <c r="E33" s="10" t="s">
        <v>31</v>
      </c>
      <c r="F33" s="33">
        <f>ROUND((SUM(BE89:BE142)),  2)</f>
        <v>0</v>
      </c>
      <c r="I33" s="34">
        <v>0.21</v>
      </c>
      <c r="J33" s="33">
        <f>ROUND(((SUM(BE89:BE142))*I33),  2)</f>
        <v>0</v>
      </c>
      <c r="L33" s="13"/>
    </row>
    <row r="34" spans="2:12" s="14" customFormat="1" ht="14.45" customHeight="1" x14ac:dyDescent="0.25">
      <c r="B34" s="13"/>
      <c r="E34" s="10" t="s">
        <v>32</v>
      </c>
      <c r="F34" s="33">
        <f>ROUND((SUM(BF89:BF142)),  2)</f>
        <v>0</v>
      </c>
      <c r="I34" s="34">
        <v>0.15</v>
      </c>
      <c r="J34" s="33">
        <f>ROUND(((SUM(BF89:BF142))*I34),  2)</f>
        <v>0</v>
      </c>
      <c r="L34" s="13"/>
    </row>
    <row r="35" spans="2:12" s="14" customFormat="1" ht="14.45" hidden="1" customHeight="1" x14ac:dyDescent="0.25">
      <c r="B35" s="13"/>
      <c r="E35" s="10" t="s">
        <v>33</v>
      </c>
      <c r="F35" s="33">
        <f>ROUND((SUM(BG89:BG142)),  2)</f>
        <v>0</v>
      </c>
      <c r="I35" s="34">
        <v>0.21</v>
      </c>
      <c r="J35" s="33">
        <f>0</f>
        <v>0</v>
      </c>
      <c r="L35" s="13"/>
    </row>
    <row r="36" spans="2:12" s="14" customFormat="1" ht="14.45" hidden="1" customHeight="1" x14ac:dyDescent="0.25">
      <c r="B36" s="13"/>
      <c r="E36" s="10" t="s">
        <v>34</v>
      </c>
      <c r="F36" s="33">
        <f>ROUND((SUM(BH89:BH142)),  2)</f>
        <v>0</v>
      </c>
      <c r="I36" s="34">
        <v>0.15</v>
      </c>
      <c r="J36" s="33">
        <f>0</f>
        <v>0</v>
      </c>
      <c r="L36" s="13"/>
    </row>
    <row r="37" spans="2:12" s="14" customFormat="1" ht="14.45" hidden="1" customHeight="1" x14ac:dyDescent="0.25">
      <c r="B37" s="13"/>
      <c r="E37" s="10" t="s">
        <v>35</v>
      </c>
      <c r="F37" s="33">
        <f>ROUND((SUM(BI89:BI142)),  2)</f>
        <v>0</v>
      </c>
      <c r="I37" s="34">
        <v>0</v>
      </c>
      <c r="J37" s="33">
        <f>0</f>
        <v>0</v>
      </c>
      <c r="L37" s="13"/>
    </row>
    <row r="38" spans="2:12" s="14" customFormat="1" ht="6.95" customHeight="1" x14ac:dyDescent="0.25">
      <c r="B38" s="13"/>
      <c r="I38" s="15"/>
      <c r="L38" s="13"/>
    </row>
    <row r="39" spans="2:12" s="14" customFormat="1" ht="25.35" customHeight="1" x14ac:dyDescent="0.25">
      <c r="B39" s="13"/>
      <c r="C39" s="35"/>
      <c r="D39" s="36" t="s">
        <v>36</v>
      </c>
      <c r="E39" s="37"/>
      <c r="F39" s="37"/>
      <c r="G39" s="38" t="s">
        <v>37</v>
      </c>
      <c r="H39" s="39" t="s">
        <v>38</v>
      </c>
      <c r="I39" s="40"/>
      <c r="J39" s="41" t="e">
        <f>SUM(J30:J37)</f>
        <v>#REF!</v>
      </c>
      <c r="K39" s="42"/>
      <c r="L39" s="13"/>
    </row>
    <row r="40" spans="2:12" s="14" customFormat="1" ht="14.45" customHeight="1" x14ac:dyDescent="0.25">
      <c r="B40" s="43"/>
      <c r="C40" s="44"/>
      <c r="D40" s="44"/>
      <c r="E40" s="44"/>
      <c r="F40" s="44"/>
      <c r="G40" s="44"/>
      <c r="H40" s="44"/>
      <c r="I40" s="45"/>
      <c r="J40" s="44"/>
      <c r="K40" s="44"/>
      <c r="L40" s="13"/>
    </row>
    <row r="44" spans="2:12" s="14" customFormat="1" ht="6.95" customHeight="1" x14ac:dyDescent="0.25">
      <c r="B44" s="46"/>
      <c r="C44" s="47"/>
      <c r="D44" s="47"/>
      <c r="E44" s="47"/>
      <c r="F44" s="47"/>
      <c r="G44" s="47"/>
      <c r="H44" s="47"/>
      <c r="I44" s="48"/>
      <c r="J44" s="47"/>
      <c r="K44" s="47"/>
      <c r="L44" s="13"/>
    </row>
    <row r="45" spans="2:12" s="14" customFormat="1" ht="24.95" customHeight="1" x14ac:dyDescent="0.25">
      <c r="B45" s="49"/>
      <c r="C45" s="50" t="s">
        <v>39</v>
      </c>
      <c r="D45" s="51"/>
      <c r="E45" s="51"/>
      <c r="F45" s="51"/>
      <c r="G45" s="51"/>
      <c r="H45" s="51"/>
      <c r="I45" s="15"/>
      <c r="J45" s="51"/>
      <c r="K45" s="51"/>
      <c r="L45" s="13"/>
    </row>
    <row r="46" spans="2:12" s="14" customFormat="1" ht="6.95" customHeight="1" x14ac:dyDescent="0.25">
      <c r="B46" s="49"/>
      <c r="C46" s="51"/>
      <c r="D46" s="51"/>
      <c r="E46" s="51"/>
      <c r="F46" s="51"/>
      <c r="G46" s="51"/>
      <c r="H46" s="51"/>
      <c r="I46" s="15"/>
      <c r="J46" s="51"/>
      <c r="K46" s="51"/>
      <c r="L46" s="13"/>
    </row>
    <row r="47" spans="2:12" s="14" customFormat="1" ht="12" customHeight="1" x14ac:dyDescent="0.25">
      <c r="B47" s="49"/>
      <c r="C47" s="52" t="s">
        <v>5</v>
      </c>
      <c r="D47" s="51"/>
      <c r="E47" s="51"/>
      <c r="F47" s="51"/>
      <c r="G47" s="51"/>
      <c r="H47" s="51"/>
      <c r="I47" s="15"/>
      <c r="J47" s="51"/>
      <c r="K47" s="51"/>
      <c r="L47" s="13"/>
    </row>
    <row r="48" spans="2:12" s="14" customFormat="1" ht="16.5" customHeight="1" x14ac:dyDescent="0.25">
      <c r="B48" s="49"/>
      <c r="C48" s="51"/>
      <c r="D48" s="51"/>
      <c r="E48" s="53" t="str">
        <f>E7</f>
        <v>Obnova přístupové cesty k zámecké kapli v Kolíně - projektová dokumentace</v>
      </c>
      <c r="F48" s="54"/>
      <c r="G48" s="54"/>
      <c r="H48" s="54"/>
      <c r="I48" s="15"/>
      <c r="J48" s="51"/>
      <c r="K48" s="51"/>
      <c r="L48" s="13"/>
    </row>
    <row r="49" spans="2:47" s="14" customFormat="1" ht="12" customHeight="1" x14ac:dyDescent="0.25">
      <c r="B49" s="49"/>
      <c r="C49" s="52" t="s">
        <v>6</v>
      </c>
      <c r="D49" s="51"/>
      <c r="E49" s="51"/>
      <c r="F49" s="51"/>
      <c r="G49" s="51"/>
      <c r="H49" s="51"/>
      <c r="I49" s="15"/>
      <c r="J49" s="51"/>
      <c r="K49" s="51"/>
      <c r="L49" s="13"/>
    </row>
    <row r="50" spans="2:47" s="14" customFormat="1" ht="16.5" customHeight="1" x14ac:dyDescent="0.25">
      <c r="B50" s="49"/>
      <c r="C50" s="51"/>
      <c r="D50" s="51"/>
      <c r="E50" s="55" t="str">
        <f>E9</f>
        <v>92.2 - Stavební úpravy komunikace</v>
      </c>
      <c r="F50" s="56"/>
      <c r="G50" s="56"/>
      <c r="H50" s="56"/>
      <c r="I50" s="15"/>
      <c r="J50" s="51"/>
      <c r="K50" s="51"/>
      <c r="L50" s="13"/>
    </row>
    <row r="51" spans="2:47" s="14" customFormat="1" ht="6.95" customHeight="1" x14ac:dyDescent="0.25">
      <c r="B51" s="49"/>
      <c r="C51" s="51"/>
      <c r="D51" s="51"/>
      <c r="E51" s="51"/>
      <c r="F51" s="51"/>
      <c r="G51" s="51"/>
      <c r="H51" s="51"/>
      <c r="I51" s="15"/>
      <c r="J51" s="51"/>
      <c r="K51" s="51"/>
      <c r="L51" s="13"/>
    </row>
    <row r="52" spans="2:47" s="14" customFormat="1" ht="12" customHeight="1" x14ac:dyDescent="0.25">
      <c r="B52" s="49"/>
      <c r="C52" s="52" t="s">
        <v>12</v>
      </c>
      <c r="D52" s="51"/>
      <c r="E52" s="51"/>
      <c r="F52" s="57" t="str">
        <f>F12</f>
        <v>Kolín</v>
      </c>
      <c r="G52" s="51"/>
      <c r="H52" s="51"/>
      <c r="I52" s="18" t="s">
        <v>14</v>
      </c>
      <c r="J52" s="58" t="str">
        <f>IF(J12="","",J12)</f>
        <v>21. 12. 2021</v>
      </c>
      <c r="K52" s="51"/>
      <c r="L52" s="13"/>
    </row>
    <row r="53" spans="2:47" s="14" customFormat="1" ht="6.95" customHeight="1" x14ac:dyDescent="0.25">
      <c r="B53" s="49"/>
      <c r="C53" s="51"/>
      <c r="D53" s="51"/>
      <c r="E53" s="51"/>
      <c r="F53" s="51"/>
      <c r="G53" s="51"/>
      <c r="H53" s="51"/>
      <c r="I53" s="15"/>
      <c r="J53" s="51"/>
      <c r="K53" s="51"/>
      <c r="L53" s="13"/>
    </row>
    <row r="54" spans="2:47" s="14" customFormat="1" ht="13.7" customHeight="1" x14ac:dyDescent="0.25">
      <c r="B54" s="49"/>
      <c r="C54" s="52" t="s">
        <v>15</v>
      </c>
      <c r="D54" s="51"/>
      <c r="E54" s="51"/>
      <c r="F54" s="57" t="str">
        <f>E15</f>
        <v>Město Kolín</v>
      </c>
      <c r="G54" s="51"/>
      <c r="H54" s="51"/>
      <c r="I54" s="18" t="s">
        <v>20</v>
      </c>
      <c r="J54" s="59" t="str">
        <f>E21</f>
        <v>Ing. Lucie Dvořáková</v>
      </c>
      <c r="K54" s="51"/>
      <c r="L54" s="13"/>
    </row>
    <row r="55" spans="2:47" s="14" customFormat="1" ht="13.7" customHeight="1" x14ac:dyDescent="0.25">
      <c r="B55" s="49"/>
      <c r="C55" s="52" t="s">
        <v>19</v>
      </c>
      <c r="D55" s="51"/>
      <c r="E55" s="51"/>
      <c r="F55" s="57" t="str">
        <f>IF(E18="","",E18)</f>
        <v>Vyplň údaj</v>
      </c>
      <c r="G55" s="51"/>
      <c r="H55" s="51"/>
      <c r="I55" s="18" t="s">
        <v>22</v>
      </c>
      <c r="J55" s="59" t="str">
        <f>E24</f>
        <v>S4A, s.r.o.</v>
      </c>
      <c r="K55" s="51"/>
      <c r="L55" s="13"/>
    </row>
    <row r="56" spans="2:47" s="14" customFormat="1" ht="10.35" customHeight="1" x14ac:dyDescent="0.25">
      <c r="B56" s="49"/>
      <c r="C56" s="51"/>
      <c r="D56" s="51"/>
      <c r="E56" s="51"/>
      <c r="F56" s="51"/>
      <c r="G56" s="51"/>
      <c r="H56" s="51"/>
      <c r="I56" s="15"/>
      <c r="J56" s="51"/>
      <c r="K56" s="51"/>
      <c r="L56" s="13"/>
    </row>
    <row r="57" spans="2:47" s="14" customFormat="1" ht="29.25" customHeight="1" x14ac:dyDescent="0.25">
      <c r="B57" s="49"/>
      <c r="C57" s="60" t="s">
        <v>40</v>
      </c>
      <c r="D57" s="61"/>
      <c r="E57" s="61"/>
      <c r="F57" s="61"/>
      <c r="G57" s="61"/>
      <c r="H57" s="61"/>
      <c r="I57" s="62"/>
      <c r="J57" s="63" t="s">
        <v>41</v>
      </c>
      <c r="K57" s="61"/>
      <c r="L57" s="13"/>
    </row>
    <row r="58" spans="2:47" s="14" customFormat="1" ht="10.35" customHeight="1" x14ac:dyDescent="0.25">
      <c r="B58" s="49"/>
      <c r="C58" s="51"/>
      <c r="D58" s="51"/>
      <c r="E58" s="51"/>
      <c r="F58" s="51"/>
      <c r="G58" s="51"/>
      <c r="H58" s="51"/>
      <c r="I58" s="15"/>
      <c r="J58" s="51"/>
      <c r="K58" s="51"/>
      <c r="L58" s="13"/>
    </row>
    <row r="59" spans="2:47" s="14" customFormat="1" ht="22.9" customHeight="1" x14ac:dyDescent="0.25">
      <c r="B59" s="49"/>
      <c r="C59" s="64" t="s">
        <v>42</v>
      </c>
      <c r="D59" s="51"/>
      <c r="E59" s="51"/>
      <c r="F59" s="51"/>
      <c r="G59" s="51"/>
      <c r="H59" s="51"/>
      <c r="I59" s="15"/>
      <c r="J59" s="65" t="e">
        <f>J89</f>
        <v>#REF!</v>
      </c>
      <c r="K59" s="51"/>
      <c r="L59" s="13"/>
      <c r="AU59" s="3" t="s">
        <v>43</v>
      </c>
    </row>
    <row r="60" spans="2:47" s="73" customFormat="1" ht="24.95" customHeight="1" x14ac:dyDescent="0.25">
      <c r="B60" s="66"/>
      <c r="C60" s="67"/>
      <c r="D60" s="68" t="s">
        <v>44</v>
      </c>
      <c r="E60" s="69"/>
      <c r="F60" s="69"/>
      <c r="G60" s="69"/>
      <c r="H60" s="69"/>
      <c r="I60" s="70"/>
      <c r="J60" s="71">
        <f>J90</f>
        <v>0</v>
      </c>
      <c r="K60" s="67"/>
      <c r="L60" s="72"/>
    </row>
    <row r="61" spans="2:47" s="81" customFormat="1" ht="19.899999999999999" customHeight="1" x14ac:dyDescent="0.25">
      <c r="B61" s="74"/>
      <c r="C61" s="75"/>
      <c r="D61" s="76" t="s">
        <v>45</v>
      </c>
      <c r="E61" s="77"/>
      <c r="F61" s="77"/>
      <c r="G61" s="77"/>
      <c r="H61" s="77"/>
      <c r="I61" s="78"/>
      <c r="J61" s="79" t="e">
        <f>#REF!</f>
        <v>#REF!</v>
      </c>
      <c r="K61" s="75"/>
      <c r="L61" s="80"/>
    </row>
    <row r="62" spans="2:47" s="81" customFormat="1" ht="19.899999999999999" customHeight="1" x14ac:dyDescent="0.25">
      <c r="B62" s="74"/>
      <c r="C62" s="75"/>
      <c r="D62" s="76" t="s">
        <v>46</v>
      </c>
      <c r="E62" s="77"/>
      <c r="F62" s="77"/>
      <c r="G62" s="77"/>
      <c r="H62" s="77"/>
      <c r="I62" s="78"/>
      <c r="J62" s="79" t="e">
        <f>#REF!</f>
        <v>#REF!</v>
      </c>
      <c r="K62" s="75"/>
      <c r="L62" s="80"/>
    </row>
    <row r="63" spans="2:47" s="81" customFormat="1" ht="19.899999999999999" customHeight="1" x14ac:dyDescent="0.25">
      <c r="B63" s="74"/>
      <c r="C63" s="75"/>
      <c r="D63" s="76" t="s">
        <v>47</v>
      </c>
      <c r="E63" s="77"/>
      <c r="F63" s="77"/>
      <c r="G63" s="77"/>
      <c r="H63" s="77"/>
      <c r="I63" s="78"/>
      <c r="J63" s="79" t="e">
        <f>#REF!</f>
        <v>#REF!</v>
      </c>
      <c r="K63" s="75"/>
      <c r="L63" s="80"/>
    </row>
    <row r="64" spans="2:47" s="81" customFormat="1" ht="19.899999999999999" customHeight="1" x14ac:dyDescent="0.25">
      <c r="B64" s="74"/>
      <c r="C64" s="75"/>
      <c r="D64" s="76" t="s">
        <v>48</v>
      </c>
      <c r="E64" s="77"/>
      <c r="F64" s="77"/>
      <c r="G64" s="77"/>
      <c r="H64" s="77"/>
      <c r="I64" s="78"/>
      <c r="J64" s="79">
        <f>J91</f>
        <v>0</v>
      </c>
      <c r="K64" s="75"/>
      <c r="L64" s="80"/>
    </row>
    <row r="65" spans="2:12" s="81" customFormat="1" ht="19.899999999999999" customHeight="1" x14ac:dyDescent="0.25">
      <c r="B65" s="74"/>
      <c r="C65" s="75"/>
      <c r="D65" s="76" t="s">
        <v>49</v>
      </c>
      <c r="E65" s="77"/>
      <c r="F65" s="77"/>
      <c r="G65" s="77"/>
      <c r="H65" s="77"/>
      <c r="I65" s="78"/>
      <c r="J65" s="79">
        <f>J113</f>
        <v>0</v>
      </c>
      <c r="K65" s="75"/>
      <c r="L65" s="80"/>
    </row>
    <row r="66" spans="2:12" s="81" customFormat="1" ht="19.899999999999999" customHeight="1" x14ac:dyDescent="0.25">
      <c r="B66" s="74"/>
      <c r="C66" s="75"/>
      <c r="D66" s="76" t="s">
        <v>50</v>
      </c>
      <c r="E66" s="77"/>
      <c r="F66" s="77"/>
      <c r="G66" s="77"/>
      <c r="H66" s="77"/>
      <c r="I66" s="78"/>
      <c r="J66" s="79">
        <f>J119</f>
        <v>0</v>
      </c>
      <c r="K66" s="75"/>
      <c r="L66" s="80"/>
    </row>
    <row r="67" spans="2:12" s="81" customFormat="1" ht="19.899999999999999" customHeight="1" x14ac:dyDescent="0.25">
      <c r="B67" s="74"/>
      <c r="C67" s="75"/>
      <c r="D67" s="76" t="s">
        <v>51</v>
      </c>
      <c r="E67" s="77"/>
      <c r="F67" s="77"/>
      <c r="G67" s="77"/>
      <c r="H67" s="77"/>
      <c r="I67" s="78"/>
      <c r="J67" s="79">
        <f>J139</f>
        <v>0</v>
      </c>
      <c r="K67" s="75"/>
      <c r="L67" s="80"/>
    </row>
    <row r="68" spans="2:12" s="73" customFormat="1" ht="24.95" customHeight="1" x14ac:dyDescent="0.25">
      <c r="B68" s="66"/>
      <c r="C68" s="67"/>
      <c r="D68" s="68" t="s">
        <v>52</v>
      </c>
      <c r="E68" s="69"/>
      <c r="F68" s="69"/>
      <c r="G68" s="69"/>
      <c r="H68" s="69"/>
      <c r="I68" s="70"/>
      <c r="J68" s="71" t="e">
        <f>#REF!</f>
        <v>#REF!</v>
      </c>
      <c r="K68" s="67"/>
      <c r="L68" s="72"/>
    </row>
    <row r="69" spans="2:12" s="81" customFormat="1" ht="19.899999999999999" customHeight="1" x14ac:dyDescent="0.25">
      <c r="B69" s="74"/>
      <c r="C69" s="75"/>
      <c r="D69" s="76" t="s">
        <v>53</v>
      </c>
      <c r="E69" s="77"/>
      <c r="F69" s="77"/>
      <c r="G69" s="77"/>
      <c r="H69" s="77"/>
      <c r="I69" s="78"/>
      <c r="J69" s="79" t="e">
        <f>#REF!</f>
        <v>#REF!</v>
      </c>
      <c r="K69" s="75"/>
      <c r="L69" s="80"/>
    </row>
    <row r="70" spans="2:12" s="14" customFormat="1" ht="21.75" customHeight="1" x14ac:dyDescent="0.25">
      <c r="B70" s="49"/>
      <c r="C70" s="51"/>
      <c r="D70" s="51"/>
      <c r="E70" s="51"/>
      <c r="F70" s="51"/>
      <c r="G70" s="51"/>
      <c r="H70" s="51"/>
      <c r="I70" s="15"/>
      <c r="J70" s="51"/>
      <c r="K70" s="51"/>
      <c r="L70" s="13"/>
    </row>
    <row r="71" spans="2:12" s="14" customFormat="1" ht="6.95" customHeight="1" x14ac:dyDescent="0.25">
      <c r="B71" s="82"/>
      <c r="C71" s="83"/>
      <c r="D71" s="83"/>
      <c r="E71" s="83"/>
      <c r="F71" s="83"/>
      <c r="G71" s="83"/>
      <c r="H71" s="83"/>
      <c r="I71" s="45"/>
      <c r="J71" s="83"/>
      <c r="K71" s="83"/>
      <c r="L71" s="13"/>
    </row>
    <row r="75" spans="2:12" s="14" customFormat="1" ht="6.95" customHeight="1" x14ac:dyDescent="0.25">
      <c r="B75" s="84"/>
      <c r="C75" s="85"/>
      <c r="D75" s="85"/>
      <c r="E75" s="85"/>
      <c r="F75" s="85"/>
      <c r="G75" s="85"/>
      <c r="H75" s="85"/>
      <c r="I75" s="48"/>
      <c r="J75" s="85"/>
      <c r="K75" s="85"/>
      <c r="L75" s="13"/>
    </row>
    <row r="76" spans="2:12" s="14" customFormat="1" ht="24.95" customHeight="1" x14ac:dyDescent="0.25">
      <c r="B76" s="49"/>
      <c r="C76" s="50" t="s">
        <v>54</v>
      </c>
      <c r="D76" s="51"/>
      <c r="E76" s="51"/>
      <c r="F76" s="51"/>
      <c r="G76" s="51"/>
      <c r="H76" s="51"/>
      <c r="I76" s="15"/>
      <c r="J76" s="51"/>
      <c r="K76" s="51"/>
      <c r="L76" s="13"/>
    </row>
    <row r="77" spans="2:12" s="14" customFormat="1" ht="6.95" customHeight="1" x14ac:dyDescent="0.25">
      <c r="B77" s="49"/>
      <c r="C77" s="51"/>
      <c r="D77" s="51"/>
      <c r="E77" s="51"/>
      <c r="F77" s="51"/>
      <c r="G77" s="51"/>
      <c r="H77" s="51"/>
      <c r="I77" s="15"/>
      <c r="J77" s="51"/>
      <c r="K77" s="51"/>
      <c r="L77" s="13"/>
    </row>
    <row r="78" spans="2:12" s="14" customFormat="1" ht="12" customHeight="1" x14ac:dyDescent="0.25">
      <c r="B78" s="49"/>
      <c r="C78" s="52" t="s">
        <v>5</v>
      </c>
      <c r="D78" s="51"/>
      <c r="E78" s="51"/>
      <c r="F78" s="51"/>
      <c r="G78" s="51"/>
      <c r="H78" s="51"/>
      <c r="I78" s="15"/>
      <c r="J78" s="51"/>
      <c r="K78" s="51"/>
      <c r="L78" s="13"/>
    </row>
    <row r="79" spans="2:12" s="14" customFormat="1" ht="16.5" customHeight="1" x14ac:dyDescent="0.25">
      <c r="B79" s="49"/>
      <c r="C79" s="51"/>
      <c r="D79" s="51"/>
      <c r="E79" s="53" t="str">
        <f>E7</f>
        <v>Obnova přístupové cesty k zámecké kapli v Kolíně - projektová dokumentace</v>
      </c>
      <c r="F79" s="54"/>
      <c r="G79" s="54"/>
      <c r="H79" s="54"/>
      <c r="I79" s="15"/>
      <c r="J79" s="51"/>
      <c r="K79" s="51"/>
      <c r="L79" s="13"/>
    </row>
    <row r="80" spans="2:12" s="14" customFormat="1" ht="12" customHeight="1" x14ac:dyDescent="0.25">
      <c r="B80" s="49"/>
      <c r="C80" s="52" t="s">
        <v>6</v>
      </c>
      <c r="D80" s="51"/>
      <c r="E80" s="51"/>
      <c r="F80" s="51"/>
      <c r="G80" s="51"/>
      <c r="H80" s="51"/>
      <c r="I80" s="15"/>
      <c r="J80" s="51"/>
      <c r="K80" s="51"/>
      <c r="L80" s="13"/>
    </row>
    <row r="81" spans="2:65" s="14" customFormat="1" ht="16.5" customHeight="1" x14ac:dyDescent="0.25">
      <c r="B81" s="49"/>
      <c r="C81" s="51"/>
      <c r="D81" s="51"/>
      <c r="E81" s="55" t="str">
        <f>E9</f>
        <v>92.2 - Stavební úpravy komunikace</v>
      </c>
      <c r="F81" s="56"/>
      <c r="G81" s="56"/>
      <c r="H81" s="56"/>
      <c r="I81" s="15"/>
      <c r="J81" s="51"/>
      <c r="K81" s="51"/>
      <c r="L81" s="13"/>
    </row>
    <row r="82" spans="2:65" s="14" customFormat="1" ht="6.95" customHeight="1" x14ac:dyDescent="0.25">
      <c r="B82" s="49"/>
      <c r="C82" s="51"/>
      <c r="D82" s="51"/>
      <c r="E82" s="51"/>
      <c r="F82" s="51"/>
      <c r="G82" s="51"/>
      <c r="H82" s="51"/>
      <c r="I82" s="15"/>
      <c r="J82" s="51"/>
      <c r="K82" s="51"/>
      <c r="L82" s="13"/>
    </row>
    <row r="83" spans="2:65" s="14" customFormat="1" ht="12" customHeight="1" x14ac:dyDescent="0.25">
      <c r="B83" s="49"/>
      <c r="C83" s="52" t="s">
        <v>12</v>
      </c>
      <c r="D83" s="51"/>
      <c r="E83" s="51"/>
      <c r="F83" s="57" t="str">
        <f>F12</f>
        <v>Kolín</v>
      </c>
      <c r="G83" s="51"/>
      <c r="H83" s="51"/>
      <c r="I83" s="18" t="s">
        <v>14</v>
      </c>
      <c r="J83" s="58" t="str">
        <f>IF(J12="","",J12)</f>
        <v>21. 12. 2021</v>
      </c>
      <c r="K83" s="51"/>
      <c r="L83" s="13"/>
    </row>
    <row r="84" spans="2:65" s="14" customFormat="1" ht="6.95" customHeight="1" x14ac:dyDescent="0.25">
      <c r="B84" s="49"/>
      <c r="C84" s="51"/>
      <c r="D84" s="51"/>
      <c r="E84" s="51"/>
      <c r="F84" s="51"/>
      <c r="G84" s="51"/>
      <c r="H84" s="51"/>
      <c r="I84" s="15"/>
      <c r="J84" s="51"/>
      <c r="K84" s="51"/>
      <c r="L84" s="13"/>
    </row>
    <row r="85" spans="2:65" s="14" customFormat="1" ht="13.7" customHeight="1" x14ac:dyDescent="0.25">
      <c r="B85" s="49"/>
      <c r="C85" s="52" t="s">
        <v>15</v>
      </c>
      <c r="D85" s="51"/>
      <c r="E85" s="51"/>
      <c r="F85" s="57" t="str">
        <f>E15</f>
        <v>Město Kolín</v>
      </c>
      <c r="G85" s="51"/>
      <c r="H85" s="51"/>
      <c r="I85" s="18" t="s">
        <v>20</v>
      </c>
      <c r="J85" s="59" t="str">
        <f>E21</f>
        <v>Ing. Lucie Dvořáková</v>
      </c>
      <c r="K85" s="51"/>
      <c r="L85" s="13"/>
    </row>
    <row r="86" spans="2:65" s="14" customFormat="1" ht="13.7" customHeight="1" x14ac:dyDescent="0.25">
      <c r="B86" s="49"/>
      <c r="C86" s="52" t="s">
        <v>19</v>
      </c>
      <c r="D86" s="51"/>
      <c r="E86" s="51"/>
      <c r="F86" s="57" t="str">
        <f>IF(E18="","",E18)</f>
        <v>Vyplň údaj</v>
      </c>
      <c r="G86" s="51"/>
      <c r="H86" s="51"/>
      <c r="I86" s="18" t="s">
        <v>22</v>
      </c>
      <c r="J86" s="59" t="str">
        <f>E24</f>
        <v>S4A, s.r.o.</v>
      </c>
      <c r="K86" s="51"/>
      <c r="L86" s="13"/>
    </row>
    <row r="87" spans="2:65" s="14" customFormat="1" ht="10.35" customHeight="1" x14ac:dyDescent="0.25">
      <c r="B87" s="49"/>
      <c r="C87" s="51"/>
      <c r="D87" s="51"/>
      <c r="E87" s="51"/>
      <c r="F87" s="51"/>
      <c r="G87" s="51"/>
      <c r="H87" s="51"/>
      <c r="I87" s="15"/>
      <c r="J87" s="51"/>
      <c r="K87" s="51"/>
      <c r="L87" s="13"/>
    </row>
    <row r="88" spans="2:65" s="96" customFormat="1" ht="29.25" customHeight="1" x14ac:dyDescent="0.25">
      <c r="B88" s="86"/>
      <c r="C88" s="87" t="s">
        <v>55</v>
      </c>
      <c r="D88" s="88" t="s">
        <v>56</v>
      </c>
      <c r="E88" s="88" t="s">
        <v>57</v>
      </c>
      <c r="F88" s="88" t="s">
        <v>58</v>
      </c>
      <c r="G88" s="88" t="s">
        <v>59</v>
      </c>
      <c r="H88" s="88" t="s">
        <v>60</v>
      </c>
      <c r="I88" s="89" t="s">
        <v>61</v>
      </c>
      <c r="J88" s="90" t="s">
        <v>41</v>
      </c>
      <c r="K88" s="91" t="s">
        <v>62</v>
      </c>
      <c r="L88" s="92"/>
      <c r="M88" s="93" t="s">
        <v>11</v>
      </c>
      <c r="N88" s="94" t="s">
        <v>30</v>
      </c>
      <c r="O88" s="94" t="s">
        <v>63</v>
      </c>
      <c r="P88" s="94" t="s">
        <v>64</v>
      </c>
      <c r="Q88" s="94" t="s">
        <v>65</v>
      </c>
      <c r="R88" s="94" t="s">
        <v>66</v>
      </c>
      <c r="S88" s="94" t="s">
        <v>67</v>
      </c>
      <c r="T88" s="95" t="s">
        <v>68</v>
      </c>
    </row>
    <row r="89" spans="2:65" s="14" customFormat="1" ht="22.9" customHeight="1" x14ac:dyDescent="0.25">
      <c r="B89" s="49"/>
      <c r="C89" s="97" t="s">
        <v>69</v>
      </c>
      <c r="D89" s="51"/>
      <c r="E89" s="51"/>
      <c r="F89" s="51"/>
      <c r="G89" s="51"/>
      <c r="H89" s="51"/>
      <c r="I89" s="15"/>
      <c r="J89" s="98" t="e">
        <f>BK89</f>
        <v>#REF!</v>
      </c>
      <c r="K89" s="51"/>
      <c r="L89" s="13"/>
      <c r="M89" s="99"/>
      <c r="N89" s="100"/>
      <c r="O89" s="100"/>
      <c r="P89" s="101" t="e">
        <f>P90+#REF!</f>
        <v>#REF!</v>
      </c>
      <c r="Q89" s="100"/>
      <c r="R89" s="101" t="e">
        <f>R90+#REF!</f>
        <v>#REF!</v>
      </c>
      <c r="S89" s="100"/>
      <c r="T89" s="102" t="e">
        <f>T90+#REF!</f>
        <v>#REF!</v>
      </c>
      <c r="AT89" s="3" t="s">
        <v>70</v>
      </c>
      <c r="AU89" s="3" t="s">
        <v>43</v>
      </c>
      <c r="BK89" s="103" t="e">
        <f>BK90+#REF!</f>
        <v>#REF!</v>
      </c>
    </row>
    <row r="90" spans="2:65" s="115" customFormat="1" ht="25.9" customHeight="1" x14ac:dyDescent="0.2">
      <c r="B90" s="104"/>
      <c r="C90" s="105"/>
      <c r="D90" s="106" t="s">
        <v>70</v>
      </c>
      <c r="E90" s="107" t="s">
        <v>71</v>
      </c>
      <c r="F90" s="107" t="s">
        <v>72</v>
      </c>
      <c r="G90" s="105"/>
      <c r="H90" s="105"/>
      <c r="I90" s="108"/>
      <c r="J90" s="109"/>
      <c r="K90" s="105"/>
      <c r="L90" s="110"/>
      <c r="M90" s="111"/>
      <c r="N90" s="112"/>
      <c r="O90" s="112"/>
      <c r="P90" s="113" t="e">
        <f>#REF!+#REF!+#REF!+P91+P113+P119+P139</f>
        <v>#REF!</v>
      </c>
      <c r="Q90" s="112"/>
      <c r="R90" s="113" t="e">
        <f>#REF!+#REF!+#REF!+R91+R113+R119+R139</f>
        <v>#REF!</v>
      </c>
      <c r="S90" s="112"/>
      <c r="T90" s="114" t="e">
        <f>#REF!+#REF!+#REF!+T91+T113+T119+T139</f>
        <v>#REF!</v>
      </c>
      <c r="AR90" s="116" t="s">
        <v>73</v>
      </c>
      <c r="AT90" s="117" t="s">
        <v>70</v>
      </c>
      <c r="AU90" s="117" t="s">
        <v>74</v>
      </c>
      <c r="AY90" s="116" t="s">
        <v>75</v>
      </c>
      <c r="BK90" s="118" t="e">
        <f>#REF!+#REF!+#REF!+BK91+BK113+BK119+BK139</f>
        <v>#REF!</v>
      </c>
    </row>
    <row r="91" spans="2:65" s="115" customFormat="1" ht="22.9" customHeight="1" x14ac:dyDescent="0.2">
      <c r="B91" s="104"/>
      <c r="C91" s="105"/>
      <c r="D91" s="106" t="s">
        <v>70</v>
      </c>
      <c r="E91" s="119" t="s">
        <v>85</v>
      </c>
      <c r="F91" s="119" t="s">
        <v>93</v>
      </c>
      <c r="G91" s="105"/>
      <c r="H91" s="105"/>
      <c r="I91" s="108"/>
      <c r="J91" s="120">
        <f>BK91</f>
        <v>0</v>
      </c>
      <c r="K91" s="105"/>
      <c r="L91" s="110"/>
      <c r="M91" s="111"/>
      <c r="N91" s="112"/>
      <c r="O91" s="112"/>
      <c r="P91" s="113">
        <f>SUM(P92:P112)</f>
        <v>0</v>
      </c>
      <c r="Q91" s="112"/>
      <c r="R91" s="113">
        <f>SUM(R92:R112)</f>
        <v>17.313554</v>
      </c>
      <c r="S91" s="112"/>
      <c r="T91" s="114">
        <f>SUM(T92:T112)</f>
        <v>0</v>
      </c>
      <c r="AR91" s="116" t="s">
        <v>73</v>
      </c>
      <c r="AT91" s="117" t="s">
        <v>70</v>
      </c>
      <c r="AU91" s="117" t="s">
        <v>73</v>
      </c>
      <c r="AY91" s="116" t="s">
        <v>75</v>
      </c>
      <c r="BK91" s="118">
        <f>SUM(BK92:BK112)</f>
        <v>0</v>
      </c>
    </row>
    <row r="92" spans="2:65" s="14" customFormat="1" ht="16.5" customHeight="1" x14ac:dyDescent="0.25">
      <c r="B92" s="49"/>
      <c r="C92" s="121" t="s">
        <v>94</v>
      </c>
      <c r="D92" s="121" t="s">
        <v>76</v>
      </c>
      <c r="E92" s="122" t="s">
        <v>95</v>
      </c>
      <c r="F92" s="123" t="s">
        <v>96</v>
      </c>
      <c r="G92" s="124" t="s">
        <v>84</v>
      </c>
      <c r="H92" s="125">
        <v>26</v>
      </c>
      <c r="I92" s="126"/>
      <c r="J92" s="127">
        <f>ROUND(I92*H92,2)</f>
        <v>0</v>
      </c>
      <c r="K92" s="123" t="s">
        <v>11</v>
      </c>
      <c r="L92" s="13"/>
      <c r="M92" s="128" t="s">
        <v>11</v>
      </c>
      <c r="N92" s="129" t="s">
        <v>31</v>
      </c>
      <c r="O92" s="130"/>
      <c r="P92" s="131">
        <f>O92*H92</f>
        <v>0</v>
      </c>
      <c r="Q92" s="131">
        <v>0</v>
      </c>
      <c r="R92" s="131">
        <f>Q92*H92</f>
        <v>0</v>
      </c>
      <c r="S92" s="131">
        <v>0</v>
      </c>
      <c r="T92" s="132">
        <f>S92*H92</f>
        <v>0</v>
      </c>
      <c r="AR92" s="3" t="s">
        <v>78</v>
      </c>
      <c r="AT92" s="3" t="s">
        <v>76</v>
      </c>
      <c r="AU92" s="3" t="s">
        <v>1</v>
      </c>
      <c r="AY92" s="3" t="s">
        <v>75</v>
      </c>
      <c r="BE92" s="133">
        <f>IF(N92="základní",J92,0)</f>
        <v>0</v>
      </c>
      <c r="BF92" s="133">
        <f>IF(N92="snížená",J92,0)</f>
        <v>0</v>
      </c>
      <c r="BG92" s="133">
        <f>IF(N92="zákl. přenesená",J92,0)</f>
        <v>0</v>
      </c>
      <c r="BH92" s="133">
        <f>IF(N92="sníž. přenesená",J92,0)</f>
        <v>0</v>
      </c>
      <c r="BI92" s="133">
        <f>IF(N92="nulová",J92,0)</f>
        <v>0</v>
      </c>
      <c r="BJ92" s="3" t="s">
        <v>73</v>
      </c>
      <c r="BK92" s="133">
        <f>ROUND(I92*H92,2)</f>
        <v>0</v>
      </c>
      <c r="BL92" s="3" t="s">
        <v>78</v>
      </c>
      <c r="BM92" s="3" t="s">
        <v>97</v>
      </c>
    </row>
    <row r="93" spans="2:65" s="14" customFormat="1" x14ac:dyDescent="0.25">
      <c r="B93" s="49"/>
      <c r="C93" s="51"/>
      <c r="D93" s="134" t="s">
        <v>79</v>
      </c>
      <c r="E93" s="51"/>
      <c r="F93" s="135" t="s">
        <v>98</v>
      </c>
      <c r="G93" s="51"/>
      <c r="H93" s="51"/>
      <c r="I93" s="15"/>
      <c r="J93" s="51"/>
      <c r="K93" s="51"/>
      <c r="L93" s="13"/>
      <c r="M93" s="136"/>
      <c r="N93" s="130"/>
      <c r="O93" s="130"/>
      <c r="P93" s="130"/>
      <c r="Q93" s="130"/>
      <c r="R93" s="130"/>
      <c r="S93" s="130"/>
      <c r="T93" s="137"/>
      <c r="AT93" s="3" t="s">
        <v>79</v>
      </c>
      <c r="AU93" s="3" t="s">
        <v>1</v>
      </c>
    </row>
    <row r="94" spans="2:65" s="149" customFormat="1" ht="11.25" x14ac:dyDescent="0.25">
      <c r="B94" s="139"/>
      <c r="C94" s="140"/>
      <c r="D94" s="134" t="s">
        <v>81</v>
      </c>
      <c r="E94" s="141" t="s">
        <v>11</v>
      </c>
      <c r="F94" s="142" t="s">
        <v>92</v>
      </c>
      <c r="G94" s="140"/>
      <c r="H94" s="143">
        <v>26</v>
      </c>
      <c r="I94" s="144"/>
      <c r="J94" s="140"/>
      <c r="K94" s="140"/>
      <c r="L94" s="145"/>
      <c r="M94" s="146"/>
      <c r="N94" s="147"/>
      <c r="O94" s="147"/>
      <c r="P94" s="147"/>
      <c r="Q94" s="147"/>
      <c r="R94" s="147"/>
      <c r="S94" s="147"/>
      <c r="T94" s="148"/>
      <c r="AT94" s="150" t="s">
        <v>81</v>
      </c>
      <c r="AU94" s="150" t="s">
        <v>1</v>
      </c>
      <c r="AV94" s="149" t="s">
        <v>1</v>
      </c>
      <c r="AW94" s="149" t="s">
        <v>82</v>
      </c>
      <c r="AX94" s="149" t="s">
        <v>73</v>
      </c>
      <c r="AY94" s="150" t="s">
        <v>75</v>
      </c>
    </row>
    <row r="95" spans="2:65" s="14" customFormat="1" ht="16.5" customHeight="1" x14ac:dyDescent="0.25">
      <c r="B95" s="49"/>
      <c r="C95" s="121" t="s">
        <v>99</v>
      </c>
      <c r="D95" s="121" t="s">
        <v>76</v>
      </c>
      <c r="E95" s="122" t="s">
        <v>100</v>
      </c>
      <c r="F95" s="123" t="s">
        <v>101</v>
      </c>
      <c r="G95" s="124" t="s">
        <v>84</v>
      </c>
      <c r="H95" s="125">
        <v>27</v>
      </c>
      <c r="I95" s="126"/>
      <c r="J95" s="127">
        <f>ROUND(I95*H95,2)</f>
        <v>0</v>
      </c>
      <c r="K95" s="123" t="s">
        <v>77</v>
      </c>
      <c r="L95" s="13"/>
      <c r="M95" s="128" t="s">
        <v>11</v>
      </c>
      <c r="N95" s="129" t="s">
        <v>31</v>
      </c>
      <c r="O95" s="130"/>
      <c r="P95" s="131">
        <f>O95*H95</f>
        <v>0</v>
      </c>
      <c r="Q95" s="131">
        <v>0.16703000000000001</v>
      </c>
      <c r="R95" s="131">
        <f>Q95*H95</f>
        <v>4.5098099999999999</v>
      </c>
      <c r="S95" s="131">
        <v>0</v>
      </c>
      <c r="T95" s="132">
        <f>S95*H95</f>
        <v>0</v>
      </c>
      <c r="AR95" s="3" t="s">
        <v>78</v>
      </c>
      <c r="AT95" s="3" t="s">
        <v>76</v>
      </c>
      <c r="AU95" s="3" t="s">
        <v>1</v>
      </c>
      <c r="AY95" s="3" t="s">
        <v>75</v>
      </c>
      <c r="BE95" s="133">
        <f>IF(N95="základní",J95,0)</f>
        <v>0</v>
      </c>
      <c r="BF95" s="133">
        <f>IF(N95="snížená",J95,0)</f>
        <v>0</v>
      </c>
      <c r="BG95" s="133">
        <f>IF(N95="zákl. přenesená",J95,0)</f>
        <v>0</v>
      </c>
      <c r="BH95" s="133">
        <f>IF(N95="sníž. přenesená",J95,0)</f>
        <v>0</v>
      </c>
      <c r="BI95" s="133">
        <f>IF(N95="nulová",J95,0)</f>
        <v>0</v>
      </c>
      <c r="BJ95" s="3" t="s">
        <v>73</v>
      </c>
      <c r="BK95" s="133">
        <f>ROUND(I95*H95,2)</f>
        <v>0</v>
      </c>
      <c r="BL95" s="3" t="s">
        <v>78</v>
      </c>
      <c r="BM95" s="3" t="s">
        <v>102</v>
      </c>
    </row>
    <row r="96" spans="2:65" s="14" customFormat="1" ht="19.5" x14ac:dyDescent="0.25">
      <c r="B96" s="49"/>
      <c r="C96" s="51"/>
      <c r="D96" s="134" t="s">
        <v>79</v>
      </c>
      <c r="E96" s="51"/>
      <c r="F96" s="135" t="s">
        <v>103</v>
      </c>
      <c r="G96" s="51"/>
      <c r="H96" s="51"/>
      <c r="I96" s="15"/>
      <c r="J96" s="51"/>
      <c r="K96" s="51"/>
      <c r="L96" s="13"/>
      <c r="M96" s="136"/>
      <c r="N96" s="130"/>
      <c r="O96" s="130"/>
      <c r="P96" s="130"/>
      <c r="Q96" s="130"/>
      <c r="R96" s="130"/>
      <c r="S96" s="130"/>
      <c r="T96" s="137"/>
      <c r="AT96" s="3" t="s">
        <v>79</v>
      </c>
      <c r="AU96" s="3" t="s">
        <v>1</v>
      </c>
    </row>
    <row r="97" spans="2:65" s="14" customFormat="1" ht="19.5" x14ac:dyDescent="0.25">
      <c r="B97" s="49"/>
      <c r="C97" s="51"/>
      <c r="D97" s="134" t="s">
        <v>80</v>
      </c>
      <c r="E97" s="51"/>
      <c r="F97" s="138" t="s">
        <v>104</v>
      </c>
      <c r="G97" s="51"/>
      <c r="H97" s="51"/>
      <c r="I97" s="15"/>
      <c r="J97" s="51"/>
      <c r="K97" s="51"/>
      <c r="L97" s="13"/>
      <c r="M97" s="136"/>
      <c r="N97" s="130"/>
      <c r="O97" s="130"/>
      <c r="P97" s="130"/>
      <c r="Q97" s="130"/>
      <c r="R97" s="130"/>
      <c r="S97" s="130"/>
      <c r="T97" s="137"/>
      <c r="AT97" s="3" t="s">
        <v>80</v>
      </c>
      <c r="AU97" s="3" t="s">
        <v>1</v>
      </c>
    </row>
    <row r="98" spans="2:65" s="149" customFormat="1" ht="11.25" x14ac:dyDescent="0.25">
      <c r="B98" s="139"/>
      <c r="C98" s="140"/>
      <c r="D98" s="134" t="s">
        <v>81</v>
      </c>
      <c r="E98" s="141" t="s">
        <v>11</v>
      </c>
      <c r="F98" s="142" t="s">
        <v>105</v>
      </c>
      <c r="G98" s="140"/>
      <c r="H98" s="143">
        <v>27</v>
      </c>
      <c r="I98" s="144"/>
      <c r="J98" s="140"/>
      <c r="K98" s="140"/>
      <c r="L98" s="145"/>
      <c r="M98" s="146"/>
      <c r="N98" s="147"/>
      <c r="O98" s="147"/>
      <c r="P98" s="147"/>
      <c r="Q98" s="147"/>
      <c r="R98" s="147"/>
      <c r="S98" s="147"/>
      <c r="T98" s="148"/>
      <c r="AT98" s="150" t="s">
        <v>81</v>
      </c>
      <c r="AU98" s="150" t="s">
        <v>1</v>
      </c>
      <c r="AV98" s="149" t="s">
        <v>1</v>
      </c>
      <c r="AW98" s="149" t="s">
        <v>82</v>
      </c>
      <c r="AX98" s="149" t="s">
        <v>73</v>
      </c>
      <c r="AY98" s="150" t="s">
        <v>75</v>
      </c>
    </row>
    <row r="99" spans="2:65" s="14" customFormat="1" ht="16.5" customHeight="1" x14ac:dyDescent="0.25">
      <c r="B99" s="49"/>
      <c r="C99" s="151" t="s">
        <v>106</v>
      </c>
      <c r="D99" s="151" t="s">
        <v>91</v>
      </c>
      <c r="E99" s="152" t="s">
        <v>107</v>
      </c>
      <c r="F99" s="153" t="s">
        <v>108</v>
      </c>
      <c r="G99" s="154" t="s">
        <v>84</v>
      </c>
      <c r="H99" s="155">
        <v>14.423</v>
      </c>
      <c r="I99" s="156"/>
      <c r="J99" s="157">
        <f>ROUND(I99*H99,2)</f>
        <v>0</v>
      </c>
      <c r="K99" s="153" t="s">
        <v>11</v>
      </c>
      <c r="L99" s="158"/>
      <c r="M99" s="159" t="s">
        <v>11</v>
      </c>
      <c r="N99" s="160" t="s">
        <v>31</v>
      </c>
      <c r="O99" s="130"/>
      <c r="P99" s="131">
        <f>O99*H99</f>
        <v>0</v>
      </c>
      <c r="Q99" s="131">
        <v>0.11799999999999999</v>
      </c>
      <c r="R99" s="131">
        <f>Q99*H99</f>
        <v>1.7019139999999999</v>
      </c>
      <c r="S99" s="131">
        <v>0</v>
      </c>
      <c r="T99" s="132">
        <f>S99*H99</f>
        <v>0</v>
      </c>
      <c r="AR99" s="3" t="s">
        <v>86</v>
      </c>
      <c r="AT99" s="3" t="s">
        <v>91</v>
      </c>
      <c r="AU99" s="3" t="s">
        <v>1</v>
      </c>
      <c r="AY99" s="3" t="s">
        <v>75</v>
      </c>
      <c r="BE99" s="133">
        <f>IF(N99="základní",J99,0)</f>
        <v>0</v>
      </c>
      <c r="BF99" s="133">
        <f>IF(N99="snížená",J99,0)</f>
        <v>0</v>
      </c>
      <c r="BG99" s="133">
        <f>IF(N99="zákl. přenesená",J99,0)</f>
        <v>0</v>
      </c>
      <c r="BH99" s="133">
        <f>IF(N99="sníž. přenesená",J99,0)</f>
        <v>0</v>
      </c>
      <c r="BI99" s="133">
        <f>IF(N99="nulová",J99,0)</f>
        <v>0</v>
      </c>
      <c r="BJ99" s="3" t="s">
        <v>73</v>
      </c>
      <c r="BK99" s="133">
        <f>ROUND(I99*H99,2)</f>
        <v>0</v>
      </c>
      <c r="BL99" s="3" t="s">
        <v>78</v>
      </c>
      <c r="BM99" s="3" t="s">
        <v>109</v>
      </c>
    </row>
    <row r="100" spans="2:65" s="14" customFormat="1" x14ac:dyDescent="0.25">
      <c r="B100" s="49"/>
      <c r="C100" s="51"/>
      <c r="D100" s="134" t="s">
        <v>79</v>
      </c>
      <c r="E100" s="51"/>
      <c r="F100" s="135" t="s">
        <v>108</v>
      </c>
      <c r="G100" s="51"/>
      <c r="H100" s="51"/>
      <c r="I100" s="15"/>
      <c r="J100" s="51"/>
      <c r="K100" s="51"/>
      <c r="L100" s="13"/>
      <c r="M100" s="136"/>
      <c r="N100" s="130"/>
      <c r="O100" s="130"/>
      <c r="P100" s="130"/>
      <c r="Q100" s="130"/>
      <c r="R100" s="130"/>
      <c r="S100" s="130"/>
      <c r="T100" s="137"/>
      <c r="AT100" s="3" t="s">
        <v>79</v>
      </c>
      <c r="AU100" s="3" t="s">
        <v>1</v>
      </c>
    </row>
    <row r="101" spans="2:65" s="149" customFormat="1" ht="11.25" x14ac:dyDescent="0.25">
      <c r="B101" s="139"/>
      <c r="C101" s="140"/>
      <c r="D101" s="134" t="s">
        <v>81</v>
      </c>
      <c r="E101" s="141" t="s">
        <v>11</v>
      </c>
      <c r="F101" s="142" t="s">
        <v>110</v>
      </c>
      <c r="G101" s="140"/>
      <c r="H101" s="143">
        <v>14.28</v>
      </c>
      <c r="I101" s="144"/>
      <c r="J101" s="140"/>
      <c r="K101" s="140"/>
      <c r="L101" s="145"/>
      <c r="M101" s="146"/>
      <c r="N101" s="147"/>
      <c r="O101" s="147"/>
      <c r="P101" s="147"/>
      <c r="Q101" s="147"/>
      <c r="R101" s="147"/>
      <c r="S101" s="147"/>
      <c r="T101" s="148"/>
      <c r="AT101" s="150" t="s">
        <v>81</v>
      </c>
      <c r="AU101" s="150" t="s">
        <v>1</v>
      </c>
      <c r="AV101" s="149" t="s">
        <v>1</v>
      </c>
      <c r="AW101" s="149" t="s">
        <v>82</v>
      </c>
      <c r="AX101" s="149" t="s">
        <v>73</v>
      </c>
      <c r="AY101" s="150" t="s">
        <v>75</v>
      </c>
    </row>
    <row r="102" spans="2:65" s="149" customFormat="1" ht="11.25" x14ac:dyDescent="0.25">
      <c r="B102" s="139"/>
      <c r="C102" s="140"/>
      <c r="D102" s="134" t="s">
        <v>81</v>
      </c>
      <c r="E102" s="140"/>
      <c r="F102" s="142" t="s">
        <v>111</v>
      </c>
      <c r="G102" s="140"/>
      <c r="H102" s="143">
        <v>14.423</v>
      </c>
      <c r="I102" s="144"/>
      <c r="J102" s="140"/>
      <c r="K102" s="140"/>
      <c r="L102" s="145"/>
      <c r="M102" s="146"/>
      <c r="N102" s="147"/>
      <c r="O102" s="147"/>
      <c r="P102" s="147"/>
      <c r="Q102" s="147"/>
      <c r="R102" s="147"/>
      <c r="S102" s="147"/>
      <c r="T102" s="148"/>
      <c r="AT102" s="150" t="s">
        <v>81</v>
      </c>
      <c r="AU102" s="150" t="s">
        <v>1</v>
      </c>
      <c r="AV102" s="149" t="s">
        <v>1</v>
      </c>
      <c r="AW102" s="149" t="s">
        <v>4</v>
      </c>
      <c r="AX102" s="149" t="s">
        <v>73</v>
      </c>
      <c r="AY102" s="150" t="s">
        <v>75</v>
      </c>
    </row>
    <row r="103" spans="2:65" s="14" customFormat="1" ht="16.5" customHeight="1" x14ac:dyDescent="0.25">
      <c r="B103" s="49"/>
      <c r="C103" s="151" t="s">
        <v>112</v>
      </c>
      <c r="D103" s="151" t="s">
        <v>91</v>
      </c>
      <c r="E103" s="152" t="s">
        <v>113</v>
      </c>
      <c r="F103" s="153" t="s">
        <v>114</v>
      </c>
      <c r="G103" s="154" t="s">
        <v>84</v>
      </c>
      <c r="H103" s="155">
        <v>13.26</v>
      </c>
      <c r="I103" s="156"/>
      <c r="J103" s="157">
        <f>ROUND(I103*H103,2)</f>
        <v>0</v>
      </c>
      <c r="K103" s="153" t="s">
        <v>11</v>
      </c>
      <c r="L103" s="158"/>
      <c r="M103" s="159" t="s">
        <v>11</v>
      </c>
      <c r="N103" s="160" t="s">
        <v>31</v>
      </c>
      <c r="O103" s="130"/>
      <c r="P103" s="131">
        <f>O103*H103</f>
        <v>0</v>
      </c>
      <c r="Q103" s="131">
        <v>0.11799999999999999</v>
      </c>
      <c r="R103" s="131">
        <f>Q103*H103</f>
        <v>1.5646799999999998</v>
      </c>
      <c r="S103" s="131">
        <v>0</v>
      </c>
      <c r="T103" s="132">
        <f>S103*H103</f>
        <v>0</v>
      </c>
      <c r="AR103" s="3" t="s">
        <v>86</v>
      </c>
      <c r="AT103" s="3" t="s">
        <v>91</v>
      </c>
      <c r="AU103" s="3" t="s">
        <v>1</v>
      </c>
      <c r="AY103" s="3" t="s">
        <v>75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3" t="s">
        <v>73</v>
      </c>
      <c r="BK103" s="133">
        <f>ROUND(I103*H103,2)</f>
        <v>0</v>
      </c>
      <c r="BL103" s="3" t="s">
        <v>78</v>
      </c>
      <c r="BM103" s="3" t="s">
        <v>115</v>
      </c>
    </row>
    <row r="104" spans="2:65" s="14" customFormat="1" x14ac:dyDescent="0.25">
      <c r="B104" s="49"/>
      <c r="C104" s="51"/>
      <c r="D104" s="134" t="s">
        <v>79</v>
      </c>
      <c r="E104" s="51"/>
      <c r="F104" s="135" t="s">
        <v>114</v>
      </c>
      <c r="G104" s="51"/>
      <c r="H104" s="51"/>
      <c r="I104" s="15"/>
      <c r="J104" s="51"/>
      <c r="K104" s="51"/>
      <c r="L104" s="13"/>
      <c r="M104" s="136"/>
      <c r="N104" s="130"/>
      <c r="O104" s="130"/>
      <c r="P104" s="130"/>
      <c r="Q104" s="130"/>
      <c r="R104" s="130"/>
      <c r="S104" s="130"/>
      <c r="T104" s="137"/>
      <c r="AT104" s="3" t="s">
        <v>79</v>
      </c>
      <c r="AU104" s="3" t="s">
        <v>1</v>
      </c>
    </row>
    <row r="105" spans="2:65" s="149" customFormat="1" ht="11.25" x14ac:dyDescent="0.25">
      <c r="B105" s="139"/>
      <c r="C105" s="140"/>
      <c r="D105" s="134" t="s">
        <v>81</v>
      </c>
      <c r="E105" s="141" t="s">
        <v>11</v>
      </c>
      <c r="F105" s="142" t="s">
        <v>116</v>
      </c>
      <c r="G105" s="140"/>
      <c r="H105" s="143">
        <v>13.26</v>
      </c>
      <c r="I105" s="144"/>
      <c r="J105" s="140"/>
      <c r="K105" s="140"/>
      <c r="L105" s="145"/>
      <c r="M105" s="146"/>
      <c r="N105" s="147"/>
      <c r="O105" s="147"/>
      <c r="P105" s="147"/>
      <c r="Q105" s="147"/>
      <c r="R105" s="147"/>
      <c r="S105" s="147"/>
      <c r="T105" s="148"/>
      <c r="AT105" s="150" t="s">
        <v>81</v>
      </c>
      <c r="AU105" s="150" t="s">
        <v>1</v>
      </c>
      <c r="AV105" s="149" t="s">
        <v>1</v>
      </c>
      <c r="AW105" s="149" t="s">
        <v>82</v>
      </c>
      <c r="AX105" s="149" t="s">
        <v>73</v>
      </c>
      <c r="AY105" s="150" t="s">
        <v>75</v>
      </c>
    </row>
    <row r="106" spans="2:65" s="14" customFormat="1" ht="16.5" customHeight="1" x14ac:dyDescent="0.25">
      <c r="B106" s="49"/>
      <c r="C106" s="121" t="s">
        <v>117</v>
      </c>
      <c r="D106" s="121" t="s">
        <v>76</v>
      </c>
      <c r="E106" s="122" t="s">
        <v>118</v>
      </c>
      <c r="F106" s="123" t="s">
        <v>119</v>
      </c>
      <c r="G106" s="124" t="s">
        <v>83</v>
      </c>
      <c r="H106" s="125">
        <v>35</v>
      </c>
      <c r="I106" s="126"/>
      <c r="J106" s="127">
        <f>ROUND(I106*H106,2)</f>
        <v>0</v>
      </c>
      <c r="K106" s="123" t="s">
        <v>77</v>
      </c>
      <c r="L106" s="13"/>
      <c r="M106" s="128" t="s">
        <v>11</v>
      </c>
      <c r="N106" s="129" t="s">
        <v>31</v>
      </c>
      <c r="O106" s="130"/>
      <c r="P106" s="131">
        <f>O106*H106</f>
        <v>0</v>
      </c>
      <c r="Q106" s="131">
        <v>0.16849</v>
      </c>
      <c r="R106" s="131">
        <f>Q106*H106</f>
        <v>5.8971499999999999</v>
      </c>
      <c r="S106" s="131">
        <v>0</v>
      </c>
      <c r="T106" s="132">
        <f>S106*H106</f>
        <v>0</v>
      </c>
      <c r="AR106" s="3" t="s">
        <v>78</v>
      </c>
      <c r="AT106" s="3" t="s">
        <v>76</v>
      </c>
      <c r="AU106" s="3" t="s">
        <v>1</v>
      </c>
      <c r="AY106" s="3" t="s">
        <v>75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3" t="s">
        <v>73</v>
      </c>
      <c r="BK106" s="133">
        <f>ROUND(I106*H106,2)</f>
        <v>0</v>
      </c>
      <c r="BL106" s="3" t="s">
        <v>78</v>
      </c>
      <c r="BM106" s="3" t="s">
        <v>120</v>
      </c>
    </row>
    <row r="107" spans="2:65" s="14" customFormat="1" ht="19.5" x14ac:dyDescent="0.25">
      <c r="B107" s="49"/>
      <c r="C107" s="51"/>
      <c r="D107" s="134" t="s">
        <v>79</v>
      </c>
      <c r="E107" s="51"/>
      <c r="F107" s="135" t="s">
        <v>121</v>
      </c>
      <c r="G107" s="51"/>
      <c r="H107" s="51"/>
      <c r="I107" s="15"/>
      <c r="J107" s="51"/>
      <c r="K107" s="51"/>
      <c r="L107" s="13"/>
      <c r="M107" s="136"/>
      <c r="N107" s="130"/>
      <c r="O107" s="130"/>
      <c r="P107" s="130"/>
      <c r="Q107" s="130"/>
      <c r="R107" s="130"/>
      <c r="S107" s="130"/>
      <c r="T107" s="137"/>
      <c r="AT107" s="3" t="s">
        <v>79</v>
      </c>
      <c r="AU107" s="3" t="s">
        <v>1</v>
      </c>
    </row>
    <row r="108" spans="2:65" s="14" customFormat="1" ht="19.5" x14ac:dyDescent="0.25">
      <c r="B108" s="49"/>
      <c r="C108" s="51"/>
      <c r="D108" s="134" t="s">
        <v>80</v>
      </c>
      <c r="E108" s="51"/>
      <c r="F108" s="138" t="s">
        <v>122</v>
      </c>
      <c r="G108" s="51"/>
      <c r="H108" s="51"/>
      <c r="I108" s="15"/>
      <c r="J108" s="51"/>
      <c r="K108" s="51"/>
      <c r="L108" s="13"/>
      <c r="M108" s="136"/>
      <c r="N108" s="130"/>
      <c r="O108" s="130"/>
      <c r="P108" s="130"/>
      <c r="Q108" s="130"/>
      <c r="R108" s="130"/>
      <c r="S108" s="130"/>
      <c r="T108" s="137"/>
      <c r="AT108" s="3" t="s">
        <v>80</v>
      </c>
      <c r="AU108" s="3" t="s">
        <v>1</v>
      </c>
    </row>
    <row r="109" spans="2:65" s="149" customFormat="1" ht="11.25" x14ac:dyDescent="0.25">
      <c r="B109" s="139"/>
      <c r="C109" s="140"/>
      <c r="D109" s="134" t="s">
        <v>81</v>
      </c>
      <c r="E109" s="141" t="s">
        <v>11</v>
      </c>
      <c r="F109" s="142" t="s">
        <v>123</v>
      </c>
      <c r="G109" s="140"/>
      <c r="H109" s="143">
        <v>35</v>
      </c>
      <c r="I109" s="144"/>
      <c r="J109" s="140"/>
      <c r="K109" s="140"/>
      <c r="L109" s="145"/>
      <c r="M109" s="146"/>
      <c r="N109" s="147"/>
      <c r="O109" s="147"/>
      <c r="P109" s="147"/>
      <c r="Q109" s="147"/>
      <c r="R109" s="147"/>
      <c r="S109" s="147"/>
      <c r="T109" s="148"/>
      <c r="AT109" s="150" t="s">
        <v>81</v>
      </c>
      <c r="AU109" s="150" t="s">
        <v>1</v>
      </c>
      <c r="AV109" s="149" t="s">
        <v>1</v>
      </c>
      <c r="AW109" s="149" t="s">
        <v>82</v>
      </c>
      <c r="AX109" s="149" t="s">
        <v>73</v>
      </c>
      <c r="AY109" s="150" t="s">
        <v>75</v>
      </c>
    </row>
    <row r="110" spans="2:65" s="14" customFormat="1" ht="16.5" customHeight="1" x14ac:dyDescent="0.25">
      <c r="B110" s="49"/>
      <c r="C110" s="151" t="s">
        <v>92</v>
      </c>
      <c r="D110" s="151" t="s">
        <v>91</v>
      </c>
      <c r="E110" s="152" t="s">
        <v>124</v>
      </c>
      <c r="F110" s="153" t="s">
        <v>125</v>
      </c>
      <c r="G110" s="154" t="s">
        <v>83</v>
      </c>
      <c r="H110" s="155">
        <v>35</v>
      </c>
      <c r="I110" s="156"/>
      <c r="J110" s="157">
        <f>ROUND(I110*H110,2)</f>
        <v>0</v>
      </c>
      <c r="K110" s="153" t="s">
        <v>11</v>
      </c>
      <c r="L110" s="158"/>
      <c r="M110" s="159" t="s">
        <v>11</v>
      </c>
      <c r="N110" s="160" t="s">
        <v>31</v>
      </c>
      <c r="O110" s="130"/>
      <c r="P110" s="131">
        <f>O110*H110</f>
        <v>0</v>
      </c>
      <c r="Q110" s="131">
        <v>0.104</v>
      </c>
      <c r="R110" s="131">
        <f>Q110*H110</f>
        <v>3.6399999999999997</v>
      </c>
      <c r="S110" s="131">
        <v>0</v>
      </c>
      <c r="T110" s="132">
        <f>S110*H110</f>
        <v>0</v>
      </c>
      <c r="AR110" s="3" t="s">
        <v>86</v>
      </c>
      <c r="AT110" s="3" t="s">
        <v>91</v>
      </c>
      <c r="AU110" s="3" t="s">
        <v>1</v>
      </c>
      <c r="AY110" s="3" t="s">
        <v>75</v>
      </c>
      <c r="BE110" s="133">
        <f>IF(N110="základní",J110,0)</f>
        <v>0</v>
      </c>
      <c r="BF110" s="133">
        <f>IF(N110="snížená",J110,0)</f>
        <v>0</v>
      </c>
      <c r="BG110" s="133">
        <f>IF(N110="zákl. přenesená",J110,0)</f>
        <v>0</v>
      </c>
      <c r="BH110" s="133">
        <f>IF(N110="sníž. přenesená",J110,0)</f>
        <v>0</v>
      </c>
      <c r="BI110" s="133">
        <f>IF(N110="nulová",J110,0)</f>
        <v>0</v>
      </c>
      <c r="BJ110" s="3" t="s">
        <v>73</v>
      </c>
      <c r="BK110" s="133">
        <f>ROUND(I110*H110,2)</f>
        <v>0</v>
      </c>
      <c r="BL110" s="3" t="s">
        <v>78</v>
      </c>
      <c r="BM110" s="3" t="s">
        <v>126</v>
      </c>
    </row>
    <row r="111" spans="2:65" s="14" customFormat="1" x14ac:dyDescent="0.25">
      <c r="B111" s="49"/>
      <c r="C111" s="51"/>
      <c r="D111" s="134" t="s">
        <v>79</v>
      </c>
      <c r="E111" s="51"/>
      <c r="F111" s="135" t="s">
        <v>127</v>
      </c>
      <c r="G111" s="51"/>
      <c r="H111" s="51"/>
      <c r="I111" s="15"/>
      <c r="J111" s="51"/>
      <c r="K111" s="51"/>
      <c r="L111" s="13"/>
      <c r="M111" s="136"/>
      <c r="N111" s="130"/>
      <c r="O111" s="130"/>
      <c r="P111" s="130"/>
      <c r="Q111" s="130"/>
      <c r="R111" s="130"/>
      <c r="S111" s="130"/>
      <c r="T111" s="137"/>
      <c r="AT111" s="3" t="s">
        <v>79</v>
      </c>
      <c r="AU111" s="3" t="s">
        <v>1</v>
      </c>
    </row>
    <row r="112" spans="2:65" s="149" customFormat="1" ht="11.25" x14ac:dyDescent="0.25">
      <c r="B112" s="139"/>
      <c r="C112" s="140"/>
      <c r="D112" s="134" t="s">
        <v>81</v>
      </c>
      <c r="E112" s="141" t="s">
        <v>11</v>
      </c>
      <c r="F112" s="142" t="s">
        <v>123</v>
      </c>
      <c r="G112" s="140"/>
      <c r="H112" s="143">
        <v>35</v>
      </c>
      <c r="I112" s="144"/>
      <c r="J112" s="140"/>
      <c r="K112" s="140"/>
      <c r="L112" s="145"/>
      <c r="M112" s="146"/>
      <c r="N112" s="147"/>
      <c r="O112" s="147"/>
      <c r="P112" s="147"/>
      <c r="Q112" s="147"/>
      <c r="R112" s="147"/>
      <c r="S112" s="147"/>
      <c r="T112" s="148"/>
      <c r="AT112" s="150" t="s">
        <v>81</v>
      </c>
      <c r="AU112" s="150" t="s">
        <v>1</v>
      </c>
      <c r="AV112" s="149" t="s">
        <v>1</v>
      </c>
      <c r="AW112" s="149" t="s">
        <v>82</v>
      </c>
      <c r="AX112" s="149" t="s">
        <v>73</v>
      </c>
      <c r="AY112" s="150" t="s">
        <v>75</v>
      </c>
    </row>
    <row r="113" spans="2:65" s="115" customFormat="1" ht="22.9" customHeight="1" x14ac:dyDescent="0.2">
      <c r="B113" s="104"/>
      <c r="C113" s="105"/>
      <c r="D113" s="106" t="s">
        <v>70</v>
      </c>
      <c r="E113" s="119" t="s">
        <v>87</v>
      </c>
      <c r="F113" s="119" t="s">
        <v>128</v>
      </c>
      <c r="G113" s="105"/>
      <c r="H113" s="105"/>
      <c r="I113" s="108"/>
      <c r="J113" s="120">
        <f>BK113</f>
        <v>0</v>
      </c>
      <c r="K113" s="105"/>
      <c r="L113" s="110"/>
      <c r="M113" s="111"/>
      <c r="N113" s="112"/>
      <c r="O113" s="112"/>
      <c r="P113" s="113">
        <f>SUM(P114:P118)</f>
        <v>0</v>
      </c>
      <c r="Q113" s="112"/>
      <c r="R113" s="113">
        <f>SUM(R114:R118)</f>
        <v>1.3129199999999999</v>
      </c>
      <c r="S113" s="112"/>
      <c r="T113" s="114">
        <f>SUM(T114:T118)</f>
        <v>0</v>
      </c>
      <c r="AR113" s="116" t="s">
        <v>73</v>
      </c>
      <c r="AT113" s="117" t="s">
        <v>70</v>
      </c>
      <c r="AU113" s="117" t="s">
        <v>73</v>
      </c>
      <c r="AY113" s="116" t="s">
        <v>75</v>
      </c>
      <c r="BK113" s="118">
        <f>SUM(BK114:BK118)</f>
        <v>0</v>
      </c>
    </row>
    <row r="114" spans="2:65" s="14" customFormat="1" ht="22.5" customHeight="1" x14ac:dyDescent="0.25">
      <c r="B114" s="49"/>
      <c r="C114" s="121" t="s">
        <v>129</v>
      </c>
      <c r="D114" s="121" t="s">
        <v>76</v>
      </c>
      <c r="E114" s="122" t="s">
        <v>130</v>
      </c>
      <c r="F114" s="123" t="s">
        <v>131</v>
      </c>
      <c r="G114" s="124" t="s">
        <v>132</v>
      </c>
      <c r="H114" s="125">
        <v>12</v>
      </c>
      <c r="I114" s="126"/>
      <c r="J114" s="127">
        <f>ROUND(I114*H114,2)</f>
        <v>0</v>
      </c>
      <c r="K114" s="123" t="s">
        <v>11</v>
      </c>
      <c r="L114" s="13"/>
      <c r="M114" s="128" t="s">
        <v>11</v>
      </c>
      <c r="N114" s="129" t="s">
        <v>31</v>
      </c>
      <c r="O114" s="130"/>
      <c r="P114" s="131">
        <f>O114*H114</f>
        <v>0</v>
      </c>
      <c r="Q114" s="131">
        <v>0.10940999999999999</v>
      </c>
      <c r="R114" s="131">
        <f>Q114*H114</f>
        <v>1.3129199999999999</v>
      </c>
      <c r="S114" s="131">
        <v>0</v>
      </c>
      <c r="T114" s="132">
        <f>S114*H114</f>
        <v>0</v>
      </c>
      <c r="AR114" s="3" t="s">
        <v>78</v>
      </c>
      <c r="AT114" s="3" t="s">
        <v>76</v>
      </c>
      <c r="AU114" s="3" t="s">
        <v>1</v>
      </c>
      <c r="AY114" s="3" t="s">
        <v>75</v>
      </c>
      <c r="BE114" s="133">
        <f>IF(N114="základní",J114,0)</f>
        <v>0</v>
      </c>
      <c r="BF114" s="133">
        <f>IF(N114="snížená",J114,0)</f>
        <v>0</v>
      </c>
      <c r="BG114" s="133">
        <f>IF(N114="zákl. přenesená",J114,0)</f>
        <v>0</v>
      </c>
      <c r="BH114" s="133">
        <f>IF(N114="sníž. přenesená",J114,0)</f>
        <v>0</v>
      </c>
      <c r="BI114" s="133">
        <f>IF(N114="nulová",J114,0)</f>
        <v>0</v>
      </c>
      <c r="BJ114" s="3" t="s">
        <v>73</v>
      </c>
      <c r="BK114" s="133">
        <f>ROUND(I114*H114,2)</f>
        <v>0</v>
      </c>
      <c r="BL114" s="3" t="s">
        <v>78</v>
      </c>
      <c r="BM114" s="3" t="s">
        <v>133</v>
      </c>
    </row>
    <row r="115" spans="2:65" s="14" customFormat="1" ht="19.5" x14ac:dyDescent="0.25">
      <c r="B115" s="49"/>
      <c r="C115" s="51"/>
      <c r="D115" s="134" t="s">
        <v>79</v>
      </c>
      <c r="E115" s="51"/>
      <c r="F115" s="135" t="s">
        <v>134</v>
      </c>
      <c r="G115" s="51"/>
      <c r="H115" s="51"/>
      <c r="I115" s="15"/>
      <c r="J115" s="51"/>
      <c r="K115" s="51"/>
      <c r="L115" s="13"/>
      <c r="M115" s="136"/>
      <c r="N115" s="130"/>
      <c r="O115" s="130"/>
      <c r="P115" s="130"/>
      <c r="Q115" s="130"/>
      <c r="R115" s="130"/>
      <c r="S115" s="130"/>
      <c r="T115" s="137"/>
      <c r="AT115" s="3" t="s">
        <v>79</v>
      </c>
      <c r="AU115" s="3" t="s">
        <v>1</v>
      </c>
    </row>
    <row r="116" spans="2:65" s="14" customFormat="1" ht="19.5" x14ac:dyDescent="0.25">
      <c r="B116" s="49"/>
      <c r="C116" s="51"/>
      <c r="D116" s="134" t="s">
        <v>80</v>
      </c>
      <c r="E116" s="51"/>
      <c r="F116" s="138" t="s">
        <v>135</v>
      </c>
      <c r="G116" s="51"/>
      <c r="H116" s="51"/>
      <c r="I116" s="15"/>
      <c r="J116" s="51"/>
      <c r="K116" s="51"/>
      <c r="L116" s="13"/>
      <c r="M116" s="136"/>
      <c r="N116" s="130"/>
      <c r="O116" s="130"/>
      <c r="P116" s="130"/>
      <c r="Q116" s="130"/>
      <c r="R116" s="130"/>
      <c r="S116" s="130"/>
      <c r="T116" s="137"/>
      <c r="AT116" s="3" t="s">
        <v>80</v>
      </c>
      <c r="AU116" s="3" t="s">
        <v>1</v>
      </c>
    </row>
    <row r="117" spans="2:65" s="149" customFormat="1" ht="11.25" x14ac:dyDescent="0.25">
      <c r="B117" s="139"/>
      <c r="C117" s="140"/>
      <c r="D117" s="134" t="s">
        <v>81</v>
      </c>
      <c r="E117" s="141" t="s">
        <v>11</v>
      </c>
      <c r="F117" s="142" t="s">
        <v>90</v>
      </c>
      <c r="G117" s="140"/>
      <c r="H117" s="143">
        <v>12</v>
      </c>
      <c r="I117" s="144"/>
      <c r="J117" s="140"/>
      <c r="K117" s="140"/>
      <c r="L117" s="145"/>
      <c r="M117" s="146"/>
      <c r="N117" s="147"/>
      <c r="O117" s="147"/>
      <c r="P117" s="147"/>
      <c r="Q117" s="147"/>
      <c r="R117" s="147"/>
      <c r="S117" s="147"/>
      <c r="T117" s="148"/>
      <c r="AT117" s="150" t="s">
        <v>81</v>
      </c>
      <c r="AU117" s="150" t="s">
        <v>1</v>
      </c>
      <c r="AV117" s="149" t="s">
        <v>1</v>
      </c>
      <c r="AW117" s="149" t="s">
        <v>82</v>
      </c>
      <c r="AX117" s="149" t="s">
        <v>73</v>
      </c>
      <c r="AY117" s="150" t="s">
        <v>75</v>
      </c>
    </row>
    <row r="118" spans="2:65" s="149" customFormat="1" ht="42" customHeight="1" x14ac:dyDescent="0.25">
      <c r="B118" s="139"/>
      <c r="C118" s="140"/>
      <c r="D118" s="134" t="s">
        <v>81</v>
      </c>
      <c r="E118" s="141" t="s">
        <v>11</v>
      </c>
      <c r="F118" s="142" t="s">
        <v>1</v>
      </c>
      <c r="G118" s="140"/>
      <c r="H118" s="143">
        <v>2</v>
      </c>
      <c r="I118" s="144"/>
      <c r="J118" s="140"/>
      <c r="K118" s="140"/>
      <c r="L118" s="145"/>
      <c r="M118" s="146"/>
      <c r="N118" s="147"/>
      <c r="O118" s="147"/>
      <c r="P118" s="147"/>
      <c r="Q118" s="147"/>
      <c r="R118" s="147"/>
      <c r="S118" s="147"/>
      <c r="T118" s="148"/>
      <c r="AT118" s="150" t="s">
        <v>81</v>
      </c>
      <c r="AU118" s="150" t="s">
        <v>1</v>
      </c>
      <c r="AV118" s="149" t="s">
        <v>1</v>
      </c>
      <c r="AW118" s="149" t="s">
        <v>82</v>
      </c>
      <c r="AX118" s="149" t="s">
        <v>73</v>
      </c>
      <c r="AY118" s="150" t="s">
        <v>75</v>
      </c>
    </row>
    <row r="119" spans="2:65" s="115" customFormat="1" ht="22.9" customHeight="1" x14ac:dyDescent="0.2">
      <c r="B119" s="104"/>
      <c r="C119" s="105"/>
      <c r="D119" s="106" t="s">
        <v>70</v>
      </c>
      <c r="E119" s="119" t="s">
        <v>136</v>
      </c>
      <c r="F119" s="119" t="s">
        <v>137</v>
      </c>
      <c r="G119" s="105"/>
      <c r="H119" s="105"/>
      <c r="I119" s="108"/>
      <c r="J119" s="120">
        <f>BK119</f>
        <v>0</v>
      </c>
      <c r="K119" s="105"/>
      <c r="L119" s="110"/>
      <c r="M119" s="111"/>
      <c r="N119" s="112"/>
      <c r="O119" s="112"/>
      <c r="P119" s="113">
        <f>SUM(P120:P138)</f>
        <v>0</v>
      </c>
      <c r="Q119" s="112"/>
      <c r="R119" s="113">
        <f>SUM(R120:R138)</f>
        <v>0</v>
      </c>
      <c r="S119" s="112"/>
      <c r="T119" s="114">
        <f>SUM(T120:T138)</f>
        <v>0</v>
      </c>
      <c r="AR119" s="116" t="s">
        <v>73</v>
      </c>
      <c r="AT119" s="117" t="s">
        <v>70</v>
      </c>
      <c r="AU119" s="117" t="s">
        <v>73</v>
      </c>
      <c r="AY119" s="116" t="s">
        <v>75</v>
      </c>
      <c r="BK119" s="118">
        <f>SUM(BK120:BK138)</f>
        <v>0</v>
      </c>
    </row>
    <row r="120" spans="2:65" s="14" customFormat="1" ht="16.5" customHeight="1" x14ac:dyDescent="0.25">
      <c r="B120" s="49"/>
      <c r="C120" s="121" t="s">
        <v>138</v>
      </c>
      <c r="D120" s="121" t="s">
        <v>76</v>
      </c>
      <c r="E120" s="122" t="s">
        <v>139</v>
      </c>
      <c r="F120" s="123" t="s">
        <v>140</v>
      </c>
      <c r="G120" s="124" t="s">
        <v>88</v>
      </c>
      <c r="H120" s="125">
        <v>0.1</v>
      </c>
      <c r="I120" s="126"/>
      <c r="J120" s="127">
        <f>ROUND(I120*H120,2)</f>
        <v>0</v>
      </c>
      <c r="K120" s="123" t="s">
        <v>77</v>
      </c>
      <c r="L120" s="13"/>
      <c r="M120" s="128" t="s">
        <v>11</v>
      </c>
      <c r="N120" s="129" t="s">
        <v>31</v>
      </c>
      <c r="O120" s="130"/>
      <c r="P120" s="131">
        <f>O120*H120</f>
        <v>0</v>
      </c>
      <c r="Q120" s="131">
        <v>0</v>
      </c>
      <c r="R120" s="131">
        <f>Q120*H120</f>
        <v>0</v>
      </c>
      <c r="S120" s="131">
        <v>0</v>
      </c>
      <c r="T120" s="132">
        <f>S120*H120</f>
        <v>0</v>
      </c>
      <c r="AR120" s="3" t="s">
        <v>78</v>
      </c>
      <c r="AT120" s="3" t="s">
        <v>76</v>
      </c>
      <c r="AU120" s="3" t="s">
        <v>1</v>
      </c>
      <c r="AY120" s="3" t="s">
        <v>75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3" t="s">
        <v>73</v>
      </c>
      <c r="BK120" s="133">
        <f>ROUND(I120*H120,2)</f>
        <v>0</v>
      </c>
      <c r="BL120" s="3" t="s">
        <v>78</v>
      </c>
      <c r="BM120" s="3" t="s">
        <v>141</v>
      </c>
    </row>
    <row r="121" spans="2:65" s="14" customFormat="1" x14ac:dyDescent="0.25">
      <c r="B121" s="49"/>
      <c r="C121" s="51"/>
      <c r="D121" s="134" t="s">
        <v>79</v>
      </c>
      <c r="E121" s="51"/>
      <c r="F121" s="135" t="s">
        <v>142</v>
      </c>
      <c r="G121" s="51"/>
      <c r="H121" s="51"/>
      <c r="I121" s="15"/>
      <c r="J121" s="51"/>
      <c r="K121" s="51"/>
      <c r="L121" s="13"/>
      <c r="M121" s="136"/>
      <c r="N121" s="130"/>
      <c r="O121" s="130"/>
      <c r="P121" s="130"/>
      <c r="Q121" s="130"/>
      <c r="R121" s="130"/>
      <c r="S121" s="130"/>
      <c r="T121" s="137"/>
      <c r="AT121" s="3" t="s">
        <v>79</v>
      </c>
      <c r="AU121" s="3" t="s">
        <v>1</v>
      </c>
    </row>
    <row r="122" spans="2:65" s="149" customFormat="1" ht="11.25" x14ac:dyDescent="0.25">
      <c r="B122" s="139"/>
      <c r="C122" s="140"/>
      <c r="D122" s="134" t="s">
        <v>81</v>
      </c>
      <c r="E122" s="141" t="s">
        <v>11</v>
      </c>
      <c r="F122" s="142" t="s">
        <v>143</v>
      </c>
      <c r="G122" s="140"/>
      <c r="H122" s="143">
        <v>0.1</v>
      </c>
      <c r="I122" s="144"/>
      <c r="J122" s="140"/>
      <c r="K122" s="140"/>
      <c r="L122" s="145"/>
      <c r="M122" s="146"/>
      <c r="N122" s="147"/>
      <c r="O122" s="147"/>
      <c r="P122" s="147"/>
      <c r="Q122" s="147"/>
      <c r="R122" s="147"/>
      <c r="S122" s="147"/>
      <c r="T122" s="148"/>
      <c r="AT122" s="150" t="s">
        <v>81</v>
      </c>
      <c r="AU122" s="150" t="s">
        <v>1</v>
      </c>
      <c r="AV122" s="149" t="s">
        <v>1</v>
      </c>
      <c r="AW122" s="149" t="s">
        <v>82</v>
      </c>
      <c r="AX122" s="149" t="s">
        <v>74</v>
      </c>
      <c r="AY122" s="150" t="s">
        <v>75</v>
      </c>
    </row>
    <row r="123" spans="2:65" s="14" customFormat="1" ht="16.5" customHeight="1" x14ac:dyDescent="0.25">
      <c r="B123" s="49"/>
      <c r="C123" s="121" t="s">
        <v>144</v>
      </c>
      <c r="D123" s="121" t="s">
        <v>76</v>
      </c>
      <c r="E123" s="122" t="s">
        <v>145</v>
      </c>
      <c r="F123" s="123" t="s">
        <v>146</v>
      </c>
      <c r="G123" s="124" t="s">
        <v>88</v>
      </c>
      <c r="H123" s="125">
        <v>1.7</v>
      </c>
      <c r="I123" s="126"/>
      <c r="J123" s="127">
        <f>ROUND(I123*H123,2)</f>
        <v>0</v>
      </c>
      <c r="K123" s="123" t="s">
        <v>11</v>
      </c>
      <c r="L123" s="13"/>
      <c r="M123" s="128" t="s">
        <v>11</v>
      </c>
      <c r="N123" s="129" t="s">
        <v>31</v>
      </c>
      <c r="O123" s="130"/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2">
        <f>S123*H123</f>
        <v>0</v>
      </c>
      <c r="AR123" s="3" t="s">
        <v>78</v>
      </c>
      <c r="AT123" s="3" t="s">
        <v>76</v>
      </c>
      <c r="AU123" s="3" t="s">
        <v>1</v>
      </c>
      <c r="AY123" s="3" t="s">
        <v>75</v>
      </c>
      <c r="BE123" s="133">
        <f>IF(N123="základní",J123,0)</f>
        <v>0</v>
      </c>
      <c r="BF123" s="133">
        <f>IF(N123="snížená",J123,0)</f>
        <v>0</v>
      </c>
      <c r="BG123" s="133">
        <f>IF(N123="zákl. přenesená",J123,0)</f>
        <v>0</v>
      </c>
      <c r="BH123" s="133">
        <f>IF(N123="sníž. přenesená",J123,0)</f>
        <v>0</v>
      </c>
      <c r="BI123" s="133">
        <f>IF(N123="nulová",J123,0)</f>
        <v>0</v>
      </c>
      <c r="BJ123" s="3" t="s">
        <v>73</v>
      </c>
      <c r="BK123" s="133">
        <f>ROUND(I123*H123,2)</f>
        <v>0</v>
      </c>
      <c r="BL123" s="3" t="s">
        <v>78</v>
      </c>
      <c r="BM123" s="3" t="s">
        <v>147</v>
      </c>
    </row>
    <row r="124" spans="2:65" s="14" customFormat="1" x14ac:dyDescent="0.25">
      <c r="B124" s="49"/>
      <c r="C124" s="51"/>
      <c r="D124" s="134" t="s">
        <v>79</v>
      </c>
      <c r="E124" s="51"/>
      <c r="F124" s="135" t="s">
        <v>148</v>
      </c>
      <c r="G124" s="51"/>
      <c r="H124" s="51"/>
      <c r="I124" s="15"/>
      <c r="J124" s="51"/>
      <c r="K124" s="51"/>
      <c r="L124" s="13"/>
      <c r="M124" s="136"/>
      <c r="N124" s="130"/>
      <c r="O124" s="130"/>
      <c r="P124" s="130"/>
      <c r="Q124" s="130"/>
      <c r="R124" s="130"/>
      <c r="S124" s="130"/>
      <c r="T124" s="137"/>
      <c r="AT124" s="3" t="s">
        <v>79</v>
      </c>
      <c r="AU124" s="3" t="s">
        <v>1</v>
      </c>
    </row>
    <row r="125" spans="2:65" s="149" customFormat="1" ht="11.25" x14ac:dyDescent="0.25">
      <c r="B125" s="139"/>
      <c r="C125" s="140"/>
      <c r="D125" s="134" t="s">
        <v>81</v>
      </c>
      <c r="E125" s="141" t="s">
        <v>11</v>
      </c>
      <c r="F125" s="142" t="s">
        <v>149</v>
      </c>
      <c r="G125" s="140"/>
      <c r="H125" s="143">
        <v>1.7</v>
      </c>
      <c r="I125" s="144"/>
      <c r="J125" s="140"/>
      <c r="K125" s="140"/>
      <c r="L125" s="145"/>
      <c r="M125" s="146"/>
      <c r="N125" s="147"/>
      <c r="O125" s="147"/>
      <c r="P125" s="147"/>
      <c r="Q125" s="147"/>
      <c r="R125" s="147"/>
      <c r="S125" s="147"/>
      <c r="T125" s="148"/>
      <c r="AT125" s="150" t="s">
        <v>81</v>
      </c>
      <c r="AU125" s="150" t="s">
        <v>1</v>
      </c>
      <c r="AV125" s="149" t="s">
        <v>1</v>
      </c>
      <c r="AW125" s="149" t="s">
        <v>82</v>
      </c>
      <c r="AX125" s="149" t="s">
        <v>74</v>
      </c>
      <c r="AY125" s="150" t="s">
        <v>75</v>
      </c>
    </row>
    <row r="126" spans="2:65" s="14" customFormat="1" ht="16.5" customHeight="1" x14ac:dyDescent="0.25">
      <c r="B126" s="49"/>
      <c r="C126" s="121" t="s">
        <v>150</v>
      </c>
      <c r="D126" s="121" t="s">
        <v>76</v>
      </c>
      <c r="E126" s="122" t="s">
        <v>151</v>
      </c>
      <c r="F126" s="123" t="s">
        <v>152</v>
      </c>
      <c r="G126" s="124" t="s">
        <v>88</v>
      </c>
      <c r="H126" s="125">
        <v>1.1000000000000001</v>
      </c>
      <c r="I126" s="126"/>
      <c r="J126" s="127">
        <f>ROUND(I126*H126,2)</f>
        <v>0</v>
      </c>
      <c r="K126" s="123" t="s">
        <v>77</v>
      </c>
      <c r="L126" s="13"/>
      <c r="M126" s="128" t="s">
        <v>11</v>
      </c>
      <c r="N126" s="129" t="s">
        <v>31</v>
      </c>
      <c r="O126" s="130"/>
      <c r="P126" s="131">
        <f>O126*H126</f>
        <v>0</v>
      </c>
      <c r="Q126" s="131">
        <v>0</v>
      </c>
      <c r="R126" s="131">
        <f>Q126*H126</f>
        <v>0</v>
      </c>
      <c r="S126" s="131">
        <v>0</v>
      </c>
      <c r="T126" s="132">
        <f>S126*H126</f>
        <v>0</v>
      </c>
      <c r="AR126" s="3" t="s">
        <v>78</v>
      </c>
      <c r="AT126" s="3" t="s">
        <v>76</v>
      </c>
      <c r="AU126" s="3" t="s">
        <v>1</v>
      </c>
      <c r="AY126" s="3" t="s">
        <v>75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3" t="s">
        <v>73</v>
      </c>
      <c r="BK126" s="133">
        <f>ROUND(I126*H126,2)</f>
        <v>0</v>
      </c>
      <c r="BL126" s="3" t="s">
        <v>78</v>
      </c>
      <c r="BM126" s="3" t="s">
        <v>153</v>
      </c>
    </row>
    <row r="127" spans="2:65" s="14" customFormat="1" x14ac:dyDescent="0.25">
      <c r="B127" s="49"/>
      <c r="C127" s="51"/>
      <c r="D127" s="134" t="s">
        <v>79</v>
      </c>
      <c r="E127" s="51"/>
      <c r="F127" s="135" t="s">
        <v>154</v>
      </c>
      <c r="G127" s="51"/>
      <c r="H127" s="51"/>
      <c r="I127" s="15"/>
      <c r="J127" s="51"/>
      <c r="K127" s="51"/>
      <c r="L127" s="13"/>
      <c r="M127" s="136"/>
      <c r="N127" s="130"/>
      <c r="O127" s="130"/>
      <c r="P127" s="130"/>
      <c r="Q127" s="130"/>
      <c r="R127" s="130"/>
      <c r="S127" s="130"/>
      <c r="T127" s="137"/>
      <c r="AT127" s="3" t="s">
        <v>79</v>
      </c>
      <c r="AU127" s="3" t="s">
        <v>1</v>
      </c>
    </row>
    <row r="128" spans="2:65" s="14" customFormat="1" ht="19.5" x14ac:dyDescent="0.25">
      <c r="B128" s="49"/>
      <c r="C128" s="51"/>
      <c r="D128" s="134" t="s">
        <v>80</v>
      </c>
      <c r="E128" s="51"/>
      <c r="F128" s="138" t="s">
        <v>155</v>
      </c>
      <c r="G128" s="51"/>
      <c r="H128" s="51"/>
      <c r="I128" s="15"/>
      <c r="J128" s="51"/>
      <c r="K128" s="51"/>
      <c r="L128" s="13"/>
      <c r="M128" s="136"/>
      <c r="N128" s="130"/>
      <c r="O128" s="130"/>
      <c r="P128" s="130"/>
      <c r="Q128" s="130"/>
      <c r="R128" s="130"/>
      <c r="S128" s="130"/>
      <c r="T128" s="137"/>
      <c r="AT128" s="3" t="s">
        <v>80</v>
      </c>
      <c r="AU128" s="3" t="s">
        <v>1</v>
      </c>
    </row>
    <row r="129" spans="2:65" s="149" customFormat="1" ht="11.25" x14ac:dyDescent="0.25">
      <c r="B129" s="139"/>
      <c r="C129" s="140"/>
      <c r="D129" s="134" t="s">
        <v>81</v>
      </c>
      <c r="E129" s="141" t="s">
        <v>11</v>
      </c>
      <c r="F129" s="142" t="s">
        <v>156</v>
      </c>
      <c r="G129" s="140"/>
      <c r="H129" s="143">
        <v>1.1000000000000001</v>
      </c>
      <c r="I129" s="144"/>
      <c r="J129" s="140"/>
      <c r="K129" s="140"/>
      <c r="L129" s="145"/>
      <c r="M129" s="146"/>
      <c r="N129" s="147"/>
      <c r="O129" s="147"/>
      <c r="P129" s="147"/>
      <c r="Q129" s="147"/>
      <c r="R129" s="147"/>
      <c r="S129" s="147"/>
      <c r="T129" s="148"/>
      <c r="AT129" s="150" t="s">
        <v>81</v>
      </c>
      <c r="AU129" s="150" t="s">
        <v>1</v>
      </c>
      <c r="AV129" s="149" t="s">
        <v>1</v>
      </c>
      <c r="AW129" s="149" t="s">
        <v>82</v>
      </c>
      <c r="AX129" s="149" t="s">
        <v>73</v>
      </c>
      <c r="AY129" s="150" t="s">
        <v>75</v>
      </c>
    </row>
    <row r="130" spans="2:65" s="14" customFormat="1" ht="16.5" customHeight="1" x14ac:dyDescent="0.25">
      <c r="B130" s="49"/>
      <c r="C130" s="121" t="s">
        <v>157</v>
      </c>
      <c r="D130" s="121" t="s">
        <v>76</v>
      </c>
      <c r="E130" s="122" t="s">
        <v>158</v>
      </c>
      <c r="F130" s="123" t="s">
        <v>159</v>
      </c>
      <c r="G130" s="124" t="s">
        <v>88</v>
      </c>
      <c r="H130" s="125">
        <v>18.7</v>
      </c>
      <c r="I130" s="126"/>
      <c r="J130" s="127">
        <f>ROUND(I130*H130,2)</f>
        <v>0</v>
      </c>
      <c r="K130" s="123" t="s">
        <v>11</v>
      </c>
      <c r="L130" s="13"/>
      <c r="M130" s="128" t="s">
        <v>11</v>
      </c>
      <c r="N130" s="129" t="s">
        <v>31</v>
      </c>
      <c r="O130" s="130"/>
      <c r="P130" s="131">
        <f>O130*H130</f>
        <v>0</v>
      </c>
      <c r="Q130" s="131">
        <v>0</v>
      </c>
      <c r="R130" s="131">
        <f>Q130*H130</f>
        <v>0</v>
      </c>
      <c r="S130" s="131">
        <v>0</v>
      </c>
      <c r="T130" s="132">
        <f>S130*H130</f>
        <v>0</v>
      </c>
      <c r="AR130" s="3" t="s">
        <v>78</v>
      </c>
      <c r="AT130" s="3" t="s">
        <v>76</v>
      </c>
      <c r="AU130" s="3" t="s">
        <v>1</v>
      </c>
      <c r="AY130" s="3" t="s">
        <v>75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3" t="s">
        <v>73</v>
      </c>
      <c r="BK130" s="133">
        <f>ROUND(I130*H130,2)</f>
        <v>0</v>
      </c>
      <c r="BL130" s="3" t="s">
        <v>78</v>
      </c>
      <c r="BM130" s="3" t="s">
        <v>160</v>
      </c>
    </row>
    <row r="131" spans="2:65" s="14" customFormat="1" x14ac:dyDescent="0.25">
      <c r="B131" s="49"/>
      <c r="C131" s="51"/>
      <c r="D131" s="134" t="s">
        <v>79</v>
      </c>
      <c r="E131" s="51"/>
      <c r="F131" s="135" t="s">
        <v>161</v>
      </c>
      <c r="G131" s="51"/>
      <c r="H131" s="51"/>
      <c r="I131" s="15"/>
      <c r="J131" s="51"/>
      <c r="K131" s="51"/>
      <c r="L131" s="13"/>
      <c r="M131" s="136"/>
      <c r="N131" s="130"/>
      <c r="O131" s="130"/>
      <c r="P131" s="130"/>
      <c r="Q131" s="130"/>
      <c r="R131" s="130"/>
      <c r="S131" s="130"/>
      <c r="T131" s="137"/>
      <c r="AT131" s="3" t="s">
        <v>79</v>
      </c>
      <c r="AU131" s="3" t="s">
        <v>1</v>
      </c>
    </row>
    <row r="132" spans="2:65" s="149" customFormat="1" ht="11.25" x14ac:dyDescent="0.25">
      <c r="B132" s="139"/>
      <c r="C132" s="140"/>
      <c r="D132" s="134" t="s">
        <v>81</v>
      </c>
      <c r="E132" s="141" t="s">
        <v>11</v>
      </c>
      <c r="F132" s="142" t="s">
        <v>162</v>
      </c>
      <c r="G132" s="140"/>
      <c r="H132" s="143">
        <v>18.7</v>
      </c>
      <c r="I132" s="144"/>
      <c r="J132" s="140"/>
      <c r="K132" s="140"/>
      <c r="L132" s="145"/>
      <c r="M132" s="146"/>
      <c r="N132" s="147"/>
      <c r="O132" s="147"/>
      <c r="P132" s="147"/>
      <c r="Q132" s="147"/>
      <c r="R132" s="147"/>
      <c r="S132" s="147"/>
      <c r="T132" s="148"/>
      <c r="AT132" s="150" t="s">
        <v>81</v>
      </c>
      <c r="AU132" s="150" t="s">
        <v>1</v>
      </c>
      <c r="AV132" s="149" t="s">
        <v>1</v>
      </c>
      <c r="AW132" s="149" t="s">
        <v>82</v>
      </c>
      <c r="AX132" s="149" t="s">
        <v>74</v>
      </c>
      <c r="AY132" s="150" t="s">
        <v>75</v>
      </c>
    </row>
    <row r="133" spans="2:65" s="14" customFormat="1" ht="16.5" customHeight="1" x14ac:dyDescent="0.25">
      <c r="B133" s="49"/>
      <c r="C133" s="121" t="s">
        <v>163</v>
      </c>
      <c r="D133" s="121" t="s">
        <v>76</v>
      </c>
      <c r="E133" s="122" t="s">
        <v>164</v>
      </c>
      <c r="F133" s="123" t="s">
        <v>165</v>
      </c>
      <c r="G133" s="124" t="s">
        <v>88</v>
      </c>
      <c r="H133" s="125">
        <v>1.1000000000000001</v>
      </c>
      <c r="I133" s="126"/>
      <c r="J133" s="127">
        <f>ROUND(I133*H133,2)</f>
        <v>0</v>
      </c>
      <c r="K133" s="123" t="s">
        <v>77</v>
      </c>
      <c r="L133" s="13"/>
      <c r="M133" s="128" t="s">
        <v>11</v>
      </c>
      <c r="N133" s="129" t="s">
        <v>31</v>
      </c>
      <c r="O133" s="130"/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AR133" s="3" t="s">
        <v>78</v>
      </c>
      <c r="AT133" s="3" t="s">
        <v>76</v>
      </c>
      <c r="AU133" s="3" t="s">
        <v>1</v>
      </c>
      <c r="AY133" s="3" t="s">
        <v>75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3" t="s">
        <v>73</v>
      </c>
      <c r="BK133" s="133">
        <f>ROUND(I133*H133,2)</f>
        <v>0</v>
      </c>
      <c r="BL133" s="3" t="s">
        <v>78</v>
      </c>
      <c r="BM133" s="3" t="s">
        <v>166</v>
      </c>
    </row>
    <row r="134" spans="2:65" s="14" customFormat="1" x14ac:dyDescent="0.25">
      <c r="B134" s="49"/>
      <c r="C134" s="51"/>
      <c r="D134" s="134" t="s">
        <v>79</v>
      </c>
      <c r="E134" s="51"/>
      <c r="F134" s="135" t="s">
        <v>167</v>
      </c>
      <c r="G134" s="51"/>
      <c r="H134" s="51"/>
      <c r="I134" s="15"/>
      <c r="J134" s="51"/>
      <c r="K134" s="51"/>
      <c r="L134" s="13"/>
      <c r="M134" s="136"/>
      <c r="N134" s="130"/>
      <c r="O134" s="130"/>
      <c r="P134" s="130"/>
      <c r="Q134" s="130"/>
      <c r="R134" s="130"/>
      <c r="S134" s="130"/>
      <c r="T134" s="137"/>
      <c r="AT134" s="3" t="s">
        <v>79</v>
      </c>
      <c r="AU134" s="3" t="s">
        <v>1</v>
      </c>
    </row>
    <row r="135" spans="2:65" s="149" customFormat="1" ht="11.25" x14ac:dyDescent="0.25">
      <c r="B135" s="139"/>
      <c r="C135" s="140"/>
      <c r="D135" s="134" t="s">
        <v>81</v>
      </c>
      <c r="E135" s="141" t="s">
        <v>11</v>
      </c>
      <c r="F135" s="142" t="s">
        <v>156</v>
      </c>
      <c r="G135" s="140"/>
      <c r="H135" s="143">
        <v>1.1000000000000001</v>
      </c>
      <c r="I135" s="144"/>
      <c r="J135" s="140"/>
      <c r="K135" s="140"/>
      <c r="L135" s="145"/>
      <c r="M135" s="146"/>
      <c r="N135" s="147"/>
      <c r="O135" s="147"/>
      <c r="P135" s="147"/>
      <c r="Q135" s="147"/>
      <c r="R135" s="147"/>
      <c r="S135" s="147"/>
      <c r="T135" s="148"/>
      <c r="AT135" s="150" t="s">
        <v>81</v>
      </c>
      <c r="AU135" s="150" t="s">
        <v>1</v>
      </c>
      <c r="AV135" s="149" t="s">
        <v>1</v>
      </c>
      <c r="AW135" s="149" t="s">
        <v>82</v>
      </c>
      <c r="AX135" s="149" t="s">
        <v>74</v>
      </c>
      <c r="AY135" s="150" t="s">
        <v>75</v>
      </c>
    </row>
    <row r="136" spans="2:65" s="14" customFormat="1" ht="16.5" customHeight="1" x14ac:dyDescent="0.25">
      <c r="B136" s="49"/>
      <c r="C136" s="121" t="s">
        <v>168</v>
      </c>
      <c r="D136" s="121" t="s">
        <v>76</v>
      </c>
      <c r="E136" s="122" t="s">
        <v>169</v>
      </c>
      <c r="F136" s="123" t="s">
        <v>170</v>
      </c>
      <c r="G136" s="124" t="s">
        <v>88</v>
      </c>
      <c r="H136" s="125">
        <v>0.1</v>
      </c>
      <c r="I136" s="126"/>
      <c r="J136" s="127">
        <f>ROUND(I136*H136,2)</f>
        <v>0</v>
      </c>
      <c r="K136" s="123" t="s">
        <v>77</v>
      </c>
      <c r="L136" s="13"/>
      <c r="M136" s="128" t="s">
        <v>11</v>
      </c>
      <c r="N136" s="129" t="s">
        <v>31</v>
      </c>
      <c r="O136" s="130"/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AR136" s="3" t="s">
        <v>78</v>
      </c>
      <c r="AT136" s="3" t="s">
        <v>76</v>
      </c>
      <c r="AU136" s="3" t="s">
        <v>1</v>
      </c>
      <c r="AY136" s="3" t="s">
        <v>75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3" t="s">
        <v>73</v>
      </c>
      <c r="BK136" s="133">
        <f>ROUND(I136*H136,2)</f>
        <v>0</v>
      </c>
      <c r="BL136" s="3" t="s">
        <v>78</v>
      </c>
      <c r="BM136" s="3" t="s">
        <v>171</v>
      </c>
    </row>
    <row r="137" spans="2:65" s="14" customFormat="1" x14ac:dyDescent="0.25">
      <c r="B137" s="49"/>
      <c r="C137" s="51"/>
      <c r="D137" s="134" t="s">
        <v>79</v>
      </c>
      <c r="E137" s="51"/>
      <c r="F137" s="135" t="s">
        <v>89</v>
      </c>
      <c r="G137" s="51"/>
      <c r="H137" s="51"/>
      <c r="I137" s="15"/>
      <c r="J137" s="51"/>
      <c r="K137" s="51"/>
      <c r="L137" s="13"/>
      <c r="M137" s="136"/>
      <c r="N137" s="130"/>
      <c r="O137" s="130"/>
      <c r="P137" s="130"/>
      <c r="Q137" s="130"/>
      <c r="R137" s="130"/>
      <c r="S137" s="130"/>
      <c r="T137" s="137"/>
      <c r="AT137" s="3" t="s">
        <v>79</v>
      </c>
      <c r="AU137" s="3" t="s">
        <v>1</v>
      </c>
    </row>
    <row r="138" spans="2:65" s="149" customFormat="1" ht="11.25" x14ac:dyDescent="0.25">
      <c r="B138" s="139"/>
      <c r="C138" s="140"/>
      <c r="D138" s="134" t="s">
        <v>81</v>
      </c>
      <c r="E138" s="141" t="s">
        <v>11</v>
      </c>
      <c r="F138" s="142" t="s">
        <v>172</v>
      </c>
      <c r="G138" s="140"/>
      <c r="H138" s="143">
        <v>0.1</v>
      </c>
      <c r="I138" s="144"/>
      <c r="J138" s="140"/>
      <c r="K138" s="140"/>
      <c r="L138" s="145"/>
      <c r="M138" s="146"/>
      <c r="N138" s="147"/>
      <c r="O138" s="147"/>
      <c r="P138" s="147"/>
      <c r="Q138" s="147"/>
      <c r="R138" s="147"/>
      <c r="S138" s="147"/>
      <c r="T138" s="148"/>
      <c r="AT138" s="150" t="s">
        <v>81</v>
      </c>
      <c r="AU138" s="150" t="s">
        <v>1</v>
      </c>
      <c r="AV138" s="149" t="s">
        <v>1</v>
      </c>
      <c r="AW138" s="149" t="s">
        <v>82</v>
      </c>
      <c r="AX138" s="149" t="s">
        <v>73</v>
      </c>
      <c r="AY138" s="150" t="s">
        <v>75</v>
      </c>
    </row>
    <row r="139" spans="2:65" s="115" customFormat="1" ht="22.9" customHeight="1" x14ac:dyDescent="0.2">
      <c r="B139" s="104"/>
      <c r="C139" s="105"/>
      <c r="D139" s="106" t="s">
        <v>70</v>
      </c>
      <c r="E139" s="119" t="s">
        <v>173</v>
      </c>
      <c r="F139" s="119" t="s">
        <v>174</v>
      </c>
      <c r="G139" s="105"/>
      <c r="H139" s="105"/>
      <c r="I139" s="108"/>
      <c r="J139" s="120">
        <f>BK139</f>
        <v>0</v>
      </c>
      <c r="K139" s="105"/>
      <c r="L139" s="110"/>
      <c r="M139" s="111"/>
      <c r="N139" s="112"/>
      <c r="O139" s="112"/>
      <c r="P139" s="113">
        <f>SUM(P140:P142)</f>
        <v>0</v>
      </c>
      <c r="Q139" s="112"/>
      <c r="R139" s="113">
        <f>SUM(R140:R142)</f>
        <v>0</v>
      </c>
      <c r="S139" s="112"/>
      <c r="T139" s="114">
        <f>SUM(T140:T142)</f>
        <v>0</v>
      </c>
      <c r="AR139" s="116" t="s">
        <v>73</v>
      </c>
      <c r="AT139" s="117" t="s">
        <v>70</v>
      </c>
      <c r="AU139" s="117" t="s">
        <v>73</v>
      </c>
      <c r="AY139" s="116" t="s">
        <v>75</v>
      </c>
      <c r="BK139" s="118">
        <f>SUM(BK140:BK142)</f>
        <v>0</v>
      </c>
    </row>
    <row r="140" spans="2:65" s="14" customFormat="1" ht="45" customHeight="1" x14ac:dyDescent="0.25">
      <c r="B140" s="49"/>
      <c r="C140" s="121" t="s">
        <v>175</v>
      </c>
      <c r="D140" s="121" t="s">
        <v>76</v>
      </c>
      <c r="E140" s="122" t="s">
        <v>176</v>
      </c>
      <c r="F140" s="123" t="s">
        <v>177</v>
      </c>
      <c r="G140" s="124" t="s">
        <v>88</v>
      </c>
      <c r="H140" s="125">
        <v>26.5</v>
      </c>
      <c r="I140" s="126"/>
      <c r="J140" s="127">
        <f>ROUND(I140*H140,2)</f>
        <v>0</v>
      </c>
      <c r="K140" s="123" t="s">
        <v>77</v>
      </c>
      <c r="L140" s="13"/>
      <c r="M140" s="128" t="s">
        <v>11</v>
      </c>
      <c r="N140" s="129" t="s">
        <v>31</v>
      </c>
      <c r="O140" s="130"/>
      <c r="P140" s="131">
        <f>O140*H140</f>
        <v>0</v>
      </c>
      <c r="Q140" s="131">
        <v>0</v>
      </c>
      <c r="R140" s="131">
        <f>Q140*H140</f>
        <v>0</v>
      </c>
      <c r="S140" s="131">
        <v>0</v>
      </c>
      <c r="T140" s="132">
        <f>S140*H140</f>
        <v>0</v>
      </c>
      <c r="AR140" s="3" t="s">
        <v>78</v>
      </c>
      <c r="AT140" s="3" t="s">
        <v>76</v>
      </c>
      <c r="AU140" s="3" t="s">
        <v>1</v>
      </c>
      <c r="AY140" s="3" t="s">
        <v>75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3" t="s">
        <v>73</v>
      </c>
      <c r="BK140" s="133">
        <f>ROUND(I140*H140,2)</f>
        <v>0</v>
      </c>
      <c r="BL140" s="3" t="s">
        <v>78</v>
      </c>
      <c r="BM140" s="3" t="s">
        <v>178</v>
      </c>
    </row>
    <row r="141" spans="2:65" s="14" customFormat="1" ht="19.5" x14ac:dyDescent="0.25">
      <c r="B141" s="49"/>
      <c r="C141" s="51"/>
      <c r="D141" s="134" t="s">
        <v>79</v>
      </c>
      <c r="E141" s="51"/>
      <c r="F141" s="135" t="s">
        <v>179</v>
      </c>
      <c r="G141" s="51"/>
      <c r="H141" s="51"/>
      <c r="I141" s="15"/>
      <c r="J141" s="51"/>
      <c r="K141" s="51"/>
      <c r="L141" s="13"/>
      <c r="M141" s="136"/>
      <c r="N141" s="130"/>
      <c r="O141" s="130"/>
      <c r="P141" s="130"/>
      <c r="Q141" s="130"/>
      <c r="R141" s="130"/>
      <c r="S141" s="130"/>
      <c r="T141" s="137"/>
      <c r="AT141" s="3" t="s">
        <v>79</v>
      </c>
      <c r="AU141" s="3" t="s">
        <v>1</v>
      </c>
    </row>
    <row r="142" spans="2:65" s="149" customFormat="1" ht="11.25" x14ac:dyDescent="0.25">
      <c r="B142" s="139"/>
      <c r="C142" s="140"/>
      <c r="D142" s="134" t="s">
        <v>81</v>
      </c>
      <c r="E142" s="141" t="s">
        <v>11</v>
      </c>
      <c r="F142" s="142" t="s">
        <v>180</v>
      </c>
      <c r="G142" s="140"/>
      <c r="H142" s="143">
        <v>26.5</v>
      </c>
      <c r="I142" s="144"/>
      <c r="J142" s="140"/>
      <c r="K142" s="140"/>
      <c r="L142" s="145"/>
      <c r="M142" s="146"/>
      <c r="N142" s="147"/>
      <c r="O142" s="147"/>
      <c r="P142" s="147"/>
      <c r="Q142" s="147"/>
      <c r="R142" s="147"/>
      <c r="S142" s="147"/>
      <c r="T142" s="148"/>
      <c r="AT142" s="150" t="s">
        <v>81</v>
      </c>
      <c r="AU142" s="150" t="s">
        <v>1</v>
      </c>
      <c r="AV142" s="149" t="s">
        <v>1</v>
      </c>
      <c r="AW142" s="149" t="s">
        <v>82</v>
      </c>
      <c r="AX142" s="149" t="s">
        <v>74</v>
      </c>
      <c r="AY142" s="150" t="s">
        <v>75</v>
      </c>
    </row>
    <row r="143" spans="2:65" s="14" customFormat="1" ht="6.95" customHeight="1" x14ac:dyDescent="0.25">
      <c r="B143" s="82"/>
      <c r="C143" s="83"/>
      <c r="D143" s="83"/>
      <c r="E143" s="83"/>
      <c r="F143" s="83"/>
      <c r="G143" s="83"/>
      <c r="H143" s="83"/>
      <c r="I143" s="45"/>
      <c r="J143" s="83"/>
      <c r="K143" s="83"/>
      <c r="L143" s="13"/>
    </row>
  </sheetData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2023-06-05T05:25:01Z</dcterms:created>
  <dcterms:modified xsi:type="dcterms:W3CDTF">2023-06-05T05:45:09Z</dcterms:modified>
</cp:coreProperties>
</file>