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<sst xmlns="http://schemas.openxmlformats.org/spreadsheetml/2006/main" count="310" uniqueCount="193">
  <si>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</si>
  <si>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</si>
  <si>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</si>
  <si>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</si>
  <si>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</si>
  <si>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</si>
  <si>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</si>
  <si>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</si>
  <si>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</si>
  <si>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</si>
  <si>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</si>
  <si>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</si>
  <si>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</si>
  <si>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</si>
  <si>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</si>
  <si>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</si>
  <si>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</si>
  <si>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</si>
  <si>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</si>
  <si>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</si>
  <si>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</si>
  <si>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</si>
  <si>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</si>
  <si>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</si>
  <si>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</si>
  <si>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</si>
  <si>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</si>
  <si>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</si>
  <si>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</si>
  <si>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</si>
  <si>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</si>
  <si>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</si>
  <si>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</si>
  <si>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Poznámka:</t>
  </si>
  <si>
    <t>Objekt</t>
  </si>
  <si>
    <t>Kód</t>
  </si>
  <si>
    <t>62</t>
  </si>
  <si>
    <t>622471319R00</t>
  </si>
  <si>
    <t>622904115R00</t>
  </si>
  <si>
    <t>64</t>
  </si>
  <si>
    <t>642101011RAB</t>
  </si>
  <si>
    <t>642201012RAA</t>
  </si>
  <si>
    <t>5534OFK22VD</t>
  </si>
  <si>
    <t>5534OFK24VD</t>
  </si>
  <si>
    <t>5534OFK26VD</t>
  </si>
  <si>
    <t>6111OFK18VD</t>
  </si>
  <si>
    <t>6111OFK19VD</t>
  </si>
  <si>
    <t>6111OFK20VD</t>
  </si>
  <si>
    <t>6111OFK21VD</t>
  </si>
  <si>
    <t>6111OFK23VD</t>
  </si>
  <si>
    <t>6111OFK27VD</t>
  </si>
  <si>
    <t>6111OFK28VD</t>
  </si>
  <si>
    <t>6111OFK29VD</t>
  </si>
  <si>
    <t>6111OFK30VD</t>
  </si>
  <si>
    <t>6111OFK31VD</t>
  </si>
  <si>
    <t>6111OFK32VD</t>
  </si>
  <si>
    <t>6111OFK33VD</t>
  </si>
  <si>
    <t>6111OFK35VD</t>
  </si>
  <si>
    <t>6111OFK36VD</t>
  </si>
  <si>
    <t>6111OFK25VD</t>
  </si>
  <si>
    <t>H01</t>
  </si>
  <si>
    <t>998011003R00</t>
  </si>
  <si>
    <t>S</t>
  </si>
  <si>
    <t>979083117R00</t>
  </si>
  <si>
    <t>979083191R00</t>
  </si>
  <si>
    <t>979CA01VD</t>
  </si>
  <si>
    <t>Opravy fasád domů SO 03</t>
  </si>
  <si>
    <t>Oprava</t>
  </si>
  <si>
    <t>Politických vězňů 93</t>
  </si>
  <si>
    <t>Zkrácený popis / Varianta</t>
  </si>
  <si>
    <t>Rozměry</t>
  </si>
  <si>
    <t>Úprava povrchů vnější</t>
  </si>
  <si>
    <t>Nátěr  stěn vnějších, složitost 5</t>
  </si>
  <si>
    <t>Očištění fasád tlakovou vodou složitost 3 - 5</t>
  </si>
  <si>
    <t>Výplně otvorů</t>
  </si>
  <si>
    <t>Výměna okna 0,8 m2, oprava ostění, parapety</t>
  </si>
  <si>
    <t>zeď tloušťky 45 cm. Bez dodávky okna. V položce není kalkulován poplatek za skládku pro vybouranou suť. Hmotnost vybouraných konstrukcí je 0,085 t/kus.</t>
  </si>
  <si>
    <t>Výměna dveří 2kř, zárubeň, oprava ostění, práh</t>
  </si>
  <si>
    <t>bez změny velikosti otvoru. Bez dodávky okna. V položce není kalkulován poplatek za skládku pro vybouranou suť.  Orientační hmotnost vybouraných konstrukcí je 0,203 t/kus.</t>
  </si>
  <si>
    <t>Ocelová roleta 85/225 cm, repase - ozn.22</t>
  </si>
  <si>
    <t>Ocelová roleta 220/325 cm, repase - ozn.24</t>
  </si>
  <si>
    <t>Ocelová roleta 150/300 cm, repase - ozn.26</t>
  </si>
  <si>
    <t>Okno sklepní dřevěné 80/45 cm, repase - ozn.18</t>
  </si>
  <si>
    <t>Okno dřevěné 110/160 cm - pouze oprava nátěrů ozn.19</t>
  </si>
  <si>
    <t>Dveře dřevěné,vchodové 120/225 cm,nová  kopie - ozn.20/L</t>
  </si>
  <si>
    <t>Dveře dřevěné, vchodové 85/225 cm, repase - ozn.21/L</t>
  </si>
  <si>
    <t>Výkladec dřevěný 220/325 cm, repase - ozn.23</t>
  </si>
  <si>
    <t>Okno dřevěné 110/160 cm - pouze opravy nátěrů - ozn.27</t>
  </si>
  <si>
    <t>Okno dřevěné 110/160 cm, repase - ozn.28</t>
  </si>
  <si>
    <t>Okno dřevěné 75/160 cm, repase - ozn.29</t>
  </si>
  <si>
    <t>Dveře dřevěné, balkonové 70/235 cm, repase - ozn.30/L</t>
  </si>
  <si>
    <t>Okno dřevěné 150/160 cm, repase - ozn.31</t>
  </si>
  <si>
    <t>Okno dřevěné 45/65 cm, nové - ozn.32</t>
  </si>
  <si>
    <t>Okno dřevěné 40/100 cm, repase - ozn.33</t>
  </si>
  <si>
    <t>Okno dřevěné 105/85 cm, repase - ozn.35</t>
  </si>
  <si>
    <t>Okno dřevěné pr.60 cm, repase - ozn.36</t>
  </si>
  <si>
    <t>Výkladec dřevěný 150/300 cm, repase - ozn.25</t>
  </si>
  <si>
    <t>Budovy občanské výstavby</t>
  </si>
  <si>
    <t>Přesun hmot pro budovy zděné výšky do 24 m</t>
  </si>
  <si>
    <t>Přesuny sutí</t>
  </si>
  <si>
    <t>Vodorovné přemístění suti na skládku do 6000 m</t>
  </si>
  <si>
    <t>Příplatek za dalších započatých 1000 m nad 6000 m</t>
  </si>
  <si>
    <t>10x příplatek, skládka Radim</t>
  </si>
  <si>
    <t>Poplatek za skládku Radim - netříděná suť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</si>
  <si>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</si>
  <si>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</si>
  <si>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</si>
  <si>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</si>
  <si>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</si>
  <si>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</si>
  <si>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</si>
  <si>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</si>
  <si>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</si>
  <si>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</si>
  <si>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</si>
  <si>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</si>
  <si>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</si>
  <si>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</si>
  <si>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</si>
  <si>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</si>
  <si>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</si>
  <si>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</si>
  <si>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</si>
  <si>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Kolín, Karlovo náměstí 75, Kolín I</t>
  </si>
  <si>
    <t>Ing. M. Outlý, O-pro servis</t>
  </si>
  <si>
    <t>Ing. Jan Forejt</t>
  </si>
  <si>
    <t>Celkem</t>
  </si>
  <si>
    <t>Hmotnost (t)</t>
  </si>
  <si>
    <t>Cenová</t>
  </si>
  <si>
    <t>soustava</t>
  </si>
  <si>
    <t>RTS I / 2013</t>
  </si>
  <si>
    <t>0</t>
  </si>
  <si>
    <t>Přesuny</t>
  </si>
  <si>
    <t>Typ skupiny</t>
  </si>
  <si>
    <t>HS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</si>
  <si>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</si>
  <si>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</si>
  <si>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</si>
  <si>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</si>
  <si>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</si>
  <si>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</si>
  <si>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</si>
  <si>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</si>
  <si>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</si>
  <si>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</si>
  <si>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</si>
  <si>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</si>
  <si>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</si>
  <si>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</si>
  <si>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</si>
  <si>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</si>
  <si>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</si>
  <si>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</si>
  <si>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</si>
  <si>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</si>
  <si>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</si>
  <si>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</si>
  <si>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</si>
  <si>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</si>
  <si>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</si>
  <si>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</si>
  <si>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</si>
  <si>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</si>
  <si>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</si>
  <si>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</si>
  <si>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</si>
  <si>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</si>
  <si>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</si>
  <si>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</si>
  <si>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Rezerva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</si>
  <si>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</si>
  <si>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</si>
  <si>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</si>
  <si>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</si>
  <si>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</si>
  <si>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</si>
  <si>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</si>
  <si>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</si>
  <si>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</si>
  <si>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</si>
  <si>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</si>
  <si>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</si>
  <si>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</si>
  <si>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</si>
  <si>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</si>
  <si>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</si>
  <si>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</si>
  <si>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</si>
  <si>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</si>
  <si>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</si>
  <si>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00235440/</t>
  </si>
  <si>
    <t>11422131/</t>
  </si>
  <si>
    <t xml:space="preserve">              Krycí list rozpočtu          Příloha č. 1 k SOD ze dne ……….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</si>
</sst>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9" fillId="33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right" vertical="center"/>
      <protection/>
    </xf>
    <xf numFmtId="0" fontId="10" fillId="33" borderId="34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49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10" fillId="33" borderId="42" xfId="0" applyNumberFormat="1" applyFont="1" applyFill="1" applyBorder="1" applyAlignment="1" applyProtection="1">
      <alignment horizontal="left" vertical="center"/>
      <protection/>
    </xf>
    <xf numFmtId="0" fontId="10" fillId="33" borderId="32" xfId="0" applyNumberFormat="1" applyFont="1" applyFill="1" applyBorder="1" applyAlignment="1" applyProtection="1">
      <alignment horizontal="left" vertical="center"/>
      <protection/>
    </xf>
    <xf numFmtId="49" fontId="10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49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M13" sqref="M1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92" t="s">
        <v>192</v>
      </c>
      <c r="B1" s="93"/>
      <c r="C1" s="93"/>
      <c r="D1" s="93"/>
      <c r="E1" s="93"/>
      <c r="F1" s="93"/>
      <c r="G1" s="93"/>
      <c r="H1" s="93"/>
      <c r="I1" s="93"/>
    </row>
    <row r="2" spans="1:10" ht="12.75">
      <c r="A2" s="94" t="s">
        <v>1</v>
      </c>
      <c r="B2" s="95"/>
      <c r="C2" s="96" t="s">
        <v>66</v>
      </c>
      <c r="D2" s="97"/>
      <c r="E2" s="99" t="s">
        <v>118</v>
      </c>
      <c r="F2" s="99" t="s">
        <v>123</v>
      </c>
      <c r="G2" s="95"/>
      <c r="H2" s="99" t="s">
        <v>186</v>
      </c>
      <c r="I2" s="100" t="s">
        <v>190</v>
      </c>
      <c r="J2" s="34"/>
    </row>
    <row r="3" spans="1:10" ht="12.75">
      <c r="A3" s="88"/>
      <c r="B3" s="65"/>
      <c r="C3" s="98"/>
      <c r="D3" s="98"/>
      <c r="E3" s="65"/>
      <c r="F3" s="65"/>
      <c r="G3" s="65"/>
      <c r="H3" s="65"/>
      <c r="I3" s="91"/>
      <c r="J3" s="34"/>
    </row>
    <row r="4" spans="1:10" ht="12.75">
      <c r="A4" s="82" t="s">
        <v>2</v>
      </c>
      <c r="B4" s="65"/>
      <c r="C4" s="64" t="s">
        <v>67</v>
      </c>
      <c r="D4" s="65"/>
      <c r="E4" s="64" t="s">
        <v>119</v>
      </c>
      <c r="F4" s="64" t="s">
        <v>124</v>
      </c>
      <c r="G4" s="65"/>
      <c r="H4" s="64" t="s">
        <v>186</v>
      </c>
      <c r="I4" s="90" t="s">
        <v>191</v>
      </c>
      <c r="J4" s="34"/>
    </row>
    <row r="5" spans="1:10" ht="12.75">
      <c r="A5" s="88"/>
      <c r="B5" s="65"/>
      <c r="C5" s="65"/>
      <c r="D5" s="65"/>
      <c r="E5" s="65"/>
      <c r="F5" s="65"/>
      <c r="G5" s="65"/>
      <c r="H5" s="65"/>
      <c r="I5" s="91"/>
      <c r="J5" s="34"/>
    </row>
    <row r="6" spans="1:10" ht="12.75">
      <c r="A6" s="82" t="s">
        <v>3</v>
      </c>
      <c r="B6" s="65"/>
      <c r="C6" s="64" t="s">
        <v>68</v>
      </c>
      <c r="D6" s="65"/>
      <c r="E6" s="64" t="s">
        <v>120</v>
      </c>
      <c r="F6" s="64"/>
      <c r="G6" s="65"/>
      <c r="H6" s="64" t="s">
        <v>186</v>
      </c>
      <c r="I6" s="90"/>
      <c r="J6" s="34"/>
    </row>
    <row r="7" spans="1:10" ht="12.75">
      <c r="A7" s="88"/>
      <c r="B7" s="65"/>
      <c r="C7" s="65"/>
      <c r="D7" s="65"/>
      <c r="E7" s="65"/>
      <c r="F7" s="65"/>
      <c r="G7" s="65"/>
      <c r="H7" s="65"/>
      <c r="I7" s="91"/>
      <c r="J7" s="34"/>
    </row>
    <row r="8" spans="1:10" ht="12.75">
      <c r="A8" s="82" t="s">
        <v>105</v>
      </c>
      <c r="B8" s="65"/>
      <c r="C8" s="89"/>
      <c r="D8" s="65"/>
      <c r="E8" s="64" t="s">
        <v>106</v>
      </c>
      <c r="F8" s="65"/>
      <c r="G8" s="65"/>
      <c r="H8" s="85" t="s">
        <v>187</v>
      </c>
      <c r="I8" s="90" t="s">
        <v>32</v>
      </c>
      <c r="J8" s="34"/>
    </row>
    <row r="9" spans="1:10" ht="12.75">
      <c r="A9" s="88"/>
      <c r="B9" s="65"/>
      <c r="C9" s="65"/>
      <c r="D9" s="65"/>
      <c r="E9" s="65"/>
      <c r="F9" s="65"/>
      <c r="G9" s="65"/>
      <c r="H9" s="65"/>
      <c r="I9" s="91"/>
      <c r="J9" s="34"/>
    </row>
    <row r="10" spans="1:10" ht="12.75">
      <c r="A10" s="82" t="s">
        <v>4</v>
      </c>
      <c r="B10" s="65"/>
      <c r="C10" s="64">
        <v>803</v>
      </c>
      <c r="D10" s="65"/>
      <c r="E10" s="64" t="s">
        <v>121</v>
      </c>
      <c r="F10" s="64" t="s">
        <v>125</v>
      </c>
      <c r="G10" s="65"/>
      <c r="H10" s="85" t="s">
        <v>188</v>
      </c>
      <c r="I10" s="86"/>
      <c r="J10" s="34"/>
    </row>
    <row r="11" spans="1:10" ht="12.75">
      <c r="A11" s="83"/>
      <c r="B11" s="84"/>
      <c r="C11" s="84"/>
      <c r="D11" s="84"/>
      <c r="E11" s="84"/>
      <c r="F11" s="84"/>
      <c r="G11" s="84"/>
      <c r="H11" s="84"/>
      <c r="I11" s="87"/>
      <c r="J11" s="34"/>
    </row>
    <row r="12" spans="1:9" ht="23.25" customHeight="1">
      <c r="A12" s="78" t="s">
        <v>150</v>
      </c>
      <c r="B12" s="79"/>
      <c r="C12" s="79"/>
      <c r="D12" s="79"/>
      <c r="E12" s="79"/>
      <c r="F12" s="79"/>
      <c r="G12" s="79"/>
      <c r="H12" s="79"/>
      <c r="I12" s="79"/>
    </row>
    <row r="13" spans="1:10" ht="26.25" customHeight="1">
      <c r="A13" s="50" t="s">
        <v>151</v>
      </c>
      <c r="B13" s="80" t="s">
        <v>163</v>
      </c>
      <c r="C13" s="81"/>
      <c r="D13" s="50" t="s">
        <v>165</v>
      </c>
      <c r="E13" s="80" t="s">
        <v>174</v>
      </c>
      <c r="F13" s="81"/>
      <c r="G13" s="50" t="s">
        <v>175</v>
      </c>
      <c r="H13" s="80" t="s">
        <v>189</v>
      </c>
      <c r="I13" s="81"/>
      <c r="J13" s="34"/>
    </row>
    <row r="14" spans="1:10" ht="15" customHeight="1">
      <c r="A14" s="51" t="s">
        <v>152</v>
      </c>
      <c r="B14" s="56" t="s">
        <v>164</v>
      </c>
      <c r="C14" s="57"/>
      <c r="D14" s="76" t="s">
        <v>166</v>
      </c>
      <c r="E14" s="77"/>
      <c r="F14" s="57"/>
      <c r="G14" s="76" t="s">
        <v>176</v>
      </c>
      <c r="H14" s="77"/>
      <c r="I14" s="57"/>
      <c r="J14" s="34"/>
    </row>
    <row r="15" spans="1:10" ht="15" customHeight="1">
      <c r="A15" s="52"/>
      <c r="B15" s="56" t="s">
        <v>122</v>
      </c>
      <c r="C15" s="57"/>
      <c r="D15" s="76" t="s">
        <v>167</v>
      </c>
      <c r="E15" s="77"/>
      <c r="F15" s="57"/>
      <c r="G15" s="76" t="s">
        <v>177</v>
      </c>
      <c r="H15" s="77"/>
      <c r="I15" s="57"/>
      <c r="J15" s="34"/>
    </row>
    <row r="16" spans="1:10" ht="15" customHeight="1">
      <c r="A16" s="51" t="s">
        <v>153</v>
      </c>
      <c r="B16" s="56" t="s">
        <v>164</v>
      </c>
      <c r="C16" s="57"/>
      <c r="D16" s="76" t="s">
        <v>168</v>
      </c>
      <c r="E16" s="77"/>
      <c r="F16" s="57"/>
      <c r="G16" s="76" t="s">
        <v>178</v>
      </c>
      <c r="H16" s="77"/>
      <c r="I16" s="57"/>
      <c r="J16" s="34"/>
    </row>
    <row r="17" spans="1:10" ht="15" customHeight="1">
      <c r="A17" s="52"/>
      <c r="B17" s="56" t="s">
        <v>122</v>
      </c>
      <c r="C17" s="57"/>
      <c r="D17" s="76" t="s">
        <v>169</v>
      </c>
      <c r="E17" s="77"/>
      <c r="F17" s="57"/>
      <c r="G17" s="76" t="s">
        <v>179</v>
      </c>
      <c r="H17" s="77"/>
      <c r="I17" s="57"/>
      <c r="J17" s="34"/>
    </row>
    <row r="18" spans="1:10" ht="15" customHeight="1">
      <c r="A18" s="51" t="s">
        <v>154</v>
      </c>
      <c r="B18" s="56" t="s">
        <v>164</v>
      </c>
      <c r="C18" s="57"/>
      <c r="D18" s="76"/>
      <c r="E18" s="77"/>
      <c r="F18" s="60"/>
      <c r="G18" s="76" t="s">
        <v>180</v>
      </c>
      <c r="H18" s="77"/>
      <c r="I18" s="57"/>
      <c r="J18" s="34"/>
    </row>
    <row r="19" spans="1:10" ht="15" customHeight="1">
      <c r="A19" s="52"/>
      <c r="B19" s="56" t="s">
        <v>122</v>
      </c>
      <c r="C19" s="57"/>
      <c r="D19" s="76"/>
      <c r="E19" s="77"/>
      <c r="F19" s="60"/>
      <c r="G19" s="76" t="s">
        <v>181</v>
      </c>
      <c r="H19" s="77"/>
      <c r="I19" s="57"/>
      <c r="J19" s="34"/>
    </row>
    <row r="20" spans="1:10" ht="15" customHeight="1">
      <c r="A20" s="74" t="s">
        <v>155</v>
      </c>
      <c r="B20" s="75"/>
      <c r="C20" s="57"/>
      <c r="D20" s="76"/>
      <c r="E20" s="77"/>
      <c r="F20" s="60"/>
      <c r="G20" s="76"/>
      <c r="H20" s="77"/>
      <c r="I20" s="60"/>
      <c r="J20" s="34"/>
    </row>
    <row r="21" spans="1:10" ht="15" customHeight="1">
      <c r="A21" s="74" t="s">
        <v>156</v>
      </c>
      <c r="B21" s="75"/>
      <c r="C21" s="57"/>
      <c r="D21" s="76"/>
      <c r="E21" s="77"/>
      <c r="F21" s="60"/>
      <c r="G21" s="76"/>
      <c r="H21" s="77"/>
      <c r="I21" s="60"/>
      <c r="J21" s="34"/>
    </row>
    <row r="22" spans="1:10" ht="16.5" customHeight="1">
      <c r="A22" s="74" t="s">
        <v>157</v>
      </c>
      <c r="B22" s="75"/>
      <c r="C22" s="57"/>
      <c r="D22" s="74" t="s">
        <v>170</v>
      </c>
      <c r="E22" s="75"/>
      <c r="F22" s="57"/>
      <c r="G22" s="74" t="s">
        <v>182</v>
      </c>
      <c r="H22" s="75"/>
      <c r="I22" s="57"/>
      <c r="J22" s="34"/>
    </row>
    <row r="23" spans="1:9" ht="12.75">
      <c r="A23" s="53"/>
      <c r="B23" s="53"/>
      <c r="C23" s="53"/>
      <c r="D23" s="8"/>
      <c r="E23" s="8"/>
      <c r="F23" s="8"/>
      <c r="G23" s="8"/>
      <c r="H23" s="8"/>
      <c r="I23" s="8"/>
    </row>
    <row r="24" spans="1:9" ht="15" customHeight="1">
      <c r="A24" s="72" t="s">
        <v>158</v>
      </c>
      <c r="B24" s="73"/>
      <c r="C24" s="58"/>
      <c r="D24" s="59"/>
      <c r="E24" s="23"/>
      <c r="F24" s="23"/>
      <c r="G24" s="23"/>
      <c r="H24" s="23"/>
      <c r="I24" s="23"/>
    </row>
    <row r="25" spans="1:10" ht="15" customHeight="1">
      <c r="A25" s="72" t="s">
        <v>159</v>
      </c>
      <c r="B25" s="73"/>
      <c r="C25" s="58"/>
      <c r="D25" s="72" t="s">
        <v>171</v>
      </c>
      <c r="E25" s="73"/>
      <c r="F25" s="58"/>
      <c r="G25" s="72" t="s">
        <v>183</v>
      </c>
      <c r="H25" s="73"/>
      <c r="I25" s="58"/>
      <c r="J25" s="34"/>
    </row>
    <row r="26" spans="1:10" ht="15" customHeight="1">
      <c r="A26" s="72" t="s">
        <v>160</v>
      </c>
      <c r="B26" s="73"/>
      <c r="C26" s="58"/>
      <c r="D26" s="72" t="s">
        <v>172</v>
      </c>
      <c r="E26" s="73"/>
      <c r="F26" s="58"/>
      <c r="G26" s="72" t="s">
        <v>184</v>
      </c>
      <c r="H26" s="73"/>
      <c r="I26" s="58"/>
      <c r="J26" s="34"/>
    </row>
    <row r="27" spans="1:9" ht="12.75">
      <c r="A27" s="54"/>
      <c r="B27" s="54"/>
      <c r="C27" s="54"/>
      <c r="D27" s="54"/>
      <c r="E27" s="54"/>
      <c r="F27" s="54"/>
      <c r="G27" s="54"/>
      <c r="H27" s="54"/>
      <c r="I27" s="54"/>
    </row>
    <row r="28" spans="1:10" ht="14.25" customHeight="1">
      <c r="A28" s="69" t="s">
        <v>161</v>
      </c>
      <c r="B28" s="70"/>
      <c r="C28" s="71"/>
      <c r="D28" s="69" t="s">
        <v>173</v>
      </c>
      <c r="E28" s="70"/>
      <c r="F28" s="71"/>
      <c r="G28" s="69" t="s">
        <v>185</v>
      </c>
      <c r="H28" s="70"/>
      <c r="I28" s="71"/>
      <c r="J28" s="35"/>
    </row>
    <row r="29" spans="1:10" ht="14.25" customHeight="1">
      <c r="A29" s="66"/>
      <c r="B29" s="67"/>
      <c r="C29" s="68"/>
      <c r="D29" s="66"/>
      <c r="E29" s="67"/>
      <c r="F29" s="68"/>
      <c r="G29" s="66"/>
      <c r="H29" s="67"/>
      <c r="I29" s="68"/>
      <c r="J29" s="35"/>
    </row>
    <row r="30" spans="1:10" ht="14.25" customHeight="1">
      <c r="A30" s="66"/>
      <c r="B30" s="67"/>
      <c r="C30" s="68"/>
      <c r="D30" s="66"/>
      <c r="E30" s="67"/>
      <c r="F30" s="68"/>
      <c r="G30" s="66"/>
      <c r="H30" s="67"/>
      <c r="I30" s="68"/>
      <c r="J30" s="35"/>
    </row>
    <row r="31" spans="1:10" ht="14.25" customHeight="1">
      <c r="A31" s="66"/>
      <c r="B31" s="67"/>
      <c r="C31" s="68"/>
      <c r="D31" s="66"/>
      <c r="E31" s="67"/>
      <c r="F31" s="68"/>
      <c r="G31" s="66"/>
      <c r="H31" s="67"/>
      <c r="I31" s="68"/>
      <c r="J31" s="35"/>
    </row>
    <row r="32" spans="1:10" ht="14.25" customHeight="1">
      <c r="A32" s="61" t="s">
        <v>162</v>
      </c>
      <c r="B32" s="62"/>
      <c r="C32" s="63"/>
      <c r="D32" s="61" t="s">
        <v>162</v>
      </c>
      <c r="E32" s="62"/>
      <c r="F32" s="63"/>
      <c r="G32" s="61" t="s">
        <v>162</v>
      </c>
      <c r="H32" s="62"/>
      <c r="I32" s="63"/>
      <c r="J32" s="35"/>
    </row>
    <row r="33" spans="1:9" ht="11.25" customHeight="1">
      <c r="A33" s="55" t="s">
        <v>33</v>
      </c>
      <c r="B33" s="46"/>
      <c r="C33" s="46"/>
      <c r="D33" s="46"/>
      <c r="E33" s="46"/>
      <c r="F33" s="46"/>
      <c r="G33" s="46"/>
      <c r="H33" s="46"/>
      <c r="I33" s="46"/>
    </row>
    <row r="34" spans="1:9" ht="409.5" customHeight="1" hidden="1">
      <c r="A34" s="64"/>
      <c r="B34" s="65"/>
      <c r="C34" s="65"/>
      <c r="D34" s="65"/>
      <c r="E34" s="65"/>
      <c r="F34" s="65"/>
      <c r="G34" s="65"/>
      <c r="H34" s="65"/>
      <c r="I34" s="65"/>
    </row>
  </sheetData>
  <sheetProtection/>
  <mergeCells count="79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4:I34"/>
    <mergeCell ref="A30:C30"/>
    <mergeCell ref="D30:F30"/>
    <mergeCell ref="G30:I30"/>
    <mergeCell ref="A31:C31"/>
    <mergeCell ref="D31:F31"/>
    <mergeCell ref="G31:I31"/>
  </mergeCells>
  <printOptions/>
  <pageMargins left="0.394" right="0.394" top="0.591" bottom="0.59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D14" sqref="D14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104" t="s">
        <v>143</v>
      </c>
      <c r="B1" s="105"/>
      <c r="C1" s="105"/>
      <c r="D1" s="105"/>
      <c r="E1" s="105"/>
      <c r="F1" s="105"/>
      <c r="G1" s="23"/>
    </row>
    <row r="2" spans="1:8" ht="12.75">
      <c r="A2" s="94" t="s">
        <v>1</v>
      </c>
      <c r="B2" s="96" t="s">
        <v>66</v>
      </c>
      <c r="C2" s="97"/>
      <c r="D2" s="99" t="s">
        <v>118</v>
      </c>
      <c r="E2" s="99" t="s">
        <v>123</v>
      </c>
      <c r="F2" s="95"/>
      <c r="G2" s="106"/>
      <c r="H2" s="34"/>
    </row>
    <row r="3" spans="1:8" ht="12.75">
      <c r="A3" s="88"/>
      <c r="B3" s="98"/>
      <c r="C3" s="98"/>
      <c r="D3" s="65"/>
      <c r="E3" s="65"/>
      <c r="F3" s="65"/>
      <c r="G3" s="91"/>
      <c r="H3" s="34"/>
    </row>
    <row r="4" spans="1:8" ht="12.75">
      <c r="A4" s="82" t="s">
        <v>2</v>
      </c>
      <c r="B4" s="64" t="s">
        <v>67</v>
      </c>
      <c r="C4" s="65"/>
      <c r="D4" s="64" t="s">
        <v>119</v>
      </c>
      <c r="E4" s="64" t="s">
        <v>124</v>
      </c>
      <c r="F4" s="65"/>
      <c r="G4" s="91"/>
      <c r="H4" s="34"/>
    </row>
    <row r="5" spans="1:8" ht="12.75">
      <c r="A5" s="88"/>
      <c r="B5" s="65"/>
      <c r="C5" s="65"/>
      <c r="D5" s="65"/>
      <c r="E5" s="65"/>
      <c r="F5" s="65"/>
      <c r="G5" s="91"/>
      <c r="H5" s="34"/>
    </row>
    <row r="6" spans="1:8" ht="12.75">
      <c r="A6" s="82" t="s">
        <v>3</v>
      </c>
      <c r="B6" s="64" t="s">
        <v>68</v>
      </c>
      <c r="C6" s="65"/>
      <c r="D6" s="64" t="s">
        <v>120</v>
      </c>
      <c r="E6" s="64"/>
      <c r="F6" s="65"/>
      <c r="G6" s="91"/>
      <c r="H6" s="34"/>
    </row>
    <row r="7" spans="1:8" ht="12.75">
      <c r="A7" s="88"/>
      <c r="B7" s="65"/>
      <c r="C7" s="65"/>
      <c r="D7" s="65"/>
      <c r="E7" s="65"/>
      <c r="F7" s="65"/>
      <c r="G7" s="91"/>
      <c r="H7" s="34"/>
    </row>
    <row r="8" spans="1:8" ht="12.75">
      <c r="A8" s="82" t="s">
        <v>121</v>
      </c>
      <c r="B8" s="64" t="s">
        <v>125</v>
      </c>
      <c r="C8" s="65"/>
      <c r="D8" s="85" t="s">
        <v>107</v>
      </c>
      <c r="E8" s="89"/>
      <c r="F8" s="65"/>
      <c r="G8" s="91"/>
      <c r="H8" s="34"/>
    </row>
    <row r="9" spans="1:8" ht="12.75">
      <c r="A9" s="101"/>
      <c r="B9" s="102"/>
      <c r="C9" s="102"/>
      <c r="D9" s="102"/>
      <c r="E9" s="102"/>
      <c r="F9" s="102"/>
      <c r="G9" s="103"/>
      <c r="H9" s="34"/>
    </row>
    <row r="10" spans="1:8" ht="12.75">
      <c r="A10" s="41" t="s">
        <v>34</v>
      </c>
      <c r="B10" s="43" t="s">
        <v>35</v>
      </c>
      <c r="C10" s="44" t="s">
        <v>144</v>
      </c>
      <c r="D10" s="45" t="s">
        <v>145</v>
      </c>
      <c r="E10" s="45" t="s">
        <v>146</v>
      </c>
      <c r="F10" s="45" t="s">
        <v>147</v>
      </c>
      <c r="G10" s="48" t="s">
        <v>148</v>
      </c>
      <c r="H10" s="35"/>
    </row>
    <row r="11" spans="1:9" ht="12.75">
      <c r="A11" s="42"/>
      <c r="B11" s="42" t="s">
        <v>36</v>
      </c>
      <c r="C11" s="42" t="s">
        <v>71</v>
      </c>
      <c r="D11" s="46"/>
      <c r="E11" s="46"/>
      <c r="F11" s="49">
        <f>D11+E11</f>
        <v>0</v>
      </c>
      <c r="G11" s="49">
        <v>0.15054</v>
      </c>
      <c r="H11" s="36" t="s">
        <v>149</v>
      </c>
      <c r="I11" s="36">
        <f>IF(H11="T",0,F11)</f>
        <v>0</v>
      </c>
    </row>
    <row r="12" spans="1:9" ht="12.75">
      <c r="A12" s="16"/>
      <c r="B12" s="16" t="s">
        <v>39</v>
      </c>
      <c r="C12" s="16" t="s">
        <v>74</v>
      </c>
      <c r="F12" s="36">
        <f>D12+E12</f>
        <v>0</v>
      </c>
      <c r="G12" s="36">
        <v>3.28328</v>
      </c>
      <c r="H12" s="36" t="s">
        <v>149</v>
      </c>
      <c r="I12" s="36">
        <f>IF(H12="T",0,F12)</f>
        <v>0</v>
      </c>
    </row>
    <row r="13" spans="1:9" ht="12.75">
      <c r="A13" s="16"/>
      <c r="B13" s="16" t="s">
        <v>60</v>
      </c>
      <c r="C13" s="16" t="s">
        <v>97</v>
      </c>
      <c r="F13" s="36">
        <f>D13+E13</f>
        <v>0</v>
      </c>
      <c r="G13" s="36">
        <v>0</v>
      </c>
      <c r="H13" s="36" t="s">
        <v>149</v>
      </c>
      <c r="I13" s="36">
        <f>IF(H13="T",0,F13)</f>
        <v>0</v>
      </c>
    </row>
    <row r="14" spans="1:9" ht="12.75">
      <c r="A14" s="16"/>
      <c r="B14" s="16" t="s">
        <v>62</v>
      </c>
      <c r="C14" s="16" t="s">
        <v>99</v>
      </c>
      <c r="F14" s="36">
        <f>D14+E14</f>
        <v>0</v>
      </c>
      <c r="G14" s="36">
        <v>0</v>
      </c>
      <c r="H14" s="36" t="s">
        <v>149</v>
      </c>
      <c r="I14" s="36">
        <f>IF(H14="T",0,F14)</f>
        <v>0</v>
      </c>
    </row>
    <row r="16" spans="5:6" ht="12.75">
      <c r="E16" s="47" t="s">
        <v>117</v>
      </c>
      <c r="F16" s="40">
        <f>SUM(I11:I14)</f>
        <v>0</v>
      </c>
    </row>
  </sheetData>
  <sheetProtection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tabSelected="1" zoomScalePageLayoutView="0" workbookViewId="0" topLeftCell="A1">
      <selection activeCell="F16" sqref="F16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4.2812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3" width="11.7109375" style="0" customWidth="1"/>
    <col min="14" max="37" width="12.140625" style="0" hidden="1" customWidth="1"/>
  </cols>
  <sheetData>
    <row r="1" spans="1:13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2.75">
      <c r="A2" s="94" t="s">
        <v>1</v>
      </c>
      <c r="B2" s="95"/>
      <c r="C2" s="95"/>
      <c r="D2" s="96" t="s">
        <v>66</v>
      </c>
      <c r="E2" s="115" t="s">
        <v>104</v>
      </c>
      <c r="F2" s="95"/>
      <c r="G2" s="115"/>
      <c r="H2" s="95"/>
      <c r="I2" s="99" t="s">
        <v>118</v>
      </c>
      <c r="J2" s="99" t="s">
        <v>123</v>
      </c>
      <c r="K2" s="95"/>
      <c r="L2" s="95"/>
      <c r="M2" s="106"/>
      <c r="N2" s="34"/>
    </row>
    <row r="3" spans="1:14" ht="12.75">
      <c r="A3" s="88"/>
      <c r="B3" s="65"/>
      <c r="C3" s="65"/>
      <c r="D3" s="98"/>
      <c r="E3" s="65"/>
      <c r="F3" s="65"/>
      <c r="G3" s="65"/>
      <c r="H3" s="65"/>
      <c r="I3" s="65"/>
      <c r="J3" s="65"/>
      <c r="K3" s="65"/>
      <c r="L3" s="65"/>
      <c r="M3" s="91"/>
      <c r="N3" s="34"/>
    </row>
    <row r="4" spans="1:14" ht="12.75">
      <c r="A4" s="82" t="s">
        <v>2</v>
      </c>
      <c r="B4" s="65"/>
      <c r="C4" s="65"/>
      <c r="D4" s="64" t="s">
        <v>67</v>
      </c>
      <c r="E4" s="85" t="s">
        <v>105</v>
      </c>
      <c r="F4" s="65"/>
      <c r="G4" s="89"/>
      <c r="H4" s="65"/>
      <c r="I4" s="64" t="s">
        <v>119</v>
      </c>
      <c r="J4" s="64" t="s">
        <v>124</v>
      </c>
      <c r="K4" s="65"/>
      <c r="L4" s="65"/>
      <c r="M4" s="91"/>
      <c r="N4" s="34"/>
    </row>
    <row r="5" spans="1:14" ht="12.75">
      <c r="A5" s="88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91"/>
      <c r="N5" s="34"/>
    </row>
    <row r="6" spans="1:14" ht="12.75">
      <c r="A6" s="82" t="s">
        <v>3</v>
      </c>
      <c r="B6" s="65"/>
      <c r="C6" s="65"/>
      <c r="D6" s="64" t="s">
        <v>68</v>
      </c>
      <c r="E6" s="85" t="s">
        <v>106</v>
      </c>
      <c r="F6" s="65"/>
      <c r="G6" s="65"/>
      <c r="H6" s="65"/>
      <c r="I6" s="64" t="s">
        <v>120</v>
      </c>
      <c r="J6" s="64"/>
      <c r="K6" s="65"/>
      <c r="L6" s="65"/>
      <c r="M6" s="91"/>
      <c r="N6" s="34"/>
    </row>
    <row r="7" spans="1:14" ht="12.75">
      <c r="A7" s="88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91"/>
      <c r="N7" s="34"/>
    </row>
    <row r="8" spans="1:14" ht="12.75">
      <c r="A8" s="82" t="s">
        <v>4</v>
      </c>
      <c r="B8" s="65"/>
      <c r="C8" s="65"/>
      <c r="D8" s="64">
        <v>803</v>
      </c>
      <c r="E8" s="85" t="s">
        <v>107</v>
      </c>
      <c r="F8" s="65"/>
      <c r="G8" s="89"/>
      <c r="H8" s="65"/>
      <c r="I8" s="64" t="s">
        <v>121</v>
      </c>
      <c r="J8" s="64" t="s">
        <v>125</v>
      </c>
      <c r="K8" s="65"/>
      <c r="L8" s="65"/>
      <c r="M8" s="91"/>
      <c r="N8" s="34"/>
    </row>
    <row r="9" spans="1:14" ht="12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34"/>
    </row>
    <row r="10" spans="1:14" ht="12.75">
      <c r="A10" s="1" t="s">
        <v>5</v>
      </c>
      <c r="B10" s="11" t="s">
        <v>34</v>
      </c>
      <c r="C10" s="11" t="s">
        <v>35</v>
      </c>
      <c r="D10" s="11" t="s">
        <v>69</v>
      </c>
      <c r="E10" s="11" t="s">
        <v>108</v>
      </c>
      <c r="F10" s="17" t="s">
        <v>112</v>
      </c>
      <c r="G10" s="21" t="s">
        <v>113</v>
      </c>
      <c r="H10" s="108" t="s">
        <v>115</v>
      </c>
      <c r="I10" s="109"/>
      <c r="J10" s="110"/>
      <c r="K10" s="108" t="s">
        <v>127</v>
      </c>
      <c r="L10" s="110"/>
      <c r="M10" s="29" t="s">
        <v>128</v>
      </c>
      <c r="N10" s="35"/>
    </row>
    <row r="11" spans="1:24" ht="12.75">
      <c r="A11" s="2" t="s">
        <v>6</v>
      </c>
      <c r="B11" s="12" t="s">
        <v>6</v>
      </c>
      <c r="C11" s="12" t="s">
        <v>6</v>
      </c>
      <c r="D11" s="15" t="s">
        <v>70</v>
      </c>
      <c r="E11" s="12" t="s">
        <v>6</v>
      </c>
      <c r="F11" s="12" t="s">
        <v>6</v>
      </c>
      <c r="G11" s="22" t="s">
        <v>114</v>
      </c>
      <c r="H11" s="24" t="s">
        <v>116</v>
      </c>
      <c r="I11" s="25" t="s">
        <v>122</v>
      </c>
      <c r="J11" s="26" t="s">
        <v>126</v>
      </c>
      <c r="K11" s="24" t="s">
        <v>113</v>
      </c>
      <c r="L11" s="26" t="s">
        <v>126</v>
      </c>
      <c r="M11" s="30" t="s">
        <v>129</v>
      </c>
      <c r="N11" s="35"/>
      <c r="P11" s="28" t="s">
        <v>132</v>
      </c>
      <c r="Q11" s="28" t="s">
        <v>133</v>
      </c>
      <c r="R11" s="28" t="s">
        <v>136</v>
      </c>
      <c r="S11" s="28" t="s">
        <v>137</v>
      </c>
      <c r="T11" s="28" t="s">
        <v>138</v>
      </c>
      <c r="U11" s="28" t="s">
        <v>139</v>
      </c>
      <c r="V11" s="28" t="s">
        <v>140</v>
      </c>
      <c r="W11" s="28" t="s">
        <v>141</v>
      </c>
      <c r="X11" s="28" t="s">
        <v>142</v>
      </c>
    </row>
    <row r="12" spans="1:37" ht="12.75">
      <c r="A12" s="3"/>
      <c r="B12" s="13"/>
      <c r="C12" s="13" t="s">
        <v>36</v>
      </c>
      <c r="D12" s="111" t="s">
        <v>71</v>
      </c>
      <c r="E12" s="112"/>
      <c r="F12" s="112"/>
      <c r="G12" s="112"/>
      <c r="H12" s="37">
        <f>SUM(H13:H14)</f>
        <v>0</v>
      </c>
      <c r="I12" s="37">
        <f>SUM(I13:I14)</f>
        <v>0</v>
      </c>
      <c r="J12" s="37">
        <f>H12+I12</f>
        <v>0</v>
      </c>
      <c r="K12" s="27"/>
      <c r="L12" s="37">
        <f>SUM(L13:L14)</f>
        <v>0.1505356</v>
      </c>
      <c r="M12" s="27"/>
      <c r="P12" s="38">
        <f>IF(Q12="PR",J12,SUM(O13:O14))</f>
        <v>0</v>
      </c>
      <c r="Q12" s="28" t="s">
        <v>134</v>
      </c>
      <c r="R12" s="38">
        <f>IF(Q12="HS",H12,0)</f>
        <v>0</v>
      </c>
      <c r="S12" s="38">
        <f>IF(Q12="HS",I12-P12,0)</f>
        <v>0</v>
      </c>
      <c r="T12" s="38">
        <f>IF(Q12="PS",H12,0)</f>
        <v>0</v>
      </c>
      <c r="U12" s="38">
        <f>IF(Q12="PS",I12-P12,0)</f>
        <v>0</v>
      </c>
      <c r="V12" s="38">
        <f>IF(Q12="MP",H12,0)</f>
        <v>0</v>
      </c>
      <c r="W12" s="38">
        <f>IF(Q12="MP",I12-P12,0)</f>
        <v>0</v>
      </c>
      <c r="X12" s="38">
        <f>IF(Q12="OM",H12,0)</f>
        <v>0</v>
      </c>
      <c r="Y12" s="28"/>
      <c r="AI12" s="38">
        <f>SUM(Z13:Z14)</f>
        <v>0</v>
      </c>
      <c r="AJ12" s="38">
        <f>SUM(AA13:AA14)</f>
        <v>0</v>
      </c>
      <c r="AK12" s="38">
        <f>SUM(AB13:AB14)</f>
        <v>0</v>
      </c>
    </row>
    <row r="13" spans="1:32" ht="12.75">
      <c r="A13" s="4" t="s">
        <v>7</v>
      </c>
      <c r="B13" s="4"/>
      <c r="C13" s="4" t="s">
        <v>37</v>
      </c>
      <c r="D13" s="4" t="s">
        <v>72</v>
      </c>
      <c r="E13" s="4" t="s">
        <v>109</v>
      </c>
      <c r="F13" s="18">
        <v>54.94</v>
      </c>
      <c r="H13" s="18">
        <f>ROUND(F13*AE13,2)</f>
        <v>0</v>
      </c>
      <c r="I13" s="18">
        <f>J13-H13</f>
        <v>0</v>
      </c>
      <c r="J13" s="18">
        <f>ROUND(F13*G13,2)</f>
        <v>0</v>
      </c>
      <c r="K13" s="18">
        <v>0.00271</v>
      </c>
      <c r="L13" s="18">
        <f>F13*K13</f>
        <v>0.1488874</v>
      </c>
      <c r="M13" s="31" t="s">
        <v>130</v>
      </c>
      <c r="N13" s="31" t="s">
        <v>7</v>
      </c>
      <c r="O13" s="18">
        <f>IF(N13="5",I13,0)</f>
        <v>0</v>
      </c>
      <c r="Z13" s="18">
        <f>IF(AD13=0,J13,0)</f>
        <v>0</v>
      </c>
      <c r="AA13" s="18">
        <f>IF(AD13=15,J13,0)</f>
        <v>0</v>
      </c>
      <c r="AB13" s="18">
        <f>IF(AD13=21,J13,0)</f>
        <v>0</v>
      </c>
      <c r="AD13" s="36">
        <v>15</v>
      </c>
      <c r="AE13" s="36">
        <f>G13*0.651080439418937</f>
        <v>0</v>
      </c>
      <c r="AF13" s="36">
        <f>G13*(1-0.651080439418937)</f>
        <v>0</v>
      </c>
    </row>
    <row r="14" spans="1:32" ht="12.75">
      <c r="A14" s="4" t="s">
        <v>8</v>
      </c>
      <c r="B14" s="4"/>
      <c r="C14" s="4" t="s">
        <v>38</v>
      </c>
      <c r="D14" s="4" t="s">
        <v>73</v>
      </c>
      <c r="E14" s="4" t="s">
        <v>109</v>
      </c>
      <c r="F14" s="18">
        <v>54.94</v>
      </c>
      <c r="H14" s="18">
        <f>ROUND(F14*AE14,2)</f>
        <v>0</v>
      </c>
      <c r="I14" s="18">
        <f>J14-H14</f>
        <v>0</v>
      </c>
      <c r="J14" s="18">
        <f>ROUND(F14*G14,2)</f>
        <v>0</v>
      </c>
      <c r="K14" s="18">
        <v>3E-05</v>
      </c>
      <c r="L14" s="18">
        <f>F14*K14</f>
        <v>0.0016482</v>
      </c>
      <c r="M14" s="31" t="s">
        <v>130</v>
      </c>
      <c r="N14" s="31" t="s">
        <v>7</v>
      </c>
      <c r="O14" s="18">
        <f>IF(N14="5",I14,0)</f>
        <v>0</v>
      </c>
      <c r="Z14" s="18">
        <f>IF(AD14=0,J14,0)</f>
        <v>0</v>
      </c>
      <c r="AA14" s="18">
        <f>IF(AD14=15,J14,0)</f>
        <v>0</v>
      </c>
      <c r="AB14" s="18">
        <f>IF(AD14=21,J14,0)</f>
        <v>0</v>
      </c>
      <c r="AD14" s="36">
        <v>15</v>
      </c>
      <c r="AE14" s="36">
        <f>G14*0.0825227963525836</f>
        <v>0</v>
      </c>
      <c r="AF14" s="36">
        <f>G14*(1-0.0825227963525836)</f>
        <v>0</v>
      </c>
    </row>
    <row r="15" spans="1:37" ht="12.75">
      <c r="A15" s="5"/>
      <c r="B15" s="14"/>
      <c r="C15" s="14" t="s">
        <v>39</v>
      </c>
      <c r="D15" s="113" t="s">
        <v>74</v>
      </c>
      <c r="E15" s="114"/>
      <c r="F15" s="114"/>
      <c r="G15" s="114"/>
      <c r="H15" s="38">
        <f>SUM(H16:H37)</f>
        <v>0</v>
      </c>
      <c r="I15" s="38">
        <f>SUM(I16:I37)</f>
        <v>0</v>
      </c>
      <c r="J15" s="38">
        <f>H15+I15</f>
        <v>0</v>
      </c>
      <c r="K15" s="28"/>
      <c r="L15" s="38">
        <f>SUM(L16:L37)</f>
        <v>3.28328</v>
      </c>
      <c r="M15" s="28"/>
      <c r="P15" s="38">
        <f>IF(Q15="PR",J15,SUM(O16:O37))</f>
        <v>0</v>
      </c>
      <c r="Q15" s="28" t="s">
        <v>134</v>
      </c>
      <c r="R15" s="38">
        <f>IF(Q15="HS",H15,0)</f>
        <v>0</v>
      </c>
      <c r="S15" s="38">
        <f>IF(Q15="HS",I15-P15,0)</f>
        <v>0</v>
      </c>
      <c r="T15" s="38">
        <f>IF(Q15="PS",H15,0)</f>
        <v>0</v>
      </c>
      <c r="U15" s="38">
        <f>IF(Q15="PS",I15-P15,0)</f>
        <v>0</v>
      </c>
      <c r="V15" s="38">
        <f>IF(Q15="MP",H15,0)</f>
        <v>0</v>
      </c>
      <c r="W15" s="38">
        <f>IF(Q15="MP",I15-P15,0)</f>
        <v>0</v>
      </c>
      <c r="X15" s="38">
        <f>IF(Q15="OM",H15,0)</f>
        <v>0</v>
      </c>
      <c r="Y15" s="28"/>
      <c r="AI15" s="38">
        <f>SUM(Z16:Z37)</f>
        <v>0</v>
      </c>
      <c r="AJ15" s="38">
        <f>SUM(AA16:AA37)</f>
        <v>0</v>
      </c>
      <c r="AK15" s="38">
        <f>SUM(AB16:AB37)</f>
        <v>0</v>
      </c>
    </row>
    <row r="16" spans="1:32" ht="12.75">
      <c r="A16" s="4" t="s">
        <v>9</v>
      </c>
      <c r="B16" s="4"/>
      <c r="C16" s="4" t="s">
        <v>40</v>
      </c>
      <c r="D16" s="4" t="s">
        <v>75</v>
      </c>
      <c r="E16" s="4" t="s">
        <v>110</v>
      </c>
      <c r="F16" s="18">
        <v>1</v>
      </c>
      <c r="H16" s="18">
        <f>ROUND(F16*AE16,2)</f>
        <v>0</v>
      </c>
      <c r="I16" s="18">
        <f>J16-H16</f>
        <v>0</v>
      </c>
      <c r="J16" s="18">
        <f>ROUND(F16*G16,2)</f>
        <v>0</v>
      </c>
      <c r="K16" s="18">
        <v>0.08505</v>
      </c>
      <c r="L16" s="18">
        <f>F16*K16</f>
        <v>0.08505</v>
      </c>
      <c r="M16" s="31" t="s">
        <v>130</v>
      </c>
      <c r="N16" s="31" t="s">
        <v>9</v>
      </c>
      <c r="O16" s="18">
        <f>IF(N16="5",I16,0)</f>
        <v>0</v>
      </c>
      <c r="Z16" s="18">
        <f>IF(AD16=0,J16,0)</f>
        <v>0</v>
      </c>
      <c r="AA16" s="18">
        <f>IF(AD16=15,J16,0)</f>
        <v>0</v>
      </c>
      <c r="AB16" s="18">
        <f>IF(AD16=21,J16,0)</f>
        <v>0</v>
      </c>
      <c r="AD16" s="36">
        <v>15</v>
      </c>
      <c r="AE16" s="36">
        <f>G16*0.341039196671568</f>
        <v>0</v>
      </c>
      <c r="AF16" s="36">
        <f>G16*(1-0.341039196671568)</f>
        <v>0</v>
      </c>
    </row>
    <row r="17" ht="38.25">
      <c r="D17" s="10" t="s">
        <v>76</v>
      </c>
    </row>
    <row r="18" spans="1:32" ht="12.75">
      <c r="A18" s="4" t="s">
        <v>10</v>
      </c>
      <c r="B18" s="4"/>
      <c r="C18" s="4" t="s">
        <v>41</v>
      </c>
      <c r="D18" s="4" t="s">
        <v>77</v>
      </c>
      <c r="E18" s="4" t="s">
        <v>110</v>
      </c>
      <c r="F18" s="18">
        <v>1</v>
      </c>
      <c r="H18" s="18">
        <f>ROUND(F18*AE18,2)</f>
        <v>0</v>
      </c>
      <c r="I18" s="18">
        <f>J18-H18</f>
        <v>0</v>
      </c>
      <c r="J18" s="18">
        <f>ROUND(F18*G18,2)</f>
        <v>0</v>
      </c>
      <c r="K18" s="18">
        <v>0.20323</v>
      </c>
      <c r="L18" s="18">
        <f>F18*K18</f>
        <v>0.20323</v>
      </c>
      <c r="M18" s="31" t="s">
        <v>130</v>
      </c>
      <c r="N18" s="31" t="s">
        <v>9</v>
      </c>
      <c r="O18" s="18">
        <f>IF(N18="5",I18,0)</f>
        <v>0</v>
      </c>
      <c r="Z18" s="18">
        <f>IF(AD18=0,J18,0)</f>
        <v>0</v>
      </c>
      <c r="AA18" s="18">
        <f>IF(AD18=15,J18,0)</f>
        <v>0</v>
      </c>
      <c r="AB18" s="18">
        <f>IF(AD18=21,J18,0)</f>
        <v>0</v>
      </c>
      <c r="AD18" s="36">
        <v>15</v>
      </c>
      <c r="AE18" s="36">
        <f>G18*0.293674583802343</f>
        <v>0</v>
      </c>
      <c r="AF18" s="36">
        <f>G18*(1-0.293674583802343)</f>
        <v>0</v>
      </c>
    </row>
    <row r="19" ht="38.25">
      <c r="D19" s="10" t="s">
        <v>78</v>
      </c>
    </row>
    <row r="20" spans="1:32" ht="12.75">
      <c r="A20" s="6" t="s">
        <v>11</v>
      </c>
      <c r="B20" s="6"/>
      <c r="C20" s="6" t="s">
        <v>42</v>
      </c>
      <c r="D20" s="6" t="s">
        <v>79</v>
      </c>
      <c r="E20" s="6" t="s">
        <v>110</v>
      </c>
      <c r="F20" s="19">
        <v>1</v>
      </c>
      <c r="H20" s="19">
        <f aca="true" t="shared" si="0" ref="H20:H37">ROUND(F20*AE20,2)</f>
        <v>0</v>
      </c>
      <c r="I20" s="19">
        <f aca="true" t="shared" si="1" ref="I20:I37">J20-H20</f>
        <v>0</v>
      </c>
      <c r="J20" s="19">
        <f aca="true" t="shared" si="2" ref="J20:J37">ROUND(F20*G20,2)</f>
        <v>0</v>
      </c>
      <c r="K20" s="19">
        <v>0.05</v>
      </c>
      <c r="L20" s="19">
        <f aca="true" t="shared" si="3" ref="L20:L37">F20*K20</f>
        <v>0.05</v>
      </c>
      <c r="M20" s="32"/>
      <c r="N20" s="32" t="s">
        <v>131</v>
      </c>
      <c r="O20" s="19">
        <f aca="true" t="shared" si="4" ref="O20:O37">IF(N20="5",I20,0)</f>
        <v>0</v>
      </c>
      <c r="Z20" s="19">
        <f aca="true" t="shared" si="5" ref="Z20:Z37">IF(AD20=0,J20,0)</f>
        <v>0</v>
      </c>
      <c r="AA20" s="19">
        <f aca="true" t="shared" si="6" ref="AA20:AA37">IF(AD20=15,J20,0)</f>
        <v>0</v>
      </c>
      <c r="AB20" s="19">
        <f aca="true" t="shared" si="7" ref="AB20:AB37">IF(AD20=21,J20,0)</f>
        <v>0</v>
      </c>
      <c r="AD20" s="36">
        <v>15</v>
      </c>
      <c r="AE20" s="36">
        <f aca="true" t="shared" si="8" ref="AE20:AE37">G20*1</f>
        <v>0</v>
      </c>
      <c r="AF20" s="36">
        <f aca="true" t="shared" si="9" ref="AF20:AF37">G20*(1-1)</f>
        <v>0</v>
      </c>
    </row>
    <row r="21" spans="1:32" ht="12.75">
      <c r="A21" s="6" t="s">
        <v>12</v>
      </c>
      <c r="B21" s="6"/>
      <c r="C21" s="6" t="s">
        <v>43</v>
      </c>
      <c r="D21" s="6" t="s">
        <v>80</v>
      </c>
      <c r="E21" s="6" t="s">
        <v>110</v>
      </c>
      <c r="F21" s="19">
        <v>1</v>
      </c>
      <c r="H21" s="19">
        <f t="shared" si="0"/>
        <v>0</v>
      </c>
      <c r="I21" s="19">
        <f t="shared" si="1"/>
        <v>0</v>
      </c>
      <c r="J21" s="19">
        <f t="shared" si="2"/>
        <v>0</v>
      </c>
      <c r="K21" s="19">
        <v>0.15</v>
      </c>
      <c r="L21" s="19">
        <f t="shared" si="3"/>
        <v>0.15</v>
      </c>
      <c r="M21" s="32"/>
      <c r="N21" s="32" t="s">
        <v>131</v>
      </c>
      <c r="O21" s="19">
        <f t="shared" si="4"/>
        <v>0</v>
      </c>
      <c r="Z21" s="19">
        <f t="shared" si="5"/>
        <v>0</v>
      </c>
      <c r="AA21" s="19">
        <f t="shared" si="6"/>
        <v>0</v>
      </c>
      <c r="AB21" s="19">
        <f t="shared" si="7"/>
        <v>0</v>
      </c>
      <c r="AD21" s="36">
        <v>15</v>
      </c>
      <c r="AE21" s="36">
        <f t="shared" si="8"/>
        <v>0</v>
      </c>
      <c r="AF21" s="36">
        <f t="shared" si="9"/>
        <v>0</v>
      </c>
    </row>
    <row r="22" spans="1:32" ht="12.75">
      <c r="A22" s="6" t="s">
        <v>13</v>
      </c>
      <c r="B22" s="6"/>
      <c r="C22" s="6" t="s">
        <v>44</v>
      </c>
      <c r="D22" s="6" t="s">
        <v>81</v>
      </c>
      <c r="E22" s="6" t="s">
        <v>110</v>
      </c>
      <c r="F22" s="19">
        <v>1</v>
      </c>
      <c r="H22" s="19">
        <f t="shared" si="0"/>
        <v>0</v>
      </c>
      <c r="I22" s="19">
        <f t="shared" si="1"/>
        <v>0</v>
      </c>
      <c r="J22" s="19">
        <f t="shared" si="2"/>
        <v>0</v>
      </c>
      <c r="K22" s="19">
        <v>0.09</v>
      </c>
      <c r="L22" s="19">
        <f t="shared" si="3"/>
        <v>0.09</v>
      </c>
      <c r="M22" s="32"/>
      <c r="N22" s="32" t="s">
        <v>131</v>
      </c>
      <c r="O22" s="19">
        <f t="shared" si="4"/>
        <v>0</v>
      </c>
      <c r="Z22" s="19">
        <f t="shared" si="5"/>
        <v>0</v>
      </c>
      <c r="AA22" s="19">
        <f t="shared" si="6"/>
        <v>0</v>
      </c>
      <c r="AB22" s="19">
        <f t="shared" si="7"/>
        <v>0</v>
      </c>
      <c r="AD22" s="36">
        <v>15</v>
      </c>
      <c r="AE22" s="36">
        <f t="shared" si="8"/>
        <v>0</v>
      </c>
      <c r="AF22" s="36">
        <f t="shared" si="9"/>
        <v>0</v>
      </c>
    </row>
    <row r="23" spans="1:32" ht="12.75">
      <c r="A23" s="6" t="s">
        <v>14</v>
      </c>
      <c r="B23" s="6"/>
      <c r="C23" s="6" t="s">
        <v>45</v>
      </c>
      <c r="D23" s="6" t="s">
        <v>82</v>
      </c>
      <c r="E23" s="6" t="s">
        <v>110</v>
      </c>
      <c r="F23" s="19">
        <v>3</v>
      </c>
      <c r="H23" s="19">
        <f t="shared" si="0"/>
        <v>0</v>
      </c>
      <c r="I23" s="19">
        <f t="shared" si="1"/>
        <v>0</v>
      </c>
      <c r="J23" s="19">
        <f t="shared" si="2"/>
        <v>0</v>
      </c>
      <c r="K23" s="19">
        <v>0.03</v>
      </c>
      <c r="L23" s="19">
        <f t="shared" si="3"/>
        <v>0.09</v>
      </c>
      <c r="M23" s="32"/>
      <c r="N23" s="32" t="s">
        <v>131</v>
      </c>
      <c r="O23" s="19">
        <f t="shared" si="4"/>
        <v>0</v>
      </c>
      <c r="Z23" s="19">
        <f t="shared" si="5"/>
        <v>0</v>
      </c>
      <c r="AA23" s="19">
        <f t="shared" si="6"/>
        <v>0</v>
      </c>
      <c r="AB23" s="19">
        <f t="shared" si="7"/>
        <v>0</v>
      </c>
      <c r="AD23" s="36">
        <v>15</v>
      </c>
      <c r="AE23" s="36">
        <f t="shared" si="8"/>
        <v>0</v>
      </c>
      <c r="AF23" s="36">
        <f t="shared" si="9"/>
        <v>0</v>
      </c>
    </row>
    <row r="24" spans="1:32" ht="12.75">
      <c r="A24" s="6" t="s">
        <v>15</v>
      </c>
      <c r="B24" s="6"/>
      <c r="C24" s="6" t="s">
        <v>46</v>
      </c>
      <c r="D24" s="6" t="s">
        <v>83</v>
      </c>
      <c r="E24" s="6" t="s">
        <v>110</v>
      </c>
      <c r="F24" s="19">
        <v>9</v>
      </c>
      <c r="H24" s="19">
        <f t="shared" si="0"/>
        <v>0</v>
      </c>
      <c r="I24" s="19">
        <f t="shared" si="1"/>
        <v>0</v>
      </c>
      <c r="J24" s="19">
        <f t="shared" si="2"/>
        <v>0</v>
      </c>
      <c r="K24" s="19">
        <v>0.09</v>
      </c>
      <c r="L24" s="19">
        <f t="shared" si="3"/>
        <v>0.8099999999999999</v>
      </c>
      <c r="M24" s="32"/>
      <c r="N24" s="32" t="s">
        <v>131</v>
      </c>
      <c r="O24" s="19">
        <f t="shared" si="4"/>
        <v>0</v>
      </c>
      <c r="Z24" s="19">
        <f t="shared" si="5"/>
        <v>0</v>
      </c>
      <c r="AA24" s="19">
        <f t="shared" si="6"/>
        <v>0</v>
      </c>
      <c r="AB24" s="19">
        <f t="shared" si="7"/>
        <v>0</v>
      </c>
      <c r="AD24" s="36">
        <v>15</v>
      </c>
      <c r="AE24" s="36">
        <f t="shared" si="8"/>
        <v>0</v>
      </c>
      <c r="AF24" s="36">
        <f t="shared" si="9"/>
        <v>0</v>
      </c>
    </row>
    <row r="25" spans="1:32" ht="12.75">
      <c r="A25" s="6" t="s">
        <v>16</v>
      </c>
      <c r="B25" s="6"/>
      <c r="C25" s="6" t="s">
        <v>47</v>
      </c>
      <c r="D25" s="6" t="s">
        <v>84</v>
      </c>
      <c r="E25" s="6" t="s">
        <v>110</v>
      </c>
      <c r="F25" s="19">
        <v>1</v>
      </c>
      <c r="H25" s="19">
        <f t="shared" si="0"/>
        <v>0</v>
      </c>
      <c r="I25" s="19">
        <f t="shared" si="1"/>
        <v>0</v>
      </c>
      <c r="J25" s="19">
        <f t="shared" si="2"/>
        <v>0</v>
      </c>
      <c r="K25" s="19">
        <v>0.1</v>
      </c>
      <c r="L25" s="19">
        <f t="shared" si="3"/>
        <v>0.1</v>
      </c>
      <c r="M25" s="32"/>
      <c r="N25" s="32" t="s">
        <v>131</v>
      </c>
      <c r="O25" s="19">
        <f t="shared" si="4"/>
        <v>0</v>
      </c>
      <c r="Z25" s="19">
        <f t="shared" si="5"/>
        <v>0</v>
      </c>
      <c r="AA25" s="19">
        <f t="shared" si="6"/>
        <v>0</v>
      </c>
      <c r="AB25" s="19">
        <f t="shared" si="7"/>
        <v>0</v>
      </c>
      <c r="AD25" s="36">
        <v>15</v>
      </c>
      <c r="AE25" s="36">
        <f t="shared" si="8"/>
        <v>0</v>
      </c>
      <c r="AF25" s="36">
        <f t="shared" si="9"/>
        <v>0</v>
      </c>
    </row>
    <row r="26" spans="1:32" ht="12.75">
      <c r="A26" s="6" t="s">
        <v>17</v>
      </c>
      <c r="B26" s="6"/>
      <c r="C26" s="6" t="s">
        <v>48</v>
      </c>
      <c r="D26" s="6" t="s">
        <v>85</v>
      </c>
      <c r="E26" s="6" t="s">
        <v>110</v>
      </c>
      <c r="F26" s="19">
        <v>1</v>
      </c>
      <c r="H26" s="19">
        <f t="shared" si="0"/>
        <v>0</v>
      </c>
      <c r="I26" s="19">
        <f t="shared" si="1"/>
        <v>0</v>
      </c>
      <c r="J26" s="19">
        <f t="shared" si="2"/>
        <v>0</v>
      </c>
      <c r="K26" s="19">
        <v>0.06</v>
      </c>
      <c r="L26" s="19">
        <f t="shared" si="3"/>
        <v>0.06</v>
      </c>
      <c r="M26" s="32"/>
      <c r="N26" s="32" t="s">
        <v>131</v>
      </c>
      <c r="O26" s="19">
        <f t="shared" si="4"/>
        <v>0</v>
      </c>
      <c r="Z26" s="19">
        <f t="shared" si="5"/>
        <v>0</v>
      </c>
      <c r="AA26" s="19">
        <f t="shared" si="6"/>
        <v>0</v>
      </c>
      <c r="AB26" s="19">
        <f t="shared" si="7"/>
        <v>0</v>
      </c>
      <c r="AD26" s="36">
        <v>15</v>
      </c>
      <c r="AE26" s="36">
        <f t="shared" si="8"/>
        <v>0</v>
      </c>
      <c r="AF26" s="36">
        <f t="shared" si="9"/>
        <v>0</v>
      </c>
    </row>
    <row r="27" spans="1:32" ht="12.75">
      <c r="A27" s="6" t="s">
        <v>18</v>
      </c>
      <c r="B27" s="6"/>
      <c r="C27" s="6" t="s">
        <v>49</v>
      </c>
      <c r="D27" s="6" t="s">
        <v>86</v>
      </c>
      <c r="E27" s="6" t="s">
        <v>110</v>
      </c>
      <c r="F27" s="19">
        <v>1</v>
      </c>
      <c r="H27" s="19">
        <f t="shared" si="0"/>
        <v>0</v>
      </c>
      <c r="I27" s="19">
        <f t="shared" si="1"/>
        <v>0</v>
      </c>
      <c r="J27" s="19">
        <f t="shared" si="2"/>
        <v>0</v>
      </c>
      <c r="K27" s="19">
        <v>0.25</v>
      </c>
      <c r="L27" s="19">
        <f t="shared" si="3"/>
        <v>0.25</v>
      </c>
      <c r="M27" s="32"/>
      <c r="N27" s="32" t="s">
        <v>131</v>
      </c>
      <c r="O27" s="19">
        <f t="shared" si="4"/>
        <v>0</v>
      </c>
      <c r="Z27" s="19">
        <f t="shared" si="5"/>
        <v>0</v>
      </c>
      <c r="AA27" s="19">
        <f t="shared" si="6"/>
        <v>0</v>
      </c>
      <c r="AB27" s="19">
        <f t="shared" si="7"/>
        <v>0</v>
      </c>
      <c r="AD27" s="36">
        <v>15</v>
      </c>
      <c r="AE27" s="36">
        <f t="shared" si="8"/>
        <v>0</v>
      </c>
      <c r="AF27" s="36">
        <f t="shared" si="9"/>
        <v>0</v>
      </c>
    </row>
    <row r="28" spans="1:32" ht="12.75">
      <c r="A28" s="6" t="s">
        <v>19</v>
      </c>
      <c r="B28" s="6"/>
      <c r="C28" s="6" t="s">
        <v>50</v>
      </c>
      <c r="D28" s="6" t="s">
        <v>87</v>
      </c>
      <c r="E28" s="6" t="s">
        <v>110</v>
      </c>
      <c r="F28" s="19">
        <v>4</v>
      </c>
      <c r="H28" s="19">
        <f t="shared" si="0"/>
        <v>0</v>
      </c>
      <c r="I28" s="19">
        <f t="shared" si="1"/>
        <v>0</v>
      </c>
      <c r="J28" s="19">
        <f t="shared" si="2"/>
        <v>0</v>
      </c>
      <c r="K28" s="19">
        <v>0.09</v>
      </c>
      <c r="L28" s="19">
        <f t="shared" si="3"/>
        <v>0.36</v>
      </c>
      <c r="M28" s="32"/>
      <c r="N28" s="32" t="s">
        <v>131</v>
      </c>
      <c r="O28" s="19">
        <f t="shared" si="4"/>
        <v>0</v>
      </c>
      <c r="Z28" s="19">
        <f t="shared" si="5"/>
        <v>0</v>
      </c>
      <c r="AA28" s="19">
        <f t="shared" si="6"/>
        <v>0</v>
      </c>
      <c r="AB28" s="19">
        <f t="shared" si="7"/>
        <v>0</v>
      </c>
      <c r="AD28" s="36">
        <v>15</v>
      </c>
      <c r="AE28" s="36">
        <f t="shared" si="8"/>
        <v>0</v>
      </c>
      <c r="AF28" s="36">
        <f t="shared" si="9"/>
        <v>0</v>
      </c>
    </row>
    <row r="29" spans="1:32" ht="12.75">
      <c r="A29" s="6" t="s">
        <v>20</v>
      </c>
      <c r="B29" s="6"/>
      <c r="C29" s="6" t="s">
        <v>51</v>
      </c>
      <c r="D29" s="6" t="s">
        <v>88</v>
      </c>
      <c r="E29" s="6" t="s">
        <v>110</v>
      </c>
      <c r="F29" s="19">
        <v>2</v>
      </c>
      <c r="H29" s="19">
        <f t="shared" si="0"/>
        <v>0</v>
      </c>
      <c r="I29" s="19">
        <f t="shared" si="1"/>
        <v>0</v>
      </c>
      <c r="J29" s="19">
        <f t="shared" si="2"/>
        <v>0</v>
      </c>
      <c r="K29" s="19">
        <v>0.09</v>
      </c>
      <c r="L29" s="19">
        <f t="shared" si="3"/>
        <v>0.18</v>
      </c>
      <c r="M29" s="32"/>
      <c r="N29" s="32" t="s">
        <v>131</v>
      </c>
      <c r="O29" s="19">
        <f t="shared" si="4"/>
        <v>0</v>
      </c>
      <c r="Z29" s="19">
        <f t="shared" si="5"/>
        <v>0</v>
      </c>
      <c r="AA29" s="19">
        <f t="shared" si="6"/>
        <v>0</v>
      </c>
      <c r="AB29" s="19">
        <f t="shared" si="7"/>
        <v>0</v>
      </c>
      <c r="AD29" s="36">
        <v>15</v>
      </c>
      <c r="AE29" s="36">
        <f t="shared" si="8"/>
        <v>0</v>
      </c>
      <c r="AF29" s="36">
        <f t="shared" si="9"/>
        <v>0</v>
      </c>
    </row>
    <row r="30" spans="1:32" ht="12.75">
      <c r="A30" s="6" t="s">
        <v>21</v>
      </c>
      <c r="B30" s="6"/>
      <c r="C30" s="6" t="s">
        <v>52</v>
      </c>
      <c r="D30" s="6" t="s">
        <v>89</v>
      </c>
      <c r="E30" s="6" t="s">
        <v>110</v>
      </c>
      <c r="F30" s="19">
        <v>2</v>
      </c>
      <c r="H30" s="19">
        <f t="shared" si="0"/>
        <v>0</v>
      </c>
      <c r="I30" s="19">
        <f t="shared" si="1"/>
        <v>0</v>
      </c>
      <c r="J30" s="19">
        <f t="shared" si="2"/>
        <v>0</v>
      </c>
      <c r="K30" s="19">
        <v>0.08</v>
      </c>
      <c r="L30" s="19">
        <f t="shared" si="3"/>
        <v>0.16</v>
      </c>
      <c r="M30" s="32"/>
      <c r="N30" s="32" t="s">
        <v>131</v>
      </c>
      <c r="O30" s="19">
        <f t="shared" si="4"/>
        <v>0</v>
      </c>
      <c r="Z30" s="19">
        <f t="shared" si="5"/>
        <v>0</v>
      </c>
      <c r="AA30" s="19">
        <f t="shared" si="6"/>
        <v>0</v>
      </c>
      <c r="AB30" s="19">
        <f t="shared" si="7"/>
        <v>0</v>
      </c>
      <c r="AD30" s="36">
        <v>15</v>
      </c>
      <c r="AE30" s="36">
        <f t="shared" si="8"/>
        <v>0</v>
      </c>
      <c r="AF30" s="36">
        <f t="shared" si="9"/>
        <v>0</v>
      </c>
    </row>
    <row r="31" spans="1:32" ht="12.75">
      <c r="A31" s="6" t="s">
        <v>22</v>
      </c>
      <c r="B31" s="6"/>
      <c r="C31" s="6" t="s">
        <v>53</v>
      </c>
      <c r="D31" s="6" t="s">
        <v>90</v>
      </c>
      <c r="E31" s="6" t="s">
        <v>110</v>
      </c>
      <c r="F31" s="19">
        <v>1</v>
      </c>
      <c r="H31" s="19">
        <f t="shared" si="0"/>
        <v>0</v>
      </c>
      <c r="I31" s="19">
        <f t="shared" si="1"/>
        <v>0</v>
      </c>
      <c r="J31" s="19">
        <f t="shared" si="2"/>
        <v>0</v>
      </c>
      <c r="K31" s="19">
        <v>0.05</v>
      </c>
      <c r="L31" s="19">
        <f t="shared" si="3"/>
        <v>0.05</v>
      </c>
      <c r="M31" s="32"/>
      <c r="N31" s="32" t="s">
        <v>131</v>
      </c>
      <c r="O31" s="19">
        <f t="shared" si="4"/>
        <v>0</v>
      </c>
      <c r="Z31" s="19">
        <f t="shared" si="5"/>
        <v>0</v>
      </c>
      <c r="AA31" s="19">
        <f t="shared" si="6"/>
        <v>0</v>
      </c>
      <c r="AB31" s="19">
        <f t="shared" si="7"/>
        <v>0</v>
      </c>
      <c r="AD31" s="36">
        <v>15</v>
      </c>
      <c r="AE31" s="36">
        <f t="shared" si="8"/>
        <v>0</v>
      </c>
      <c r="AF31" s="36">
        <f t="shared" si="9"/>
        <v>0</v>
      </c>
    </row>
    <row r="32" spans="1:32" ht="12.75">
      <c r="A32" s="6" t="s">
        <v>23</v>
      </c>
      <c r="B32" s="6"/>
      <c r="C32" s="6" t="s">
        <v>54</v>
      </c>
      <c r="D32" s="6" t="s">
        <v>91</v>
      </c>
      <c r="E32" s="6" t="s">
        <v>110</v>
      </c>
      <c r="F32" s="19">
        <v>2</v>
      </c>
      <c r="H32" s="19">
        <f t="shared" si="0"/>
        <v>0</v>
      </c>
      <c r="I32" s="19">
        <f t="shared" si="1"/>
        <v>0</v>
      </c>
      <c r="J32" s="19">
        <f t="shared" si="2"/>
        <v>0</v>
      </c>
      <c r="K32" s="19">
        <v>0.15</v>
      </c>
      <c r="L32" s="19">
        <f t="shared" si="3"/>
        <v>0.3</v>
      </c>
      <c r="M32" s="32"/>
      <c r="N32" s="32" t="s">
        <v>131</v>
      </c>
      <c r="O32" s="19">
        <f t="shared" si="4"/>
        <v>0</v>
      </c>
      <c r="Z32" s="19">
        <f t="shared" si="5"/>
        <v>0</v>
      </c>
      <c r="AA32" s="19">
        <f t="shared" si="6"/>
        <v>0</v>
      </c>
      <c r="AB32" s="19">
        <f t="shared" si="7"/>
        <v>0</v>
      </c>
      <c r="AD32" s="36">
        <v>15</v>
      </c>
      <c r="AE32" s="36">
        <f t="shared" si="8"/>
        <v>0</v>
      </c>
      <c r="AF32" s="36">
        <f t="shared" si="9"/>
        <v>0</v>
      </c>
    </row>
    <row r="33" spans="1:32" ht="12.75">
      <c r="A33" s="6" t="s">
        <v>24</v>
      </c>
      <c r="B33" s="6"/>
      <c r="C33" s="6" t="s">
        <v>55</v>
      </c>
      <c r="D33" s="6" t="s">
        <v>92</v>
      </c>
      <c r="E33" s="6" t="s">
        <v>110</v>
      </c>
      <c r="F33" s="19">
        <v>1</v>
      </c>
      <c r="H33" s="19">
        <f t="shared" si="0"/>
        <v>0</v>
      </c>
      <c r="I33" s="19">
        <f t="shared" si="1"/>
        <v>0</v>
      </c>
      <c r="J33" s="19">
        <f t="shared" si="2"/>
        <v>0</v>
      </c>
      <c r="K33" s="19">
        <v>0.02</v>
      </c>
      <c r="L33" s="19">
        <f t="shared" si="3"/>
        <v>0.02</v>
      </c>
      <c r="M33" s="32"/>
      <c r="N33" s="32" t="s">
        <v>131</v>
      </c>
      <c r="O33" s="19">
        <f t="shared" si="4"/>
        <v>0</v>
      </c>
      <c r="Z33" s="19">
        <f t="shared" si="5"/>
        <v>0</v>
      </c>
      <c r="AA33" s="19">
        <f t="shared" si="6"/>
        <v>0</v>
      </c>
      <c r="AB33" s="19">
        <f t="shared" si="7"/>
        <v>0</v>
      </c>
      <c r="AD33" s="36">
        <v>15</v>
      </c>
      <c r="AE33" s="36">
        <f t="shared" si="8"/>
        <v>0</v>
      </c>
      <c r="AF33" s="36">
        <f t="shared" si="9"/>
        <v>0</v>
      </c>
    </row>
    <row r="34" spans="1:32" ht="12.75">
      <c r="A34" s="6" t="s">
        <v>25</v>
      </c>
      <c r="B34" s="6"/>
      <c r="C34" s="6" t="s">
        <v>56</v>
      </c>
      <c r="D34" s="6" t="s">
        <v>93</v>
      </c>
      <c r="E34" s="6" t="s">
        <v>110</v>
      </c>
      <c r="F34" s="19">
        <v>4</v>
      </c>
      <c r="H34" s="19">
        <f t="shared" si="0"/>
        <v>0</v>
      </c>
      <c r="I34" s="19">
        <f t="shared" si="1"/>
        <v>0</v>
      </c>
      <c r="J34" s="19">
        <f t="shared" si="2"/>
        <v>0</v>
      </c>
      <c r="K34" s="19">
        <v>0.03</v>
      </c>
      <c r="L34" s="19">
        <f t="shared" si="3"/>
        <v>0.12</v>
      </c>
      <c r="M34" s="32"/>
      <c r="N34" s="32" t="s">
        <v>131</v>
      </c>
      <c r="O34" s="19">
        <f t="shared" si="4"/>
        <v>0</v>
      </c>
      <c r="Z34" s="19">
        <f t="shared" si="5"/>
        <v>0</v>
      </c>
      <c r="AA34" s="19">
        <f t="shared" si="6"/>
        <v>0</v>
      </c>
      <c r="AB34" s="19">
        <f t="shared" si="7"/>
        <v>0</v>
      </c>
      <c r="AD34" s="36">
        <v>15</v>
      </c>
      <c r="AE34" s="36">
        <f t="shared" si="8"/>
        <v>0</v>
      </c>
      <c r="AF34" s="36">
        <f t="shared" si="9"/>
        <v>0</v>
      </c>
    </row>
    <row r="35" spans="1:32" ht="12.75">
      <c r="A35" s="6" t="s">
        <v>26</v>
      </c>
      <c r="B35" s="6"/>
      <c r="C35" s="6" t="s">
        <v>57</v>
      </c>
      <c r="D35" s="6" t="s">
        <v>94</v>
      </c>
      <c r="E35" s="6" t="s">
        <v>110</v>
      </c>
      <c r="F35" s="19">
        <v>1</v>
      </c>
      <c r="H35" s="19">
        <f t="shared" si="0"/>
        <v>0</v>
      </c>
      <c r="I35" s="19">
        <f t="shared" si="1"/>
        <v>0</v>
      </c>
      <c r="J35" s="19">
        <f t="shared" si="2"/>
        <v>0</v>
      </c>
      <c r="K35" s="19">
        <v>0.035</v>
      </c>
      <c r="L35" s="19">
        <f t="shared" si="3"/>
        <v>0.035</v>
      </c>
      <c r="M35" s="32"/>
      <c r="N35" s="32" t="s">
        <v>131</v>
      </c>
      <c r="O35" s="19">
        <f t="shared" si="4"/>
        <v>0</v>
      </c>
      <c r="Z35" s="19">
        <f t="shared" si="5"/>
        <v>0</v>
      </c>
      <c r="AA35" s="19">
        <f t="shared" si="6"/>
        <v>0</v>
      </c>
      <c r="AB35" s="19">
        <f t="shared" si="7"/>
        <v>0</v>
      </c>
      <c r="AD35" s="36">
        <v>15</v>
      </c>
      <c r="AE35" s="36">
        <f t="shared" si="8"/>
        <v>0</v>
      </c>
      <c r="AF35" s="36">
        <f t="shared" si="9"/>
        <v>0</v>
      </c>
    </row>
    <row r="36" spans="1:32" ht="12.75">
      <c r="A36" s="6" t="s">
        <v>27</v>
      </c>
      <c r="B36" s="6"/>
      <c r="C36" s="6" t="s">
        <v>58</v>
      </c>
      <c r="D36" s="6" t="s">
        <v>95</v>
      </c>
      <c r="E36" s="6" t="s">
        <v>110</v>
      </c>
      <c r="F36" s="19">
        <v>1</v>
      </c>
      <c r="H36" s="19">
        <f t="shared" si="0"/>
        <v>0</v>
      </c>
      <c r="I36" s="19">
        <f t="shared" si="1"/>
        <v>0</v>
      </c>
      <c r="J36" s="19">
        <f t="shared" si="2"/>
        <v>0</v>
      </c>
      <c r="K36" s="19">
        <v>0.02</v>
      </c>
      <c r="L36" s="19">
        <f t="shared" si="3"/>
        <v>0.02</v>
      </c>
      <c r="M36" s="32"/>
      <c r="N36" s="32" t="s">
        <v>131</v>
      </c>
      <c r="O36" s="19">
        <f t="shared" si="4"/>
        <v>0</v>
      </c>
      <c r="Z36" s="19">
        <f t="shared" si="5"/>
        <v>0</v>
      </c>
      <c r="AA36" s="19">
        <f t="shared" si="6"/>
        <v>0</v>
      </c>
      <c r="AB36" s="19">
        <f t="shared" si="7"/>
        <v>0</v>
      </c>
      <c r="AD36" s="36">
        <v>15</v>
      </c>
      <c r="AE36" s="36">
        <f t="shared" si="8"/>
        <v>0</v>
      </c>
      <c r="AF36" s="36">
        <f t="shared" si="9"/>
        <v>0</v>
      </c>
    </row>
    <row r="37" spans="1:32" ht="12.75">
      <c r="A37" s="6" t="s">
        <v>28</v>
      </c>
      <c r="B37" s="6"/>
      <c r="C37" s="6" t="s">
        <v>59</v>
      </c>
      <c r="D37" s="6" t="s">
        <v>96</v>
      </c>
      <c r="E37" s="6" t="s">
        <v>110</v>
      </c>
      <c r="F37" s="19">
        <v>1</v>
      </c>
      <c r="H37" s="19">
        <f t="shared" si="0"/>
        <v>0</v>
      </c>
      <c r="I37" s="19">
        <f t="shared" si="1"/>
        <v>0</v>
      </c>
      <c r="J37" s="19">
        <f t="shared" si="2"/>
        <v>0</v>
      </c>
      <c r="K37" s="19">
        <v>0.15</v>
      </c>
      <c r="L37" s="19">
        <f t="shared" si="3"/>
        <v>0.15</v>
      </c>
      <c r="M37" s="32"/>
      <c r="N37" s="32" t="s">
        <v>131</v>
      </c>
      <c r="O37" s="19">
        <f t="shared" si="4"/>
        <v>0</v>
      </c>
      <c r="Z37" s="19">
        <f t="shared" si="5"/>
        <v>0</v>
      </c>
      <c r="AA37" s="19">
        <f t="shared" si="6"/>
        <v>0</v>
      </c>
      <c r="AB37" s="19">
        <f t="shared" si="7"/>
        <v>0</v>
      </c>
      <c r="AD37" s="36">
        <v>15</v>
      </c>
      <c r="AE37" s="36">
        <f t="shared" si="8"/>
        <v>0</v>
      </c>
      <c r="AF37" s="36">
        <f t="shared" si="9"/>
        <v>0</v>
      </c>
    </row>
    <row r="38" spans="1:37" ht="12.75">
      <c r="A38" s="5"/>
      <c r="B38" s="14"/>
      <c r="C38" s="14" t="s">
        <v>60</v>
      </c>
      <c r="D38" s="113" t="s">
        <v>97</v>
      </c>
      <c r="E38" s="114"/>
      <c r="F38" s="114"/>
      <c r="G38" s="114"/>
      <c r="H38" s="38">
        <f>SUM(H39:H39)</f>
        <v>0</v>
      </c>
      <c r="I38" s="38">
        <f>SUM(I39:I39)</f>
        <v>0</v>
      </c>
      <c r="J38" s="38">
        <f>H38+I38</f>
        <v>0</v>
      </c>
      <c r="K38" s="28"/>
      <c r="L38" s="38">
        <f>SUM(L39:L39)</f>
        <v>0</v>
      </c>
      <c r="M38" s="28"/>
      <c r="P38" s="38">
        <f>IF(Q38="PR",J38,SUM(O39:O39))</f>
        <v>0</v>
      </c>
      <c r="Q38" s="28" t="s">
        <v>135</v>
      </c>
      <c r="R38" s="38">
        <f>IF(Q38="HS",H38,0)</f>
        <v>0</v>
      </c>
      <c r="S38" s="38">
        <f>IF(Q38="HS",I38-P38,0)</f>
        <v>0</v>
      </c>
      <c r="T38" s="38">
        <f>IF(Q38="PS",H38,0)</f>
        <v>0</v>
      </c>
      <c r="U38" s="38">
        <f>IF(Q38="PS",I38-P38,0)</f>
        <v>0</v>
      </c>
      <c r="V38" s="38">
        <f>IF(Q38="MP",H38,0)</f>
        <v>0</v>
      </c>
      <c r="W38" s="38">
        <f>IF(Q38="MP",I38-P38,0)</f>
        <v>0</v>
      </c>
      <c r="X38" s="38">
        <f>IF(Q38="OM",H38,0)</f>
        <v>0</v>
      </c>
      <c r="Y38" s="28"/>
      <c r="AI38" s="38">
        <f>SUM(Z39:Z39)</f>
        <v>0</v>
      </c>
      <c r="AJ38" s="38">
        <f>SUM(AA39:AA39)</f>
        <v>0</v>
      </c>
      <c r="AK38" s="38">
        <f>SUM(AB39:AB39)</f>
        <v>0</v>
      </c>
    </row>
    <row r="39" spans="1:32" ht="12.75">
      <c r="A39" s="4" t="s">
        <v>29</v>
      </c>
      <c r="B39" s="4"/>
      <c r="C39" s="4" t="s">
        <v>61</v>
      </c>
      <c r="D39" s="4" t="s">
        <v>98</v>
      </c>
      <c r="E39" s="4" t="s">
        <v>111</v>
      </c>
      <c r="F39" s="18">
        <v>3.43</v>
      </c>
      <c r="H39" s="18">
        <f>ROUND(F39*AE39,2)</f>
        <v>0</v>
      </c>
      <c r="I39" s="18">
        <f>J39-H39</f>
        <v>0</v>
      </c>
      <c r="J39" s="18">
        <f>ROUND(F39*G39,2)</f>
        <v>0</v>
      </c>
      <c r="K39" s="18">
        <v>0</v>
      </c>
      <c r="L39" s="18">
        <f>F39*K39</f>
        <v>0</v>
      </c>
      <c r="M39" s="31" t="s">
        <v>130</v>
      </c>
      <c r="N39" s="31" t="s">
        <v>11</v>
      </c>
      <c r="O39" s="18">
        <f>IF(N39="5",I39,0)</f>
        <v>0</v>
      </c>
      <c r="Z39" s="18">
        <f>IF(AD39=0,J39,0)</f>
        <v>0</v>
      </c>
      <c r="AA39" s="18">
        <f>IF(AD39=15,J39,0)</f>
        <v>0</v>
      </c>
      <c r="AB39" s="18">
        <f>IF(AD39=21,J39,0)</f>
        <v>0</v>
      </c>
      <c r="AD39" s="36">
        <v>15</v>
      </c>
      <c r="AE39" s="36">
        <f>G39*0</f>
        <v>0</v>
      </c>
      <c r="AF39" s="36">
        <f>G39*(1-0)</f>
        <v>0</v>
      </c>
    </row>
    <row r="40" spans="1:37" ht="12.75">
      <c r="A40" s="5"/>
      <c r="B40" s="14"/>
      <c r="C40" s="14" t="s">
        <v>62</v>
      </c>
      <c r="D40" s="113" t="s">
        <v>99</v>
      </c>
      <c r="E40" s="114"/>
      <c r="F40" s="114"/>
      <c r="G40" s="114"/>
      <c r="H40" s="38">
        <f>SUM(H41:H44)</f>
        <v>0</v>
      </c>
      <c r="I40" s="38">
        <f>SUM(I41:I44)</f>
        <v>0</v>
      </c>
      <c r="J40" s="38">
        <f>H40+I40</f>
        <v>0</v>
      </c>
      <c r="K40" s="28"/>
      <c r="L40" s="38">
        <f>SUM(L41:L44)</f>
        <v>0</v>
      </c>
      <c r="M40" s="28"/>
      <c r="P40" s="38">
        <f>IF(Q40="PR",J40,SUM(O41:O44))</f>
        <v>0</v>
      </c>
      <c r="Q40" s="28" t="s">
        <v>135</v>
      </c>
      <c r="R40" s="38">
        <f>IF(Q40="HS",H40,0)</f>
        <v>0</v>
      </c>
      <c r="S40" s="38">
        <f>IF(Q40="HS",I40-P40,0)</f>
        <v>0</v>
      </c>
      <c r="T40" s="38">
        <f>IF(Q40="PS",H40,0)</f>
        <v>0</v>
      </c>
      <c r="U40" s="38">
        <f>IF(Q40="PS",I40-P40,0)</f>
        <v>0</v>
      </c>
      <c r="V40" s="38">
        <f>IF(Q40="MP",H40,0)</f>
        <v>0</v>
      </c>
      <c r="W40" s="38">
        <f>IF(Q40="MP",I40-P40,0)</f>
        <v>0</v>
      </c>
      <c r="X40" s="38">
        <f>IF(Q40="OM",H40,0)</f>
        <v>0</v>
      </c>
      <c r="Y40" s="28"/>
      <c r="AI40" s="38">
        <f>SUM(Z41:Z44)</f>
        <v>0</v>
      </c>
      <c r="AJ40" s="38">
        <f>SUM(AA41:AA44)</f>
        <v>0</v>
      </c>
      <c r="AK40" s="38">
        <f>SUM(AB41:AB44)</f>
        <v>0</v>
      </c>
    </row>
    <row r="41" spans="1:32" ht="12.75">
      <c r="A41" s="4" t="s">
        <v>30</v>
      </c>
      <c r="B41" s="4"/>
      <c r="C41" s="4" t="s">
        <v>63</v>
      </c>
      <c r="D41" s="4" t="s">
        <v>100</v>
      </c>
      <c r="E41" s="4" t="s">
        <v>111</v>
      </c>
      <c r="F41" s="18">
        <v>0.29</v>
      </c>
      <c r="H41" s="18">
        <f>ROUND(F41*AE41,2)</f>
        <v>0</v>
      </c>
      <c r="I41" s="18">
        <f>J41-H41</f>
        <v>0</v>
      </c>
      <c r="J41" s="18">
        <f>ROUND(F41*G41,2)</f>
        <v>0</v>
      </c>
      <c r="K41" s="18">
        <v>0</v>
      </c>
      <c r="L41" s="18">
        <f>F41*K41</f>
        <v>0</v>
      </c>
      <c r="M41" s="31" t="s">
        <v>130</v>
      </c>
      <c r="N41" s="31" t="s">
        <v>11</v>
      </c>
      <c r="O41" s="18">
        <f>IF(N41="5",I41,0)</f>
        <v>0</v>
      </c>
      <c r="Z41" s="18">
        <f>IF(AD41=0,J41,0)</f>
        <v>0</v>
      </c>
      <c r="AA41" s="18">
        <f>IF(AD41=15,J41,0)</f>
        <v>0</v>
      </c>
      <c r="AB41" s="18">
        <f>IF(AD41=21,J41,0)</f>
        <v>0</v>
      </c>
      <c r="AD41" s="36">
        <v>15</v>
      </c>
      <c r="AE41" s="36">
        <f>G41*0.00897134956107913</f>
        <v>0</v>
      </c>
      <c r="AF41" s="36">
        <f>G41*(1-0.00897134956107913)</f>
        <v>0</v>
      </c>
    </row>
    <row r="42" spans="1:32" ht="12.75">
      <c r="A42" s="4" t="s">
        <v>31</v>
      </c>
      <c r="B42" s="4"/>
      <c r="C42" s="4" t="s">
        <v>64</v>
      </c>
      <c r="D42" s="4" t="s">
        <v>101</v>
      </c>
      <c r="E42" s="4" t="s">
        <v>111</v>
      </c>
      <c r="F42" s="18">
        <v>2.9</v>
      </c>
      <c r="H42" s="18">
        <f>ROUND(F42*AE42,2)</f>
        <v>0</v>
      </c>
      <c r="I42" s="18">
        <f>J42-H42</f>
        <v>0</v>
      </c>
      <c r="J42" s="18">
        <f>ROUND(F42*G42,2)</f>
        <v>0</v>
      </c>
      <c r="K42" s="18">
        <v>0</v>
      </c>
      <c r="L42" s="18">
        <f>F42*K42</f>
        <v>0</v>
      </c>
      <c r="M42" s="31" t="s">
        <v>130</v>
      </c>
      <c r="N42" s="31" t="s">
        <v>11</v>
      </c>
      <c r="O42" s="18">
        <f>IF(N42="5",I42,0)</f>
        <v>0</v>
      </c>
      <c r="Z42" s="18">
        <f>IF(AD42=0,J42,0)</f>
        <v>0</v>
      </c>
      <c r="AA42" s="18">
        <f>IF(AD42=15,J42,0)</f>
        <v>0</v>
      </c>
      <c r="AB42" s="18">
        <f>IF(AD42=21,J42,0)</f>
        <v>0</v>
      </c>
      <c r="AD42" s="36">
        <v>15</v>
      </c>
      <c r="AE42" s="36">
        <f>G42*0</f>
        <v>0</v>
      </c>
      <c r="AF42" s="36">
        <f>G42*(1-0)</f>
        <v>0</v>
      </c>
    </row>
    <row r="43" ht="12.75">
      <c r="D43" s="10" t="s">
        <v>102</v>
      </c>
    </row>
    <row r="44" spans="1:32" ht="12.75">
      <c r="A44" s="7" t="s">
        <v>32</v>
      </c>
      <c r="B44" s="7"/>
      <c r="C44" s="7" t="s">
        <v>65</v>
      </c>
      <c r="D44" s="7" t="s">
        <v>103</v>
      </c>
      <c r="E44" s="7" t="s">
        <v>111</v>
      </c>
      <c r="F44" s="20">
        <v>0.29</v>
      </c>
      <c r="G44" s="23"/>
      <c r="H44" s="20">
        <f>ROUND(F44*AE44,2)</f>
        <v>0</v>
      </c>
      <c r="I44" s="20">
        <f>J44-H44</f>
        <v>0</v>
      </c>
      <c r="J44" s="20">
        <f>ROUND(F44*G44,2)</f>
        <v>0</v>
      </c>
      <c r="K44" s="20">
        <v>0</v>
      </c>
      <c r="L44" s="20">
        <f>F44*K44</f>
        <v>0</v>
      </c>
      <c r="M44" s="33"/>
      <c r="N44" s="31" t="s">
        <v>7</v>
      </c>
      <c r="O44" s="18">
        <f>IF(N44="5",I44,0)</f>
        <v>0</v>
      </c>
      <c r="Z44" s="18">
        <f>IF(AD44=0,J44,0)</f>
        <v>0</v>
      </c>
      <c r="AA44" s="18">
        <f>IF(AD44=15,J44,0)</f>
        <v>0</v>
      </c>
      <c r="AB44" s="18">
        <f>IF(AD44=21,J44,0)</f>
        <v>0</v>
      </c>
      <c r="AD44" s="36">
        <v>15</v>
      </c>
      <c r="AE44" s="36">
        <f>G44*0</f>
        <v>0</v>
      </c>
      <c r="AF44" s="36">
        <f>G44*(1-0)</f>
        <v>0</v>
      </c>
    </row>
    <row r="45" spans="1:28" ht="12.75">
      <c r="A45" s="8"/>
      <c r="B45" s="8"/>
      <c r="C45" s="8"/>
      <c r="D45" s="8"/>
      <c r="E45" s="8"/>
      <c r="F45" s="8"/>
      <c r="G45" s="8"/>
      <c r="H45" s="107" t="s">
        <v>117</v>
      </c>
      <c r="I45" s="97"/>
      <c r="J45" s="39">
        <f>J12+J15+J38+J40</f>
        <v>0</v>
      </c>
      <c r="K45" s="8"/>
      <c r="L45" s="8"/>
      <c r="M45" s="8"/>
      <c r="Z45" s="40">
        <f>SUM(Z13:Z44)</f>
        <v>0</v>
      </c>
      <c r="AA45" s="40">
        <f>SUM(AA13:AA44)</f>
        <v>0</v>
      </c>
      <c r="AB45" s="40">
        <f>SUM(AB13:AB44)</f>
        <v>0</v>
      </c>
    </row>
    <row r="46" ht="11.25" customHeight="1">
      <c r="A46" s="9" t="s">
        <v>33</v>
      </c>
    </row>
    <row r="47" spans="1:13" ht="409.5" customHeight="1" hidden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</sheetData>
  <sheetProtection/>
  <mergeCells count="33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45:I45"/>
    <mergeCell ref="A47:M47"/>
    <mergeCell ref="H10:J10"/>
    <mergeCell ref="K10:L10"/>
    <mergeCell ref="D12:G12"/>
    <mergeCell ref="D15:G15"/>
    <mergeCell ref="D38:G38"/>
    <mergeCell ref="D40:G40"/>
  </mergeCells>
  <printOptions/>
  <pageMargins left="0.394" right="0.394" top="0.591" bottom="0.591" header="0.5" footer="0.5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Šustr Jiří</cp:lastModifiedBy>
  <cp:lastPrinted>2014-03-02T17:39:30Z</cp:lastPrinted>
  <dcterms:created xsi:type="dcterms:W3CDTF">2014-03-02T10:26:18Z</dcterms:created>
  <dcterms:modified xsi:type="dcterms:W3CDTF">2020-09-18T05:32:08Z</dcterms:modified>
  <cp:category/>
  <cp:version/>
  <cp:contentType/>
  <cp:contentStatus/>
</cp:coreProperties>
</file>