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>
    <definedName name="_xlnm.Print_Titles" localSheetId="2">'Stavební rozpočet'!$10:$11</definedName>
  </definedNames>
  <calcPr fullCalcOnLoad="1"/>
</workbook>
</file>

<file path=xl/sharedStrings.xml><?xml version="1.0" encoding="utf-8"?>
<sst xmlns="http://schemas.openxmlformats.org/spreadsheetml/2006/main" count="585" uniqueCount="283">
  <si>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</si>
  <si>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</si>
  <si>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</si>
  <si>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</si>
  <si>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</si>
  <si>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</si>
  <si>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</si>
  <si>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</si>
  <si>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</si>
  <si>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</si>
  <si>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</si>
  <si>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</si>
  <si>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</si>
  <si>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</si>
  <si>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</si>
  <si>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</si>
  <si>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</si>
  <si>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</si>
  <si>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</si>
  <si>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</si>
  <si>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</si>
  <si>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</si>
  <si>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</si>
  <si>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</si>
  <si>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</si>
  <si>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</si>
  <si>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</si>
  <si>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</si>
  <si>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</si>
  <si>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</si>
  <si>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</si>
  <si>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</si>
  <si>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</si>
  <si>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</si>
  <si>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</si>
  <si>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</si>
  <si>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</si>
  <si>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</si>
  <si>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</si>
  <si>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</si>
  <si>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</si>
  <si>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</si>
  <si>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</si>
  <si>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</si>
  <si>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</si>
  <si>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</si>
  <si>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</si>
  <si>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</si>
  <si>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</si>
  <si>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</si>
  <si>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</si>
  <si>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</si>
  <si>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</si>
  <si>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</si>
  <si>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</si>
  <si>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</si>
  <si>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Rozpočet je zpracován na základě dokumentace pro stavební povolení. Veškeré položky rozpočtu týkající se dodávky, montáže, repase a opravy výplní otvorů jsou včetně potřebných úprav nadpraží, ostění, parapetních konstrukcí, stínících prvků a oprav povrchů.Vše podle podrobného popisu v TZ dokumentace.</t>
  </si>
  <si>
    <t>Objekt</t>
  </si>
  <si>
    <t>Kód</t>
  </si>
  <si>
    <t>64</t>
  </si>
  <si>
    <t>642101011RAB</t>
  </si>
  <si>
    <t>642101011RAC</t>
  </si>
  <si>
    <t>642101012RAB</t>
  </si>
  <si>
    <t>642101012RAC</t>
  </si>
  <si>
    <t>642101013RAB</t>
  </si>
  <si>
    <t>642101013RAC</t>
  </si>
  <si>
    <t>6110H9301VD</t>
  </si>
  <si>
    <t>6110H9302VD</t>
  </si>
  <si>
    <t>6110H9307VD</t>
  </si>
  <si>
    <t>6110H9303VD</t>
  </si>
  <si>
    <t>6110H9304VD</t>
  </si>
  <si>
    <t>6110H9305VD</t>
  </si>
  <si>
    <t>6110H9306VD</t>
  </si>
  <si>
    <t>6110H9308VD</t>
  </si>
  <si>
    <t>6110H9309VD</t>
  </si>
  <si>
    <t>6110H9310VD</t>
  </si>
  <si>
    <t>6110H9311VD</t>
  </si>
  <si>
    <t>6110H9312VD</t>
  </si>
  <si>
    <t>6110H9313VD</t>
  </si>
  <si>
    <t>6110H9314VD</t>
  </si>
  <si>
    <t>6110H9315VD</t>
  </si>
  <si>
    <t>78</t>
  </si>
  <si>
    <t>7800H9301VD</t>
  </si>
  <si>
    <t>7800H9302VD</t>
  </si>
  <si>
    <t>7800H9303VD</t>
  </si>
  <si>
    <t>7800H9304VD</t>
  </si>
  <si>
    <t>7800H9305VD</t>
  </si>
  <si>
    <t>7800H9306VD</t>
  </si>
  <si>
    <t>7800H9308VD</t>
  </si>
  <si>
    <t>7800H9309VD</t>
  </si>
  <si>
    <t>7800H9310VD</t>
  </si>
  <si>
    <t>7800H9307VD</t>
  </si>
  <si>
    <t>7800H9320VD</t>
  </si>
  <si>
    <t>7800H9321VD</t>
  </si>
  <si>
    <t>7800H9322VD</t>
  </si>
  <si>
    <t>7800H9323VD</t>
  </si>
  <si>
    <t>7800H9324VD</t>
  </si>
  <si>
    <t>7800H9325VD</t>
  </si>
  <si>
    <t>95</t>
  </si>
  <si>
    <t>9520H9301VD</t>
  </si>
  <si>
    <t>9529H9301R00</t>
  </si>
  <si>
    <t>H01</t>
  </si>
  <si>
    <t>998011003R00</t>
  </si>
  <si>
    <t>H766</t>
  </si>
  <si>
    <t>998766203R00</t>
  </si>
  <si>
    <t>S</t>
  </si>
  <si>
    <t>979083117R00</t>
  </si>
  <si>
    <t>979082111R00</t>
  </si>
  <si>
    <t>979083191R00</t>
  </si>
  <si>
    <t>979082121R00</t>
  </si>
  <si>
    <t>979012112R00</t>
  </si>
  <si>
    <t>979083KB1VD</t>
  </si>
  <si>
    <t>979CA01VD</t>
  </si>
  <si>
    <t>OPRAVA FASÁD ULICE NA HRADBÁCH 93 -SO 01</t>
  </si>
  <si>
    <t>Oprava, repase a výměna oken domu č.p. 93</t>
  </si>
  <si>
    <t>Kolín, Na Hradbách 93</t>
  </si>
  <si>
    <t>Zkrácený popis / Varianta</t>
  </si>
  <si>
    <t>Rozměry</t>
  </si>
  <si>
    <t>Výplně otvorů</t>
  </si>
  <si>
    <t>Výměna okna do 0,8 m2, oprava ostění, parapety</t>
  </si>
  <si>
    <t>zeď tloušťky do 50 cm
Bez dodávky okna. V položce není kalkulován poplatek za skládku pro vybouranou suť a přesun suti. Orientační hmotnost vybouraných konstrukcí je 0,085 t/kus konstrukce. suť a přesun suti. V položce jsou obsaženy veškeré zednické práce před a po montáži oken podle TZ. (Oprava vnitřního a vnějšího ostění a nadpraží, úprava parapetů pro osazení parapetu dřevěného včetně bouracích prací).Součástí je úprava připojovací spáry včetně vnitřního a vnějšího uzávěru dle TZ.</t>
  </si>
  <si>
    <t>zeď tloušťky 60 cm
Bez dodávky okna. V položce není kalkulován poplatek za skládku pro vybouranou suť a přesun suti. Orientační hmotnost vybouraných konstrukcí je 0,10 t/kus konstrukce. V položce jsou obsaženy veškeré zednické práce před a po montáži oken podle TZ. (Oprava vnitřního a vnějšího ostění a nadpraží, úprava parapetů pro osazení parapetu dřevěného včetně bouracích prací).Součástí je úprava připojovací spáry včetně vnitřního a vnějšího uzávěru dle TZ.</t>
  </si>
  <si>
    <t>Výměna okna do 1,5 m2, oprava ostění, parapety</t>
  </si>
  <si>
    <t>zeď tloušťky do 50 cm.
Bez dodávky okna. V položce není kalkulován poplatek za skládku pro vybouranou suť apřesun suti.  Orientační hmotnost vybouraných konstrukcí je 0,149 t/kus konstrukce.  V položce jsou obsaženy veškeré zednické práce před a po montáži oken podle TZ. (Oprava vnitřního a vnějšího ostění a nadpraží, úprava parapetů pro osazení parapetu dřevěného včetně bouracích prací).Součástí je úprava připojovací spáry včetně vnitřního a vnějšího uzávěru dle TZ.</t>
  </si>
  <si>
    <t xml:space="preserve">zeď tloušťky 60 cm.
Bez dodávky okna. V položce není kalkulován poplatek za skládku pro vybouranou suť a přesun suti. Orientační hmotnost vybouraných konstrukcí je 0,168 t/kus konstrukce. V položce jsou obsaženy veškeré zednické práce před a po montáži oken podle TZ. (Oprava vnitřního a vnějšího ostění a nadpraží, úprava parapetů pro osazení parapetu dřevěného včetně bouracích prací).Součástí je úprava připojovací spáry včetně vnitřního a vnějšího uzávěru dle TZ.
</t>
  </si>
  <si>
    <t>Výměna okna (balk. dveří) do 2,7 m2, oprava ostění, parapety</t>
  </si>
  <si>
    <t>zeď tloušťky do 50 cm.
Bez dodávky okna (dveří). V položce není kalkulován poplatek za skládku pro vybouranou suť a přesun suti.  Orientační hmotnost vybouraných konstrukcí je 0,220 t/kus konstrukce. V položce jsou obsaženy veškeré zednické práce před a po montáži oken podle TZ. (Oprava vnitřního a vnějšího ostění a nadpraží, úprava parapetů pro osazení parapetu dřevěného včetně bouracích prací).Součástí je úprava připojovací spáry včetně vnitřního a vnějšího uzávěru dle TZ.</t>
  </si>
  <si>
    <t>Výměna okna (balk.dveří) do 2,7 m2, oprava ostění, parapety</t>
  </si>
  <si>
    <t>zeď tloušťky 60 cm.
Bez dodávky okna (dveří). V položce není kalkulován poplatek za skládku pro vybouranou suť a přesun suti.  Orientační hmotnost vybouraných konstrukcí je 0,245 t/kus konstrukce. V položce jsou obsaženy veškeré zednické práce před a po montáži oken podle TZ. (Oprava vnitřního a vnějšího ostění a nadpraží, úprava parapetů pro osazení parapetu dřevěného včetně bouracích prací).Součástí je úprava připojovací spáry včetně vnitřního a vnějšího uzávěru dle TZ.</t>
  </si>
  <si>
    <t>Okno dřevěné špaletové 110/160 cm - Ozn. 1.1-1.13</t>
  </si>
  <si>
    <t>Okno dřevěné špaletové 80/160 cm - Ozn. 1.21-1.22</t>
  </si>
  <si>
    <t>Okno dřevěné zdvojené 80/160 cm - Ozn. 7.1-7.2</t>
  </si>
  <si>
    <t>Okno dřevěné zdvojené 80/160 cm - Ozn. 2.0</t>
  </si>
  <si>
    <t>Okno dřevěné zdvojené 35/65 cm - Ozn. 3.0</t>
  </si>
  <si>
    <t>Okno dřevěné zdvojené 40/100 cm - Ozn. 4.1-4.5, 5.1-5.3</t>
  </si>
  <si>
    <t>Okno dřevěné zdvojené 110/160 cm - Ozn. 6.1-6.2</t>
  </si>
  <si>
    <t>Okno dřevěné zdvojené 40/100 cm - Ozn. 8.0</t>
  </si>
  <si>
    <t>Okno dřevěné zdvojené 80/60 cm - Ozn. 9.0</t>
  </si>
  <si>
    <t>Dveře dřevěné balk. dvojité 90/255 cm -Ozn.  20.1.1 a 20.1.2</t>
  </si>
  <si>
    <t>Dveře dřevěné balk. dvojité 90/255 cm -Ozn. 20.2.1 a 20.2.2</t>
  </si>
  <si>
    <t>Dveře dřevěné balkonové  90/255 cm - Ozn. 21.0</t>
  </si>
  <si>
    <t>Okno dřevěné zdvojené 95/50 cm - Ozn. 32</t>
  </si>
  <si>
    <t>Okno dřevěné zdvojené 30/75 cm - Ozn. 33</t>
  </si>
  <si>
    <t>Okno dřevěné zdvojené 80/90 cm - Ozn. 35</t>
  </si>
  <si>
    <t>Dokončovací práce PSV</t>
  </si>
  <si>
    <t>Repase  špal.okna 85/165 cm - Ozn. 30, dle TZ dokumentace</t>
  </si>
  <si>
    <t>Repase špal.okna 85/75 cm - Ozn. 31, dle TZ dokumentace</t>
  </si>
  <si>
    <t>Repase ocel.okna 110/55 cm - Ozn. 34, dle TZ dokumentace</t>
  </si>
  <si>
    <t>Repase dřev.okna 110/55 cm - Ozn. 36, dle TZ dokumentace</t>
  </si>
  <si>
    <t>Repase vchodových dveří  120/300 cm - Ozn. 51.1,</t>
  </si>
  <si>
    <t>Podle TZ dokumentace</t>
  </si>
  <si>
    <t>Repase vchodových dveří, včetně kopie dveřního křídla - Ozn. 52.1</t>
  </si>
  <si>
    <t>120/300 cm podle TZ dokumentace</t>
  </si>
  <si>
    <t>Repase svinovací rolety 120/300 cm - Ozn. 51.2</t>
  </si>
  <si>
    <t>Repase svinovací rolety 120/300 cm - Ozn. 52.2</t>
  </si>
  <si>
    <t>Repase výkladce 190/290 cm  - Ozn. 53.1 a 54.1</t>
  </si>
  <si>
    <t>Vnější díl 190/290 cm a vnitřní díl 210/340 cm.Podle TZ dokumentace</t>
  </si>
  <si>
    <t>Repase svinovací rolety 190/290 cm - Ozn. 53.2 a 54.2</t>
  </si>
  <si>
    <t>Oprava okna 40/100 cm - Ozn. 10.1 a 10.2</t>
  </si>
  <si>
    <t>Oprava okna 80/160 cm - Ozn. 11.1-11.3</t>
  </si>
  <si>
    <t>Oprava okna 110/160 cm - Ozn. 12</t>
  </si>
  <si>
    <t>Oprava sklep. dveří 100/185 cm - Ozn.37</t>
  </si>
  <si>
    <t>Oprava sklep. dveří 85/165 cm - Ozn. 38</t>
  </si>
  <si>
    <t>Vyčištění mříže, nátěr dle TZ dokumentace</t>
  </si>
  <si>
    <t>Dokončovací konstrukce a práce</t>
  </si>
  <si>
    <t>Zabezpečovací opatření</t>
  </si>
  <si>
    <t>zabezpečení přístupu do objektu, zabezpečení uvnitř byt. jednotek, provizorní zabezpečení otvorů</t>
  </si>
  <si>
    <t>Vyčištění budov o výšce podlaží do 4 m</t>
  </si>
  <si>
    <t>Položka je určena pro vyčištění budov bytové a občanské výstavby - před předáním do užívání.</t>
  </si>
  <si>
    <t>Přesun hmot HSV</t>
  </si>
  <si>
    <t>Přesun hmot pro budovy zděné výšky do 24 m</t>
  </si>
  <si>
    <t>Přesun hmot PSV</t>
  </si>
  <si>
    <t>Přesun hmot pro budovu výšky do 24 m</t>
  </si>
  <si>
    <t>Přesuny sutí</t>
  </si>
  <si>
    <t>Vodorovné přemístění suti na skládku do 6000 m</t>
  </si>
  <si>
    <t>Pro volbu položky je rozhodující dopravní vzdálenost těžiště skládky a půdorysné plochy objektu. V položce jsou zakalkulovány i náklady na naložení suti na dopravní prostředek a složení.</t>
  </si>
  <si>
    <t>Vnitrostaveništní doprava suti do 10 m</t>
  </si>
  <si>
    <t>Příplatek za dalších započatých 1000 m nad 6000 m</t>
  </si>
  <si>
    <t>10x příplatek, skládka Radim</t>
  </si>
  <si>
    <t>Příplatek k vnitrost. dopravě suti za dalších 5 m</t>
  </si>
  <si>
    <t>2x příplatek</t>
  </si>
  <si>
    <t>Svislá doprava suti na výšku do 3,5 m</t>
  </si>
  <si>
    <t>Likvidace  oken</t>
  </si>
  <si>
    <t>Poplatek za skládku Radim - netříděná suť</t>
  </si>
  <si>
    <t>Doba výstavby:</t>
  </si>
  <si>
    <t>Začátek výstavby:</t>
  </si>
  <si>
    <t>Konec výstavby:</t>
  </si>
  <si>
    <t>Zpracováno dne:</t>
  </si>
  <si>
    <t>M.j.</t>
  </si>
  <si>
    <t>kus</t>
  </si>
  <si>
    <t>Celek</t>
  </si>
  <si>
    <t>m2</t>
  </si>
  <si>
    <t>t</t>
  </si>
  <si>
    <t>%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</si>
  <si>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</si>
  <si>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</si>
  <si>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</si>
  <si>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</si>
  <si>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</si>
  <si>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</si>
  <si>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</si>
  <si>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</si>
  <si>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</si>
  <si>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</si>
  <si>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</si>
  <si>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</si>
  <si>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75</t>
  </si>
  <si>
    <t>Ing. M. Outlý, O-pro servis, Kolín</t>
  </si>
  <si>
    <t>Ing.Jan Forejt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</si>
  <si>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</si>
  <si>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</si>
  <si>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</si>
  <si>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</si>
  <si>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</si>
  <si>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</si>
  <si>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</si>
  <si>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</si>
  <si>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</si>
  <si>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</si>
  <si>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</si>
  <si>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64_</t>
  </si>
  <si>
    <t>78_</t>
  </si>
  <si>
    <t>95_</t>
  </si>
  <si>
    <t>H01_</t>
  </si>
  <si>
    <t>H766_</t>
  </si>
  <si>
    <t>S_</t>
  </si>
  <si>
    <t>6_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</si>
  <si>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</si>
  <si>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</si>
  <si>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</si>
  <si>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</si>
  <si>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</si>
  <si>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</si>
  <si>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</si>
  <si>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</si>
  <si>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</si>
  <si>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</si>
  <si>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</si>
  <si>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</si>
  <si>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</si>
  <si>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</si>
  <si>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</si>
  <si>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</si>
  <si>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</si>
  <si>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</si>
  <si>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</si>
  <si>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</si>
  <si>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</si>
  <si>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</si>
  <si>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Rozpočet je zpracován na základě dokumentace pro stavební povolení. Veškeré položky rozpočtu týkající se dodávky, montáže, repase a opravy výplní otvorů jsou včetně potřebných úprav nadpraží, ostění, parapetních konstrukcí, stínících prvků a oprav povrchů.Vše podle podrobného popisu v TZ dokumentace. 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</si>
  <si>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</si>
  <si>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</si>
  <si>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</si>
  <si>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</si>
  <si>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</si>
  <si>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</si>
  <si>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</si>
  <si>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</si>
  <si>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</si>
  <si>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</si>
  <si>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</si>
  <si>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</si>
  <si>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</si>
  <si>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</si>
  <si>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</si>
  <si>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</si>
  <si>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</si>
  <si>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</si>
  <si>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</si>
  <si>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</si>
  <si>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</si>
  <si>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</si>
  <si>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</si>
  <si>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</si>
  <si>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</si>
  <si>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</si>
  <si>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</si>
  <si>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</si>
  <si>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</si>
  <si>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</si>
  <si>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</si>
  <si>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00235440/</t>
  </si>
  <si>
    <t>11422131/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</si>
</sst>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7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9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2" fillId="34" borderId="35" xfId="0" applyNumberFormat="1" applyFont="1" applyFill="1" applyBorder="1" applyAlignment="1" applyProtection="1">
      <alignment horizontal="left" vertical="center"/>
      <protection/>
    </xf>
    <xf numFmtId="0" fontId="12" fillId="34" borderId="41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37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3"/>
      <c r="B1" s="46"/>
      <c r="C1" s="95" t="s">
        <v>252</v>
      </c>
      <c r="D1" s="96"/>
      <c r="E1" s="96"/>
      <c r="F1" s="96"/>
      <c r="G1" s="96"/>
      <c r="H1" s="96"/>
      <c r="I1" s="96"/>
    </row>
    <row r="2" spans="1:10" ht="12.75">
      <c r="A2" s="97" t="s">
        <v>1</v>
      </c>
      <c r="B2" s="98"/>
      <c r="C2" s="99" t="s">
        <v>113</v>
      </c>
      <c r="D2" s="100"/>
      <c r="E2" s="102" t="s">
        <v>201</v>
      </c>
      <c r="F2" s="102" t="s">
        <v>206</v>
      </c>
      <c r="G2" s="98"/>
      <c r="H2" s="102" t="s">
        <v>277</v>
      </c>
      <c r="I2" s="103" t="s">
        <v>281</v>
      </c>
      <c r="J2" s="30"/>
    </row>
    <row r="3" spans="1:10" ht="12.75">
      <c r="A3" s="91"/>
      <c r="B3" s="65"/>
      <c r="C3" s="101"/>
      <c r="D3" s="101"/>
      <c r="E3" s="65"/>
      <c r="F3" s="65"/>
      <c r="G3" s="65"/>
      <c r="H3" s="65"/>
      <c r="I3" s="94"/>
      <c r="J3" s="30"/>
    </row>
    <row r="4" spans="1:10" ht="12.75">
      <c r="A4" s="85" t="s">
        <v>2</v>
      </c>
      <c r="B4" s="65"/>
      <c r="C4" s="64" t="s">
        <v>114</v>
      </c>
      <c r="D4" s="65"/>
      <c r="E4" s="64" t="s">
        <v>202</v>
      </c>
      <c r="F4" s="64" t="s">
        <v>207</v>
      </c>
      <c r="G4" s="65"/>
      <c r="H4" s="64" t="s">
        <v>277</v>
      </c>
      <c r="I4" s="93" t="s">
        <v>282</v>
      </c>
      <c r="J4" s="30"/>
    </row>
    <row r="5" spans="1:10" ht="12.75">
      <c r="A5" s="91"/>
      <c r="B5" s="65"/>
      <c r="C5" s="65"/>
      <c r="D5" s="65"/>
      <c r="E5" s="65"/>
      <c r="F5" s="65"/>
      <c r="G5" s="65"/>
      <c r="H5" s="65"/>
      <c r="I5" s="94"/>
      <c r="J5" s="30"/>
    </row>
    <row r="6" spans="1:10" ht="12.75">
      <c r="A6" s="85" t="s">
        <v>3</v>
      </c>
      <c r="B6" s="65"/>
      <c r="C6" s="64" t="s">
        <v>115</v>
      </c>
      <c r="D6" s="65"/>
      <c r="E6" s="64" t="s">
        <v>203</v>
      </c>
      <c r="F6" s="64"/>
      <c r="G6" s="65"/>
      <c r="H6" s="64" t="s">
        <v>277</v>
      </c>
      <c r="I6" s="93"/>
      <c r="J6" s="30"/>
    </row>
    <row r="7" spans="1:10" ht="12.75">
      <c r="A7" s="91"/>
      <c r="B7" s="65"/>
      <c r="C7" s="65"/>
      <c r="D7" s="65"/>
      <c r="E7" s="65"/>
      <c r="F7" s="65"/>
      <c r="G7" s="65"/>
      <c r="H7" s="65"/>
      <c r="I7" s="94"/>
      <c r="J7" s="30"/>
    </row>
    <row r="8" spans="1:10" ht="12.75">
      <c r="A8" s="85" t="s">
        <v>185</v>
      </c>
      <c r="B8" s="65"/>
      <c r="C8" s="92"/>
      <c r="D8" s="65"/>
      <c r="E8" s="64" t="s">
        <v>186</v>
      </c>
      <c r="F8" s="65"/>
      <c r="G8" s="65"/>
      <c r="H8" s="88" t="s">
        <v>278</v>
      </c>
      <c r="I8" s="93" t="s">
        <v>54</v>
      </c>
      <c r="J8" s="30"/>
    </row>
    <row r="9" spans="1:10" ht="12.75">
      <c r="A9" s="91"/>
      <c r="B9" s="65"/>
      <c r="C9" s="65"/>
      <c r="D9" s="65"/>
      <c r="E9" s="65"/>
      <c r="F9" s="65"/>
      <c r="G9" s="65"/>
      <c r="H9" s="65"/>
      <c r="I9" s="94"/>
      <c r="J9" s="30"/>
    </row>
    <row r="10" spans="1:10" ht="12.75">
      <c r="A10" s="85" t="s">
        <v>4</v>
      </c>
      <c r="B10" s="65"/>
      <c r="C10" s="64">
        <v>803</v>
      </c>
      <c r="D10" s="65"/>
      <c r="E10" s="64" t="s">
        <v>204</v>
      </c>
      <c r="F10" s="64" t="s">
        <v>208</v>
      </c>
      <c r="G10" s="65"/>
      <c r="H10" s="88" t="s">
        <v>279</v>
      </c>
      <c r="I10" s="89"/>
      <c r="J10" s="30"/>
    </row>
    <row r="11" spans="1:10" ht="12.75">
      <c r="A11" s="86"/>
      <c r="B11" s="87"/>
      <c r="C11" s="87"/>
      <c r="D11" s="87"/>
      <c r="E11" s="87"/>
      <c r="F11" s="87"/>
      <c r="G11" s="87"/>
      <c r="H11" s="87"/>
      <c r="I11" s="90"/>
      <c r="J11" s="30"/>
    </row>
    <row r="12" spans="1:9" ht="23.25" customHeight="1">
      <c r="A12" s="81" t="s">
        <v>236</v>
      </c>
      <c r="B12" s="82"/>
      <c r="C12" s="82"/>
      <c r="D12" s="82"/>
      <c r="E12" s="82"/>
      <c r="F12" s="82"/>
      <c r="G12" s="82"/>
      <c r="H12" s="82"/>
      <c r="I12" s="82"/>
    </row>
    <row r="13" spans="1:10" ht="26.25" customHeight="1">
      <c r="A13" s="47" t="s">
        <v>237</v>
      </c>
      <c r="B13" s="83" t="s">
        <v>250</v>
      </c>
      <c r="C13" s="84"/>
      <c r="D13" s="47" t="s">
        <v>253</v>
      </c>
      <c r="E13" s="83" t="s">
        <v>262</v>
      </c>
      <c r="F13" s="84"/>
      <c r="G13" s="47" t="s">
        <v>263</v>
      </c>
      <c r="H13" s="83" t="s">
        <v>280</v>
      </c>
      <c r="I13" s="84"/>
      <c r="J13" s="30"/>
    </row>
    <row r="14" spans="1:10" ht="15" customHeight="1">
      <c r="A14" s="48" t="s">
        <v>238</v>
      </c>
      <c r="B14" s="52" t="s">
        <v>251</v>
      </c>
      <c r="C14" s="56">
        <f>SUM('Stavební rozpočet'!Q12:Q87)</f>
        <v>0</v>
      </c>
      <c r="D14" s="79" t="s">
        <v>254</v>
      </c>
      <c r="E14" s="80"/>
      <c r="F14" s="56">
        <v>0</v>
      </c>
      <c r="G14" s="79" t="s">
        <v>264</v>
      </c>
      <c r="H14" s="80"/>
      <c r="I14" s="56">
        <v>0</v>
      </c>
      <c r="J14" s="30"/>
    </row>
    <row r="15" spans="1:10" ht="15" customHeight="1">
      <c r="A15" s="49"/>
      <c r="B15" s="52" t="s">
        <v>205</v>
      </c>
      <c r="C15" s="56">
        <f>SUM('Stavební rozpočet'!R12:R87)</f>
        <v>0</v>
      </c>
      <c r="D15" s="79" t="s">
        <v>255</v>
      </c>
      <c r="E15" s="80"/>
      <c r="F15" s="56">
        <v>0</v>
      </c>
      <c r="G15" s="79" t="s">
        <v>265</v>
      </c>
      <c r="H15" s="80"/>
      <c r="I15" s="56">
        <v>0</v>
      </c>
      <c r="J15" s="30"/>
    </row>
    <row r="16" spans="1:10" ht="15" customHeight="1">
      <c r="A16" s="48" t="s">
        <v>239</v>
      </c>
      <c r="B16" s="52" t="s">
        <v>251</v>
      </c>
      <c r="C16" s="56">
        <f>SUM('Stavební rozpočet'!S12:S87)</f>
        <v>0</v>
      </c>
      <c r="D16" s="79" t="s">
        <v>256</v>
      </c>
      <c r="E16" s="80"/>
      <c r="F16" s="56">
        <v>0</v>
      </c>
      <c r="G16" s="79" t="s">
        <v>266</v>
      </c>
      <c r="H16" s="80"/>
      <c r="I16" s="56">
        <v>0</v>
      </c>
      <c r="J16" s="30"/>
    </row>
    <row r="17" spans="1:10" ht="15" customHeight="1">
      <c r="A17" s="49"/>
      <c r="B17" s="52" t="s">
        <v>205</v>
      </c>
      <c r="C17" s="56">
        <f>SUM('Stavební rozpočet'!T12:T87)</f>
        <v>0</v>
      </c>
      <c r="D17" s="79"/>
      <c r="E17" s="80"/>
      <c r="F17" s="57"/>
      <c r="G17" s="79" t="s">
        <v>267</v>
      </c>
      <c r="H17" s="80"/>
      <c r="I17" s="56">
        <v>0</v>
      </c>
      <c r="J17" s="30"/>
    </row>
    <row r="18" spans="1:10" ht="15" customHeight="1">
      <c r="A18" s="48" t="s">
        <v>240</v>
      </c>
      <c r="B18" s="52" t="s">
        <v>251</v>
      </c>
      <c r="C18" s="56">
        <f>SUM('Stavební rozpočet'!U12:U87)</f>
        <v>0</v>
      </c>
      <c r="D18" s="79"/>
      <c r="E18" s="80"/>
      <c r="F18" s="57"/>
      <c r="G18" s="79" t="s">
        <v>268</v>
      </c>
      <c r="H18" s="80"/>
      <c r="I18" s="56">
        <v>0</v>
      </c>
      <c r="J18" s="30"/>
    </row>
    <row r="19" spans="1:10" ht="15" customHeight="1">
      <c r="A19" s="49"/>
      <c r="B19" s="52" t="s">
        <v>205</v>
      </c>
      <c r="C19" s="56">
        <f>SUM('Stavební rozpočet'!V12:V87)</f>
        <v>0</v>
      </c>
      <c r="D19" s="79"/>
      <c r="E19" s="80"/>
      <c r="F19" s="57"/>
      <c r="G19" s="79" t="s">
        <v>269</v>
      </c>
      <c r="H19" s="80"/>
      <c r="I19" s="56">
        <v>0</v>
      </c>
      <c r="J19" s="30"/>
    </row>
    <row r="20" spans="1:10" ht="15" customHeight="1">
      <c r="A20" s="77" t="s">
        <v>241</v>
      </c>
      <c r="B20" s="78"/>
      <c r="C20" s="56">
        <f>SUM('Stavební rozpočet'!W12:W87)</f>
        <v>0</v>
      </c>
      <c r="D20" s="79"/>
      <c r="E20" s="80"/>
      <c r="F20" s="57"/>
      <c r="G20" s="79"/>
      <c r="H20" s="80"/>
      <c r="I20" s="57"/>
      <c r="J20" s="30"/>
    </row>
    <row r="21" spans="1:10" ht="15" customHeight="1">
      <c r="A21" s="77" t="s">
        <v>242</v>
      </c>
      <c r="B21" s="78"/>
      <c r="C21" s="56">
        <f>SUM('Stavební rozpočet'!O12:O87)</f>
        <v>0</v>
      </c>
      <c r="D21" s="79"/>
      <c r="E21" s="80"/>
      <c r="F21" s="57"/>
      <c r="G21" s="79"/>
      <c r="H21" s="80"/>
      <c r="I21" s="57"/>
      <c r="J21" s="30"/>
    </row>
    <row r="22" spans="1:10" ht="16.5" customHeight="1">
      <c r="A22" s="77" t="s">
        <v>243</v>
      </c>
      <c r="B22" s="78"/>
      <c r="C22" s="56">
        <f>SUM(C14:C21)</f>
        <v>0</v>
      </c>
      <c r="D22" s="77" t="s">
        <v>257</v>
      </c>
      <c r="E22" s="78"/>
      <c r="F22" s="56">
        <f>SUM(F14:F21)</f>
        <v>0</v>
      </c>
      <c r="G22" s="77" t="s">
        <v>270</v>
      </c>
      <c r="H22" s="78"/>
      <c r="I22" s="56">
        <f>SUM(I14:I21)</f>
        <v>0</v>
      </c>
      <c r="J22" s="30"/>
    </row>
    <row r="23" spans="1:10" ht="15" customHeight="1">
      <c r="A23" s="8"/>
      <c r="B23" s="8"/>
      <c r="C23" s="54"/>
      <c r="D23" s="77" t="s">
        <v>258</v>
      </c>
      <c r="E23" s="78"/>
      <c r="F23" s="58">
        <v>0</v>
      </c>
      <c r="G23" s="77" t="s">
        <v>271</v>
      </c>
      <c r="H23" s="78"/>
      <c r="I23" s="56">
        <v>0</v>
      </c>
      <c r="J23" s="30"/>
    </row>
    <row r="24" spans="4:9" ht="15" customHeight="1">
      <c r="D24" s="8"/>
      <c r="E24" s="8"/>
      <c r="F24" s="59"/>
      <c r="G24" s="77" t="s">
        <v>272</v>
      </c>
      <c r="H24" s="78"/>
      <c r="I24" s="61"/>
    </row>
    <row r="25" spans="6:10" ht="15" customHeight="1">
      <c r="F25" s="60"/>
      <c r="G25" s="77" t="s">
        <v>273</v>
      </c>
      <c r="H25" s="78"/>
      <c r="I25" s="56">
        <v>0</v>
      </c>
      <c r="J25" s="30"/>
    </row>
    <row r="26" spans="1:9" ht="12.75">
      <c r="A26" s="46"/>
      <c r="B26" s="46"/>
      <c r="C26" s="46"/>
      <c r="G26" s="8"/>
      <c r="H26" s="8"/>
      <c r="I26" s="8"/>
    </row>
    <row r="27" spans="1:9" ht="15" customHeight="1">
      <c r="A27" s="72" t="s">
        <v>244</v>
      </c>
      <c r="B27" s="73"/>
      <c r="C27" s="62">
        <f>SUM('Stavební rozpočet'!Y12:Y87)</f>
        <v>0</v>
      </c>
      <c r="D27" s="55"/>
      <c r="E27" s="46"/>
      <c r="F27" s="46"/>
      <c r="G27" s="46"/>
      <c r="H27" s="46"/>
      <c r="I27" s="46"/>
    </row>
    <row r="28" spans="1:10" ht="15" customHeight="1">
      <c r="A28" s="72" t="s">
        <v>245</v>
      </c>
      <c r="B28" s="73"/>
      <c r="C28" s="62">
        <f>SUM('Stavební rozpočet'!Z12:Z87)+(F22+I22+F23+I23+I24+I25)</f>
        <v>0</v>
      </c>
      <c r="D28" s="72" t="s">
        <v>259</v>
      </c>
      <c r="E28" s="73"/>
      <c r="F28" s="62">
        <f>ROUND(C28*(15/100),2)</f>
        <v>0</v>
      </c>
      <c r="G28" s="72" t="s">
        <v>274</v>
      </c>
      <c r="H28" s="73"/>
      <c r="I28" s="62">
        <f>SUM(C27:C29)</f>
        <v>0</v>
      </c>
      <c r="J28" s="30"/>
    </row>
    <row r="29" spans="1:10" ht="15" customHeight="1">
      <c r="A29" s="72" t="s">
        <v>246</v>
      </c>
      <c r="B29" s="73"/>
      <c r="C29" s="62">
        <f>SUM('Stavební rozpočet'!AA12:AA87)</f>
        <v>0</v>
      </c>
      <c r="D29" s="72" t="s">
        <v>260</v>
      </c>
      <c r="E29" s="73"/>
      <c r="F29" s="62">
        <f>ROUND(C29*(21/100),2)</f>
        <v>0</v>
      </c>
      <c r="G29" s="72" t="s">
        <v>275</v>
      </c>
      <c r="H29" s="73"/>
      <c r="I29" s="62">
        <f>SUM(F28:F29)+I28</f>
        <v>0</v>
      </c>
      <c r="J29" s="30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74" t="s">
        <v>247</v>
      </c>
      <c r="B31" s="75"/>
      <c r="C31" s="76"/>
      <c r="D31" s="74" t="s">
        <v>261</v>
      </c>
      <c r="E31" s="75"/>
      <c r="F31" s="76"/>
      <c r="G31" s="74" t="s">
        <v>276</v>
      </c>
      <c r="H31" s="75"/>
      <c r="I31" s="76"/>
      <c r="J31" s="31"/>
    </row>
    <row r="32" spans="1:10" ht="14.25" customHeight="1">
      <c r="A32" s="66"/>
      <c r="B32" s="67"/>
      <c r="C32" s="68"/>
      <c r="D32" s="66"/>
      <c r="E32" s="67"/>
      <c r="F32" s="68"/>
      <c r="G32" s="66"/>
      <c r="H32" s="67"/>
      <c r="I32" s="68"/>
      <c r="J32" s="31"/>
    </row>
    <row r="33" spans="1:10" ht="14.25" customHeight="1">
      <c r="A33" s="66"/>
      <c r="B33" s="67"/>
      <c r="C33" s="68"/>
      <c r="D33" s="66"/>
      <c r="E33" s="67"/>
      <c r="F33" s="68"/>
      <c r="G33" s="66"/>
      <c r="H33" s="67"/>
      <c r="I33" s="68"/>
      <c r="J33" s="31"/>
    </row>
    <row r="34" spans="1:10" ht="14.25" customHeight="1">
      <c r="A34" s="66"/>
      <c r="B34" s="67"/>
      <c r="C34" s="68"/>
      <c r="D34" s="66"/>
      <c r="E34" s="67"/>
      <c r="F34" s="68"/>
      <c r="G34" s="66"/>
      <c r="H34" s="67"/>
      <c r="I34" s="68"/>
      <c r="J34" s="31"/>
    </row>
    <row r="35" spans="1:10" ht="14.25" customHeight="1">
      <c r="A35" s="69" t="s">
        <v>248</v>
      </c>
      <c r="B35" s="70"/>
      <c r="C35" s="71"/>
      <c r="D35" s="69" t="s">
        <v>248</v>
      </c>
      <c r="E35" s="70"/>
      <c r="F35" s="71"/>
      <c r="G35" s="69" t="s">
        <v>248</v>
      </c>
      <c r="H35" s="70"/>
      <c r="I35" s="71"/>
      <c r="J35" s="31"/>
    </row>
    <row r="36" spans="1:9" ht="11.25" customHeight="1">
      <c r="A36" s="51" t="s">
        <v>55</v>
      </c>
      <c r="B36" s="53"/>
      <c r="C36" s="53"/>
      <c r="D36" s="53"/>
      <c r="E36" s="53"/>
      <c r="F36" s="53"/>
      <c r="G36" s="53"/>
      <c r="H36" s="53"/>
      <c r="I36" s="53"/>
    </row>
    <row r="37" spans="1:9" ht="25.5" customHeight="1">
      <c r="A37" s="64" t="s">
        <v>249</v>
      </c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22">
      <selection activeCell="E8" sqref="E8:G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7" t="s">
        <v>229</v>
      </c>
      <c r="B1" s="108"/>
      <c r="C1" s="108"/>
      <c r="D1" s="108"/>
      <c r="E1" s="108"/>
      <c r="F1" s="108"/>
      <c r="G1" s="108"/>
    </row>
    <row r="2" spans="1:8" ht="12.75">
      <c r="A2" s="97" t="s">
        <v>1</v>
      </c>
      <c r="B2" s="99" t="s">
        <v>113</v>
      </c>
      <c r="C2" s="100"/>
      <c r="D2" s="102" t="s">
        <v>201</v>
      </c>
      <c r="E2" s="102" t="s">
        <v>206</v>
      </c>
      <c r="F2" s="98"/>
      <c r="G2" s="109"/>
      <c r="H2" s="30"/>
    </row>
    <row r="3" spans="1:8" ht="12.75">
      <c r="A3" s="91"/>
      <c r="B3" s="101"/>
      <c r="C3" s="101"/>
      <c r="D3" s="65"/>
      <c r="E3" s="65"/>
      <c r="F3" s="65"/>
      <c r="G3" s="94"/>
      <c r="H3" s="30"/>
    </row>
    <row r="4" spans="1:8" ht="12.75">
      <c r="A4" s="85" t="s">
        <v>2</v>
      </c>
      <c r="B4" s="64" t="s">
        <v>114</v>
      </c>
      <c r="C4" s="65"/>
      <c r="D4" s="64" t="s">
        <v>202</v>
      </c>
      <c r="E4" s="64" t="s">
        <v>207</v>
      </c>
      <c r="F4" s="65"/>
      <c r="G4" s="94"/>
      <c r="H4" s="30"/>
    </row>
    <row r="5" spans="1:8" ht="12.75">
      <c r="A5" s="91"/>
      <c r="B5" s="65"/>
      <c r="C5" s="65"/>
      <c r="D5" s="65"/>
      <c r="E5" s="65"/>
      <c r="F5" s="65"/>
      <c r="G5" s="94"/>
      <c r="H5" s="30"/>
    </row>
    <row r="6" spans="1:8" ht="12.75">
      <c r="A6" s="85" t="s">
        <v>3</v>
      </c>
      <c r="B6" s="64" t="s">
        <v>115</v>
      </c>
      <c r="C6" s="65"/>
      <c r="D6" s="64" t="s">
        <v>203</v>
      </c>
      <c r="E6" s="64"/>
      <c r="F6" s="65"/>
      <c r="G6" s="94"/>
      <c r="H6" s="30"/>
    </row>
    <row r="7" spans="1:8" ht="12.75">
      <c r="A7" s="91"/>
      <c r="B7" s="65"/>
      <c r="C7" s="65"/>
      <c r="D7" s="65"/>
      <c r="E7" s="65"/>
      <c r="F7" s="65"/>
      <c r="G7" s="94"/>
      <c r="H7" s="30"/>
    </row>
    <row r="8" spans="1:8" ht="12.75">
      <c r="A8" s="85" t="s">
        <v>204</v>
      </c>
      <c r="B8" s="64" t="s">
        <v>208</v>
      </c>
      <c r="C8" s="65"/>
      <c r="D8" s="88" t="s">
        <v>187</v>
      </c>
      <c r="E8" s="92"/>
      <c r="F8" s="65"/>
      <c r="G8" s="94"/>
      <c r="H8" s="30"/>
    </row>
    <row r="9" spans="1:8" ht="12.75">
      <c r="A9" s="104"/>
      <c r="B9" s="105"/>
      <c r="C9" s="105"/>
      <c r="D9" s="105"/>
      <c r="E9" s="105"/>
      <c r="F9" s="105"/>
      <c r="G9" s="106"/>
      <c r="H9" s="30"/>
    </row>
    <row r="10" spans="1:8" ht="12.75">
      <c r="A10" s="37" t="s">
        <v>57</v>
      </c>
      <c r="B10" s="39" t="s">
        <v>58</v>
      </c>
      <c r="C10" s="40" t="s">
        <v>230</v>
      </c>
      <c r="D10" s="41" t="s">
        <v>231</v>
      </c>
      <c r="E10" s="41" t="s">
        <v>232</v>
      </c>
      <c r="F10" s="41" t="s">
        <v>233</v>
      </c>
      <c r="G10" s="43" t="s">
        <v>234</v>
      </c>
      <c r="H10" s="31"/>
    </row>
    <row r="11" spans="1:9" ht="12.75">
      <c r="A11" s="38"/>
      <c r="B11" s="38" t="s">
        <v>59</v>
      </c>
      <c r="C11" s="38" t="s">
        <v>118</v>
      </c>
      <c r="D11" s="44">
        <f>'Stavební rozpočet'!H12</f>
        <v>0</v>
      </c>
      <c r="E11" s="44">
        <f>'Stavební rozpočet'!I12</f>
        <v>0</v>
      </c>
      <c r="F11" s="44">
        <f aca="true" t="shared" si="0" ref="F11:F16">D11+E11</f>
        <v>0</v>
      </c>
      <c r="G11" s="44">
        <f>'Stavební rozpočet'!L12</f>
        <v>17.56443</v>
      </c>
      <c r="H11" s="32" t="s">
        <v>235</v>
      </c>
      <c r="I11" s="32">
        <f aca="true" t="shared" si="1" ref="I11:I16">IF(H11="F",0,F11)</f>
        <v>0</v>
      </c>
    </row>
    <row r="12" spans="1:9" ht="12.75">
      <c r="A12" s="16"/>
      <c r="B12" s="16" t="s">
        <v>81</v>
      </c>
      <c r="C12" s="16" t="s">
        <v>144</v>
      </c>
      <c r="D12" s="32">
        <f>'Stavební rozpočet'!H40</f>
        <v>0</v>
      </c>
      <c r="E12" s="32">
        <f>'Stavební rozpočet'!I40</f>
        <v>0</v>
      </c>
      <c r="F12" s="32">
        <f t="shared" si="0"/>
        <v>0</v>
      </c>
      <c r="G12" s="32">
        <f>'Stavební rozpočet'!L40</f>
        <v>0</v>
      </c>
      <c r="H12" s="32" t="s">
        <v>235</v>
      </c>
      <c r="I12" s="32">
        <f t="shared" si="1"/>
        <v>0</v>
      </c>
    </row>
    <row r="13" spans="1:9" ht="12.75">
      <c r="A13" s="16"/>
      <c r="B13" s="16" t="s">
        <v>98</v>
      </c>
      <c r="C13" s="16" t="s">
        <v>164</v>
      </c>
      <c r="D13" s="32">
        <f>'Stavební rozpočet'!H68</f>
        <v>0</v>
      </c>
      <c r="E13" s="32">
        <f>'Stavební rozpočet'!I68</f>
        <v>0</v>
      </c>
      <c r="F13" s="32">
        <f t="shared" si="0"/>
        <v>0</v>
      </c>
      <c r="G13" s="32">
        <f>'Stavební rozpočet'!L68</f>
        <v>0.036000000000000004</v>
      </c>
      <c r="H13" s="32" t="s">
        <v>235</v>
      </c>
      <c r="I13" s="32">
        <f t="shared" si="1"/>
        <v>0</v>
      </c>
    </row>
    <row r="14" spans="1:9" ht="12.75">
      <c r="A14" s="16"/>
      <c r="B14" s="16" t="s">
        <v>101</v>
      </c>
      <c r="C14" s="16" t="s">
        <v>169</v>
      </c>
      <c r="D14" s="32">
        <f>'Stavební rozpočet'!H73</f>
        <v>0</v>
      </c>
      <c r="E14" s="32">
        <f>'Stavební rozpočet'!I73</f>
        <v>0</v>
      </c>
      <c r="F14" s="32">
        <f t="shared" si="0"/>
        <v>0</v>
      </c>
      <c r="G14" s="32">
        <f>'Stavební rozpočet'!L73</f>
        <v>0</v>
      </c>
      <c r="H14" s="32" t="s">
        <v>235</v>
      </c>
      <c r="I14" s="32">
        <f t="shared" si="1"/>
        <v>0</v>
      </c>
    </row>
    <row r="15" spans="1:9" ht="12.75">
      <c r="A15" s="16"/>
      <c r="B15" s="16" t="s">
        <v>103</v>
      </c>
      <c r="C15" s="16" t="s">
        <v>171</v>
      </c>
      <c r="D15" s="32">
        <f>'Stavební rozpočet'!H75</f>
        <v>0</v>
      </c>
      <c r="E15" s="32">
        <f>'Stavební rozpočet'!I75</f>
        <v>0</v>
      </c>
      <c r="F15" s="32">
        <f t="shared" si="0"/>
        <v>0</v>
      </c>
      <c r="G15" s="32">
        <f>'Stavební rozpočet'!L75</f>
        <v>0</v>
      </c>
      <c r="H15" s="32" t="s">
        <v>235</v>
      </c>
      <c r="I15" s="32">
        <f t="shared" si="1"/>
        <v>0</v>
      </c>
    </row>
    <row r="16" spans="1:9" ht="12.75">
      <c r="A16" s="16"/>
      <c r="B16" s="16" t="s">
        <v>105</v>
      </c>
      <c r="C16" s="16" t="s">
        <v>173</v>
      </c>
      <c r="D16" s="32">
        <f>'Stavební rozpočet'!H77</f>
        <v>0</v>
      </c>
      <c r="E16" s="32">
        <f>'Stavební rozpočet'!I77</f>
        <v>0</v>
      </c>
      <c r="F16" s="32">
        <f t="shared" si="0"/>
        <v>0</v>
      </c>
      <c r="G16" s="32">
        <f>'Stavební rozpočet'!L77</f>
        <v>0</v>
      </c>
      <c r="H16" s="32" t="s">
        <v>235</v>
      </c>
      <c r="I16" s="32">
        <f t="shared" si="1"/>
        <v>0</v>
      </c>
    </row>
    <row r="18" spans="5:6" ht="12.75">
      <c r="E18" s="42" t="s">
        <v>200</v>
      </c>
      <c r="F18" s="45">
        <f>SUM(I11:I16)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tabSelected="1" zoomScalePageLayoutView="0" workbookViewId="0" topLeftCell="A1">
      <selection activeCell="F15" sqref="F1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1.00390625" style="0" customWidth="1"/>
    <col min="5" max="5" width="6.0039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7" width="12.140625" style="0" hidden="1" customWidth="1"/>
  </cols>
  <sheetData>
    <row r="1" spans="1:12" ht="72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2.75">
      <c r="A2" s="97" t="s">
        <v>1</v>
      </c>
      <c r="B2" s="98"/>
      <c r="C2" s="98"/>
      <c r="D2" s="99" t="s">
        <v>113</v>
      </c>
      <c r="E2" s="118" t="s">
        <v>184</v>
      </c>
      <c r="F2" s="98"/>
      <c r="G2" s="118"/>
      <c r="H2" s="98"/>
      <c r="I2" s="102" t="s">
        <v>201</v>
      </c>
      <c r="J2" s="102" t="s">
        <v>206</v>
      </c>
      <c r="K2" s="98"/>
      <c r="L2" s="98"/>
      <c r="M2" s="30"/>
    </row>
    <row r="3" spans="1:13" ht="12.75">
      <c r="A3" s="91"/>
      <c r="B3" s="65"/>
      <c r="C3" s="65"/>
      <c r="D3" s="101"/>
      <c r="E3" s="65"/>
      <c r="F3" s="65"/>
      <c r="G3" s="65"/>
      <c r="H3" s="65"/>
      <c r="I3" s="65"/>
      <c r="J3" s="65"/>
      <c r="K3" s="65"/>
      <c r="L3" s="65"/>
      <c r="M3" s="30"/>
    </row>
    <row r="4" spans="1:13" ht="12.75">
      <c r="A4" s="85" t="s">
        <v>2</v>
      </c>
      <c r="B4" s="65"/>
      <c r="C4" s="65"/>
      <c r="D4" s="64" t="s">
        <v>114</v>
      </c>
      <c r="E4" s="88" t="s">
        <v>185</v>
      </c>
      <c r="F4" s="65"/>
      <c r="G4" s="92"/>
      <c r="H4" s="65"/>
      <c r="I4" s="64" t="s">
        <v>202</v>
      </c>
      <c r="J4" s="64" t="s">
        <v>207</v>
      </c>
      <c r="K4" s="65"/>
      <c r="L4" s="65"/>
      <c r="M4" s="30"/>
    </row>
    <row r="5" spans="1:13" ht="12.75">
      <c r="A5" s="91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0"/>
    </row>
    <row r="6" spans="1:13" ht="12.75">
      <c r="A6" s="85" t="s">
        <v>3</v>
      </c>
      <c r="B6" s="65"/>
      <c r="C6" s="65"/>
      <c r="D6" s="64" t="s">
        <v>115</v>
      </c>
      <c r="E6" s="88" t="s">
        <v>186</v>
      </c>
      <c r="F6" s="65"/>
      <c r="G6" s="65"/>
      <c r="H6" s="65"/>
      <c r="I6" s="64" t="s">
        <v>203</v>
      </c>
      <c r="J6" s="64"/>
      <c r="K6" s="65"/>
      <c r="L6" s="65"/>
      <c r="M6" s="30"/>
    </row>
    <row r="7" spans="1:13" ht="12.75">
      <c r="A7" s="91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0"/>
    </row>
    <row r="8" spans="1:13" ht="12.75">
      <c r="A8" s="85" t="s">
        <v>4</v>
      </c>
      <c r="B8" s="65"/>
      <c r="C8" s="65"/>
      <c r="D8" s="64">
        <v>803</v>
      </c>
      <c r="E8" s="88" t="s">
        <v>187</v>
      </c>
      <c r="F8" s="65"/>
      <c r="G8" s="92"/>
      <c r="H8" s="65"/>
      <c r="I8" s="64" t="s">
        <v>204</v>
      </c>
      <c r="J8" s="64" t="s">
        <v>208</v>
      </c>
      <c r="K8" s="65"/>
      <c r="L8" s="65"/>
      <c r="M8" s="30"/>
    </row>
    <row r="9" spans="1:13" ht="12.7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30"/>
    </row>
    <row r="10" spans="1:13" ht="12.75">
      <c r="A10" s="1" t="s">
        <v>5</v>
      </c>
      <c r="B10" s="10" t="s">
        <v>57</v>
      </c>
      <c r="C10" s="10" t="s">
        <v>58</v>
      </c>
      <c r="D10" s="10" t="s">
        <v>116</v>
      </c>
      <c r="E10" s="10" t="s">
        <v>188</v>
      </c>
      <c r="F10" s="17" t="s">
        <v>195</v>
      </c>
      <c r="G10" s="21" t="s">
        <v>196</v>
      </c>
      <c r="H10" s="113" t="s">
        <v>198</v>
      </c>
      <c r="I10" s="114"/>
      <c r="J10" s="115"/>
      <c r="K10" s="113" t="s">
        <v>210</v>
      </c>
      <c r="L10" s="115"/>
      <c r="M10" s="31"/>
    </row>
    <row r="11" spans="1:23" ht="12.75">
      <c r="A11" s="2" t="s">
        <v>6</v>
      </c>
      <c r="B11" s="11" t="s">
        <v>6</v>
      </c>
      <c r="C11" s="11" t="s">
        <v>6</v>
      </c>
      <c r="D11" s="14" t="s">
        <v>117</v>
      </c>
      <c r="E11" s="11" t="s">
        <v>6</v>
      </c>
      <c r="F11" s="11" t="s">
        <v>6</v>
      </c>
      <c r="G11" s="22" t="s">
        <v>197</v>
      </c>
      <c r="H11" s="23" t="s">
        <v>199</v>
      </c>
      <c r="I11" s="24" t="s">
        <v>205</v>
      </c>
      <c r="J11" s="25" t="s">
        <v>209</v>
      </c>
      <c r="K11" s="23" t="s">
        <v>196</v>
      </c>
      <c r="L11" s="25" t="s">
        <v>209</v>
      </c>
      <c r="M11" s="31"/>
      <c r="O11" s="27" t="s">
        <v>211</v>
      </c>
      <c r="P11" s="27" t="s">
        <v>212</v>
      </c>
      <c r="Q11" s="27" t="s">
        <v>213</v>
      </c>
      <c r="R11" s="27" t="s">
        <v>214</v>
      </c>
      <c r="S11" s="27" t="s">
        <v>215</v>
      </c>
      <c r="T11" s="27" t="s">
        <v>216</v>
      </c>
      <c r="U11" s="27" t="s">
        <v>217</v>
      </c>
      <c r="V11" s="27" t="s">
        <v>218</v>
      </c>
      <c r="W11" s="27" t="s">
        <v>219</v>
      </c>
    </row>
    <row r="12" spans="1:36" ht="12.75">
      <c r="A12" s="3"/>
      <c r="B12" s="12"/>
      <c r="C12" s="12" t="s">
        <v>59</v>
      </c>
      <c r="D12" s="116" t="s">
        <v>118</v>
      </c>
      <c r="E12" s="117"/>
      <c r="F12" s="117"/>
      <c r="G12" s="117"/>
      <c r="H12" s="34">
        <f>SUM(H13:H39)</f>
        <v>0</v>
      </c>
      <c r="I12" s="34">
        <f>SUM(I13:I39)</f>
        <v>0</v>
      </c>
      <c r="J12" s="34">
        <f>H12+I12</f>
        <v>0</v>
      </c>
      <c r="K12" s="26"/>
      <c r="L12" s="34">
        <f>SUM(L13:L39)</f>
        <v>17.56443</v>
      </c>
      <c r="X12" s="27"/>
      <c r="AH12" s="35">
        <f>SUM(Y13:Y39)</f>
        <v>0</v>
      </c>
      <c r="AI12" s="35">
        <f>SUM(Z13:Z39)</f>
        <v>0</v>
      </c>
      <c r="AJ12" s="35">
        <f>SUM(AA13:AA39)</f>
        <v>0</v>
      </c>
    </row>
    <row r="13" spans="1:47" ht="12.75">
      <c r="A13" s="4" t="s">
        <v>7</v>
      </c>
      <c r="B13" s="4"/>
      <c r="C13" s="4" t="s">
        <v>60</v>
      </c>
      <c r="D13" s="4" t="s">
        <v>119</v>
      </c>
      <c r="E13" s="4" t="s">
        <v>189</v>
      </c>
      <c r="F13" s="18">
        <v>7</v>
      </c>
      <c r="G13" s="18">
        <v>0</v>
      </c>
      <c r="H13" s="18">
        <f>F13*AD13</f>
        <v>0</v>
      </c>
      <c r="I13" s="18">
        <f>J13-H13</f>
        <v>0</v>
      </c>
      <c r="J13" s="18">
        <f>F13*G13</f>
        <v>0</v>
      </c>
      <c r="K13" s="18">
        <v>0.20144</v>
      </c>
      <c r="L13" s="18">
        <f>F13*K13</f>
        <v>1.41008</v>
      </c>
      <c r="O13" s="32">
        <f>IF(AF13="5",J13,0)</f>
        <v>0</v>
      </c>
      <c r="Q13" s="32">
        <f>IF(AF13="1",H13,0)</f>
        <v>0</v>
      </c>
      <c r="R13" s="32">
        <f>IF(AF13="1",I13,0)</f>
        <v>0</v>
      </c>
      <c r="S13" s="32">
        <f>IF(AF13="7",H13,0)</f>
        <v>0</v>
      </c>
      <c r="T13" s="32">
        <f>IF(AF13="7",I13,0)</f>
        <v>0</v>
      </c>
      <c r="U13" s="32">
        <f>IF(AF13="2",H13,0)</f>
        <v>0</v>
      </c>
      <c r="V13" s="32">
        <f>IF(AF13="2",I13,0)</f>
        <v>0</v>
      </c>
      <c r="W13" s="32">
        <f>IF(AF13="0",J13,0)</f>
        <v>0</v>
      </c>
      <c r="X13" s="27"/>
      <c r="Y13" s="18">
        <f>IF(AC13=0,J13,0)</f>
        <v>0</v>
      </c>
      <c r="Z13" s="18">
        <f>IF(AC13=15,J13,0)</f>
        <v>0</v>
      </c>
      <c r="AA13" s="18">
        <f>IF(AC13=21,J13,0)</f>
        <v>0</v>
      </c>
      <c r="AC13" s="32">
        <v>15</v>
      </c>
      <c r="AD13" s="32">
        <f>G13*0.281725581395349</f>
        <v>0</v>
      </c>
      <c r="AE13" s="32">
        <f>G13*(1-0.281725581395349)</f>
        <v>0</v>
      </c>
      <c r="AF13" s="28" t="s">
        <v>7</v>
      </c>
      <c r="AL13" s="32">
        <f>F13*AD13</f>
        <v>0</v>
      </c>
      <c r="AM13" s="32">
        <f>F13*AE13</f>
        <v>0</v>
      </c>
      <c r="AN13" s="33" t="s">
        <v>220</v>
      </c>
      <c r="AO13" s="33" t="s">
        <v>226</v>
      </c>
      <c r="AP13" s="27" t="s">
        <v>228</v>
      </c>
      <c r="AR13" s="32">
        <f>AL13+AM13</f>
        <v>0</v>
      </c>
      <c r="AS13" s="32">
        <f>G13/(100-AT13)*100</f>
        <v>0</v>
      </c>
      <c r="AT13" s="32">
        <v>0</v>
      </c>
      <c r="AU13" s="32">
        <f>L13</f>
        <v>1.41008</v>
      </c>
    </row>
    <row r="14" ht="102">
      <c r="D14" s="15" t="s">
        <v>120</v>
      </c>
    </row>
    <row r="15" spans="1:47" ht="12.75">
      <c r="A15" s="4" t="s">
        <v>8</v>
      </c>
      <c r="B15" s="4"/>
      <c r="C15" s="4" t="s">
        <v>61</v>
      </c>
      <c r="D15" s="4" t="s">
        <v>119</v>
      </c>
      <c r="E15" s="4" t="s">
        <v>189</v>
      </c>
      <c r="F15" s="18">
        <v>9</v>
      </c>
      <c r="G15" s="18">
        <v>0</v>
      </c>
      <c r="H15" s="18">
        <f>F15*AD15</f>
        <v>0</v>
      </c>
      <c r="I15" s="18">
        <f>J15-H15</f>
        <v>0</v>
      </c>
      <c r="J15" s="18">
        <f>F15*G15</f>
        <v>0</v>
      </c>
      <c r="K15" s="18">
        <v>0.23096</v>
      </c>
      <c r="L15" s="18">
        <f>F15*K15</f>
        <v>2.07864</v>
      </c>
      <c r="O15" s="32">
        <f>IF(AF15="5",J15,0)</f>
        <v>0</v>
      </c>
      <c r="Q15" s="32">
        <f>IF(AF15="1",H15,0)</f>
        <v>0</v>
      </c>
      <c r="R15" s="32">
        <f>IF(AF15="1",I15,0)</f>
        <v>0</v>
      </c>
      <c r="S15" s="32">
        <f>IF(AF15="7",H15,0)</f>
        <v>0</v>
      </c>
      <c r="T15" s="32">
        <f>IF(AF15="7",I15,0)</f>
        <v>0</v>
      </c>
      <c r="U15" s="32">
        <f>IF(AF15="2",H15,0)</f>
        <v>0</v>
      </c>
      <c r="V15" s="32">
        <f>IF(AF15="2",I15,0)</f>
        <v>0</v>
      </c>
      <c r="W15" s="32">
        <f>IF(AF15="0",J15,0)</f>
        <v>0</v>
      </c>
      <c r="X15" s="27"/>
      <c r="Y15" s="18">
        <f>IF(AC15=0,J15,0)</f>
        <v>0</v>
      </c>
      <c r="Z15" s="18">
        <f>IF(AC15=15,J15,0)</f>
        <v>0</v>
      </c>
      <c r="AA15" s="18">
        <f>IF(AC15=21,J15,0)</f>
        <v>0</v>
      </c>
      <c r="AC15" s="32">
        <v>15</v>
      </c>
      <c r="AD15" s="32">
        <f>G15*0.27251721291245</f>
        <v>0</v>
      </c>
      <c r="AE15" s="32">
        <f>G15*(1-0.27251721291245)</f>
        <v>0</v>
      </c>
      <c r="AF15" s="28" t="s">
        <v>7</v>
      </c>
      <c r="AL15" s="32">
        <f>F15*AD15</f>
        <v>0</v>
      </c>
      <c r="AM15" s="32">
        <f>F15*AE15</f>
        <v>0</v>
      </c>
      <c r="AN15" s="33" t="s">
        <v>220</v>
      </c>
      <c r="AO15" s="33" t="s">
        <v>226</v>
      </c>
      <c r="AP15" s="27" t="s">
        <v>228</v>
      </c>
      <c r="AR15" s="32">
        <f>AL15+AM15</f>
        <v>0</v>
      </c>
      <c r="AS15" s="32">
        <f>G15/(100-AT15)*100</f>
        <v>0</v>
      </c>
      <c r="AT15" s="32">
        <v>0</v>
      </c>
      <c r="AU15" s="32">
        <f>L15</f>
        <v>2.07864</v>
      </c>
    </row>
    <row r="16" ht="102">
      <c r="D16" s="15" t="s">
        <v>121</v>
      </c>
    </row>
    <row r="17" spans="1:47" ht="12.75">
      <c r="A17" s="4" t="s">
        <v>9</v>
      </c>
      <c r="B17" s="4"/>
      <c r="C17" s="4" t="s">
        <v>62</v>
      </c>
      <c r="D17" s="4" t="s">
        <v>122</v>
      </c>
      <c r="E17" s="4" t="s">
        <v>189</v>
      </c>
      <c r="F17" s="18">
        <v>8</v>
      </c>
      <c r="G17" s="18">
        <v>0</v>
      </c>
      <c r="H17" s="18">
        <f>F17*AD17</f>
        <v>0</v>
      </c>
      <c r="I17" s="18">
        <f>J17-H17</f>
        <v>0</v>
      </c>
      <c r="J17" s="18">
        <f>F17*G17</f>
        <v>0</v>
      </c>
      <c r="K17" s="18">
        <v>0.31853</v>
      </c>
      <c r="L17" s="18">
        <f>F17*K17</f>
        <v>2.54824</v>
      </c>
      <c r="O17" s="32">
        <f>IF(AF17="5",J17,0)</f>
        <v>0</v>
      </c>
      <c r="Q17" s="32">
        <f>IF(AF17="1",H17,0)</f>
        <v>0</v>
      </c>
      <c r="R17" s="32">
        <f>IF(AF17="1",I17,0)</f>
        <v>0</v>
      </c>
      <c r="S17" s="32">
        <f>IF(AF17="7",H17,0)</f>
        <v>0</v>
      </c>
      <c r="T17" s="32">
        <f>IF(AF17="7",I17,0)</f>
        <v>0</v>
      </c>
      <c r="U17" s="32">
        <f>IF(AF17="2",H17,0)</f>
        <v>0</v>
      </c>
      <c r="V17" s="32">
        <f>IF(AF17="2",I17,0)</f>
        <v>0</v>
      </c>
      <c r="W17" s="32">
        <f>IF(AF17="0",J17,0)</f>
        <v>0</v>
      </c>
      <c r="X17" s="27"/>
      <c r="Y17" s="18">
        <f>IF(AC17=0,J17,0)</f>
        <v>0</v>
      </c>
      <c r="Z17" s="18">
        <f>IF(AC17=15,J17,0)</f>
        <v>0</v>
      </c>
      <c r="AA17" s="18">
        <f>IF(AC17=21,J17,0)</f>
        <v>0</v>
      </c>
      <c r="AC17" s="32">
        <v>15</v>
      </c>
      <c r="AD17" s="32">
        <f>G17*0.2660406885759</f>
        <v>0</v>
      </c>
      <c r="AE17" s="32">
        <f>G17*(1-0.2660406885759)</f>
        <v>0</v>
      </c>
      <c r="AF17" s="28" t="s">
        <v>7</v>
      </c>
      <c r="AL17" s="32">
        <f>F17*AD17</f>
        <v>0</v>
      </c>
      <c r="AM17" s="32">
        <f>F17*AE17</f>
        <v>0</v>
      </c>
      <c r="AN17" s="33" t="s">
        <v>220</v>
      </c>
      <c r="AO17" s="33" t="s">
        <v>226</v>
      </c>
      <c r="AP17" s="27" t="s">
        <v>228</v>
      </c>
      <c r="AR17" s="32">
        <f>AL17+AM17</f>
        <v>0</v>
      </c>
      <c r="AS17" s="32">
        <f>G17/(100-AT17)*100</f>
        <v>0</v>
      </c>
      <c r="AT17" s="32">
        <v>0</v>
      </c>
      <c r="AU17" s="32">
        <f>L17</f>
        <v>2.54824</v>
      </c>
    </row>
    <row r="18" ht="102">
      <c r="D18" s="15" t="s">
        <v>123</v>
      </c>
    </row>
    <row r="19" spans="1:47" ht="12.75">
      <c r="A19" s="4" t="s">
        <v>10</v>
      </c>
      <c r="B19" s="4"/>
      <c r="C19" s="4" t="s">
        <v>63</v>
      </c>
      <c r="D19" s="4" t="s">
        <v>122</v>
      </c>
      <c r="E19" s="4" t="s">
        <v>189</v>
      </c>
      <c r="F19" s="18">
        <v>1</v>
      </c>
      <c r="G19" s="18">
        <v>0</v>
      </c>
      <c r="H19" s="18">
        <f>F19*AD19</f>
        <v>0</v>
      </c>
      <c r="I19" s="18">
        <f>J19-H19</f>
        <v>0</v>
      </c>
      <c r="J19" s="18">
        <f>F19*G19</f>
        <v>0</v>
      </c>
      <c r="K19" s="18">
        <v>0.36739</v>
      </c>
      <c r="L19" s="18">
        <f>F19*K19</f>
        <v>0.36739</v>
      </c>
      <c r="O19" s="32">
        <f>IF(AF19="5",J19,0)</f>
        <v>0</v>
      </c>
      <c r="Q19" s="32">
        <f>IF(AF19="1",H19,0)</f>
        <v>0</v>
      </c>
      <c r="R19" s="32">
        <f>IF(AF19="1",I19,0)</f>
        <v>0</v>
      </c>
      <c r="S19" s="32">
        <f>IF(AF19="7",H19,0)</f>
        <v>0</v>
      </c>
      <c r="T19" s="32">
        <f>IF(AF19="7",I19,0)</f>
        <v>0</v>
      </c>
      <c r="U19" s="32">
        <f>IF(AF19="2",H19,0)</f>
        <v>0</v>
      </c>
      <c r="V19" s="32">
        <f>IF(AF19="2",I19,0)</f>
        <v>0</v>
      </c>
      <c r="W19" s="32">
        <f>IF(AF19="0",J19,0)</f>
        <v>0</v>
      </c>
      <c r="X19" s="27"/>
      <c r="Y19" s="18">
        <f>IF(AC19=0,J19,0)</f>
        <v>0</v>
      </c>
      <c r="Z19" s="18">
        <f>IF(AC19=15,J19,0)</f>
        <v>0</v>
      </c>
      <c r="AA19" s="18">
        <f>IF(AC19=21,J19,0)</f>
        <v>0</v>
      </c>
      <c r="AC19" s="32">
        <v>15</v>
      </c>
      <c r="AD19" s="32">
        <f>G19*0.257211412311442</f>
        <v>0</v>
      </c>
      <c r="AE19" s="32">
        <f>G19*(1-0.257211412311442)</f>
        <v>0</v>
      </c>
      <c r="AF19" s="28" t="s">
        <v>7</v>
      </c>
      <c r="AL19" s="32">
        <f>F19*AD19</f>
        <v>0</v>
      </c>
      <c r="AM19" s="32">
        <f>F19*AE19</f>
        <v>0</v>
      </c>
      <c r="AN19" s="33" t="s">
        <v>220</v>
      </c>
      <c r="AO19" s="33" t="s">
        <v>226</v>
      </c>
      <c r="AP19" s="27" t="s">
        <v>228</v>
      </c>
      <c r="AR19" s="32">
        <f>AL19+AM19</f>
        <v>0</v>
      </c>
      <c r="AS19" s="32">
        <f>G19/(100-AT19)*100</f>
        <v>0</v>
      </c>
      <c r="AT19" s="32">
        <v>0</v>
      </c>
      <c r="AU19" s="32">
        <f>L19</f>
        <v>0.36739</v>
      </c>
    </row>
    <row r="20" ht="114.75">
      <c r="D20" s="15" t="s">
        <v>124</v>
      </c>
    </row>
    <row r="21" spans="1:47" ht="12.75">
      <c r="A21" s="4" t="s">
        <v>11</v>
      </c>
      <c r="B21" s="4"/>
      <c r="C21" s="4" t="s">
        <v>64</v>
      </c>
      <c r="D21" s="4" t="s">
        <v>125</v>
      </c>
      <c r="E21" s="4" t="s">
        <v>189</v>
      </c>
      <c r="F21" s="18">
        <v>14</v>
      </c>
      <c r="G21" s="18">
        <v>0</v>
      </c>
      <c r="H21" s="18">
        <f>F21*AD21</f>
        <v>0</v>
      </c>
      <c r="I21" s="18">
        <f>J21-H21</f>
        <v>0</v>
      </c>
      <c r="J21" s="18">
        <f>F21*G21</f>
        <v>0</v>
      </c>
      <c r="K21" s="18">
        <v>0.44004</v>
      </c>
      <c r="L21" s="18">
        <f>F21*K21</f>
        <v>6.16056</v>
      </c>
      <c r="O21" s="32">
        <f>IF(AF21="5",J21,0)</f>
        <v>0</v>
      </c>
      <c r="Q21" s="32">
        <f>IF(AF21="1",H21,0)</f>
        <v>0</v>
      </c>
      <c r="R21" s="32">
        <f>IF(AF21="1",I21,0)</f>
        <v>0</v>
      </c>
      <c r="S21" s="32">
        <f>IF(AF21="7",H21,0)</f>
        <v>0</v>
      </c>
      <c r="T21" s="32">
        <f>IF(AF21="7",I21,0)</f>
        <v>0</v>
      </c>
      <c r="U21" s="32">
        <f>IF(AF21="2",H21,0)</f>
        <v>0</v>
      </c>
      <c r="V21" s="32">
        <f>IF(AF21="2",I21,0)</f>
        <v>0</v>
      </c>
      <c r="W21" s="32">
        <f>IF(AF21="0",J21,0)</f>
        <v>0</v>
      </c>
      <c r="X21" s="27"/>
      <c r="Y21" s="18">
        <f>IF(AC21=0,J21,0)</f>
        <v>0</v>
      </c>
      <c r="Z21" s="18">
        <f>IF(AC21=15,J21,0)</f>
        <v>0</v>
      </c>
      <c r="AA21" s="18">
        <f>IF(AC21=21,J21,0)</f>
        <v>0</v>
      </c>
      <c r="AC21" s="32">
        <v>15</v>
      </c>
      <c r="AD21" s="32">
        <f>G21*0.269181603773585</f>
        <v>0</v>
      </c>
      <c r="AE21" s="32">
        <f>G21*(1-0.269181603773585)</f>
        <v>0</v>
      </c>
      <c r="AF21" s="28" t="s">
        <v>7</v>
      </c>
      <c r="AL21" s="32">
        <f>F21*AD21</f>
        <v>0</v>
      </c>
      <c r="AM21" s="32">
        <f>F21*AE21</f>
        <v>0</v>
      </c>
      <c r="AN21" s="33" t="s">
        <v>220</v>
      </c>
      <c r="AO21" s="33" t="s">
        <v>226</v>
      </c>
      <c r="AP21" s="27" t="s">
        <v>228</v>
      </c>
      <c r="AR21" s="32">
        <f>AL21+AM21</f>
        <v>0</v>
      </c>
      <c r="AS21" s="32">
        <f>G21/(100-AT21)*100</f>
        <v>0</v>
      </c>
      <c r="AT21" s="32">
        <v>0</v>
      </c>
      <c r="AU21" s="32">
        <f>L21</f>
        <v>6.16056</v>
      </c>
    </row>
    <row r="22" ht="102">
      <c r="D22" s="15" t="s">
        <v>126</v>
      </c>
    </row>
    <row r="23" spans="1:47" ht="12.75">
      <c r="A23" s="4" t="s">
        <v>12</v>
      </c>
      <c r="B23" s="4"/>
      <c r="C23" s="4" t="s">
        <v>65</v>
      </c>
      <c r="D23" s="4" t="s">
        <v>127</v>
      </c>
      <c r="E23" s="4" t="s">
        <v>189</v>
      </c>
      <c r="F23" s="18">
        <v>4</v>
      </c>
      <c r="G23" s="18">
        <v>0</v>
      </c>
      <c r="H23" s="18">
        <f>F23*AD23</f>
        <v>0</v>
      </c>
      <c r="I23" s="18">
        <f>J23-H23</f>
        <v>0</v>
      </c>
      <c r="J23" s="18">
        <f>F23*G23</f>
        <v>0</v>
      </c>
      <c r="K23" s="18">
        <v>0.50363</v>
      </c>
      <c r="L23" s="18">
        <f>F23*K23</f>
        <v>2.01452</v>
      </c>
      <c r="O23" s="32">
        <f>IF(AF23="5",J23,0)</f>
        <v>0</v>
      </c>
      <c r="Q23" s="32">
        <f>IF(AF23="1",H23,0)</f>
        <v>0</v>
      </c>
      <c r="R23" s="32">
        <f>IF(AF23="1",I23,0)</f>
        <v>0</v>
      </c>
      <c r="S23" s="32">
        <f>IF(AF23="7",H23,0)</f>
        <v>0</v>
      </c>
      <c r="T23" s="32">
        <f>IF(AF23="7",I23,0)</f>
        <v>0</v>
      </c>
      <c r="U23" s="32">
        <f>IF(AF23="2",H23,0)</f>
        <v>0</v>
      </c>
      <c r="V23" s="32">
        <f>IF(AF23="2",I23,0)</f>
        <v>0</v>
      </c>
      <c r="W23" s="32">
        <f>IF(AF23="0",J23,0)</f>
        <v>0</v>
      </c>
      <c r="X23" s="27"/>
      <c r="Y23" s="18">
        <f>IF(AC23=0,J23,0)</f>
        <v>0</v>
      </c>
      <c r="Z23" s="18">
        <f>IF(AC23=15,J23,0)</f>
        <v>0</v>
      </c>
      <c r="AA23" s="18">
        <f>IF(AC23=21,J23,0)</f>
        <v>0</v>
      </c>
      <c r="AC23" s="32">
        <v>15</v>
      </c>
      <c r="AD23" s="32">
        <f>G23*0.260852377065905</f>
        <v>0</v>
      </c>
      <c r="AE23" s="32">
        <f>G23*(1-0.260852377065905)</f>
        <v>0</v>
      </c>
      <c r="AF23" s="28" t="s">
        <v>7</v>
      </c>
      <c r="AL23" s="32">
        <f>F23*AD23</f>
        <v>0</v>
      </c>
      <c r="AM23" s="32">
        <f>F23*AE23</f>
        <v>0</v>
      </c>
      <c r="AN23" s="33" t="s">
        <v>220</v>
      </c>
      <c r="AO23" s="33" t="s">
        <v>226</v>
      </c>
      <c r="AP23" s="27" t="s">
        <v>228</v>
      </c>
      <c r="AR23" s="32">
        <f>AL23+AM23</f>
        <v>0</v>
      </c>
      <c r="AS23" s="32">
        <f>G23/(100-AT23)*100</f>
        <v>0</v>
      </c>
      <c r="AT23" s="32">
        <v>0</v>
      </c>
      <c r="AU23" s="32">
        <f>L23</f>
        <v>2.01452</v>
      </c>
    </row>
    <row r="24" ht="102">
      <c r="D24" s="15" t="s">
        <v>128</v>
      </c>
    </row>
    <row r="25" spans="1:47" ht="12.75">
      <c r="A25" s="5" t="s">
        <v>13</v>
      </c>
      <c r="B25" s="5"/>
      <c r="C25" s="5" t="s">
        <v>66</v>
      </c>
      <c r="D25" s="5" t="s">
        <v>129</v>
      </c>
      <c r="E25" s="5" t="s">
        <v>189</v>
      </c>
      <c r="F25" s="19">
        <v>13</v>
      </c>
      <c r="G25" s="19">
        <v>0</v>
      </c>
      <c r="H25" s="19">
        <f aca="true" t="shared" si="0" ref="H25:H39">F25*AD25</f>
        <v>0</v>
      </c>
      <c r="I25" s="19">
        <f aca="true" t="shared" si="1" ref="I25:I39">J25-H25</f>
        <v>0</v>
      </c>
      <c r="J25" s="19">
        <f aca="true" t="shared" si="2" ref="J25:J39">F25*G25</f>
        <v>0</v>
      </c>
      <c r="K25" s="19">
        <v>0.1</v>
      </c>
      <c r="L25" s="19">
        <f aca="true" t="shared" si="3" ref="L25:L39">F25*K25</f>
        <v>1.3</v>
      </c>
      <c r="O25" s="32">
        <f aca="true" t="shared" si="4" ref="O25:O39">IF(AF25="5",J25,0)</f>
        <v>0</v>
      </c>
      <c r="Q25" s="32">
        <f aca="true" t="shared" si="5" ref="Q25:Q39">IF(AF25="1",H25,0)</f>
        <v>0</v>
      </c>
      <c r="R25" s="32">
        <f aca="true" t="shared" si="6" ref="R25:R39">IF(AF25="1",I25,0)</f>
        <v>0</v>
      </c>
      <c r="S25" s="32">
        <f aca="true" t="shared" si="7" ref="S25:S39">IF(AF25="7",H25,0)</f>
        <v>0</v>
      </c>
      <c r="T25" s="32">
        <f aca="true" t="shared" si="8" ref="T25:T39">IF(AF25="7",I25,0)</f>
        <v>0</v>
      </c>
      <c r="U25" s="32">
        <f aca="true" t="shared" si="9" ref="U25:U39">IF(AF25="2",H25,0)</f>
        <v>0</v>
      </c>
      <c r="V25" s="32">
        <f aca="true" t="shared" si="10" ref="V25:V39">IF(AF25="2",I25,0)</f>
        <v>0</v>
      </c>
      <c r="W25" s="32">
        <f aca="true" t="shared" si="11" ref="W25:W39">IF(AF25="0",J25,0)</f>
        <v>0</v>
      </c>
      <c r="X25" s="27"/>
      <c r="Y25" s="19">
        <f aca="true" t="shared" si="12" ref="Y25:Y39">IF(AC25=0,J25,0)</f>
        <v>0</v>
      </c>
      <c r="Z25" s="19">
        <f aca="true" t="shared" si="13" ref="Z25:Z39">IF(AC25=15,J25,0)</f>
        <v>0</v>
      </c>
      <c r="AA25" s="19">
        <f aca="true" t="shared" si="14" ref="AA25:AA39">IF(AC25=21,J25,0)</f>
        <v>0</v>
      </c>
      <c r="AC25" s="32">
        <v>15</v>
      </c>
      <c r="AD25" s="32">
        <f aca="true" t="shared" si="15" ref="AD25:AD39">G25*1</f>
        <v>0</v>
      </c>
      <c r="AE25" s="32">
        <f aca="true" t="shared" si="16" ref="AE25:AE39">G25*(1-1)</f>
        <v>0</v>
      </c>
      <c r="AF25" s="29" t="s">
        <v>7</v>
      </c>
      <c r="AL25" s="32">
        <f aca="true" t="shared" si="17" ref="AL25:AL39">F25*AD25</f>
        <v>0</v>
      </c>
      <c r="AM25" s="32">
        <f aca="true" t="shared" si="18" ref="AM25:AM39">F25*AE25</f>
        <v>0</v>
      </c>
      <c r="AN25" s="33" t="s">
        <v>220</v>
      </c>
      <c r="AO25" s="33" t="s">
        <v>226</v>
      </c>
      <c r="AP25" s="27" t="s">
        <v>228</v>
      </c>
      <c r="AR25" s="32">
        <f aca="true" t="shared" si="19" ref="AR25:AR39">AL25+AM25</f>
        <v>0</v>
      </c>
      <c r="AS25" s="32">
        <f aca="true" t="shared" si="20" ref="AS25:AS39">G25/(100-AT25)*100</f>
        <v>0</v>
      </c>
      <c r="AT25" s="32">
        <v>0</v>
      </c>
      <c r="AU25" s="32">
        <f aca="true" t="shared" si="21" ref="AU25:AU39">L25</f>
        <v>1.3</v>
      </c>
    </row>
    <row r="26" spans="1:47" ht="12.75">
      <c r="A26" s="5" t="s">
        <v>14</v>
      </c>
      <c r="B26" s="5"/>
      <c r="C26" s="5" t="s">
        <v>67</v>
      </c>
      <c r="D26" s="5" t="s">
        <v>130</v>
      </c>
      <c r="E26" s="5" t="s">
        <v>189</v>
      </c>
      <c r="F26" s="19">
        <v>6</v>
      </c>
      <c r="G26" s="19">
        <v>0</v>
      </c>
      <c r="H26" s="19">
        <f t="shared" si="0"/>
        <v>0</v>
      </c>
      <c r="I26" s="19">
        <f t="shared" si="1"/>
        <v>0</v>
      </c>
      <c r="J26" s="19">
        <f t="shared" si="2"/>
        <v>0</v>
      </c>
      <c r="K26" s="19">
        <v>0.08</v>
      </c>
      <c r="L26" s="19">
        <f t="shared" si="3"/>
        <v>0.48</v>
      </c>
      <c r="O26" s="32">
        <f t="shared" si="4"/>
        <v>0</v>
      </c>
      <c r="Q26" s="32">
        <f t="shared" si="5"/>
        <v>0</v>
      </c>
      <c r="R26" s="32">
        <f t="shared" si="6"/>
        <v>0</v>
      </c>
      <c r="S26" s="32">
        <f t="shared" si="7"/>
        <v>0</v>
      </c>
      <c r="T26" s="32">
        <f t="shared" si="8"/>
        <v>0</v>
      </c>
      <c r="U26" s="32">
        <f t="shared" si="9"/>
        <v>0</v>
      </c>
      <c r="V26" s="32">
        <f t="shared" si="10"/>
        <v>0</v>
      </c>
      <c r="W26" s="32">
        <f t="shared" si="11"/>
        <v>0</v>
      </c>
      <c r="X26" s="27"/>
      <c r="Y26" s="19">
        <f t="shared" si="12"/>
        <v>0</v>
      </c>
      <c r="Z26" s="19">
        <f t="shared" si="13"/>
        <v>0</v>
      </c>
      <c r="AA26" s="19">
        <f t="shared" si="14"/>
        <v>0</v>
      </c>
      <c r="AC26" s="32">
        <v>15</v>
      </c>
      <c r="AD26" s="32">
        <f t="shared" si="15"/>
        <v>0</v>
      </c>
      <c r="AE26" s="32">
        <f t="shared" si="16"/>
        <v>0</v>
      </c>
      <c r="AF26" s="29" t="s">
        <v>7</v>
      </c>
      <c r="AL26" s="32">
        <f t="shared" si="17"/>
        <v>0</v>
      </c>
      <c r="AM26" s="32">
        <f t="shared" si="18"/>
        <v>0</v>
      </c>
      <c r="AN26" s="33" t="s">
        <v>220</v>
      </c>
      <c r="AO26" s="33" t="s">
        <v>226</v>
      </c>
      <c r="AP26" s="27" t="s">
        <v>228</v>
      </c>
      <c r="AR26" s="32">
        <f t="shared" si="19"/>
        <v>0</v>
      </c>
      <c r="AS26" s="32">
        <f t="shared" si="20"/>
        <v>0</v>
      </c>
      <c r="AT26" s="32">
        <v>0</v>
      </c>
      <c r="AU26" s="32">
        <f t="shared" si="21"/>
        <v>0.48</v>
      </c>
    </row>
    <row r="27" spans="1:47" ht="12.75">
      <c r="A27" s="5" t="s">
        <v>15</v>
      </c>
      <c r="B27" s="5"/>
      <c r="C27" s="5" t="s">
        <v>68</v>
      </c>
      <c r="D27" s="5" t="s">
        <v>131</v>
      </c>
      <c r="E27" s="5" t="s">
        <v>189</v>
      </c>
      <c r="F27" s="19">
        <v>2</v>
      </c>
      <c r="G27" s="19">
        <v>0</v>
      </c>
      <c r="H27" s="19">
        <f t="shared" si="0"/>
        <v>0</v>
      </c>
      <c r="I27" s="19">
        <f t="shared" si="1"/>
        <v>0</v>
      </c>
      <c r="J27" s="19">
        <f t="shared" si="2"/>
        <v>0</v>
      </c>
      <c r="K27" s="19">
        <v>0.08</v>
      </c>
      <c r="L27" s="19">
        <f t="shared" si="3"/>
        <v>0.16</v>
      </c>
      <c r="O27" s="32">
        <f t="shared" si="4"/>
        <v>0</v>
      </c>
      <c r="Q27" s="32">
        <f t="shared" si="5"/>
        <v>0</v>
      </c>
      <c r="R27" s="32">
        <f t="shared" si="6"/>
        <v>0</v>
      </c>
      <c r="S27" s="32">
        <f t="shared" si="7"/>
        <v>0</v>
      </c>
      <c r="T27" s="32">
        <f t="shared" si="8"/>
        <v>0</v>
      </c>
      <c r="U27" s="32">
        <f t="shared" si="9"/>
        <v>0</v>
      </c>
      <c r="V27" s="32">
        <f t="shared" si="10"/>
        <v>0</v>
      </c>
      <c r="W27" s="32">
        <f t="shared" si="11"/>
        <v>0</v>
      </c>
      <c r="X27" s="27"/>
      <c r="Y27" s="19">
        <f t="shared" si="12"/>
        <v>0</v>
      </c>
      <c r="Z27" s="19">
        <f t="shared" si="13"/>
        <v>0</v>
      </c>
      <c r="AA27" s="19">
        <f t="shared" si="14"/>
        <v>0</v>
      </c>
      <c r="AC27" s="32">
        <v>15</v>
      </c>
      <c r="AD27" s="32">
        <f t="shared" si="15"/>
        <v>0</v>
      </c>
      <c r="AE27" s="32">
        <f t="shared" si="16"/>
        <v>0</v>
      </c>
      <c r="AF27" s="29" t="s">
        <v>7</v>
      </c>
      <c r="AL27" s="32">
        <f t="shared" si="17"/>
        <v>0</v>
      </c>
      <c r="AM27" s="32">
        <f t="shared" si="18"/>
        <v>0</v>
      </c>
      <c r="AN27" s="33" t="s">
        <v>220</v>
      </c>
      <c r="AO27" s="33" t="s">
        <v>226</v>
      </c>
      <c r="AP27" s="27" t="s">
        <v>228</v>
      </c>
      <c r="AR27" s="32">
        <f t="shared" si="19"/>
        <v>0</v>
      </c>
      <c r="AS27" s="32">
        <f t="shared" si="20"/>
        <v>0</v>
      </c>
      <c r="AT27" s="32">
        <v>0</v>
      </c>
      <c r="AU27" s="32">
        <f t="shared" si="21"/>
        <v>0.16</v>
      </c>
    </row>
    <row r="28" spans="1:47" ht="12.75">
      <c r="A28" s="5" t="s">
        <v>16</v>
      </c>
      <c r="B28" s="5"/>
      <c r="C28" s="5" t="s">
        <v>69</v>
      </c>
      <c r="D28" s="5" t="s">
        <v>132</v>
      </c>
      <c r="E28" s="5" t="s">
        <v>189</v>
      </c>
      <c r="F28" s="19">
        <v>1</v>
      </c>
      <c r="G28" s="19">
        <v>0</v>
      </c>
      <c r="H28" s="19">
        <f t="shared" si="0"/>
        <v>0</v>
      </c>
      <c r="I28" s="19">
        <f t="shared" si="1"/>
        <v>0</v>
      </c>
      <c r="J28" s="19">
        <f t="shared" si="2"/>
        <v>0</v>
      </c>
      <c r="K28" s="19">
        <v>0.065</v>
      </c>
      <c r="L28" s="19">
        <f t="shared" si="3"/>
        <v>0.065</v>
      </c>
      <c r="O28" s="32">
        <f t="shared" si="4"/>
        <v>0</v>
      </c>
      <c r="Q28" s="32">
        <f t="shared" si="5"/>
        <v>0</v>
      </c>
      <c r="R28" s="32">
        <f t="shared" si="6"/>
        <v>0</v>
      </c>
      <c r="S28" s="32">
        <f t="shared" si="7"/>
        <v>0</v>
      </c>
      <c r="T28" s="32">
        <f t="shared" si="8"/>
        <v>0</v>
      </c>
      <c r="U28" s="32">
        <f t="shared" si="9"/>
        <v>0</v>
      </c>
      <c r="V28" s="32">
        <f t="shared" si="10"/>
        <v>0</v>
      </c>
      <c r="W28" s="32">
        <f t="shared" si="11"/>
        <v>0</v>
      </c>
      <c r="X28" s="27"/>
      <c r="Y28" s="19">
        <f t="shared" si="12"/>
        <v>0</v>
      </c>
      <c r="Z28" s="19">
        <f t="shared" si="13"/>
        <v>0</v>
      </c>
      <c r="AA28" s="19">
        <f t="shared" si="14"/>
        <v>0</v>
      </c>
      <c r="AC28" s="32">
        <v>15</v>
      </c>
      <c r="AD28" s="32">
        <f t="shared" si="15"/>
        <v>0</v>
      </c>
      <c r="AE28" s="32">
        <f t="shared" si="16"/>
        <v>0</v>
      </c>
      <c r="AF28" s="29" t="s">
        <v>7</v>
      </c>
      <c r="AL28" s="32">
        <f t="shared" si="17"/>
        <v>0</v>
      </c>
      <c r="AM28" s="32">
        <f t="shared" si="18"/>
        <v>0</v>
      </c>
      <c r="AN28" s="33" t="s">
        <v>220</v>
      </c>
      <c r="AO28" s="33" t="s">
        <v>226</v>
      </c>
      <c r="AP28" s="27" t="s">
        <v>228</v>
      </c>
      <c r="AR28" s="32">
        <f t="shared" si="19"/>
        <v>0</v>
      </c>
      <c r="AS28" s="32">
        <f t="shared" si="20"/>
        <v>0</v>
      </c>
      <c r="AT28" s="32">
        <v>0</v>
      </c>
      <c r="AU28" s="32">
        <f t="shared" si="21"/>
        <v>0.065</v>
      </c>
    </row>
    <row r="29" spans="1:47" ht="12.75">
      <c r="A29" s="5" t="s">
        <v>17</v>
      </c>
      <c r="B29" s="5"/>
      <c r="C29" s="5" t="s">
        <v>70</v>
      </c>
      <c r="D29" s="5" t="s">
        <v>133</v>
      </c>
      <c r="E29" s="5" t="s">
        <v>189</v>
      </c>
      <c r="F29" s="19">
        <v>1</v>
      </c>
      <c r="G29" s="19">
        <v>0</v>
      </c>
      <c r="H29" s="19">
        <f t="shared" si="0"/>
        <v>0</v>
      </c>
      <c r="I29" s="19">
        <f t="shared" si="1"/>
        <v>0</v>
      </c>
      <c r="J29" s="19">
        <f t="shared" si="2"/>
        <v>0</v>
      </c>
      <c r="K29" s="19">
        <v>0.015</v>
      </c>
      <c r="L29" s="19">
        <f t="shared" si="3"/>
        <v>0.015</v>
      </c>
      <c r="O29" s="32">
        <f t="shared" si="4"/>
        <v>0</v>
      </c>
      <c r="Q29" s="32">
        <f t="shared" si="5"/>
        <v>0</v>
      </c>
      <c r="R29" s="32">
        <f t="shared" si="6"/>
        <v>0</v>
      </c>
      <c r="S29" s="32">
        <f t="shared" si="7"/>
        <v>0</v>
      </c>
      <c r="T29" s="32">
        <f t="shared" si="8"/>
        <v>0</v>
      </c>
      <c r="U29" s="32">
        <f t="shared" si="9"/>
        <v>0</v>
      </c>
      <c r="V29" s="32">
        <f t="shared" si="10"/>
        <v>0</v>
      </c>
      <c r="W29" s="32">
        <f t="shared" si="11"/>
        <v>0</v>
      </c>
      <c r="X29" s="27"/>
      <c r="Y29" s="19">
        <f t="shared" si="12"/>
        <v>0</v>
      </c>
      <c r="Z29" s="19">
        <f t="shared" si="13"/>
        <v>0</v>
      </c>
      <c r="AA29" s="19">
        <f t="shared" si="14"/>
        <v>0</v>
      </c>
      <c r="AC29" s="32">
        <v>15</v>
      </c>
      <c r="AD29" s="32">
        <f t="shared" si="15"/>
        <v>0</v>
      </c>
      <c r="AE29" s="32">
        <f t="shared" si="16"/>
        <v>0</v>
      </c>
      <c r="AF29" s="29" t="s">
        <v>7</v>
      </c>
      <c r="AL29" s="32">
        <f t="shared" si="17"/>
        <v>0</v>
      </c>
      <c r="AM29" s="32">
        <f t="shared" si="18"/>
        <v>0</v>
      </c>
      <c r="AN29" s="33" t="s">
        <v>220</v>
      </c>
      <c r="AO29" s="33" t="s">
        <v>226</v>
      </c>
      <c r="AP29" s="27" t="s">
        <v>228</v>
      </c>
      <c r="AR29" s="32">
        <f t="shared" si="19"/>
        <v>0</v>
      </c>
      <c r="AS29" s="32">
        <f t="shared" si="20"/>
        <v>0</v>
      </c>
      <c r="AT29" s="32">
        <v>0</v>
      </c>
      <c r="AU29" s="32">
        <f t="shared" si="21"/>
        <v>0.015</v>
      </c>
    </row>
    <row r="30" spans="1:47" ht="12.75">
      <c r="A30" s="5" t="s">
        <v>18</v>
      </c>
      <c r="B30" s="5"/>
      <c r="C30" s="5" t="s">
        <v>71</v>
      </c>
      <c r="D30" s="5" t="s">
        <v>134</v>
      </c>
      <c r="E30" s="5" t="s">
        <v>189</v>
      </c>
      <c r="F30" s="19">
        <v>8</v>
      </c>
      <c r="G30" s="19">
        <v>0</v>
      </c>
      <c r="H30" s="19">
        <f t="shared" si="0"/>
        <v>0</v>
      </c>
      <c r="I30" s="19">
        <f t="shared" si="1"/>
        <v>0</v>
      </c>
      <c r="J30" s="19">
        <f t="shared" si="2"/>
        <v>0</v>
      </c>
      <c r="K30" s="19">
        <v>0.03</v>
      </c>
      <c r="L30" s="19">
        <f t="shared" si="3"/>
        <v>0.24</v>
      </c>
      <c r="O30" s="32">
        <f t="shared" si="4"/>
        <v>0</v>
      </c>
      <c r="Q30" s="32">
        <f t="shared" si="5"/>
        <v>0</v>
      </c>
      <c r="R30" s="32">
        <f t="shared" si="6"/>
        <v>0</v>
      </c>
      <c r="S30" s="32">
        <f t="shared" si="7"/>
        <v>0</v>
      </c>
      <c r="T30" s="32">
        <f t="shared" si="8"/>
        <v>0</v>
      </c>
      <c r="U30" s="32">
        <f t="shared" si="9"/>
        <v>0</v>
      </c>
      <c r="V30" s="32">
        <f t="shared" si="10"/>
        <v>0</v>
      </c>
      <c r="W30" s="32">
        <f t="shared" si="11"/>
        <v>0</v>
      </c>
      <c r="X30" s="27"/>
      <c r="Y30" s="19">
        <f t="shared" si="12"/>
        <v>0</v>
      </c>
      <c r="Z30" s="19">
        <f t="shared" si="13"/>
        <v>0</v>
      </c>
      <c r="AA30" s="19">
        <f t="shared" si="14"/>
        <v>0</v>
      </c>
      <c r="AC30" s="32">
        <v>15</v>
      </c>
      <c r="AD30" s="32">
        <f t="shared" si="15"/>
        <v>0</v>
      </c>
      <c r="AE30" s="32">
        <f t="shared" si="16"/>
        <v>0</v>
      </c>
      <c r="AF30" s="29" t="s">
        <v>7</v>
      </c>
      <c r="AL30" s="32">
        <f t="shared" si="17"/>
        <v>0</v>
      </c>
      <c r="AM30" s="32">
        <f t="shared" si="18"/>
        <v>0</v>
      </c>
      <c r="AN30" s="33" t="s">
        <v>220</v>
      </c>
      <c r="AO30" s="33" t="s">
        <v>226</v>
      </c>
      <c r="AP30" s="27" t="s">
        <v>228</v>
      </c>
      <c r="AR30" s="32">
        <f t="shared" si="19"/>
        <v>0</v>
      </c>
      <c r="AS30" s="32">
        <f t="shared" si="20"/>
        <v>0</v>
      </c>
      <c r="AT30" s="32">
        <v>0</v>
      </c>
      <c r="AU30" s="32">
        <f t="shared" si="21"/>
        <v>0.24</v>
      </c>
    </row>
    <row r="31" spans="1:47" ht="12.75">
      <c r="A31" s="5" t="s">
        <v>19</v>
      </c>
      <c r="B31" s="5"/>
      <c r="C31" s="5" t="s">
        <v>72</v>
      </c>
      <c r="D31" s="5" t="s">
        <v>135</v>
      </c>
      <c r="E31" s="5" t="s">
        <v>189</v>
      </c>
      <c r="F31" s="19">
        <v>2</v>
      </c>
      <c r="G31" s="19">
        <v>0</v>
      </c>
      <c r="H31" s="19">
        <f t="shared" si="0"/>
        <v>0</v>
      </c>
      <c r="I31" s="19">
        <f t="shared" si="1"/>
        <v>0</v>
      </c>
      <c r="J31" s="19">
        <f t="shared" si="2"/>
        <v>0</v>
      </c>
      <c r="K31" s="19">
        <v>0.09</v>
      </c>
      <c r="L31" s="19">
        <f t="shared" si="3"/>
        <v>0.18</v>
      </c>
      <c r="O31" s="32">
        <f t="shared" si="4"/>
        <v>0</v>
      </c>
      <c r="Q31" s="32">
        <f t="shared" si="5"/>
        <v>0</v>
      </c>
      <c r="R31" s="32">
        <f t="shared" si="6"/>
        <v>0</v>
      </c>
      <c r="S31" s="32">
        <f t="shared" si="7"/>
        <v>0</v>
      </c>
      <c r="T31" s="32">
        <f t="shared" si="8"/>
        <v>0</v>
      </c>
      <c r="U31" s="32">
        <f t="shared" si="9"/>
        <v>0</v>
      </c>
      <c r="V31" s="32">
        <f t="shared" si="10"/>
        <v>0</v>
      </c>
      <c r="W31" s="32">
        <f t="shared" si="11"/>
        <v>0</v>
      </c>
      <c r="X31" s="27"/>
      <c r="Y31" s="19">
        <f t="shared" si="12"/>
        <v>0</v>
      </c>
      <c r="Z31" s="19">
        <f t="shared" si="13"/>
        <v>0</v>
      </c>
      <c r="AA31" s="19">
        <f t="shared" si="14"/>
        <v>0</v>
      </c>
      <c r="AC31" s="32">
        <v>15</v>
      </c>
      <c r="AD31" s="32">
        <f t="shared" si="15"/>
        <v>0</v>
      </c>
      <c r="AE31" s="32">
        <f t="shared" si="16"/>
        <v>0</v>
      </c>
      <c r="AF31" s="29" t="s">
        <v>7</v>
      </c>
      <c r="AL31" s="32">
        <f t="shared" si="17"/>
        <v>0</v>
      </c>
      <c r="AM31" s="32">
        <f t="shared" si="18"/>
        <v>0</v>
      </c>
      <c r="AN31" s="33" t="s">
        <v>220</v>
      </c>
      <c r="AO31" s="33" t="s">
        <v>226</v>
      </c>
      <c r="AP31" s="27" t="s">
        <v>228</v>
      </c>
      <c r="AR31" s="32">
        <f t="shared" si="19"/>
        <v>0</v>
      </c>
      <c r="AS31" s="32">
        <f t="shared" si="20"/>
        <v>0</v>
      </c>
      <c r="AT31" s="32">
        <v>0</v>
      </c>
      <c r="AU31" s="32">
        <f t="shared" si="21"/>
        <v>0.18</v>
      </c>
    </row>
    <row r="32" spans="1:47" ht="12.75">
      <c r="A32" s="5" t="s">
        <v>20</v>
      </c>
      <c r="B32" s="5"/>
      <c r="C32" s="5" t="s">
        <v>73</v>
      </c>
      <c r="D32" s="5" t="s">
        <v>136</v>
      </c>
      <c r="E32" s="5" t="s">
        <v>189</v>
      </c>
      <c r="F32" s="19">
        <v>1</v>
      </c>
      <c r="G32" s="19">
        <v>0</v>
      </c>
      <c r="H32" s="19">
        <f t="shared" si="0"/>
        <v>0</v>
      </c>
      <c r="I32" s="19">
        <f t="shared" si="1"/>
        <v>0</v>
      </c>
      <c r="J32" s="19">
        <f t="shared" si="2"/>
        <v>0</v>
      </c>
      <c r="K32" s="19">
        <v>0.03</v>
      </c>
      <c r="L32" s="19">
        <f t="shared" si="3"/>
        <v>0.03</v>
      </c>
      <c r="O32" s="32">
        <f t="shared" si="4"/>
        <v>0</v>
      </c>
      <c r="Q32" s="32">
        <f t="shared" si="5"/>
        <v>0</v>
      </c>
      <c r="R32" s="32">
        <f t="shared" si="6"/>
        <v>0</v>
      </c>
      <c r="S32" s="32">
        <f t="shared" si="7"/>
        <v>0</v>
      </c>
      <c r="T32" s="32">
        <f t="shared" si="8"/>
        <v>0</v>
      </c>
      <c r="U32" s="32">
        <f t="shared" si="9"/>
        <v>0</v>
      </c>
      <c r="V32" s="32">
        <f t="shared" si="10"/>
        <v>0</v>
      </c>
      <c r="W32" s="32">
        <f t="shared" si="11"/>
        <v>0</v>
      </c>
      <c r="X32" s="27"/>
      <c r="Y32" s="19">
        <f t="shared" si="12"/>
        <v>0</v>
      </c>
      <c r="Z32" s="19">
        <f t="shared" si="13"/>
        <v>0</v>
      </c>
      <c r="AA32" s="19">
        <f t="shared" si="14"/>
        <v>0</v>
      </c>
      <c r="AC32" s="32">
        <v>15</v>
      </c>
      <c r="AD32" s="32">
        <f t="shared" si="15"/>
        <v>0</v>
      </c>
      <c r="AE32" s="32">
        <f t="shared" si="16"/>
        <v>0</v>
      </c>
      <c r="AF32" s="29" t="s">
        <v>7</v>
      </c>
      <c r="AL32" s="32">
        <f t="shared" si="17"/>
        <v>0</v>
      </c>
      <c r="AM32" s="32">
        <f t="shared" si="18"/>
        <v>0</v>
      </c>
      <c r="AN32" s="33" t="s">
        <v>220</v>
      </c>
      <c r="AO32" s="33" t="s">
        <v>226</v>
      </c>
      <c r="AP32" s="27" t="s">
        <v>228</v>
      </c>
      <c r="AR32" s="32">
        <f t="shared" si="19"/>
        <v>0</v>
      </c>
      <c r="AS32" s="32">
        <f t="shared" si="20"/>
        <v>0</v>
      </c>
      <c r="AT32" s="32">
        <v>0</v>
      </c>
      <c r="AU32" s="32">
        <f t="shared" si="21"/>
        <v>0.03</v>
      </c>
    </row>
    <row r="33" spans="1:47" ht="12.75">
      <c r="A33" s="5" t="s">
        <v>21</v>
      </c>
      <c r="B33" s="5"/>
      <c r="C33" s="5" t="s">
        <v>74</v>
      </c>
      <c r="D33" s="5" t="s">
        <v>137</v>
      </c>
      <c r="E33" s="5" t="s">
        <v>189</v>
      </c>
      <c r="F33" s="19">
        <v>1</v>
      </c>
      <c r="G33" s="19">
        <v>0</v>
      </c>
      <c r="H33" s="19">
        <f t="shared" si="0"/>
        <v>0</v>
      </c>
      <c r="I33" s="19">
        <f t="shared" si="1"/>
        <v>0</v>
      </c>
      <c r="J33" s="19">
        <f t="shared" si="2"/>
        <v>0</v>
      </c>
      <c r="K33" s="19">
        <v>0.035</v>
      </c>
      <c r="L33" s="19">
        <f t="shared" si="3"/>
        <v>0.035</v>
      </c>
      <c r="O33" s="32">
        <f t="shared" si="4"/>
        <v>0</v>
      </c>
      <c r="Q33" s="32">
        <f t="shared" si="5"/>
        <v>0</v>
      </c>
      <c r="R33" s="32">
        <f t="shared" si="6"/>
        <v>0</v>
      </c>
      <c r="S33" s="32">
        <f t="shared" si="7"/>
        <v>0</v>
      </c>
      <c r="T33" s="32">
        <f t="shared" si="8"/>
        <v>0</v>
      </c>
      <c r="U33" s="32">
        <f t="shared" si="9"/>
        <v>0</v>
      </c>
      <c r="V33" s="32">
        <f t="shared" si="10"/>
        <v>0</v>
      </c>
      <c r="W33" s="32">
        <f t="shared" si="11"/>
        <v>0</v>
      </c>
      <c r="X33" s="27"/>
      <c r="Y33" s="19">
        <f t="shared" si="12"/>
        <v>0</v>
      </c>
      <c r="Z33" s="19">
        <f t="shared" si="13"/>
        <v>0</v>
      </c>
      <c r="AA33" s="19">
        <f t="shared" si="14"/>
        <v>0</v>
      </c>
      <c r="AC33" s="32">
        <v>15</v>
      </c>
      <c r="AD33" s="32">
        <f t="shared" si="15"/>
        <v>0</v>
      </c>
      <c r="AE33" s="32">
        <f t="shared" si="16"/>
        <v>0</v>
      </c>
      <c r="AF33" s="29" t="s">
        <v>7</v>
      </c>
      <c r="AL33" s="32">
        <f t="shared" si="17"/>
        <v>0</v>
      </c>
      <c r="AM33" s="32">
        <f t="shared" si="18"/>
        <v>0</v>
      </c>
      <c r="AN33" s="33" t="s">
        <v>220</v>
      </c>
      <c r="AO33" s="33" t="s">
        <v>226</v>
      </c>
      <c r="AP33" s="27" t="s">
        <v>228</v>
      </c>
      <c r="AR33" s="32">
        <f t="shared" si="19"/>
        <v>0</v>
      </c>
      <c r="AS33" s="32">
        <f t="shared" si="20"/>
        <v>0</v>
      </c>
      <c r="AT33" s="32">
        <v>0</v>
      </c>
      <c r="AU33" s="32">
        <f t="shared" si="21"/>
        <v>0.035</v>
      </c>
    </row>
    <row r="34" spans="1:47" ht="12.75">
      <c r="A34" s="5" t="s">
        <v>22</v>
      </c>
      <c r="B34" s="5"/>
      <c r="C34" s="5" t="s">
        <v>75</v>
      </c>
      <c r="D34" s="5" t="s">
        <v>138</v>
      </c>
      <c r="E34" s="5" t="s">
        <v>189</v>
      </c>
      <c r="F34" s="19">
        <v>1</v>
      </c>
      <c r="G34" s="19">
        <v>0</v>
      </c>
      <c r="H34" s="19">
        <f t="shared" si="0"/>
        <v>0</v>
      </c>
      <c r="I34" s="19">
        <f t="shared" si="1"/>
        <v>0</v>
      </c>
      <c r="J34" s="19">
        <f t="shared" si="2"/>
        <v>0</v>
      </c>
      <c r="K34" s="19">
        <v>0.15</v>
      </c>
      <c r="L34" s="19">
        <f t="shared" si="3"/>
        <v>0.15</v>
      </c>
      <c r="O34" s="32">
        <f t="shared" si="4"/>
        <v>0</v>
      </c>
      <c r="Q34" s="32">
        <f t="shared" si="5"/>
        <v>0</v>
      </c>
      <c r="R34" s="32">
        <f t="shared" si="6"/>
        <v>0</v>
      </c>
      <c r="S34" s="32">
        <f t="shared" si="7"/>
        <v>0</v>
      </c>
      <c r="T34" s="32">
        <f t="shared" si="8"/>
        <v>0</v>
      </c>
      <c r="U34" s="32">
        <f t="shared" si="9"/>
        <v>0</v>
      </c>
      <c r="V34" s="32">
        <f t="shared" si="10"/>
        <v>0</v>
      </c>
      <c r="W34" s="32">
        <f t="shared" si="11"/>
        <v>0</v>
      </c>
      <c r="X34" s="27"/>
      <c r="Y34" s="19">
        <f t="shared" si="12"/>
        <v>0</v>
      </c>
      <c r="Z34" s="19">
        <f t="shared" si="13"/>
        <v>0</v>
      </c>
      <c r="AA34" s="19">
        <f t="shared" si="14"/>
        <v>0</v>
      </c>
      <c r="AC34" s="32">
        <v>15</v>
      </c>
      <c r="AD34" s="32">
        <f t="shared" si="15"/>
        <v>0</v>
      </c>
      <c r="AE34" s="32">
        <f t="shared" si="16"/>
        <v>0</v>
      </c>
      <c r="AF34" s="29" t="s">
        <v>7</v>
      </c>
      <c r="AL34" s="32">
        <f t="shared" si="17"/>
        <v>0</v>
      </c>
      <c r="AM34" s="32">
        <f t="shared" si="18"/>
        <v>0</v>
      </c>
      <c r="AN34" s="33" t="s">
        <v>220</v>
      </c>
      <c r="AO34" s="33" t="s">
        <v>226</v>
      </c>
      <c r="AP34" s="27" t="s">
        <v>228</v>
      </c>
      <c r="AR34" s="32">
        <f t="shared" si="19"/>
        <v>0</v>
      </c>
      <c r="AS34" s="32">
        <f t="shared" si="20"/>
        <v>0</v>
      </c>
      <c r="AT34" s="32">
        <v>0</v>
      </c>
      <c r="AU34" s="32">
        <f t="shared" si="21"/>
        <v>0.15</v>
      </c>
    </row>
    <row r="35" spans="1:47" ht="12.75">
      <c r="A35" s="5" t="s">
        <v>23</v>
      </c>
      <c r="B35" s="5"/>
      <c r="C35" s="5" t="s">
        <v>76</v>
      </c>
      <c r="D35" s="5" t="s">
        <v>139</v>
      </c>
      <c r="E35" s="5" t="s">
        <v>189</v>
      </c>
      <c r="F35" s="19">
        <v>1</v>
      </c>
      <c r="G35" s="19">
        <v>0</v>
      </c>
      <c r="H35" s="19">
        <f t="shared" si="0"/>
        <v>0</v>
      </c>
      <c r="I35" s="19">
        <f t="shared" si="1"/>
        <v>0</v>
      </c>
      <c r="J35" s="19">
        <f t="shared" si="2"/>
        <v>0</v>
      </c>
      <c r="K35" s="19">
        <v>0.15</v>
      </c>
      <c r="L35" s="19">
        <f t="shared" si="3"/>
        <v>0.15</v>
      </c>
      <c r="O35" s="32">
        <f t="shared" si="4"/>
        <v>0</v>
      </c>
      <c r="Q35" s="32">
        <f t="shared" si="5"/>
        <v>0</v>
      </c>
      <c r="R35" s="32">
        <f t="shared" si="6"/>
        <v>0</v>
      </c>
      <c r="S35" s="32">
        <f t="shared" si="7"/>
        <v>0</v>
      </c>
      <c r="T35" s="32">
        <f t="shared" si="8"/>
        <v>0</v>
      </c>
      <c r="U35" s="32">
        <f t="shared" si="9"/>
        <v>0</v>
      </c>
      <c r="V35" s="32">
        <f t="shared" si="10"/>
        <v>0</v>
      </c>
      <c r="W35" s="32">
        <f t="shared" si="11"/>
        <v>0</v>
      </c>
      <c r="X35" s="27"/>
      <c r="Y35" s="19">
        <f t="shared" si="12"/>
        <v>0</v>
      </c>
      <c r="Z35" s="19">
        <f t="shared" si="13"/>
        <v>0</v>
      </c>
      <c r="AA35" s="19">
        <f t="shared" si="14"/>
        <v>0</v>
      </c>
      <c r="AC35" s="32">
        <v>15</v>
      </c>
      <c r="AD35" s="32">
        <f t="shared" si="15"/>
        <v>0</v>
      </c>
      <c r="AE35" s="32">
        <f t="shared" si="16"/>
        <v>0</v>
      </c>
      <c r="AF35" s="29" t="s">
        <v>7</v>
      </c>
      <c r="AL35" s="32">
        <f t="shared" si="17"/>
        <v>0</v>
      </c>
      <c r="AM35" s="32">
        <f t="shared" si="18"/>
        <v>0</v>
      </c>
      <c r="AN35" s="33" t="s">
        <v>220</v>
      </c>
      <c r="AO35" s="33" t="s">
        <v>226</v>
      </c>
      <c r="AP35" s="27" t="s">
        <v>228</v>
      </c>
      <c r="AR35" s="32">
        <f t="shared" si="19"/>
        <v>0</v>
      </c>
      <c r="AS35" s="32">
        <f t="shared" si="20"/>
        <v>0</v>
      </c>
      <c r="AT35" s="32">
        <v>0</v>
      </c>
      <c r="AU35" s="32">
        <f t="shared" si="21"/>
        <v>0.15</v>
      </c>
    </row>
    <row r="36" spans="1:47" ht="12.75">
      <c r="A36" s="5" t="s">
        <v>24</v>
      </c>
      <c r="B36" s="5"/>
      <c r="C36" s="5" t="s">
        <v>77</v>
      </c>
      <c r="D36" s="5" t="s">
        <v>140</v>
      </c>
      <c r="E36" s="5" t="s">
        <v>189</v>
      </c>
      <c r="F36" s="19">
        <v>1</v>
      </c>
      <c r="G36" s="19">
        <v>0</v>
      </c>
      <c r="H36" s="19">
        <f t="shared" si="0"/>
        <v>0</v>
      </c>
      <c r="I36" s="19">
        <f t="shared" si="1"/>
        <v>0</v>
      </c>
      <c r="J36" s="19">
        <f t="shared" si="2"/>
        <v>0</v>
      </c>
      <c r="K36" s="19">
        <v>0.075</v>
      </c>
      <c r="L36" s="19">
        <f t="shared" si="3"/>
        <v>0.075</v>
      </c>
      <c r="O36" s="32">
        <f t="shared" si="4"/>
        <v>0</v>
      </c>
      <c r="Q36" s="32">
        <f t="shared" si="5"/>
        <v>0</v>
      </c>
      <c r="R36" s="32">
        <f t="shared" si="6"/>
        <v>0</v>
      </c>
      <c r="S36" s="32">
        <f t="shared" si="7"/>
        <v>0</v>
      </c>
      <c r="T36" s="32">
        <f t="shared" si="8"/>
        <v>0</v>
      </c>
      <c r="U36" s="32">
        <f t="shared" si="9"/>
        <v>0</v>
      </c>
      <c r="V36" s="32">
        <f t="shared" si="10"/>
        <v>0</v>
      </c>
      <c r="W36" s="32">
        <f t="shared" si="11"/>
        <v>0</v>
      </c>
      <c r="X36" s="27"/>
      <c r="Y36" s="19">
        <f t="shared" si="12"/>
        <v>0</v>
      </c>
      <c r="Z36" s="19">
        <f t="shared" si="13"/>
        <v>0</v>
      </c>
      <c r="AA36" s="19">
        <f t="shared" si="14"/>
        <v>0</v>
      </c>
      <c r="AC36" s="32">
        <v>15</v>
      </c>
      <c r="AD36" s="32">
        <f t="shared" si="15"/>
        <v>0</v>
      </c>
      <c r="AE36" s="32">
        <f t="shared" si="16"/>
        <v>0</v>
      </c>
      <c r="AF36" s="29" t="s">
        <v>7</v>
      </c>
      <c r="AL36" s="32">
        <f t="shared" si="17"/>
        <v>0</v>
      </c>
      <c r="AM36" s="32">
        <f t="shared" si="18"/>
        <v>0</v>
      </c>
      <c r="AN36" s="33" t="s">
        <v>220</v>
      </c>
      <c r="AO36" s="33" t="s">
        <v>226</v>
      </c>
      <c r="AP36" s="27" t="s">
        <v>228</v>
      </c>
      <c r="AR36" s="32">
        <f t="shared" si="19"/>
        <v>0</v>
      </c>
      <c r="AS36" s="32">
        <f t="shared" si="20"/>
        <v>0</v>
      </c>
      <c r="AT36" s="32">
        <v>0</v>
      </c>
      <c r="AU36" s="32">
        <f t="shared" si="21"/>
        <v>0.075</v>
      </c>
    </row>
    <row r="37" spans="1:47" ht="12.75">
      <c r="A37" s="5" t="s">
        <v>25</v>
      </c>
      <c r="B37" s="5"/>
      <c r="C37" s="5" t="s">
        <v>78</v>
      </c>
      <c r="D37" s="5" t="s">
        <v>141</v>
      </c>
      <c r="E37" s="5" t="s">
        <v>189</v>
      </c>
      <c r="F37" s="19">
        <v>1</v>
      </c>
      <c r="G37" s="19">
        <v>0</v>
      </c>
      <c r="H37" s="19">
        <f t="shared" si="0"/>
        <v>0</v>
      </c>
      <c r="I37" s="19">
        <f t="shared" si="1"/>
        <v>0</v>
      </c>
      <c r="J37" s="19">
        <f t="shared" si="2"/>
        <v>0</v>
      </c>
      <c r="K37" s="19">
        <v>0.03</v>
      </c>
      <c r="L37" s="19">
        <f t="shared" si="3"/>
        <v>0.03</v>
      </c>
      <c r="O37" s="32">
        <f t="shared" si="4"/>
        <v>0</v>
      </c>
      <c r="Q37" s="32">
        <f t="shared" si="5"/>
        <v>0</v>
      </c>
      <c r="R37" s="32">
        <f t="shared" si="6"/>
        <v>0</v>
      </c>
      <c r="S37" s="32">
        <f t="shared" si="7"/>
        <v>0</v>
      </c>
      <c r="T37" s="32">
        <f t="shared" si="8"/>
        <v>0</v>
      </c>
      <c r="U37" s="32">
        <f t="shared" si="9"/>
        <v>0</v>
      </c>
      <c r="V37" s="32">
        <f t="shared" si="10"/>
        <v>0</v>
      </c>
      <c r="W37" s="32">
        <f t="shared" si="11"/>
        <v>0</v>
      </c>
      <c r="X37" s="27"/>
      <c r="Y37" s="19">
        <f t="shared" si="12"/>
        <v>0</v>
      </c>
      <c r="Z37" s="19">
        <f t="shared" si="13"/>
        <v>0</v>
      </c>
      <c r="AA37" s="19">
        <f t="shared" si="14"/>
        <v>0</v>
      </c>
      <c r="AC37" s="32">
        <v>15</v>
      </c>
      <c r="AD37" s="32">
        <f t="shared" si="15"/>
        <v>0</v>
      </c>
      <c r="AE37" s="32">
        <f t="shared" si="16"/>
        <v>0</v>
      </c>
      <c r="AF37" s="29" t="s">
        <v>7</v>
      </c>
      <c r="AL37" s="32">
        <f t="shared" si="17"/>
        <v>0</v>
      </c>
      <c r="AM37" s="32">
        <f t="shared" si="18"/>
        <v>0</v>
      </c>
      <c r="AN37" s="33" t="s">
        <v>220</v>
      </c>
      <c r="AO37" s="33" t="s">
        <v>226</v>
      </c>
      <c r="AP37" s="27" t="s">
        <v>228</v>
      </c>
      <c r="AR37" s="32">
        <f t="shared" si="19"/>
        <v>0</v>
      </c>
      <c r="AS37" s="32">
        <f t="shared" si="20"/>
        <v>0</v>
      </c>
      <c r="AT37" s="32">
        <v>0</v>
      </c>
      <c r="AU37" s="32">
        <f t="shared" si="21"/>
        <v>0.03</v>
      </c>
    </row>
    <row r="38" spans="1:47" ht="12.75">
      <c r="A38" s="5" t="s">
        <v>26</v>
      </c>
      <c r="B38" s="5"/>
      <c r="C38" s="5" t="s">
        <v>79</v>
      </c>
      <c r="D38" s="5" t="s">
        <v>142</v>
      </c>
      <c r="E38" s="5" t="s">
        <v>189</v>
      </c>
      <c r="F38" s="19">
        <v>1</v>
      </c>
      <c r="G38" s="19">
        <v>0</v>
      </c>
      <c r="H38" s="19">
        <f t="shared" si="0"/>
        <v>0</v>
      </c>
      <c r="I38" s="19">
        <f t="shared" si="1"/>
        <v>0</v>
      </c>
      <c r="J38" s="19">
        <f t="shared" si="2"/>
        <v>0</v>
      </c>
      <c r="K38" s="19">
        <v>0.015</v>
      </c>
      <c r="L38" s="19">
        <f t="shared" si="3"/>
        <v>0.015</v>
      </c>
      <c r="O38" s="32">
        <f t="shared" si="4"/>
        <v>0</v>
      </c>
      <c r="Q38" s="32">
        <f t="shared" si="5"/>
        <v>0</v>
      </c>
      <c r="R38" s="32">
        <f t="shared" si="6"/>
        <v>0</v>
      </c>
      <c r="S38" s="32">
        <f t="shared" si="7"/>
        <v>0</v>
      </c>
      <c r="T38" s="32">
        <f t="shared" si="8"/>
        <v>0</v>
      </c>
      <c r="U38" s="32">
        <f t="shared" si="9"/>
        <v>0</v>
      </c>
      <c r="V38" s="32">
        <f t="shared" si="10"/>
        <v>0</v>
      </c>
      <c r="W38" s="32">
        <f t="shared" si="11"/>
        <v>0</v>
      </c>
      <c r="X38" s="27"/>
      <c r="Y38" s="19">
        <f t="shared" si="12"/>
        <v>0</v>
      </c>
      <c r="Z38" s="19">
        <f t="shared" si="13"/>
        <v>0</v>
      </c>
      <c r="AA38" s="19">
        <f t="shared" si="14"/>
        <v>0</v>
      </c>
      <c r="AC38" s="32">
        <v>15</v>
      </c>
      <c r="AD38" s="32">
        <f t="shared" si="15"/>
        <v>0</v>
      </c>
      <c r="AE38" s="32">
        <f t="shared" si="16"/>
        <v>0</v>
      </c>
      <c r="AF38" s="29" t="s">
        <v>7</v>
      </c>
      <c r="AL38" s="32">
        <f t="shared" si="17"/>
        <v>0</v>
      </c>
      <c r="AM38" s="32">
        <f t="shared" si="18"/>
        <v>0</v>
      </c>
      <c r="AN38" s="33" t="s">
        <v>220</v>
      </c>
      <c r="AO38" s="33" t="s">
        <v>226</v>
      </c>
      <c r="AP38" s="27" t="s">
        <v>228</v>
      </c>
      <c r="AR38" s="32">
        <f t="shared" si="19"/>
        <v>0</v>
      </c>
      <c r="AS38" s="32">
        <f t="shared" si="20"/>
        <v>0</v>
      </c>
      <c r="AT38" s="32">
        <v>0</v>
      </c>
      <c r="AU38" s="32">
        <f t="shared" si="21"/>
        <v>0.015</v>
      </c>
    </row>
    <row r="39" spans="1:47" ht="12.75">
      <c r="A39" s="5" t="s">
        <v>27</v>
      </c>
      <c r="B39" s="5"/>
      <c r="C39" s="5" t="s">
        <v>80</v>
      </c>
      <c r="D39" s="5" t="s">
        <v>143</v>
      </c>
      <c r="E39" s="5" t="s">
        <v>189</v>
      </c>
      <c r="F39" s="19">
        <v>3</v>
      </c>
      <c r="G39" s="19">
        <v>0</v>
      </c>
      <c r="H39" s="19">
        <f t="shared" si="0"/>
        <v>0</v>
      </c>
      <c r="I39" s="19">
        <f t="shared" si="1"/>
        <v>0</v>
      </c>
      <c r="J39" s="19">
        <f t="shared" si="2"/>
        <v>0</v>
      </c>
      <c r="K39" s="19">
        <v>0.02</v>
      </c>
      <c r="L39" s="19">
        <f t="shared" si="3"/>
        <v>0.06</v>
      </c>
      <c r="O39" s="32">
        <f t="shared" si="4"/>
        <v>0</v>
      </c>
      <c r="Q39" s="32">
        <f t="shared" si="5"/>
        <v>0</v>
      </c>
      <c r="R39" s="32">
        <f t="shared" si="6"/>
        <v>0</v>
      </c>
      <c r="S39" s="32">
        <f t="shared" si="7"/>
        <v>0</v>
      </c>
      <c r="T39" s="32">
        <f t="shared" si="8"/>
        <v>0</v>
      </c>
      <c r="U39" s="32">
        <f t="shared" si="9"/>
        <v>0</v>
      </c>
      <c r="V39" s="32">
        <f t="shared" si="10"/>
        <v>0</v>
      </c>
      <c r="W39" s="32">
        <f t="shared" si="11"/>
        <v>0</v>
      </c>
      <c r="X39" s="27"/>
      <c r="Y39" s="19">
        <f t="shared" si="12"/>
        <v>0</v>
      </c>
      <c r="Z39" s="19">
        <f t="shared" si="13"/>
        <v>0</v>
      </c>
      <c r="AA39" s="19">
        <f t="shared" si="14"/>
        <v>0</v>
      </c>
      <c r="AC39" s="32">
        <v>15</v>
      </c>
      <c r="AD39" s="32">
        <f t="shared" si="15"/>
        <v>0</v>
      </c>
      <c r="AE39" s="32">
        <f t="shared" si="16"/>
        <v>0</v>
      </c>
      <c r="AF39" s="29" t="s">
        <v>7</v>
      </c>
      <c r="AL39" s="32">
        <f t="shared" si="17"/>
        <v>0</v>
      </c>
      <c r="AM39" s="32">
        <f t="shared" si="18"/>
        <v>0</v>
      </c>
      <c r="AN39" s="33" t="s">
        <v>220</v>
      </c>
      <c r="AO39" s="33" t="s">
        <v>226</v>
      </c>
      <c r="AP39" s="27" t="s">
        <v>228</v>
      </c>
      <c r="AR39" s="32">
        <f t="shared" si="19"/>
        <v>0</v>
      </c>
      <c r="AS39" s="32">
        <f t="shared" si="20"/>
        <v>0</v>
      </c>
      <c r="AT39" s="32">
        <v>0</v>
      </c>
      <c r="AU39" s="32">
        <f t="shared" si="21"/>
        <v>0.06</v>
      </c>
    </row>
    <row r="40" spans="1:36" ht="12.75">
      <c r="A40" s="6"/>
      <c r="B40" s="13"/>
      <c r="C40" s="13" t="s">
        <v>81</v>
      </c>
      <c r="D40" s="110" t="s">
        <v>144</v>
      </c>
      <c r="E40" s="111"/>
      <c r="F40" s="111"/>
      <c r="G40" s="111"/>
      <c r="H40" s="35">
        <f>SUM(H41:H67)</f>
        <v>0</v>
      </c>
      <c r="I40" s="35">
        <f>SUM(I41:I67)</f>
        <v>0</v>
      </c>
      <c r="J40" s="35">
        <f>H40+I40</f>
        <v>0</v>
      </c>
      <c r="K40" s="27"/>
      <c r="L40" s="35">
        <f>SUM(L41:L67)</f>
        <v>0</v>
      </c>
      <c r="X40" s="27"/>
      <c r="AH40" s="35">
        <f>SUM(Y41:Y67)</f>
        <v>0</v>
      </c>
      <c r="AI40" s="35">
        <f>SUM(Z41:Z67)</f>
        <v>0</v>
      </c>
      <c r="AJ40" s="35">
        <f>SUM(AA41:AA67)</f>
        <v>0</v>
      </c>
    </row>
    <row r="41" spans="1:47" ht="12.75">
      <c r="A41" s="4" t="s">
        <v>28</v>
      </c>
      <c r="B41" s="4"/>
      <c r="C41" s="4" t="s">
        <v>82</v>
      </c>
      <c r="D41" s="4" t="s">
        <v>145</v>
      </c>
      <c r="E41" s="4" t="s">
        <v>189</v>
      </c>
      <c r="F41" s="18">
        <v>2</v>
      </c>
      <c r="G41" s="18">
        <v>0</v>
      </c>
      <c r="H41" s="18">
        <f>F41*AD41</f>
        <v>0</v>
      </c>
      <c r="I41" s="18">
        <f>J41-H41</f>
        <v>0</v>
      </c>
      <c r="J41" s="18">
        <f>F41*G41</f>
        <v>0</v>
      </c>
      <c r="K41" s="18">
        <v>0</v>
      </c>
      <c r="L41" s="18">
        <f>F41*K41</f>
        <v>0</v>
      </c>
      <c r="O41" s="32">
        <f>IF(AF41="5",J41,0)</f>
        <v>0</v>
      </c>
      <c r="Q41" s="32">
        <f>IF(AF41="1",H41,0)</f>
        <v>0</v>
      </c>
      <c r="R41" s="32">
        <f>IF(AF41="1",I41,0)</f>
        <v>0</v>
      </c>
      <c r="S41" s="32">
        <f>IF(AF41="7",H41,0)</f>
        <v>0</v>
      </c>
      <c r="T41" s="32">
        <f>IF(AF41="7",I41,0)</f>
        <v>0</v>
      </c>
      <c r="U41" s="32">
        <f>IF(AF41="2",H41,0)</f>
        <v>0</v>
      </c>
      <c r="V41" s="32">
        <f>IF(AF41="2",I41,0)</f>
        <v>0</v>
      </c>
      <c r="W41" s="32">
        <f>IF(AF41="0",J41,0)</f>
        <v>0</v>
      </c>
      <c r="X41" s="27"/>
      <c r="Y41" s="18">
        <f>IF(AC41=0,J41,0)</f>
        <v>0</v>
      </c>
      <c r="Z41" s="18">
        <f>IF(AC41=15,J41,0)</f>
        <v>0</v>
      </c>
      <c r="AA41" s="18">
        <f>IF(AC41=21,J41,0)</f>
        <v>0</v>
      </c>
      <c r="AC41" s="32">
        <v>15</v>
      </c>
      <c r="AD41" s="32">
        <f>G41*0</f>
        <v>0</v>
      </c>
      <c r="AE41" s="32">
        <f>G41*(1-0)</f>
        <v>0</v>
      </c>
      <c r="AF41" s="28" t="s">
        <v>13</v>
      </c>
      <c r="AL41" s="32">
        <f>F41*AD41</f>
        <v>0</v>
      </c>
      <c r="AM41" s="32">
        <f>F41*AE41</f>
        <v>0</v>
      </c>
      <c r="AN41" s="33" t="s">
        <v>221</v>
      </c>
      <c r="AO41" s="33" t="s">
        <v>221</v>
      </c>
      <c r="AP41" s="27" t="s">
        <v>228</v>
      </c>
      <c r="AR41" s="32">
        <f>AL41+AM41</f>
        <v>0</v>
      </c>
      <c r="AS41" s="32">
        <f>G41/(100-AT41)*100</f>
        <v>0</v>
      </c>
      <c r="AT41" s="32">
        <v>0</v>
      </c>
      <c r="AU41" s="32">
        <f>L41</f>
        <v>0</v>
      </c>
    </row>
    <row r="42" spans="1:47" ht="12.75">
      <c r="A42" s="4" t="s">
        <v>29</v>
      </c>
      <c r="B42" s="4"/>
      <c r="C42" s="4" t="s">
        <v>83</v>
      </c>
      <c r="D42" s="4" t="s">
        <v>146</v>
      </c>
      <c r="E42" s="4" t="s">
        <v>189</v>
      </c>
      <c r="F42" s="18">
        <v>2</v>
      </c>
      <c r="G42" s="18">
        <v>0</v>
      </c>
      <c r="H42" s="18">
        <f>F42*AD42</f>
        <v>0</v>
      </c>
      <c r="I42" s="18">
        <f>J42-H42</f>
        <v>0</v>
      </c>
      <c r="J42" s="18">
        <f>F42*G42</f>
        <v>0</v>
      </c>
      <c r="K42" s="18">
        <v>0</v>
      </c>
      <c r="L42" s="18">
        <f>F42*K42</f>
        <v>0</v>
      </c>
      <c r="O42" s="32">
        <f>IF(AF42="5",J42,0)</f>
        <v>0</v>
      </c>
      <c r="Q42" s="32">
        <f>IF(AF42="1",H42,0)</f>
        <v>0</v>
      </c>
      <c r="R42" s="32">
        <f>IF(AF42="1",I42,0)</f>
        <v>0</v>
      </c>
      <c r="S42" s="32">
        <f>IF(AF42="7",H42,0)</f>
        <v>0</v>
      </c>
      <c r="T42" s="32">
        <f>IF(AF42="7",I42,0)</f>
        <v>0</v>
      </c>
      <c r="U42" s="32">
        <f>IF(AF42="2",H42,0)</f>
        <v>0</v>
      </c>
      <c r="V42" s="32">
        <f>IF(AF42="2",I42,0)</f>
        <v>0</v>
      </c>
      <c r="W42" s="32">
        <f>IF(AF42="0",J42,0)</f>
        <v>0</v>
      </c>
      <c r="X42" s="27"/>
      <c r="Y42" s="18">
        <f>IF(AC42=0,J42,0)</f>
        <v>0</v>
      </c>
      <c r="Z42" s="18">
        <f>IF(AC42=15,J42,0)</f>
        <v>0</v>
      </c>
      <c r="AA42" s="18">
        <f>IF(AC42=21,J42,0)</f>
        <v>0</v>
      </c>
      <c r="AC42" s="32">
        <v>15</v>
      </c>
      <c r="AD42" s="32">
        <f>G42*0</f>
        <v>0</v>
      </c>
      <c r="AE42" s="32">
        <f>G42*(1-0)</f>
        <v>0</v>
      </c>
      <c r="AF42" s="28" t="s">
        <v>13</v>
      </c>
      <c r="AL42" s="32">
        <f>F42*AD42</f>
        <v>0</v>
      </c>
      <c r="AM42" s="32">
        <f>F42*AE42</f>
        <v>0</v>
      </c>
      <c r="AN42" s="33" t="s">
        <v>221</v>
      </c>
      <c r="AO42" s="33" t="s">
        <v>221</v>
      </c>
      <c r="AP42" s="27" t="s">
        <v>228</v>
      </c>
      <c r="AR42" s="32">
        <f>AL42+AM42</f>
        <v>0</v>
      </c>
      <c r="AS42" s="32">
        <f>G42/(100-AT42)*100</f>
        <v>0</v>
      </c>
      <c r="AT42" s="32">
        <v>0</v>
      </c>
      <c r="AU42" s="32">
        <f>L42</f>
        <v>0</v>
      </c>
    </row>
    <row r="43" spans="1:47" ht="12.75">
      <c r="A43" s="4" t="s">
        <v>30</v>
      </c>
      <c r="B43" s="4"/>
      <c r="C43" s="4" t="s">
        <v>84</v>
      </c>
      <c r="D43" s="4" t="s">
        <v>147</v>
      </c>
      <c r="E43" s="4" t="s">
        <v>189</v>
      </c>
      <c r="F43" s="18">
        <v>3</v>
      </c>
      <c r="G43" s="18">
        <v>0</v>
      </c>
      <c r="H43" s="18">
        <f>F43*AD43</f>
        <v>0</v>
      </c>
      <c r="I43" s="18">
        <f>J43-H43</f>
        <v>0</v>
      </c>
      <c r="J43" s="18">
        <f>F43*G43</f>
        <v>0</v>
      </c>
      <c r="K43" s="18">
        <v>0</v>
      </c>
      <c r="L43" s="18">
        <f>F43*K43</f>
        <v>0</v>
      </c>
      <c r="O43" s="32">
        <f>IF(AF43="5",J43,0)</f>
        <v>0</v>
      </c>
      <c r="Q43" s="32">
        <f>IF(AF43="1",H43,0)</f>
        <v>0</v>
      </c>
      <c r="R43" s="32">
        <f>IF(AF43="1",I43,0)</f>
        <v>0</v>
      </c>
      <c r="S43" s="32">
        <f>IF(AF43="7",H43,0)</f>
        <v>0</v>
      </c>
      <c r="T43" s="32">
        <f>IF(AF43="7",I43,0)</f>
        <v>0</v>
      </c>
      <c r="U43" s="32">
        <f>IF(AF43="2",H43,0)</f>
        <v>0</v>
      </c>
      <c r="V43" s="32">
        <f>IF(AF43="2",I43,0)</f>
        <v>0</v>
      </c>
      <c r="W43" s="32">
        <f>IF(AF43="0",J43,0)</f>
        <v>0</v>
      </c>
      <c r="X43" s="27"/>
      <c r="Y43" s="18">
        <f>IF(AC43=0,J43,0)</f>
        <v>0</v>
      </c>
      <c r="Z43" s="18">
        <f>IF(AC43=15,J43,0)</f>
        <v>0</v>
      </c>
      <c r="AA43" s="18">
        <f>IF(AC43=21,J43,0)</f>
        <v>0</v>
      </c>
      <c r="AC43" s="32">
        <v>15</v>
      </c>
      <c r="AD43" s="32">
        <f>G43*0</f>
        <v>0</v>
      </c>
      <c r="AE43" s="32">
        <f>G43*(1-0)</f>
        <v>0</v>
      </c>
      <c r="AF43" s="28" t="s">
        <v>13</v>
      </c>
      <c r="AL43" s="32">
        <f>F43*AD43</f>
        <v>0</v>
      </c>
      <c r="AM43" s="32">
        <f>F43*AE43</f>
        <v>0</v>
      </c>
      <c r="AN43" s="33" t="s">
        <v>221</v>
      </c>
      <c r="AO43" s="33" t="s">
        <v>221</v>
      </c>
      <c r="AP43" s="27" t="s">
        <v>228</v>
      </c>
      <c r="AR43" s="32">
        <f>AL43+AM43</f>
        <v>0</v>
      </c>
      <c r="AS43" s="32">
        <f>G43/(100-AT43)*100</f>
        <v>0</v>
      </c>
      <c r="AT43" s="32">
        <v>0</v>
      </c>
      <c r="AU43" s="32">
        <f>L43</f>
        <v>0</v>
      </c>
    </row>
    <row r="44" spans="1:47" ht="12.75">
      <c r="A44" s="4" t="s">
        <v>31</v>
      </c>
      <c r="B44" s="4"/>
      <c r="C44" s="4" t="s">
        <v>85</v>
      </c>
      <c r="D44" s="4" t="s">
        <v>148</v>
      </c>
      <c r="E44" s="4" t="s">
        <v>189</v>
      </c>
      <c r="F44" s="18">
        <v>1</v>
      </c>
      <c r="G44" s="18">
        <v>0</v>
      </c>
      <c r="H44" s="18">
        <f>F44*AD44</f>
        <v>0</v>
      </c>
      <c r="I44" s="18">
        <f>J44-H44</f>
        <v>0</v>
      </c>
      <c r="J44" s="18">
        <f>F44*G44</f>
        <v>0</v>
      </c>
      <c r="K44" s="18">
        <v>0</v>
      </c>
      <c r="L44" s="18">
        <f>F44*K44</f>
        <v>0</v>
      </c>
      <c r="O44" s="32">
        <f>IF(AF44="5",J44,0)</f>
        <v>0</v>
      </c>
      <c r="Q44" s="32">
        <f>IF(AF44="1",H44,0)</f>
        <v>0</v>
      </c>
      <c r="R44" s="32">
        <f>IF(AF44="1",I44,0)</f>
        <v>0</v>
      </c>
      <c r="S44" s="32">
        <f>IF(AF44="7",H44,0)</f>
        <v>0</v>
      </c>
      <c r="T44" s="32">
        <f>IF(AF44="7",I44,0)</f>
        <v>0</v>
      </c>
      <c r="U44" s="32">
        <f>IF(AF44="2",H44,0)</f>
        <v>0</v>
      </c>
      <c r="V44" s="32">
        <f>IF(AF44="2",I44,0)</f>
        <v>0</v>
      </c>
      <c r="W44" s="32">
        <f>IF(AF44="0",J44,0)</f>
        <v>0</v>
      </c>
      <c r="X44" s="27"/>
      <c r="Y44" s="18">
        <f>IF(AC44=0,J44,0)</f>
        <v>0</v>
      </c>
      <c r="Z44" s="18">
        <f>IF(AC44=15,J44,0)</f>
        <v>0</v>
      </c>
      <c r="AA44" s="18">
        <f>IF(AC44=21,J44,0)</f>
        <v>0</v>
      </c>
      <c r="AC44" s="32">
        <v>15</v>
      </c>
      <c r="AD44" s="32">
        <f>G44*0</f>
        <v>0</v>
      </c>
      <c r="AE44" s="32">
        <f>G44*(1-0)</f>
        <v>0</v>
      </c>
      <c r="AF44" s="28" t="s">
        <v>13</v>
      </c>
      <c r="AL44" s="32">
        <f>F44*AD44</f>
        <v>0</v>
      </c>
      <c r="AM44" s="32">
        <f>F44*AE44</f>
        <v>0</v>
      </c>
      <c r="AN44" s="33" t="s">
        <v>221</v>
      </c>
      <c r="AO44" s="33" t="s">
        <v>221</v>
      </c>
      <c r="AP44" s="27" t="s">
        <v>228</v>
      </c>
      <c r="AR44" s="32">
        <f>AL44+AM44</f>
        <v>0</v>
      </c>
      <c r="AS44" s="32">
        <f>G44/(100-AT44)*100</f>
        <v>0</v>
      </c>
      <c r="AT44" s="32">
        <v>0</v>
      </c>
      <c r="AU44" s="32">
        <f>L44</f>
        <v>0</v>
      </c>
    </row>
    <row r="45" spans="1:47" ht="12.75">
      <c r="A45" s="4" t="s">
        <v>32</v>
      </c>
      <c r="B45" s="4"/>
      <c r="C45" s="4" t="s">
        <v>86</v>
      </c>
      <c r="D45" s="4" t="s">
        <v>149</v>
      </c>
      <c r="E45" s="4" t="s">
        <v>189</v>
      </c>
      <c r="F45" s="18">
        <v>1</v>
      </c>
      <c r="G45" s="18">
        <v>0</v>
      </c>
      <c r="H45" s="18">
        <f>F45*AD45</f>
        <v>0</v>
      </c>
      <c r="I45" s="18">
        <f>J45-H45</f>
        <v>0</v>
      </c>
      <c r="J45" s="18">
        <f>F45*G45</f>
        <v>0</v>
      </c>
      <c r="K45" s="18">
        <v>0</v>
      </c>
      <c r="L45" s="18">
        <f>F45*K45</f>
        <v>0</v>
      </c>
      <c r="O45" s="32">
        <f>IF(AF45="5",J45,0)</f>
        <v>0</v>
      </c>
      <c r="Q45" s="32">
        <f>IF(AF45="1",H45,0)</f>
        <v>0</v>
      </c>
      <c r="R45" s="32">
        <f>IF(AF45="1",I45,0)</f>
        <v>0</v>
      </c>
      <c r="S45" s="32">
        <f>IF(AF45="7",H45,0)</f>
        <v>0</v>
      </c>
      <c r="T45" s="32">
        <f>IF(AF45="7",I45,0)</f>
        <v>0</v>
      </c>
      <c r="U45" s="32">
        <f>IF(AF45="2",H45,0)</f>
        <v>0</v>
      </c>
      <c r="V45" s="32">
        <f>IF(AF45="2",I45,0)</f>
        <v>0</v>
      </c>
      <c r="W45" s="32">
        <f>IF(AF45="0",J45,0)</f>
        <v>0</v>
      </c>
      <c r="X45" s="27"/>
      <c r="Y45" s="18">
        <f>IF(AC45=0,J45,0)</f>
        <v>0</v>
      </c>
      <c r="Z45" s="18">
        <f>IF(AC45=15,J45,0)</f>
        <v>0</v>
      </c>
      <c r="AA45" s="18">
        <f>IF(AC45=21,J45,0)</f>
        <v>0</v>
      </c>
      <c r="AC45" s="32">
        <v>15</v>
      </c>
      <c r="AD45" s="32">
        <f>G45*0</f>
        <v>0</v>
      </c>
      <c r="AE45" s="32">
        <f>G45*(1-0)</f>
        <v>0</v>
      </c>
      <c r="AF45" s="28" t="s">
        <v>13</v>
      </c>
      <c r="AL45" s="32">
        <f>F45*AD45</f>
        <v>0</v>
      </c>
      <c r="AM45" s="32">
        <f>F45*AE45</f>
        <v>0</v>
      </c>
      <c r="AN45" s="33" t="s">
        <v>221</v>
      </c>
      <c r="AO45" s="33" t="s">
        <v>221</v>
      </c>
      <c r="AP45" s="27" t="s">
        <v>228</v>
      </c>
      <c r="AR45" s="32">
        <f>AL45+AM45</f>
        <v>0</v>
      </c>
      <c r="AS45" s="32">
        <f>G45/(100-AT45)*100</f>
        <v>0</v>
      </c>
      <c r="AT45" s="32">
        <v>0</v>
      </c>
      <c r="AU45" s="32">
        <f>L45</f>
        <v>0</v>
      </c>
    </row>
    <row r="46" ht="12.75">
      <c r="D46" s="15" t="s">
        <v>150</v>
      </c>
    </row>
    <row r="47" spans="1:47" ht="12.75">
      <c r="A47" s="4" t="s">
        <v>33</v>
      </c>
      <c r="B47" s="4"/>
      <c r="C47" s="4" t="s">
        <v>87</v>
      </c>
      <c r="D47" s="4" t="s">
        <v>151</v>
      </c>
      <c r="E47" s="4" t="s">
        <v>189</v>
      </c>
      <c r="F47" s="18">
        <v>1</v>
      </c>
      <c r="G47" s="18">
        <v>0</v>
      </c>
      <c r="H47" s="18">
        <f>F47*AD47</f>
        <v>0</v>
      </c>
      <c r="I47" s="18">
        <f>J47-H47</f>
        <v>0</v>
      </c>
      <c r="J47" s="18">
        <f>F47*G47</f>
        <v>0</v>
      </c>
      <c r="K47" s="18">
        <v>0</v>
      </c>
      <c r="L47" s="18">
        <f>F47*K47</f>
        <v>0</v>
      </c>
      <c r="O47" s="32">
        <f>IF(AF47="5",J47,0)</f>
        <v>0</v>
      </c>
      <c r="Q47" s="32">
        <f>IF(AF47="1",H47,0)</f>
        <v>0</v>
      </c>
      <c r="R47" s="32">
        <f>IF(AF47="1",I47,0)</f>
        <v>0</v>
      </c>
      <c r="S47" s="32">
        <f>IF(AF47="7",H47,0)</f>
        <v>0</v>
      </c>
      <c r="T47" s="32">
        <f>IF(AF47="7",I47,0)</f>
        <v>0</v>
      </c>
      <c r="U47" s="32">
        <f>IF(AF47="2",H47,0)</f>
        <v>0</v>
      </c>
      <c r="V47" s="32">
        <f>IF(AF47="2",I47,0)</f>
        <v>0</v>
      </c>
      <c r="W47" s="32">
        <f>IF(AF47="0",J47,0)</f>
        <v>0</v>
      </c>
      <c r="X47" s="27"/>
      <c r="Y47" s="18">
        <f>IF(AC47=0,J47,0)</f>
        <v>0</v>
      </c>
      <c r="Z47" s="18">
        <f>IF(AC47=15,J47,0)</f>
        <v>0</v>
      </c>
      <c r="AA47" s="18">
        <f>IF(AC47=21,J47,0)</f>
        <v>0</v>
      </c>
      <c r="AC47" s="32">
        <v>15</v>
      </c>
      <c r="AD47" s="32">
        <f>G47*0</f>
        <v>0</v>
      </c>
      <c r="AE47" s="32">
        <f>G47*(1-0)</f>
        <v>0</v>
      </c>
      <c r="AF47" s="28" t="s">
        <v>13</v>
      </c>
      <c r="AL47" s="32">
        <f>F47*AD47</f>
        <v>0</v>
      </c>
      <c r="AM47" s="32">
        <f>F47*AE47</f>
        <v>0</v>
      </c>
      <c r="AN47" s="33" t="s">
        <v>221</v>
      </c>
      <c r="AO47" s="33" t="s">
        <v>221</v>
      </c>
      <c r="AP47" s="27" t="s">
        <v>228</v>
      </c>
      <c r="AR47" s="32">
        <f>AL47+AM47</f>
        <v>0</v>
      </c>
      <c r="AS47" s="32">
        <f>G47/(100-AT47)*100</f>
        <v>0</v>
      </c>
      <c r="AT47" s="32">
        <v>0</v>
      </c>
      <c r="AU47" s="32">
        <f>L47</f>
        <v>0</v>
      </c>
    </row>
    <row r="48" ht="12.75">
      <c r="D48" s="15" t="s">
        <v>152</v>
      </c>
    </row>
    <row r="49" spans="1:47" ht="12.75">
      <c r="A49" s="4" t="s">
        <v>34</v>
      </c>
      <c r="B49" s="4"/>
      <c r="C49" s="4" t="s">
        <v>88</v>
      </c>
      <c r="D49" s="4" t="s">
        <v>153</v>
      </c>
      <c r="E49" s="4" t="s">
        <v>189</v>
      </c>
      <c r="F49" s="18">
        <v>1</v>
      </c>
      <c r="G49" s="18">
        <v>0</v>
      </c>
      <c r="H49" s="18">
        <f>F49*AD49</f>
        <v>0</v>
      </c>
      <c r="I49" s="18">
        <f>J49-H49</f>
        <v>0</v>
      </c>
      <c r="J49" s="18">
        <f>F49*G49</f>
        <v>0</v>
      </c>
      <c r="K49" s="18">
        <v>0</v>
      </c>
      <c r="L49" s="18">
        <f>F49*K49</f>
        <v>0</v>
      </c>
      <c r="O49" s="32">
        <f>IF(AF49="5",J49,0)</f>
        <v>0</v>
      </c>
      <c r="Q49" s="32">
        <f>IF(AF49="1",H49,0)</f>
        <v>0</v>
      </c>
      <c r="R49" s="32">
        <f>IF(AF49="1",I49,0)</f>
        <v>0</v>
      </c>
      <c r="S49" s="32">
        <f>IF(AF49="7",H49,0)</f>
        <v>0</v>
      </c>
      <c r="T49" s="32">
        <f>IF(AF49="7",I49,0)</f>
        <v>0</v>
      </c>
      <c r="U49" s="32">
        <f>IF(AF49="2",H49,0)</f>
        <v>0</v>
      </c>
      <c r="V49" s="32">
        <f>IF(AF49="2",I49,0)</f>
        <v>0</v>
      </c>
      <c r="W49" s="32">
        <f>IF(AF49="0",J49,0)</f>
        <v>0</v>
      </c>
      <c r="X49" s="27"/>
      <c r="Y49" s="18">
        <f>IF(AC49=0,J49,0)</f>
        <v>0</v>
      </c>
      <c r="Z49" s="18">
        <f>IF(AC49=15,J49,0)</f>
        <v>0</v>
      </c>
      <c r="AA49" s="18">
        <f>IF(AC49=21,J49,0)</f>
        <v>0</v>
      </c>
      <c r="AC49" s="32">
        <v>15</v>
      </c>
      <c r="AD49" s="32">
        <f>G49*0</f>
        <v>0</v>
      </c>
      <c r="AE49" s="32">
        <f>G49*(1-0)</f>
        <v>0</v>
      </c>
      <c r="AF49" s="28" t="s">
        <v>13</v>
      </c>
      <c r="AL49" s="32">
        <f>F49*AD49</f>
        <v>0</v>
      </c>
      <c r="AM49" s="32">
        <f>F49*AE49</f>
        <v>0</v>
      </c>
      <c r="AN49" s="33" t="s">
        <v>221</v>
      </c>
      <c r="AO49" s="33" t="s">
        <v>221</v>
      </c>
      <c r="AP49" s="27" t="s">
        <v>228</v>
      </c>
      <c r="AR49" s="32">
        <f>AL49+AM49</f>
        <v>0</v>
      </c>
      <c r="AS49" s="32">
        <f>G49/(100-AT49)*100</f>
        <v>0</v>
      </c>
      <c r="AT49" s="32">
        <v>0</v>
      </c>
      <c r="AU49" s="32">
        <f>L49</f>
        <v>0</v>
      </c>
    </row>
    <row r="50" ht="12.75">
      <c r="D50" s="15" t="s">
        <v>150</v>
      </c>
    </row>
    <row r="51" spans="1:47" ht="12.75">
      <c r="A51" s="4" t="s">
        <v>35</v>
      </c>
      <c r="B51" s="4"/>
      <c r="C51" s="4" t="s">
        <v>89</v>
      </c>
      <c r="D51" s="4" t="s">
        <v>154</v>
      </c>
      <c r="E51" s="4" t="s">
        <v>189</v>
      </c>
      <c r="F51" s="18">
        <v>1</v>
      </c>
      <c r="G51" s="18">
        <v>0</v>
      </c>
      <c r="H51" s="18">
        <f>F51*AD51</f>
        <v>0</v>
      </c>
      <c r="I51" s="18">
        <f>J51-H51</f>
        <v>0</v>
      </c>
      <c r="J51" s="18">
        <f>F51*G51</f>
        <v>0</v>
      </c>
      <c r="K51" s="18">
        <v>0</v>
      </c>
      <c r="L51" s="18">
        <f>F51*K51</f>
        <v>0</v>
      </c>
      <c r="O51" s="32">
        <f>IF(AF51="5",J51,0)</f>
        <v>0</v>
      </c>
      <c r="Q51" s="32">
        <f>IF(AF51="1",H51,0)</f>
        <v>0</v>
      </c>
      <c r="R51" s="32">
        <f>IF(AF51="1",I51,0)</f>
        <v>0</v>
      </c>
      <c r="S51" s="32">
        <f>IF(AF51="7",H51,0)</f>
        <v>0</v>
      </c>
      <c r="T51" s="32">
        <f>IF(AF51="7",I51,0)</f>
        <v>0</v>
      </c>
      <c r="U51" s="32">
        <f>IF(AF51="2",H51,0)</f>
        <v>0</v>
      </c>
      <c r="V51" s="32">
        <f>IF(AF51="2",I51,0)</f>
        <v>0</v>
      </c>
      <c r="W51" s="32">
        <f>IF(AF51="0",J51,0)</f>
        <v>0</v>
      </c>
      <c r="X51" s="27"/>
      <c r="Y51" s="18">
        <f>IF(AC51=0,J51,0)</f>
        <v>0</v>
      </c>
      <c r="Z51" s="18">
        <f>IF(AC51=15,J51,0)</f>
        <v>0</v>
      </c>
      <c r="AA51" s="18">
        <f>IF(AC51=21,J51,0)</f>
        <v>0</v>
      </c>
      <c r="AC51" s="32">
        <v>15</v>
      </c>
      <c r="AD51" s="32">
        <f>G51*0</f>
        <v>0</v>
      </c>
      <c r="AE51" s="32">
        <f>G51*(1-0)</f>
        <v>0</v>
      </c>
      <c r="AF51" s="28" t="s">
        <v>13</v>
      </c>
      <c r="AL51" s="32">
        <f>F51*AD51</f>
        <v>0</v>
      </c>
      <c r="AM51" s="32">
        <f>F51*AE51</f>
        <v>0</v>
      </c>
      <c r="AN51" s="33" t="s">
        <v>221</v>
      </c>
      <c r="AO51" s="33" t="s">
        <v>221</v>
      </c>
      <c r="AP51" s="27" t="s">
        <v>228</v>
      </c>
      <c r="AR51" s="32">
        <f>AL51+AM51</f>
        <v>0</v>
      </c>
      <c r="AS51" s="32">
        <f>G51/(100-AT51)*100</f>
        <v>0</v>
      </c>
      <c r="AT51" s="32">
        <v>0</v>
      </c>
      <c r="AU51" s="32">
        <f>L51</f>
        <v>0</v>
      </c>
    </row>
    <row r="52" ht="12.75">
      <c r="D52" s="15" t="s">
        <v>150</v>
      </c>
    </row>
    <row r="53" spans="1:47" ht="12.75">
      <c r="A53" s="4" t="s">
        <v>36</v>
      </c>
      <c r="B53" s="4"/>
      <c r="C53" s="4" t="s">
        <v>90</v>
      </c>
      <c r="D53" s="4" t="s">
        <v>155</v>
      </c>
      <c r="E53" s="4" t="s">
        <v>189</v>
      </c>
      <c r="F53" s="18">
        <v>2</v>
      </c>
      <c r="G53" s="18">
        <v>0</v>
      </c>
      <c r="H53" s="18">
        <f>F53*AD53</f>
        <v>0</v>
      </c>
      <c r="I53" s="18">
        <f>J53-H53</f>
        <v>0</v>
      </c>
      <c r="J53" s="18">
        <f>F53*G53</f>
        <v>0</v>
      </c>
      <c r="K53" s="18">
        <v>0</v>
      </c>
      <c r="L53" s="18">
        <f>F53*K53</f>
        <v>0</v>
      </c>
      <c r="O53" s="32">
        <f>IF(AF53="5",J53,0)</f>
        <v>0</v>
      </c>
      <c r="Q53" s="32">
        <f>IF(AF53="1",H53,0)</f>
        <v>0</v>
      </c>
      <c r="R53" s="32">
        <f>IF(AF53="1",I53,0)</f>
        <v>0</v>
      </c>
      <c r="S53" s="32">
        <f>IF(AF53="7",H53,0)</f>
        <v>0</v>
      </c>
      <c r="T53" s="32">
        <f>IF(AF53="7",I53,0)</f>
        <v>0</v>
      </c>
      <c r="U53" s="32">
        <f>IF(AF53="2",H53,0)</f>
        <v>0</v>
      </c>
      <c r="V53" s="32">
        <f>IF(AF53="2",I53,0)</f>
        <v>0</v>
      </c>
      <c r="W53" s="32">
        <f>IF(AF53="0",J53,0)</f>
        <v>0</v>
      </c>
      <c r="X53" s="27"/>
      <c r="Y53" s="18">
        <f>IF(AC53=0,J53,0)</f>
        <v>0</v>
      </c>
      <c r="Z53" s="18">
        <f>IF(AC53=15,J53,0)</f>
        <v>0</v>
      </c>
      <c r="AA53" s="18">
        <f>IF(AC53=21,J53,0)</f>
        <v>0</v>
      </c>
      <c r="AC53" s="32">
        <v>15</v>
      </c>
      <c r="AD53" s="32">
        <f>G53*0</f>
        <v>0</v>
      </c>
      <c r="AE53" s="32">
        <f>G53*(1-0)</f>
        <v>0</v>
      </c>
      <c r="AF53" s="28" t="s">
        <v>13</v>
      </c>
      <c r="AL53" s="32">
        <f>F53*AD53</f>
        <v>0</v>
      </c>
      <c r="AM53" s="32">
        <f>F53*AE53</f>
        <v>0</v>
      </c>
      <c r="AN53" s="33" t="s">
        <v>221</v>
      </c>
      <c r="AO53" s="33" t="s">
        <v>221</v>
      </c>
      <c r="AP53" s="27" t="s">
        <v>228</v>
      </c>
      <c r="AR53" s="32">
        <f>AL53+AM53</f>
        <v>0</v>
      </c>
      <c r="AS53" s="32">
        <f>G53/(100-AT53)*100</f>
        <v>0</v>
      </c>
      <c r="AT53" s="32">
        <v>0</v>
      </c>
      <c r="AU53" s="32">
        <f>L53</f>
        <v>0</v>
      </c>
    </row>
    <row r="54" ht="12.75">
      <c r="D54" s="15" t="s">
        <v>156</v>
      </c>
    </row>
    <row r="55" spans="1:47" ht="12.75">
      <c r="A55" s="4" t="s">
        <v>37</v>
      </c>
      <c r="B55" s="4"/>
      <c r="C55" s="4" t="s">
        <v>91</v>
      </c>
      <c r="D55" s="4" t="s">
        <v>157</v>
      </c>
      <c r="E55" s="4" t="s">
        <v>189</v>
      </c>
      <c r="F55" s="18">
        <v>2</v>
      </c>
      <c r="G55" s="18">
        <v>0</v>
      </c>
      <c r="H55" s="18">
        <f>F55*AD55</f>
        <v>0</v>
      </c>
      <c r="I55" s="18">
        <f>J55-H55</f>
        <v>0</v>
      </c>
      <c r="J55" s="18">
        <f>F55*G55</f>
        <v>0</v>
      </c>
      <c r="K55" s="18">
        <v>0</v>
      </c>
      <c r="L55" s="18">
        <f>F55*K55</f>
        <v>0</v>
      </c>
      <c r="O55" s="32">
        <f>IF(AF55="5",J55,0)</f>
        <v>0</v>
      </c>
      <c r="Q55" s="32">
        <f>IF(AF55="1",H55,0)</f>
        <v>0</v>
      </c>
      <c r="R55" s="32">
        <f>IF(AF55="1",I55,0)</f>
        <v>0</v>
      </c>
      <c r="S55" s="32">
        <f>IF(AF55="7",H55,0)</f>
        <v>0</v>
      </c>
      <c r="T55" s="32">
        <f>IF(AF55="7",I55,0)</f>
        <v>0</v>
      </c>
      <c r="U55" s="32">
        <f>IF(AF55="2",H55,0)</f>
        <v>0</v>
      </c>
      <c r="V55" s="32">
        <f>IF(AF55="2",I55,0)</f>
        <v>0</v>
      </c>
      <c r="W55" s="32">
        <f>IF(AF55="0",J55,0)</f>
        <v>0</v>
      </c>
      <c r="X55" s="27"/>
      <c r="Y55" s="18">
        <f>IF(AC55=0,J55,0)</f>
        <v>0</v>
      </c>
      <c r="Z55" s="18">
        <f>IF(AC55=15,J55,0)</f>
        <v>0</v>
      </c>
      <c r="AA55" s="18">
        <f>IF(AC55=21,J55,0)</f>
        <v>0</v>
      </c>
      <c r="AC55" s="32">
        <v>15</v>
      </c>
      <c r="AD55" s="32">
        <f>G55*0</f>
        <v>0</v>
      </c>
      <c r="AE55" s="32">
        <f>G55*(1-0)</f>
        <v>0</v>
      </c>
      <c r="AF55" s="28" t="s">
        <v>13</v>
      </c>
      <c r="AL55" s="32">
        <f>F55*AD55</f>
        <v>0</v>
      </c>
      <c r="AM55" s="32">
        <f>F55*AE55</f>
        <v>0</v>
      </c>
      <c r="AN55" s="33" t="s">
        <v>221</v>
      </c>
      <c r="AO55" s="33" t="s">
        <v>221</v>
      </c>
      <c r="AP55" s="27" t="s">
        <v>228</v>
      </c>
      <c r="AR55" s="32">
        <f>AL55+AM55</f>
        <v>0</v>
      </c>
      <c r="AS55" s="32">
        <f>G55/(100-AT55)*100</f>
        <v>0</v>
      </c>
      <c r="AT55" s="32">
        <v>0</v>
      </c>
      <c r="AU55" s="32">
        <f>L55</f>
        <v>0</v>
      </c>
    </row>
    <row r="56" ht="12.75">
      <c r="D56" s="15" t="s">
        <v>150</v>
      </c>
    </row>
    <row r="57" spans="1:47" ht="12.75">
      <c r="A57" s="4" t="s">
        <v>38</v>
      </c>
      <c r="B57" s="4"/>
      <c r="C57" s="4" t="s">
        <v>92</v>
      </c>
      <c r="D57" s="4" t="s">
        <v>158</v>
      </c>
      <c r="E57" s="4" t="s">
        <v>189</v>
      </c>
      <c r="F57" s="18">
        <v>2</v>
      </c>
      <c r="G57" s="18">
        <v>0</v>
      </c>
      <c r="H57" s="18">
        <f>F57*AD57</f>
        <v>0</v>
      </c>
      <c r="I57" s="18">
        <f>J57-H57</f>
        <v>0</v>
      </c>
      <c r="J57" s="18">
        <f>F57*G57</f>
        <v>0</v>
      </c>
      <c r="K57" s="18">
        <v>0</v>
      </c>
      <c r="L57" s="18">
        <f>F57*K57</f>
        <v>0</v>
      </c>
      <c r="O57" s="32">
        <f>IF(AF57="5",J57,0)</f>
        <v>0</v>
      </c>
      <c r="Q57" s="32">
        <f>IF(AF57="1",H57,0)</f>
        <v>0</v>
      </c>
      <c r="R57" s="32">
        <f>IF(AF57="1",I57,0)</f>
        <v>0</v>
      </c>
      <c r="S57" s="32">
        <f>IF(AF57="7",H57,0)</f>
        <v>0</v>
      </c>
      <c r="T57" s="32">
        <f>IF(AF57="7",I57,0)</f>
        <v>0</v>
      </c>
      <c r="U57" s="32">
        <f>IF(AF57="2",H57,0)</f>
        <v>0</v>
      </c>
      <c r="V57" s="32">
        <f>IF(AF57="2",I57,0)</f>
        <v>0</v>
      </c>
      <c r="W57" s="32">
        <f>IF(AF57="0",J57,0)</f>
        <v>0</v>
      </c>
      <c r="X57" s="27"/>
      <c r="Y57" s="18">
        <f>IF(AC57=0,J57,0)</f>
        <v>0</v>
      </c>
      <c r="Z57" s="18">
        <f>IF(AC57=15,J57,0)</f>
        <v>0</v>
      </c>
      <c r="AA57" s="18">
        <f>IF(AC57=21,J57,0)</f>
        <v>0</v>
      </c>
      <c r="AC57" s="32">
        <v>15</v>
      </c>
      <c r="AD57" s="32">
        <f>G57*0</f>
        <v>0</v>
      </c>
      <c r="AE57" s="32">
        <f>G57*(1-0)</f>
        <v>0</v>
      </c>
      <c r="AF57" s="28" t="s">
        <v>13</v>
      </c>
      <c r="AL57" s="32">
        <f>F57*AD57</f>
        <v>0</v>
      </c>
      <c r="AM57" s="32">
        <f>F57*AE57</f>
        <v>0</v>
      </c>
      <c r="AN57" s="33" t="s">
        <v>221</v>
      </c>
      <c r="AO57" s="33" t="s">
        <v>221</v>
      </c>
      <c r="AP57" s="27" t="s">
        <v>228</v>
      </c>
      <c r="AR57" s="32">
        <f>AL57+AM57</f>
        <v>0</v>
      </c>
      <c r="AS57" s="32">
        <f>G57/(100-AT57)*100</f>
        <v>0</v>
      </c>
      <c r="AT57" s="32">
        <v>0</v>
      </c>
      <c r="AU57" s="32">
        <f>L57</f>
        <v>0</v>
      </c>
    </row>
    <row r="58" ht="12.75">
      <c r="D58" s="15" t="s">
        <v>150</v>
      </c>
    </row>
    <row r="59" spans="1:47" ht="12.75">
      <c r="A59" s="4" t="s">
        <v>39</v>
      </c>
      <c r="B59" s="4"/>
      <c r="C59" s="4" t="s">
        <v>93</v>
      </c>
      <c r="D59" s="4" t="s">
        <v>159</v>
      </c>
      <c r="E59" s="4" t="s">
        <v>189</v>
      </c>
      <c r="F59" s="18">
        <v>3</v>
      </c>
      <c r="G59" s="18">
        <v>0</v>
      </c>
      <c r="H59" s="18">
        <f>F59*AD59</f>
        <v>0</v>
      </c>
      <c r="I59" s="18">
        <f>J59-H59</f>
        <v>0</v>
      </c>
      <c r="J59" s="18">
        <f>F59*G59</f>
        <v>0</v>
      </c>
      <c r="K59" s="18">
        <v>0</v>
      </c>
      <c r="L59" s="18">
        <f>F59*K59</f>
        <v>0</v>
      </c>
      <c r="O59" s="32">
        <f>IF(AF59="5",J59,0)</f>
        <v>0</v>
      </c>
      <c r="Q59" s="32">
        <f>IF(AF59="1",H59,0)</f>
        <v>0</v>
      </c>
      <c r="R59" s="32">
        <f>IF(AF59="1",I59,0)</f>
        <v>0</v>
      </c>
      <c r="S59" s="32">
        <f>IF(AF59="7",H59,0)</f>
        <v>0</v>
      </c>
      <c r="T59" s="32">
        <f>IF(AF59="7",I59,0)</f>
        <v>0</v>
      </c>
      <c r="U59" s="32">
        <f>IF(AF59="2",H59,0)</f>
        <v>0</v>
      </c>
      <c r="V59" s="32">
        <f>IF(AF59="2",I59,0)</f>
        <v>0</v>
      </c>
      <c r="W59" s="32">
        <f>IF(AF59="0",J59,0)</f>
        <v>0</v>
      </c>
      <c r="X59" s="27"/>
      <c r="Y59" s="18">
        <f>IF(AC59=0,J59,0)</f>
        <v>0</v>
      </c>
      <c r="Z59" s="18">
        <f>IF(AC59=15,J59,0)</f>
        <v>0</v>
      </c>
      <c r="AA59" s="18">
        <f>IF(AC59=21,J59,0)</f>
        <v>0</v>
      </c>
      <c r="AC59" s="32">
        <v>15</v>
      </c>
      <c r="AD59" s="32">
        <f>G59*0</f>
        <v>0</v>
      </c>
      <c r="AE59" s="32">
        <f>G59*(1-0)</f>
        <v>0</v>
      </c>
      <c r="AF59" s="28" t="s">
        <v>13</v>
      </c>
      <c r="AL59" s="32">
        <f>F59*AD59</f>
        <v>0</v>
      </c>
      <c r="AM59" s="32">
        <f>F59*AE59</f>
        <v>0</v>
      </c>
      <c r="AN59" s="33" t="s">
        <v>221</v>
      </c>
      <c r="AO59" s="33" t="s">
        <v>221</v>
      </c>
      <c r="AP59" s="27" t="s">
        <v>228</v>
      </c>
      <c r="AR59" s="32">
        <f>AL59+AM59</f>
        <v>0</v>
      </c>
      <c r="AS59" s="32">
        <f>G59/(100-AT59)*100</f>
        <v>0</v>
      </c>
      <c r="AT59" s="32">
        <v>0</v>
      </c>
      <c r="AU59" s="32">
        <f>L59</f>
        <v>0</v>
      </c>
    </row>
    <row r="60" ht="12.75">
      <c r="D60" s="15" t="s">
        <v>150</v>
      </c>
    </row>
    <row r="61" spans="1:47" ht="12.75">
      <c r="A61" s="4" t="s">
        <v>40</v>
      </c>
      <c r="B61" s="4"/>
      <c r="C61" s="4" t="s">
        <v>94</v>
      </c>
      <c r="D61" s="4" t="s">
        <v>160</v>
      </c>
      <c r="E61" s="4" t="s">
        <v>189</v>
      </c>
      <c r="F61" s="18">
        <v>1</v>
      </c>
      <c r="G61" s="18">
        <v>0</v>
      </c>
      <c r="H61" s="18">
        <f>F61*AD61</f>
        <v>0</v>
      </c>
      <c r="I61" s="18">
        <f>J61-H61</f>
        <v>0</v>
      </c>
      <c r="J61" s="18">
        <f>F61*G61</f>
        <v>0</v>
      </c>
      <c r="K61" s="18">
        <v>0</v>
      </c>
      <c r="L61" s="18">
        <f>F61*K61</f>
        <v>0</v>
      </c>
      <c r="O61" s="32">
        <f>IF(AF61="5",J61,0)</f>
        <v>0</v>
      </c>
      <c r="Q61" s="32">
        <f>IF(AF61="1",H61,0)</f>
        <v>0</v>
      </c>
      <c r="R61" s="32">
        <f>IF(AF61="1",I61,0)</f>
        <v>0</v>
      </c>
      <c r="S61" s="32">
        <f>IF(AF61="7",H61,0)</f>
        <v>0</v>
      </c>
      <c r="T61" s="32">
        <f>IF(AF61="7",I61,0)</f>
        <v>0</v>
      </c>
      <c r="U61" s="32">
        <f>IF(AF61="2",H61,0)</f>
        <v>0</v>
      </c>
      <c r="V61" s="32">
        <f>IF(AF61="2",I61,0)</f>
        <v>0</v>
      </c>
      <c r="W61" s="32">
        <f>IF(AF61="0",J61,0)</f>
        <v>0</v>
      </c>
      <c r="X61" s="27"/>
      <c r="Y61" s="18">
        <f>IF(AC61=0,J61,0)</f>
        <v>0</v>
      </c>
      <c r="Z61" s="18">
        <f>IF(AC61=15,J61,0)</f>
        <v>0</v>
      </c>
      <c r="AA61" s="18">
        <f>IF(AC61=21,J61,0)</f>
        <v>0</v>
      </c>
      <c r="AC61" s="32">
        <v>15</v>
      </c>
      <c r="AD61" s="32">
        <f>G61*0</f>
        <v>0</v>
      </c>
      <c r="AE61" s="32">
        <f>G61*(1-0)</f>
        <v>0</v>
      </c>
      <c r="AF61" s="28" t="s">
        <v>13</v>
      </c>
      <c r="AL61" s="32">
        <f>F61*AD61</f>
        <v>0</v>
      </c>
      <c r="AM61" s="32">
        <f>F61*AE61</f>
        <v>0</v>
      </c>
      <c r="AN61" s="33" t="s">
        <v>221</v>
      </c>
      <c r="AO61" s="33" t="s">
        <v>221</v>
      </c>
      <c r="AP61" s="27" t="s">
        <v>228</v>
      </c>
      <c r="AR61" s="32">
        <f>AL61+AM61</f>
        <v>0</v>
      </c>
      <c r="AS61" s="32">
        <f>G61/(100-AT61)*100</f>
        <v>0</v>
      </c>
      <c r="AT61" s="32">
        <v>0</v>
      </c>
      <c r="AU61" s="32">
        <f>L61</f>
        <v>0</v>
      </c>
    </row>
    <row r="62" ht="12.75">
      <c r="D62" s="15" t="s">
        <v>150</v>
      </c>
    </row>
    <row r="63" spans="1:47" ht="12.75">
      <c r="A63" s="4" t="s">
        <v>41</v>
      </c>
      <c r="B63" s="4"/>
      <c r="C63" s="4" t="s">
        <v>95</v>
      </c>
      <c r="D63" s="4" t="s">
        <v>161</v>
      </c>
      <c r="E63" s="4" t="s">
        <v>189</v>
      </c>
      <c r="F63" s="18">
        <v>1</v>
      </c>
      <c r="G63" s="18">
        <v>0</v>
      </c>
      <c r="H63" s="18">
        <f>F63*AD63</f>
        <v>0</v>
      </c>
      <c r="I63" s="18">
        <f>J63-H63</f>
        <v>0</v>
      </c>
      <c r="J63" s="18">
        <f>F63*G63</f>
        <v>0</v>
      </c>
      <c r="K63" s="18">
        <v>0</v>
      </c>
      <c r="L63" s="18">
        <f>F63*K63</f>
        <v>0</v>
      </c>
      <c r="O63" s="32">
        <f>IF(AF63="5",J63,0)</f>
        <v>0</v>
      </c>
      <c r="Q63" s="32">
        <f>IF(AF63="1",H63,0)</f>
        <v>0</v>
      </c>
      <c r="R63" s="32">
        <f>IF(AF63="1",I63,0)</f>
        <v>0</v>
      </c>
      <c r="S63" s="32">
        <f>IF(AF63="7",H63,0)</f>
        <v>0</v>
      </c>
      <c r="T63" s="32">
        <f>IF(AF63="7",I63,0)</f>
        <v>0</v>
      </c>
      <c r="U63" s="32">
        <f>IF(AF63="2",H63,0)</f>
        <v>0</v>
      </c>
      <c r="V63" s="32">
        <f>IF(AF63="2",I63,0)</f>
        <v>0</v>
      </c>
      <c r="W63" s="32">
        <f>IF(AF63="0",J63,0)</f>
        <v>0</v>
      </c>
      <c r="X63" s="27"/>
      <c r="Y63" s="18">
        <f>IF(AC63=0,J63,0)</f>
        <v>0</v>
      </c>
      <c r="Z63" s="18">
        <f>IF(AC63=15,J63,0)</f>
        <v>0</v>
      </c>
      <c r="AA63" s="18">
        <f>IF(AC63=21,J63,0)</f>
        <v>0</v>
      </c>
      <c r="AC63" s="32">
        <v>15</v>
      </c>
      <c r="AD63" s="32">
        <f>G63*0</f>
        <v>0</v>
      </c>
      <c r="AE63" s="32">
        <f>G63*(1-0)</f>
        <v>0</v>
      </c>
      <c r="AF63" s="28" t="s">
        <v>13</v>
      </c>
      <c r="AL63" s="32">
        <f>F63*AD63</f>
        <v>0</v>
      </c>
      <c r="AM63" s="32">
        <f>F63*AE63</f>
        <v>0</v>
      </c>
      <c r="AN63" s="33" t="s">
        <v>221</v>
      </c>
      <c r="AO63" s="33" t="s">
        <v>221</v>
      </c>
      <c r="AP63" s="27" t="s">
        <v>228</v>
      </c>
      <c r="AR63" s="32">
        <f>AL63+AM63</f>
        <v>0</v>
      </c>
      <c r="AS63" s="32">
        <f>G63/(100-AT63)*100</f>
        <v>0</v>
      </c>
      <c r="AT63" s="32">
        <v>0</v>
      </c>
      <c r="AU63" s="32">
        <f>L63</f>
        <v>0</v>
      </c>
    </row>
    <row r="64" ht="12.75">
      <c r="D64" s="15" t="s">
        <v>150</v>
      </c>
    </row>
    <row r="65" spans="1:47" ht="12.75">
      <c r="A65" s="4" t="s">
        <v>42</v>
      </c>
      <c r="B65" s="4"/>
      <c r="C65" s="4" t="s">
        <v>96</v>
      </c>
      <c r="D65" s="4" t="s">
        <v>162</v>
      </c>
      <c r="E65" s="4" t="s">
        <v>189</v>
      </c>
      <c r="F65" s="18">
        <v>1</v>
      </c>
      <c r="G65" s="18">
        <v>0</v>
      </c>
      <c r="H65" s="18">
        <f>F65*AD65</f>
        <v>0</v>
      </c>
      <c r="I65" s="18">
        <f>J65-H65</f>
        <v>0</v>
      </c>
      <c r="J65" s="18">
        <f>F65*G65</f>
        <v>0</v>
      </c>
      <c r="K65" s="18">
        <v>0</v>
      </c>
      <c r="L65" s="18">
        <f>F65*K65</f>
        <v>0</v>
      </c>
      <c r="O65" s="32">
        <f>IF(AF65="5",J65,0)</f>
        <v>0</v>
      </c>
      <c r="Q65" s="32">
        <f>IF(AF65="1",H65,0)</f>
        <v>0</v>
      </c>
      <c r="R65" s="32">
        <f>IF(AF65="1",I65,0)</f>
        <v>0</v>
      </c>
      <c r="S65" s="32">
        <f>IF(AF65="7",H65,0)</f>
        <v>0</v>
      </c>
      <c r="T65" s="32">
        <f>IF(AF65="7",I65,0)</f>
        <v>0</v>
      </c>
      <c r="U65" s="32">
        <f>IF(AF65="2",H65,0)</f>
        <v>0</v>
      </c>
      <c r="V65" s="32">
        <f>IF(AF65="2",I65,0)</f>
        <v>0</v>
      </c>
      <c r="W65" s="32">
        <f>IF(AF65="0",J65,0)</f>
        <v>0</v>
      </c>
      <c r="X65" s="27"/>
      <c r="Y65" s="18">
        <f>IF(AC65=0,J65,0)</f>
        <v>0</v>
      </c>
      <c r="Z65" s="18">
        <f>IF(AC65=15,J65,0)</f>
        <v>0</v>
      </c>
      <c r="AA65" s="18">
        <f>IF(AC65=21,J65,0)</f>
        <v>0</v>
      </c>
      <c r="AC65" s="32">
        <v>15</v>
      </c>
      <c r="AD65" s="32">
        <f>G65*0</f>
        <v>0</v>
      </c>
      <c r="AE65" s="32">
        <f>G65*(1-0)</f>
        <v>0</v>
      </c>
      <c r="AF65" s="28" t="s">
        <v>13</v>
      </c>
      <c r="AL65" s="32">
        <f>F65*AD65</f>
        <v>0</v>
      </c>
      <c r="AM65" s="32">
        <f>F65*AE65</f>
        <v>0</v>
      </c>
      <c r="AN65" s="33" t="s">
        <v>221</v>
      </c>
      <c r="AO65" s="33" t="s">
        <v>221</v>
      </c>
      <c r="AP65" s="27" t="s">
        <v>228</v>
      </c>
      <c r="AR65" s="32">
        <f>AL65+AM65</f>
        <v>0</v>
      </c>
      <c r="AS65" s="32">
        <f>G65/(100-AT65)*100</f>
        <v>0</v>
      </c>
      <c r="AT65" s="32">
        <v>0</v>
      </c>
      <c r="AU65" s="32">
        <f>L65</f>
        <v>0</v>
      </c>
    </row>
    <row r="66" ht="12.75">
      <c r="D66" s="15" t="s">
        <v>150</v>
      </c>
    </row>
    <row r="67" spans="1:47" ht="12.75">
      <c r="A67" s="4" t="s">
        <v>43</v>
      </c>
      <c r="B67" s="4"/>
      <c r="C67" s="4" t="s">
        <v>97</v>
      </c>
      <c r="D67" s="4" t="s">
        <v>163</v>
      </c>
      <c r="E67" s="4" t="s">
        <v>189</v>
      </c>
      <c r="F67" s="18">
        <v>2</v>
      </c>
      <c r="G67" s="18">
        <v>0</v>
      </c>
      <c r="H67" s="18">
        <f>F67*AD67</f>
        <v>0</v>
      </c>
      <c r="I67" s="18">
        <f>J67-H67</f>
        <v>0</v>
      </c>
      <c r="J67" s="18">
        <f>F67*G67</f>
        <v>0</v>
      </c>
      <c r="K67" s="18">
        <v>0</v>
      </c>
      <c r="L67" s="18">
        <f>F67*K67</f>
        <v>0</v>
      </c>
      <c r="O67" s="32">
        <f>IF(AF67="5",J67,0)</f>
        <v>0</v>
      </c>
      <c r="Q67" s="32">
        <f>IF(AF67="1",H67,0)</f>
        <v>0</v>
      </c>
      <c r="R67" s="32">
        <f>IF(AF67="1",I67,0)</f>
        <v>0</v>
      </c>
      <c r="S67" s="32">
        <f>IF(AF67="7",H67,0)</f>
        <v>0</v>
      </c>
      <c r="T67" s="32">
        <f>IF(AF67="7",I67,0)</f>
        <v>0</v>
      </c>
      <c r="U67" s="32">
        <f>IF(AF67="2",H67,0)</f>
        <v>0</v>
      </c>
      <c r="V67" s="32">
        <f>IF(AF67="2",I67,0)</f>
        <v>0</v>
      </c>
      <c r="W67" s="32">
        <f>IF(AF67="0",J67,0)</f>
        <v>0</v>
      </c>
      <c r="X67" s="27"/>
      <c r="Y67" s="18">
        <f>IF(AC67=0,J67,0)</f>
        <v>0</v>
      </c>
      <c r="Z67" s="18">
        <f>IF(AC67=15,J67,0)</f>
        <v>0</v>
      </c>
      <c r="AA67" s="18">
        <f>IF(AC67=21,J67,0)</f>
        <v>0</v>
      </c>
      <c r="AC67" s="32">
        <v>15</v>
      </c>
      <c r="AD67" s="32">
        <f>G67*0</f>
        <v>0</v>
      </c>
      <c r="AE67" s="32">
        <f>G67*(1-0)</f>
        <v>0</v>
      </c>
      <c r="AF67" s="28" t="s">
        <v>13</v>
      </c>
      <c r="AL67" s="32">
        <f>F67*AD67</f>
        <v>0</v>
      </c>
      <c r="AM67" s="32">
        <f>F67*AE67</f>
        <v>0</v>
      </c>
      <c r="AN67" s="33" t="s">
        <v>221</v>
      </c>
      <c r="AO67" s="33" t="s">
        <v>221</v>
      </c>
      <c r="AP67" s="27" t="s">
        <v>228</v>
      </c>
      <c r="AR67" s="32">
        <f>AL67+AM67</f>
        <v>0</v>
      </c>
      <c r="AS67" s="32">
        <f>G67/(100-AT67)*100</f>
        <v>0</v>
      </c>
      <c r="AT67" s="32">
        <v>0</v>
      </c>
      <c r="AU67" s="32">
        <f>L67</f>
        <v>0</v>
      </c>
    </row>
    <row r="68" spans="1:36" ht="12.75">
      <c r="A68" s="6"/>
      <c r="B68" s="13"/>
      <c r="C68" s="13" t="s">
        <v>98</v>
      </c>
      <c r="D68" s="110" t="s">
        <v>164</v>
      </c>
      <c r="E68" s="111"/>
      <c r="F68" s="111"/>
      <c r="G68" s="111"/>
      <c r="H68" s="35">
        <f>SUM(H69:H71)</f>
        <v>0</v>
      </c>
      <c r="I68" s="35">
        <f>SUM(I69:I71)</f>
        <v>0</v>
      </c>
      <c r="J68" s="35">
        <f>H68+I68</f>
        <v>0</v>
      </c>
      <c r="K68" s="27"/>
      <c r="L68" s="35">
        <f>SUM(L69:L71)</f>
        <v>0.036000000000000004</v>
      </c>
      <c r="X68" s="27"/>
      <c r="AH68" s="35">
        <f>SUM(Y69:Y71)</f>
        <v>0</v>
      </c>
      <c r="AI68" s="35">
        <f>SUM(Z69:Z71)</f>
        <v>0</v>
      </c>
      <c r="AJ68" s="35">
        <f>SUM(AA69:AA71)</f>
        <v>0</v>
      </c>
    </row>
    <row r="69" spans="1:47" ht="12.75">
      <c r="A69" s="4" t="s">
        <v>44</v>
      </c>
      <c r="B69" s="4"/>
      <c r="C69" s="4" t="s">
        <v>99</v>
      </c>
      <c r="D69" s="4" t="s">
        <v>165</v>
      </c>
      <c r="E69" s="4" t="s">
        <v>190</v>
      </c>
      <c r="F69" s="18">
        <v>1</v>
      </c>
      <c r="G69" s="18">
        <v>0</v>
      </c>
      <c r="H69" s="18">
        <f>F69*AD69</f>
        <v>0</v>
      </c>
      <c r="I69" s="18">
        <f>J69-H69</f>
        <v>0</v>
      </c>
      <c r="J69" s="18">
        <f>F69*G69</f>
        <v>0</v>
      </c>
      <c r="K69" s="18">
        <v>0</v>
      </c>
      <c r="L69" s="18">
        <f>F69*K69</f>
        <v>0</v>
      </c>
      <c r="O69" s="32">
        <f>IF(AF69="5",J69,0)</f>
        <v>0</v>
      </c>
      <c r="Q69" s="32">
        <f>IF(AF69="1",H69,0)</f>
        <v>0</v>
      </c>
      <c r="R69" s="32">
        <f>IF(AF69="1",I69,0)</f>
        <v>0</v>
      </c>
      <c r="S69" s="32">
        <f>IF(AF69="7",H69,0)</f>
        <v>0</v>
      </c>
      <c r="T69" s="32">
        <f>IF(AF69="7",I69,0)</f>
        <v>0</v>
      </c>
      <c r="U69" s="32">
        <f>IF(AF69="2",H69,0)</f>
        <v>0</v>
      </c>
      <c r="V69" s="32">
        <f>IF(AF69="2",I69,0)</f>
        <v>0</v>
      </c>
      <c r="W69" s="32">
        <f>IF(AF69="0",J69,0)</f>
        <v>0</v>
      </c>
      <c r="X69" s="27"/>
      <c r="Y69" s="18">
        <f>IF(AC69=0,J69,0)</f>
        <v>0</v>
      </c>
      <c r="Z69" s="18">
        <f>IF(AC69=15,J69,0)</f>
        <v>0</v>
      </c>
      <c r="AA69" s="18">
        <f>IF(AC69=21,J69,0)</f>
        <v>0</v>
      </c>
      <c r="AC69" s="32">
        <v>15</v>
      </c>
      <c r="AD69" s="32">
        <f>G69*0</f>
        <v>0</v>
      </c>
      <c r="AE69" s="32">
        <f>G69*(1-0)</f>
        <v>0</v>
      </c>
      <c r="AF69" s="28" t="s">
        <v>7</v>
      </c>
      <c r="AL69" s="32">
        <f>F69*AD69</f>
        <v>0</v>
      </c>
      <c r="AM69" s="32">
        <f>F69*AE69</f>
        <v>0</v>
      </c>
      <c r="AN69" s="33" t="s">
        <v>222</v>
      </c>
      <c r="AO69" s="33" t="s">
        <v>227</v>
      </c>
      <c r="AP69" s="27" t="s">
        <v>228</v>
      </c>
      <c r="AR69" s="32">
        <f>AL69+AM69</f>
        <v>0</v>
      </c>
      <c r="AS69" s="32">
        <f>G69/(100-AT69)*100</f>
        <v>0</v>
      </c>
      <c r="AT69" s="32">
        <v>0</v>
      </c>
      <c r="AU69" s="32">
        <f>L69</f>
        <v>0</v>
      </c>
    </row>
    <row r="70" ht="25.5">
      <c r="D70" s="15" t="s">
        <v>166</v>
      </c>
    </row>
    <row r="71" spans="1:47" ht="12.75">
      <c r="A71" s="4" t="s">
        <v>45</v>
      </c>
      <c r="B71" s="4"/>
      <c r="C71" s="4" t="s">
        <v>100</v>
      </c>
      <c r="D71" s="4" t="s">
        <v>167</v>
      </c>
      <c r="E71" s="4" t="s">
        <v>191</v>
      </c>
      <c r="F71" s="18">
        <v>900</v>
      </c>
      <c r="G71" s="18">
        <v>0</v>
      </c>
      <c r="H71" s="18">
        <f>F71*AD71</f>
        <v>0</v>
      </c>
      <c r="I71" s="18">
        <f>J71-H71</f>
        <v>0</v>
      </c>
      <c r="J71" s="18">
        <f>F71*G71</f>
        <v>0</v>
      </c>
      <c r="K71" s="18">
        <v>4E-05</v>
      </c>
      <c r="L71" s="18">
        <f>F71*K71</f>
        <v>0.036000000000000004</v>
      </c>
      <c r="O71" s="32">
        <f>IF(AF71="5",J71,0)</f>
        <v>0</v>
      </c>
      <c r="Q71" s="32">
        <f>IF(AF71="1",H71,0)</f>
        <v>0</v>
      </c>
      <c r="R71" s="32">
        <f>IF(AF71="1",I71,0)</f>
        <v>0</v>
      </c>
      <c r="S71" s="32">
        <f>IF(AF71="7",H71,0)</f>
        <v>0</v>
      </c>
      <c r="T71" s="32">
        <f>IF(AF71="7",I71,0)</f>
        <v>0</v>
      </c>
      <c r="U71" s="32">
        <f>IF(AF71="2",H71,0)</f>
        <v>0</v>
      </c>
      <c r="V71" s="32">
        <f>IF(AF71="2",I71,0)</f>
        <v>0</v>
      </c>
      <c r="W71" s="32">
        <f>IF(AF71="0",J71,0)</f>
        <v>0</v>
      </c>
      <c r="X71" s="27"/>
      <c r="Y71" s="18">
        <f>IF(AC71=0,J71,0)</f>
        <v>0</v>
      </c>
      <c r="Z71" s="18">
        <f>IF(AC71=15,J71,0)</f>
        <v>0</v>
      </c>
      <c r="AA71" s="18">
        <f>IF(AC71=21,J71,0)</f>
        <v>0</v>
      </c>
      <c r="AC71" s="32">
        <v>15</v>
      </c>
      <c r="AD71" s="32">
        <f>G71*0.0166666666666667</f>
        <v>0</v>
      </c>
      <c r="AE71" s="32">
        <f>G71*(1-0.0166666666666667)</f>
        <v>0</v>
      </c>
      <c r="AF71" s="28" t="s">
        <v>7</v>
      </c>
      <c r="AL71" s="32">
        <f>F71*AD71</f>
        <v>0</v>
      </c>
      <c r="AM71" s="32">
        <f>F71*AE71</f>
        <v>0</v>
      </c>
      <c r="AN71" s="33" t="s">
        <v>222</v>
      </c>
      <c r="AO71" s="33" t="s">
        <v>227</v>
      </c>
      <c r="AP71" s="27" t="s">
        <v>228</v>
      </c>
      <c r="AR71" s="32">
        <f>AL71+AM71</f>
        <v>0</v>
      </c>
      <c r="AS71" s="32">
        <f>G71/(100-AT71)*100</f>
        <v>0</v>
      </c>
      <c r="AT71" s="32">
        <v>0</v>
      </c>
      <c r="AU71" s="32">
        <f>L71</f>
        <v>0.036000000000000004</v>
      </c>
    </row>
    <row r="72" ht="25.5">
      <c r="D72" s="15" t="s">
        <v>168</v>
      </c>
    </row>
    <row r="73" spans="1:36" ht="12.75">
      <c r="A73" s="6"/>
      <c r="B73" s="13"/>
      <c r="C73" s="13" t="s">
        <v>101</v>
      </c>
      <c r="D73" s="110" t="s">
        <v>169</v>
      </c>
      <c r="E73" s="111"/>
      <c r="F73" s="111"/>
      <c r="G73" s="111"/>
      <c r="H73" s="35">
        <f>SUM(H74:H74)</f>
        <v>0</v>
      </c>
      <c r="I73" s="35">
        <f>SUM(I74:I74)</f>
        <v>0</v>
      </c>
      <c r="J73" s="35">
        <f>H73+I73</f>
        <v>0</v>
      </c>
      <c r="K73" s="27"/>
      <c r="L73" s="35">
        <f>SUM(L74:L74)</f>
        <v>0</v>
      </c>
      <c r="X73" s="27"/>
      <c r="AH73" s="35">
        <f>SUM(Y74:Y74)</f>
        <v>0</v>
      </c>
      <c r="AI73" s="35">
        <f>SUM(Z74:Z74)</f>
        <v>0</v>
      </c>
      <c r="AJ73" s="35">
        <f>SUM(AA74:AA74)</f>
        <v>0</v>
      </c>
    </row>
    <row r="74" spans="1:47" ht="12.75">
      <c r="A74" s="4" t="s">
        <v>46</v>
      </c>
      <c r="B74" s="4"/>
      <c r="C74" s="4" t="s">
        <v>102</v>
      </c>
      <c r="D74" s="4" t="s">
        <v>170</v>
      </c>
      <c r="E74" s="4" t="s">
        <v>192</v>
      </c>
      <c r="F74" s="18">
        <v>17.564</v>
      </c>
      <c r="G74" s="18">
        <v>0</v>
      </c>
      <c r="H74" s="18">
        <f>F74*AD74</f>
        <v>0</v>
      </c>
      <c r="I74" s="18">
        <f>J74-H74</f>
        <v>0</v>
      </c>
      <c r="J74" s="18">
        <f>F74*G74</f>
        <v>0</v>
      </c>
      <c r="K74" s="18">
        <v>0</v>
      </c>
      <c r="L74" s="18">
        <f>F74*K74</f>
        <v>0</v>
      </c>
      <c r="O74" s="32">
        <f>IF(AF74="5",J74,0)</f>
        <v>0</v>
      </c>
      <c r="Q74" s="32">
        <f>IF(AF74="1",H74,0)</f>
        <v>0</v>
      </c>
      <c r="R74" s="32">
        <f>IF(AF74="1",I74,0)</f>
        <v>0</v>
      </c>
      <c r="S74" s="32">
        <f>IF(AF74="7",H74,0)</f>
        <v>0</v>
      </c>
      <c r="T74" s="32">
        <f>IF(AF74="7",I74,0)</f>
        <v>0</v>
      </c>
      <c r="U74" s="32">
        <f>IF(AF74="2",H74,0)</f>
        <v>0</v>
      </c>
      <c r="V74" s="32">
        <f>IF(AF74="2",I74,0)</f>
        <v>0</v>
      </c>
      <c r="W74" s="32">
        <f>IF(AF74="0",J74,0)</f>
        <v>0</v>
      </c>
      <c r="X74" s="27"/>
      <c r="Y74" s="18">
        <f>IF(AC74=0,J74,0)</f>
        <v>0</v>
      </c>
      <c r="Z74" s="18">
        <f>IF(AC74=15,J74,0)</f>
        <v>0</v>
      </c>
      <c r="AA74" s="18">
        <f>IF(AC74=21,J74,0)</f>
        <v>0</v>
      </c>
      <c r="AC74" s="32">
        <v>15</v>
      </c>
      <c r="AD74" s="32">
        <f>G74*0</f>
        <v>0</v>
      </c>
      <c r="AE74" s="32">
        <f>G74*(1-0)</f>
        <v>0</v>
      </c>
      <c r="AF74" s="28" t="s">
        <v>11</v>
      </c>
      <c r="AL74" s="32">
        <f>F74*AD74</f>
        <v>0</v>
      </c>
      <c r="AM74" s="32">
        <f>F74*AE74</f>
        <v>0</v>
      </c>
      <c r="AN74" s="33" t="s">
        <v>223</v>
      </c>
      <c r="AO74" s="33" t="s">
        <v>227</v>
      </c>
      <c r="AP74" s="27" t="s">
        <v>228</v>
      </c>
      <c r="AR74" s="32">
        <f>AL74+AM74</f>
        <v>0</v>
      </c>
      <c r="AS74" s="32">
        <f>G74/(100-AT74)*100</f>
        <v>0</v>
      </c>
      <c r="AT74" s="32">
        <v>0</v>
      </c>
      <c r="AU74" s="32">
        <f>L74</f>
        <v>0</v>
      </c>
    </row>
    <row r="75" spans="1:36" ht="12.75">
      <c r="A75" s="6"/>
      <c r="B75" s="13"/>
      <c r="C75" s="13" t="s">
        <v>103</v>
      </c>
      <c r="D75" s="110" t="s">
        <v>171</v>
      </c>
      <c r="E75" s="111"/>
      <c r="F75" s="111"/>
      <c r="G75" s="111"/>
      <c r="H75" s="35">
        <f>SUM(H76:H76)</f>
        <v>0</v>
      </c>
      <c r="I75" s="35">
        <f>SUM(I76:I76)</f>
        <v>0</v>
      </c>
      <c r="J75" s="35">
        <f>H75+I75</f>
        <v>0</v>
      </c>
      <c r="K75" s="27"/>
      <c r="L75" s="35">
        <f>SUM(L76:L76)</f>
        <v>0</v>
      </c>
      <c r="X75" s="27"/>
      <c r="AH75" s="35">
        <f>SUM(Y76:Y76)</f>
        <v>0</v>
      </c>
      <c r="AI75" s="35">
        <f>SUM(Z76:Z76)</f>
        <v>0</v>
      </c>
      <c r="AJ75" s="35">
        <f>SUM(AA76:AA76)</f>
        <v>0</v>
      </c>
    </row>
    <row r="76" spans="1:47" ht="12.75">
      <c r="A76" s="4" t="s">
        <v>47</v>
      </c>
      <c r="B76" s="4"/>
      <c r="C76" s="4" t="s">
        <v>104</v>
      </c>
      <c r="D76" s="4" t="s">
        <v>172</v>
      </c>
      <c r="E76" s="4" t="s">
        <v>193</v>
      </c>
      <c r="F76" s="18">
        <v>2183.5</v>
      </c>
      <c r="G76" s="18">
        <v>0</v>
      </c>
      <c r="H76" s="18">
        <f>F76*AD76</f>
        <v>0</v>
      </c>
      <c r="I76" s="18">
        <f>J76-H76</f>
        <v>0</v>
      </c>
      <c r="J76" s="18">
        <f>F76*G76</f>
        <v>0</v>
      </c>
      <c r="K76" s="18">
        <v>0</v>
      </c>
      <c r="L76" s="18">
        <f>F76*K76</f>
        <v>0</v>
      </c>
      <c r="O76" s="32">
        <f>IF(AF76="5",J76,0)</f>
        <v>0</v>
      </c>
      <c r="Q76" s="32">
        <f>IF(AF76="1",H76,0)</f>
        <v>0</v>
      </c>
      <c r="R76" s="32">
        <f>IF(AF76="1",I76,0)</f>
        <v>0</v>
      </c>
      <c r="S76" s="32">
        <f>IF(AF76="7",H76,0)</f>
        <v>0</v>
      </c>
      <c r="T76" s="32">
        <f>IF(AF76="7",I76,0)</f>
        <v>0</v>
      </c>
      <c r="U76" s="32">
        <f>IF(AF76="2",H76,0)</f>
        <v>0</v>
      </c>
      <c r="V76" s="32">
        <f>IF(AF76="2",I76,0)</f>
        <v>0</v>
      </c>
      <c r="W76" s="32">
        <f>IF(AF76="0",J76,0)</f>
        <v>0</v>
      </c>
      <c r="X76" s="27"/>
      <c r="Y76" s="18">
        <f>IF(AC76=0,J76,0)</f>
        <v>0</v>
      </c>
      <c r="Z76" s="18">
        <f>IF(AC76=15,J76,0)</f>
        <v>0</v>
      </c>
      <c r="AA76" s="18">
        <f>IF(AC76=21,J76,0)</f>
        <v>0</v>
      </c>
      <c r="AC76" s="32">
        <v>15</v>
      </c>
      <c r="AD76" s="32">
        <f>G76*0</f>
        <v>0</v>
      </c>
      <c r="AE76" s="32">
        <f>G76*(1-0)</f>
        <v>0</v>
      </c>
      <c r="AF76" s="28" t="s">
        <v>11</v>
      </c>
      <c r="AL76" s="32">
        <f>F76*AD76</f>
        <v>0</v>
      </c>
      <c r="AM76" s="32">
        <f>F76*AE76</f>
        <v>0</v>
      </c>
      <c r="AN76" s="33" t="s">
        <v>224</v>
      </c>
      <c r="AO76" s="33" t="s">
        <v>227</v>
      </c>
      <c r="AP76" s="27" t="s">
        <v>228</v>
      </c>
      <c r="AR76" s="32">
        <f>AL76+AM76</f>
        <v>0</v>
      </c>
      <c r="AS76" s="32">
        <f>G76/(100-AT76)*100</f>
        <v>0</v>
      </c>
      <c r="AT76" s="32">
        <v>0</v>
      </c>
      <c r="AU76" s="32">
        <f>L76</f>
        <v>0</v>
      </c>
    </row>
    <row r="77" spans="1:36" ht="12.75">
      <c r="A77" s="6"/>
      <c r="B77" s="13"/>
      <c r="C77" s="13" t="s">
        <v>105</v>
      </c>
      <c r="D77" s="110" t="s">
        <v>173</v>
      </c>
      <c r="E77" s="111"/>
      <c r="F77" s="111"/>
      <c r="G77" s="111"/>
      <c r="H77" s="35">
        <f>SUM(H78:H87)</f>
        <v>0</v>
      </c>
      <c r="I77" s="35">
        <f>SUM(I78:I87)</f>
        <v>0</v>
      </c>
      <c r="J77" s="35">
        <f>H77+I77</f>
        <v>0</v>
      </c>
      <c r="K77" s="27"/>
      <c r="L77" s="35">
        <f>SUM(L78:L87)</f>
        <v>0</v>
      </c>
      <c r="X77" s="27"/>
      <c r="AH77" s="35">
        <f>SUM(Y78:Y87)</f>
        <v>0</v>
      </c>
      <c r="AI77" s="35">
        <f>SUM(Z78:Z87)</f>
        <v>0</v>
      </c>
      <c r="AJ77" s="35">
        <f>SUM(AA78:AA87)</f>
        <v>0</v>
      </c>
    </row>
    <row r="78" spans="1:47" ht="12.75">
      <c r="A78" s="4" t="s">
        <v>48</v>
      </c>
      <c r="B78" s="4"/>
      <c r="C78" s="4" t="s">
        <v>106</v>
      </c>
      <c r="D78" s="4" t="s">
        <v>174</v>
      </c>
      <c r="E78" s="4" t="s">
        <v>192</v>
      </c>
      <c r="F78" s="18">
        <v>7.355</v>
      </c>
      <c r="G78" s="18">
        <v>0</v>
      </c>
      <c r="H78" s="18">
        <f>F78*AD78</f>
        <v>0</v>
      </c>
      <c r="I78" s="18">
        <f>J78-H78</f>
        <v>0</v>
      </c>
      <c r="J78" s="18">
        <f>F78*G78</f>
        <v>0</v>
      </c>
      <c r="K78" s="18">
        <v>0</v>
      </c>
      <c r="L78" s="18">
        <f>F78*K78</f>
        <v>0</v>
      </c>
      <c r="O78" s="32">
        <f>IF(AF78="5",J78,0)</f>
        <v>0</v>
      </c>
      <c r="Q78" s="32">
        <f>IF(AF78="1",H78,0)</f>
        <v>0</v>
      </c>
      <c r="R78" s="32">
        <f>IF(AF78="1",I78,0)</f>
        <v>0</v>
      </c>
      <c r="S78" s="32">
        <f>IF(AF78="7",H78,0)</f>
        <v>0</v>
      </c>
      <c r="T78" s="32">
        <f>IF(AF78="7",I78,0)</f>
        <v>0</v>
      </c>
      <c r="U78" s="32">
        <f>IF(AF78="2",H78,0)</f>
        <v>0</v>
      </c>
      <c r="V78" s="32">
        <f>IF(AF78="2",I78,0)</f>
        <v>0</v>
      </c>
      <c r="W78" s="32">
        <f>IF(AF78="0",J78,0)</f>
        <v>0</v>
      </c>
      <c r="X78" s="27"/>
      <c r="Y78" s="18">
        <f>IF(AC78=0,J78,0)</f>
        <v>0</v>
      </c>
      <c r="Z78" s="18">
        <f>IF(AC78=15,J78,0)</f>
        <v>0</v>
      </c>
      <c r="AA78" s="18">
        <f>IF(AC78=21,J78,0)</f>
        <v>0</v>
      </c>
      <c r="AC78" s="32">
        <v>15</v>
      </c>
      <c r="AD78" s="32">
        <f>G78*0.00936537667862472</f>
        <v>0</v>
      </c>
      <c r="AE78" s="32">
        <f>G78*(1-0.00936537667862472)</f>
        <v>0</v>
      </c>
      <c r="AF78" s="28" t="s">
        <v>11</v>
      </c>
      <c r="AL78" s="32">
        <f>F78*AD78</f>
        <v>0</v>
      </c>
      <c r="AM78" s="32">
        <f>F78*AE78</f>
        <v>0</v>
      </c>
      <c r="AN78" s="33" t="s">
        <v>225</v>
      </c>
      <c r="AO78" s="33" t="s">
        <v>227</v>
      </c>
      <c r="AP78" s="27" t="s">
        <v>228</v>
      </c>
      <c r="AR78" s="32">
        <f>AL78+AM78</f>
        <v>0</v>
      </c>
      <c r="AS78" s="32">
        <f>G78/(100-AT78)*100</f>
        <v>0</v>
      </c>
      <c r="AT78" s="32">
        <v>0</v>
      </c>
      <c r="AU78" s="32">
        <f>L78</f>
        <v>0</v>
      </c>
    </row>
    <row r="79" ht="38.25">
      <c r="D79" s="15" t="s">
        <v>175</v>
      </c>
    </row>
    <row r="80" spans="1:47" ht="12.75">
      <c r="A80" s="4" t="s">
        <v>49</v>
      </c>
      <c r="B80" s="4"/>
      <c r="C80" s="4" t="s">
        <v>107</v>
      </c>
      <c r="D80" s="4" t="s">
        <v>176</v>
      </c>
      <c r="E80" s="4" t="s">
        <v>192</v>
      </c>
      <c r="F80" s="18">
        <v>7.355</v>
      </c>
      <c r="G80" s="18">
        <v>0</v>
      </c>
      <c r="H80" s="18">
        <f>F80*AD80</f>
        <v>0</v>
      </c>
      <c r="I80" s="18">
        <f>J80-H80</f>
        <v>0</v>
      </c>
      <c r="J80" s="18">
        <f>F80*G80</f>
        <v>0</v>
      </c>
      <c r="K80" s="18">
        <v>0</v>
      </c>
      <c r="L80" s="18">
        <f>F80*K80</f>
        <v>0</v>
      </c>
      <c r="O80" s="32">
        <f>IF(AF80="5",J80,0)</f>
        <v>0</v>
      </c>
      <c r="Q80" s="32">
        <f>IF(AF80="1",H80,0)</f>
        <v>0</v>
      </c>
      <c r="R80" s="32">
        <f>IF(AF80="1",I80,0)</f>
        <v>0</v>
      </c>
      <c r="S80" s="32">
        <f>IF(AF80="7",H80,0)</f>
        <v>0</v>
      </c>
      <c r="T80" s="32">
        <f>IF(AF80="7",I80,0)</f>
        <v>0</v>
      </c>
      <c r="U80" s="32">
        <f>IF(AF80="2",H80,0)</f>
        <v>0</v>
      </c>
      <c r="V80" s="32">
        <f>IF(AF80="2",I80,0)</f>
        <v>0</v>
      </c>
      <c r="W80" s="32">
        <f>IF(AF80="0",J80,0)</f>
        <v>0</v>
      </c>
      <c r="X80" s="27"/>
      <c r="Y80" s="18">
        <f>IF(AC80=0,J80,0)</f>
        <v>0</v>
      </c>
      <c r="Z80" s="18">
        <f>IF(AC80=15,J80,0)</f>
        <v>0</v>
      </c>
      <c r="AA80" s="18">
        <f>IF(AC80=21,J80,0)</f>
        <v>0</v>
      </c>
      <c r="AC80" s="32">
        <v>15</v>
      </c>
      <c r="AD80" s="32">
        <f>G80*0</f>
        <v>0</v>
      </c>
      <c r="AE80" s="32">
        <f>G80*(1-0)</f>
        <v>0</v>
      </c>
      <c r="AF80" s="28" t="s">
        <v>11</v>
      </c>
      <c r="AL80" s="32">
        <f>F80*AD80</f>
        <v>0</v>
      </c>
      <c r="AM80" s="32">
        <f>F80*AE80</f>
        <v>0</v>
      </c>
      <c r="AN80" s="33" t="s">
        <v>225</v>
      </c>
      <c r="AO80" s="33" t="s">
        <v>227</v>
      </c>
      <c r="AP80" s="27" t="s">
        <v>228</v>
      </c>
      <c r="AR80" s="32">
        <f>AL80+AM80</f>
        <v>0</v>
      </c>
      <c r="AS80" s="32">
        <f>G80/(100-AT80)*100</f>
        <v>0</v>
      </c>
      <c r="AT80" s="32">
        <v>0</v>
      </c>
      <c r="AU80" s="32">
        <f>L80</f>
        <v>0</v>
      </c>
    </row>
    <row r="81" spans="1:47" ht="12.75">
      <c r="A81" s="4" t="s">
        <v>50</v>
      </c>
      <c r="B81" s="4"/>
      <c r="C81" s="4" t="s">
        <v>108</v>
      </c>
      <c r="D81" s="4" t="s">
        <v>177</v>
      </c>
      <c r="E81" s="4" t="s">
        <v>192</v>
      </c>
      <c r="F81" s="18">
        <v>73.55</v>
      </c>
      <c r="G81" s="18">
        <v>0</v>
      </c>
      <c r="H81" s="18">
        <f>F81*AD81</f>
        <v>0</v>
      </c>
      <c r="I81" s="18">
        <f>J81-H81</f>
        <v>0</v>
      </c>
      <c r="J81" s="18">
        <f>F81*G81</f>
        <v>0</v>
      </c>
      <c r="K81" s="18">
        <v>0</v>
      </c>
      <c r="L81" s="18">
        <f>F81*K81</f>
        <v>0</v>
      </c>
      <c r="O81" s="32">
        <f>IF(AF81="5",J81,0)</f>
        <v>0</v>
      </c>
      <c r="Q81" s="32">
        <f>IF(AF81="1",H81,0)</f>
        <v>0</v>
      </c>
      <c r="R81" s="32">
        <f>IF(AF81="1",I81,0)</f>
        <v>0</v>
      </c>
      <c r="S81" s="32">
        <f>IF(AF81="7",H81,0)</f>
        <v>0</v>
      </c>
      <c r="T81" s="32">
        <f>IF(AF81="7",I81,0)</f>
        <v>0</v>
      </c>
      <c r="U81" s="32">
        <f>IF(AF81="2",H81,0)</f>
        <v>0</v>
      </c>
      <c r="V81" s="32">
        <f>IF(AF81="2",I81,0)</f>
        <v>0</v>
      </c>
      <c r="W81" s="32">
        <f>IF(AF81="0",J81,0)</f>
        <v>0</v>
      </c>
      <c r="X81" s="27"/>
      <c r="Y81" s="18">
        <f>IF(AC81=0,J81,0)</f>
        <v>0</v>
      </c>
      <c r="Z81" s="18">
        <f>IF(AC81=15,J81,0)</f>
        <v>0</v>
      </c>
      <c r="AA81" s="18">
        <f>IF(AC81=21,J81,0)</f>
        <v>0</v>
      </c>
      <c r="AC81" s="32">
        <v>15</v>
      </c>
      <c r="AD81" s="32">
        <f>G81*0</f>
        <v>0</v>
      </c>
      <c r="AE81" s="32">
        <f>G81*(1-0)</f>
        <v>0</v>
      </c>
      <c r="AF81" s="28" t="s">
        <v>11</v>
      </c>
      <c r="AL81" s="32">
        <f>F81*AD81</f>
        <v>0</v>
      </c>
      <c r="AM81" s="32">
        <f>F81*AE81</f>
        <v>0</v>
      </c>
      <c r="AN81" s="33" t="s">
        <v>225</v>
      </c>
      <c r="AO81" s="33" t="s">
        <v>227</v>
      </c>
      <c r="AP81" s="27" t="s">
        <v>228</v>
      </c>
      <c r="AR81" s="32">
        <f>AL81+AM81</f>
        <v>0</v>
      </c>
      <c r="AS81" s="32">
        <f>G81/(100-AT81)*100</f>
        <v>0</v>
      </c>
      <c r="AT81" s="32">
        <v>0</v>
      </c>
      <c r="AU81" s="32">
        <f>L81</f>
        <v>0</v>
      </c>
    </row>
    <row r="82" ht="12.75">
      <c r="D82" s="15" t="s">
        <v>178</v>
      </c>
    </row>
    <row r="83" spans="1:47" ht="12.75">
      <c r="A83" s="4" t="s">
        <v>51</v>
      </c>
      <c r="B83" s="4"/>
      <c r="C83" s="4" t="s">
        <v>109</v>
      </c>
      <c r="D83" s="4" t="s">
        <v>179</v>
      </c>
      <c r="E83" s="4" t="s">
        <v>192</v>
      </c>
      <c r="F83" s="18">
        <v>14.71</v>
      </c>
      <c r="G83" s="18">
        <v>0</v>
      </c>
      <c r="H83" s="18">
        <f>F83*AD83</f>
        <v>0</v>
      </c>
      <c r="I83" s="18">
        <f>J83-H83</f>
        <v>0</v>
      </c>
      <c r="J83" s="18">
        <f>F83*G83</f>
        <v>0</v>
      </c>
      <c r="K83" s="18">
        <v>0</v>
      </c>
      <c r="L83" s="18">
        <f>F83*K83</f>
        <v>0</v>
      </c>
      <c r="O83" s="32">
        <f>IF(AF83="5",J83,0)</f>
        <v>0</v>
      </c>
      <c r="Q83" s="32">
        <f>IF(AF83="1",H83,0)</f>
        <v>0</v>
      </c>
      <c r="R83" s="32">
        <f>IF(AF83="1",I83,0)</f>
        <v>0</v>
      </c>
      <c r="S83" s="32">
        <f>IF(AF83="7",H83,0)</f>
        <v>0</v>
      </c>
      <c r="T83" s="32">
        <f>IF(AF83="7",I83,0)</f>
        <v>0</v>
      </c>
      <c r="U83" s="32">
        <f>IF(AF83="2",H83,0)</f>
        <v>0</v>
      </c>
      <c r="V83" s="32">
        <f>IF(AF83="2",I83,0)</f>
        <v>0</v>
      </c>
      <c r="W83" s="32">
        <f>IF(AF83="0",J83,0)</f>
        <v>0</v>
      </c>
      <c r="X83" s="27"/>
      <c r="Y83" s="18">
        <f>IF(AC83=0,J83,0)</f>
        <v>0</v>
      </c>
      <c r="Z83" s="18">
        <f>IF(AC83=15,J83,0)</f>
        <v>0</v>
      </c>
      <c r="AA83" s="18">
        <f>IF(AC83=21,J83,0)</f>
        <v>0</v>
      </c>
      <c r="AC83" s="32">
        <v>15</v>
      </c>
      <c r="AD83" s="32">
        <f>G83*0</f>
        <v>0</v>
      </c>
      <c r="AE83" s="32">
        <f>G83*(1-0)</f>
        <v>0</v>
      </c>
      <c r="AF83" s="28" t="s">
        <v>11</v>
      </c>
      <c r="AL83" s="32">
        <f>F83*AD83</f>
        <v>0</v>
      </c>
      <c r="AM83" s="32">
        <f>F83*AE83</f>
        <v>0</v>
      </c>
      <c r="AN83" s="33" t="s">
        <v>225</v>
      </c>
      <c r="AO83" s="33" t="s">
        <v>227</v>
      </c>
      <c r="AP83" s="27" t="s">
        <v>228</v>
      </c>
      <c r="AR83" s="32">
        <f>AL83+AM83</f>
        <v>0</v>
      </c>
      <c r="AS83" s="32">
        <f>G83/(100-AT83)*100</f>
        <v>0</v>
      </c>
      <c r="AT83" s="32">
        <v>0</v>
      </c>
      <c r="AU83" s="32">
        <f>L83</f>
        <v>0</v>
      </c>
    </row>
    <row r="84" ht="12.75">
      <c r="D84" s="15" t="s">
        <v>180</v>
      </c>
    </row>
    <row r="85" spans="1:47" ht="12.75">
      <c r="A85" s="4" t="s">
        <v>52</v>
      </c>
      <c r="B85" s="4"/>
      <c r="C85" s="4" t="s">
        <v>110</v>
      </c>
      <c r="D85" s="4" t="s">
        <v>181</v>
      </c>
      <c r="E85" s="4" t="s">
        <v>192</v>
      </c>
      <c r="F85" s="18">
        <v>7.355</v>
      </c>
      <c r="G85" s="18">
        <v>0</v>
      </c>
      <c r="H85" s="18">
        <f>F85*AD85</f>
        <v>0</v>
      </c>
      <c r="I85" s="18">
        <f>J85-H85</f>
        <v>0</v>
      </c>
      <c r="J85" s="18">
        <f>F85*G85</f>
        <v>0</v>
      </c>
      <c r="K85" s="18">
        <v>0</v>
      </c>
      <c r="L85" s="18">
        <f>F85*K85</f>
        <v>0</v>
      </c>
      <c r="O85" s="32">
        <f>IF(AF85="5",J85,0)</f>
        <v>0</v>
      </c>
      <c r="Q85" s="32">
        <f>IF(AF85="1",H85,0)</f>
        <v>0</v>
      </c>
      <c r="R85" s="32">
        <f>IF(AF85="1",I85,0)</f>
        <v>0</v>
      </c>
      <c r="S85" s="32">
        <f>IF(AF85="7",H85,0)</f>
        <v>0</v>
      </c>
      <c r="T85" s="32">
        <f>IF(AF85="7",I85,0)</f>
        <v>0</v>
      </c>
      <c r="U85" s="32">
        <f>IF(AF85="2",H85,0)</f>
        <v>0</v>
      </c>
      <c r="V85" s="32">
        <f>IF(AF85="2",I85,0)</f>
        <v>0</v>
      </c>
      <c r="W85" s="32">
        <f>IF(AF85="0",J85,0)</f>
        <v>0</v>
      </c>
      <c r="X85" s="27"/>
      <c r="Y85" s="18">
        <f>IF(AC85=0,J85,0)</f>
        <v>0</v>
      </c>
      <c r="Z85" s="18">
        <f>IF(AC85=15,J85,0)</f>
        <v>0</v>
      </c>
      <c r="AA85" s="18">
        <f>IF(AC85=21,J85,0)</f>
        <v>0</v>
      </c>
      <c r="AC85" s="32">
        <v>15</v>
      </c>
      <c r="AD85" s="32">
        <f>G85*0</f>
        <v>0</v>
      </c>
      <c r="AE85" s="32">
        <f>G85*(1-0)</f>
        <v>0</v>
      </c>
      <c r="AF85" s="28" t="s">
        <v>11</v>
      </c>
      <c r="AL85" s="32">
        <f>F85*AD85</f>
        <v>0</v>
      </c>
      <c r="AM85" s="32">
        <f>F85*AE85</f>
        <v>0</v>
      </c>
      <c r="AN85" s="33" t="s">
        <v>225</v>
      </c>
      <c r="AO85" s="33" t="s">
        <v>227</v>
      </c>
      <c r="AP85" s="27" t="s">
        <v>228</v>
      </c>
      <c r="AR85" s="32">
        <f>AL85+AM85</f>
        <v>0</v>
      </c>
      <c r="AS85" s="32">
        <f>G85/(100-AT85)*100</f>
        <v>0</v>
      </c>
      <c r="AT85" s="32">
        <v>0</v>
      </c>
      <c r="AU85" s="32">
        <f>L85</f>
        <v>0</v>
      </c>
    </row>
    <row r="86" spans="1:47" ht="12.75">
      <c r="A86" s="4" t="s">
        <v>53</v>
      </c>
      <c r="B86" s="4"/>
      <c r="C86" s="4" t="s">
        <v>111</v>
      </c>
      <c r="D86" s="4" t="s">
        <v>182</v>
      </c>
      <c r="E86" s="4" t="s">
        <v>194</v>
      </c>
      <c r="F86" s="18">
        <v>203.9</v>
      </c>
      <c r="G86" s="18">
        <v>0</v>
      </c>
      <c r="H86" s="18">
        <f>F86*AD86</f>
        <v>0</v>
      </c>
      <c r="I86" s="18">
        <f>J86-H86</f>
        <v>0</v>
      </c>
      <c r="J86" s="18">
        <f>F86*G86</f>
        <v>0</v>
      </c>
      <c r="K86" s="18">
        <v>0</v>
      </c>
      <c r="L86" s="18">
        <f>F86*K86</f>
        <v>0</v>
      </c>
      <c r="O86" s="32">
        <f>IF(AF86="5",J86,0)</f>
        <v>0</v>
      </c>
      <c r="Q86" s="32">
        <f>IF(AF86="1",H86,0)</f>
        <v>0</v>
      </c>
      <c r="R86" s="32">
        <f>IF(AF86="1",I86,0)</f>
        <v>0</v>
      </c>
      <c r="S86" s="32">
        <f>IF(AF86="7",H86,0)</f>
        <v>0</v>
      </c>
      <c r="T86" s="32">
        <f>IF(AF86="7",I86,0)</f>
        <v>0</v>
      </c>
      <c r="U86" s="32">
        <f>IF(AF86="2",H86,0)</f>
        <v>0</v>
      </c>
      <c r="V86" s="32">
        <f>IF(AF86="2",I86,0)</f>
        <v>0</v>
      </c>
      <c r="W86" s="32">
        <f>IF(AF86="0",J86,0)</f>
        <v>0</v>
      </c>
      <c r="X86" s="27"/>
      <c r="Y86" s="18">
        <f>IF(AC86=0,J86,0)</f>
        <v>0</v>
      </c>
      <c r="Z86" s="18">
        <f>IF(AC86=15,J86,0)</f>
        <v>0</v>
      </c>
      <c r="AA86" s="18">
        <f>IF(AC86=21,J86,0)</f>
        <v>0</v>
      </c>
      <c r="AC86" s="32">
        <v>15</v>
      </c>
      <c r="AD86" s="32">
        <f>G86*0</f>
        <v>0</v>
      </c>
      <c r="AE86" s="32">
        <f>G86*(1-0)</f>
        <v>0</v>
      </c>
      <c r="AF86" s="28" t="s">
        <v>7</v>
      </c>
      <c r="AL86" s="32">
        <f>F86*AD86</f>
        <v>0</v>
      </c>
      <c r="AM86" s="32">
        <f>F86*AE86</f>
        <v>0</v>
      </c>
      <c r="AN86" s="33" t="s">
        <v>225</v>
      </c>
      <c r="AO86" s="33" t="s">
        <v>227</v>
      </c>
      <c r="AP86" s="27" t="s">
        <v>228</v>
      </c>
      <c r="AR86" s="32">
        <f>AL86+AM86</f>
        <v>0</v>
      </c>
      <c r="AS86" s="32">
        <f>G86/(100-AT86)*100</f>
        <v>0</v>
      </c>
      <c r="AT86" s="32">
        <v>0</v>
      </c>
      <c r="AU86" s="32">
        <f>L86</f>
        <v>0</v>
      </c>
    </row>
    <row r="87" spans="1:47" ht="12.75">
      <c r="A87" s="7" t="s">
        <v>54</v>
      </c>
      <c r="B87" s="7"/>
      <c r="C87" s="7" t="s">
        <v>112</v>
      </c>
      <c r="D87" s="7" t="s">
        <v>183</v>
      </c>
      <c r="E87" s="7" t="s">
        <v>192</v>
      </c>
      <c r="F87" s="20">
        <v>7.355</v>
      </c>
      <c r="G87" s="20">
        <v>0</v>
      </c>
      <c r="H87" s="20">
        <f>F87*AD87</f>
        <v>0</v>
      </c>
      <c r="I87" s="20">
        <f>J87-H87</f>
        <v>0</v>
      </c>
      <c r="J87" s="20">
        <f>F87*G87</f>
        <v>0</v>
      </c>
      <c r="K87" s="20">
        <v>0</v>
      </c>
      <c r="L87" s="20">
        <f>F87*K87</f>
        <v>0</v>
      </c>
      <c r="O87" s="32">
        <f>IF(AF87="5",J87,0)</f>
        <v>0</v>
      </c>
      <c r="Q87" s="32">
        <f>IF(AF87="1",H87,0)</f>
        <v>0</v>
      </c>
      <c r="R87" s="32">
        <f>IF(AF87="1",I87,0)</f>
        <v>0</v>
      </c>
      <c r="S87" s="32">
        <f>IF(AF87="7",H87,0)</f>
        <v>0</v>
      </c>
      <c r="T87" s="32">
        <f>IF(AF87="7",I87,0)</f>
        <v>0</v>
      </c>
      <c r="U87" s="32">
        <f>IF(AF87="2",H87,0)</f>
        <v>0</v>
      </c>
      <c r="V87" s="32">
        <f>IF(AF87="2",I87,0)</f>
        <v>0</v>
      </c>
      <c r="W87" s="32">
        <f>IF(AF87="0",J87,0)</f>
        <v>0</v>
      </c>
      <c r="X87" s="27"/>
      <c r="Y87" s="18">
        <f>IF(AC87=0,J87,0)</f>
        <v>0</v>
      </c>
      <c r="Z87" s="18">
        <f>IF(AC87=15,J87,0)</f>
        <v>0</v>
      </c>
      <c r="AA87" s="18">
        <f>IF(AC87=21,J87,0)</f>
        <v>0</v>
      </c>
      <c r="AC87" s="32">
        <v>15</v>
      </c>
      <c r="AD87" s="32">
        <f>G87*0</f>
        <v>0</v>
      </c>
      <c r="AE87" s="32">
        <f>G87*(1-0)</f>
        <v>0</v>
      </c>
      <c r="AF87" s="28" t="s">
        <v>7</v>
      </c>
      <c r="AL87" s="32">
        <f>F87*AD87</f>
        <v>0</v>
      </c>
      <c r="AM87" s="32">
        <f>F87*AE87</f>
        <v>0</v>
      </c>
      <c r="AN87" s="33" t="s">
        <v>225</v>
      </c>
      <c r="AO87" s="33" t="s">
        <v>227</v>
      </c>
      <c r="AP87" s="27" t="s">
        <v>228</v>
      </c>
      <c r="AR87" s="32">
        <f>AL87+AM87</f>
        <v>0</v>
      </c>
      <c r="AS87" s="32">
        <f>G87/(100-AT87)*100</f>
        <v>0</v>
      </c>
      <c r="AT87" s="32">
        <v>0</v>
      </c>
      <c r="AU87" s="32">
        <f>L87</f>
        <v>0</v>
      </c>
    </row>
    <row r="88" spans="1:12" ht="12.75">
      <c r="A88" s="8"/>
      <c r="B88" s="8"/>
      <c r="C88" s="8"/>
      <c r="D88" s="8"/>
      <c r="E88" s="8"/>
      <c r="F88" s="8"/>
      <c r="G88" s="8"/>
      <c r="H88" s="112" t="s">
        <v>200</v>
      </c>
      <c r="I88" s="100"/>
      <c r="J88" s="36">
        <f>J12+J40+J68+J73+J75+J77</f>
        <v>0</v>
      </c>
      <c r="K88" s="8"/>
      <c r="L88" s="8"/>
    </row>
    <row r="89" ht="11.25" customHeight="1">
      <c r="A89" s="9" t="s">
        <v>55</v>
      </c>
    </row>
    <row r="90" spans="1:12" ht="25.5" customHeight="1">
      <c r="A90" s="64" t="s">
        <v>56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</sheetData>
  <sheetProtection/>
  <mergeCells count="35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D75:G75"/>
    <mergeCell ref="D77:G77"/>
    <mergeCell ref="H88:I88"/>
    <mergeCell ref="A90:L90"/>
    <mergeCell ref="H10:J10"/>
    <mergeCell ref="K10:L10"/>
    <mergeCell ref="D12:G12"/>
    <mergeCell ref="D40:G40"/>
    <mergeCell ref="D68:G68"/>
    <mergeCell ref="D73:G7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Šustr Jiří</cp:lastModifiedBy>
  <dcterms:created xsi:type="dcterms:W3CDTF">2018-05-29T07:40:30Z</dcterms:created>
  <dcterms:modified xsi:type="dcterms:W3CDTF">2020-09-18T05:31:22Z</dcterms:modified>
  <cp:category/>
  <cp:version/>
  <cp:contentType/>
  <cp:contentStatus/>
</cp:coreProperties>
</file>