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00 OŠKS\2.1_Výběrová řízení\nad 250 000,-\2019\05.30_2.ZŠ Kmochova 943 - 8115_výměna vlysů ve 3 učebnách\1.Návrh usnesení RN v E-jednání\"/>
    </mc:Choice>
  </mc:AlternateContent>
  <bookViews>
    <workbookView xWindow="480" yWindow="105" windowWidth="22995" windowHeight="9975" activeTab="3"/>
  </bookViews>
  <sheets>
    <sheet name="Stavba" sheetId="7" r:id="rId1"/>
    <sheet name="I.NP. 1.09" sheetId="1" r:id="rId2"/>
    <sheet name="I.NP. 1.10" sheetId="4" r:id="rId3"/>
    <sheet name="II.NP. 2.09" sheetId="5" r:id="rId4"/>
    <sheet name="Rekapitulace" sheetId="8" r:id="rId5"/>
  </sheets>
  <externalReferences>
    <externalReference r:id="rId6"/>
    <externalReference r:id="rId7"/>
  </externalReferences>
  <definedNames>
    <definedName name="CelkemDPHVypocet" localSheetId="0">Stavba!#REF!</definedName>
    <definedName name="CenaCelkem">Stavba!$G$27</definedName>
    <definedName name="CenaCelkemBezDPH">Stavba!#REF!</definedName>
    <definedName name="CenaCelkemVypocet" localSheetId="4">Rekapitulace!#REF!</definedName>
    <definedName name="CenaCelkemVypocet" localSheetId="0">Stavba!#REF!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Stavba!#REF!</definedName>
    <definedName name="dadresa">Stavba!$D$11:$G$11</definedName>
    <definedName name="DIČ" localSheetId="0">Stavba!$I$11</definedName>
    <definedName name="dmisto">Stavba!$D$12:$G$12</definedName>
    <definedName name="DPHSni" localSheetId="0">Stavba!$G$23</definedName>
    <definedName name="DPHSni">[2]Stavba!$G$24</definedName>
    <definedName name="DPHZakl" localSheetId="0">Stavba!$G$25</definedName>
    <definedName name="DPHZakl">[2]Stavba!$G$26</definedName>
    <definedName name="dpsc" localSheetId="0">Stavba!$B$12</definedName>
    <definedName name="IČO" localSheetId="0">Stavba!$I$10</definedName>
    <definedName name="Mena" localSheetId="0">Stavba!$J$27</definedName>
    <definedName name="Mena">[2]Stavba!$J$29</definedName>
    <definedName name="MistoStavby">Stavba!#REF!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Stavba!#REF!</definedName>
    <definedName name="oadresa">Stavba!$D$5</definedName>
    <definedName name="Objednatel" localSheetId="0">Stavba!$D$4</definedName>
    <definedName name="Objekt" localSheetId="0">Stavba!#REF!</definedName>
    <definedName name="_xlnm.Print_Area" localSheetId="1">'I.NP. 1.09'!$A$1:$G$22</definedName>
    <definedName name="_xlnm.Print_Area" localSheetId="2">'I.NP. 1.10'!$A$1:$G$54</definedName>
    <definedName name="_xlnm.Print_Area" localSheetId="3">'II.NP. 2.09'!$A$1:$G$53</definedName>
    <definedName name="_xlnm.Print_Area" localSheetId="4">Rekapitulace!$A$1:$G$18</definedName>
    <definedName name="_xlnm.Print_Area" localSheetId="0">Stavba!$B$1:$J$29</definedName>
    <definedName name="odic" localSheetId="0">Stavba!$I$5</definedName>
    <definedName name="oico" localSheetId="0">Stavba!$I$4</definedName>
    <definedName name="omisto" localSheetId="0">Stavba!$D$6</definedName>
    <definedName name="onazev" localSheetId="0">Stavba!$D$5</definedName>
    <definedName name="opsc" localSheetId="0">Stavba!$C$6</definedName>
    <definedName name="padresa">Stavba!$D$8</definedName>
    <definedName name="pdic">Stavba!$I$8</definedName>
    <definedName name="pico">Stavba!$I$7</definedName>
    <definedName name="pmisto">Stavba!$D$9</definedName>
    <definedName name="PocetMJ" localSheetId="0">#REF!</definedName>
    <definedName name="PocetMJ">#REF!</definedName>
    <definedName name="PoptavkaID">Stavba!$A$1</definedName>
    <definedName name="pPSC">Stavba!$C$9</definedName>
    <definedName name="Projektant">Stavba!$D$7</definedName>
    <definedName name="SazbaDPH1" localSheetId="0">Stavba!$E$22</definedName>
    <definedName name="SazbaDPH1">'[1]Krycí list'!$C$30</definedName>
    <definedName name="SazbaDPH2" localSheetId="0">Stavba!$E$24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Stavba!$D$13</definedName>
    <definedName name="Z_B7E7C763_C459_487D_8ABA_5CFDDFBD5A84_.wvu.Cols" localSheetId="0" hidden="1">Stavba!$A:$A</definedName>
    <definedName name="Z_B7E7C763_C459_487D_8ABA_5CFDDFBD5A84_.wvu.PrintArea" localSheetId="0" hidden="1">Stavba!$B$1:$J$29</definedName>
    <definedName name="ZakladDPHSni" localSheetId="0">Stavba!$G$22</definedName>
    <definedName name="ZakladDPHSni">[2]Stavba!$G$23</definedName>
    <definedName name="ZakladDPHSniVypocet" localSheetId="4">Rekapitulace!#REF!</definedName>
    <definedName name="ZakladDPHSniVypocet" localSheetId="0">Stavba!#REF!</definedName>
    <definedName name="ZakladDPHZakl" localSheetId="0">Stavba!$G$24</definedName>
    <definedName name="ZakladDPHZakl">[2]Stavba!$G$25</definedName>
    <definedName name="ZakladDPHZaklVypocet" localSheetId="4">Rekapitulace!#REF!</definedName>
    <definedName name="ZakladDPHZaklVypocet" localSheetId="0">Stavba!#REF!</definedName>
    <definedName name="Zaokrouhleni" localSheetId="0">Stavba!$G$26</definedName>
    <definedName name="Zaokrouhleni">[2]Stavba!$G$27</definedName>
    <definedName name="Zhotovitel">Stavba!$D$10:$G$10</definedName>
  </definedNames>
  <calcPr calcId="162913"/>
</workbook>
</file>

<file path=xl/calcChain.xml><?xml version="1.0" encoding="utf-8"?>
<calcChain xmlns="http://schemas.openxmlformats.org/spreadsheetml/2006/main">
  <c r="E19" i="5" l="1"/>
  <c r="G19" i="5" s="1"/>
  <c r="A19" i="5"/>
  <c r="E19" i="4"/>
  <c r="G19" i="4" s="1"/>
  <c r="A19" i="4"/>
  <c r="G21" i="5" l="1"/>
  <c r="G20" i="5"/>
  <c r="G15" i="5"/>
  <c r="G14" i="5"/>
  <c r="G11" i="5"/>
  <c r="G8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20" i="5" s="1"/>
  <c r="A21" i="5" s="1"/>
  <c r="G7" i="5"/>
  <c r="A7" i="5"/>
  <c r="G6" i="5"/>
  <c r="E10" i="5" s="1"/>
  <c r="G10" i="5" s="1"/>
  <c r="G21" i="4"/>
  <c r="G20" i="4"/>
  <c r="G15" i="4"/>
  <c r="G14" i="4"/>
  <c r="G11" i="4"/>
  <c r="G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20" i="4" s="1"/>
  <c r="A21" i="4" s="1"/>
  <c r="G7" i="4"/>
  <c r="A7" i="4"/>
  <c r="G6" i="4"/>
  <c r="G20" i="1"/>
  <c r="E19" i="1"/>
  <c r="E18" i="1"/>
  <c r="G18" i="1" s="1"/>
  <c r="G6" i="1"/>
  <c r="E17" i="1" s="1"/>
  <c r="G17" i="1" s="1"/>
  <c r="G21" i="1"/>
  <c r="G15" i="1"/>
  <c r="G14" i="1"/>
  <c r="G11" i="1"/>
  <c r="G8" i="1"/>
  <c r="G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E12" i="5" l="1"/>
  <c r="E9" i="5"/>
  <c r="G9" i="5" s="1"/>
  <c r="E16" i="5"/>
  <c r="G16" i="5" s="1"/>
  <c r="E17" i="5"/>
  <c r="G17" i="5" s="1"/>
  <c r="E18" i="5"/>
  <c r="G18" i="5" s="1"/>
  <c r="E13" i="4"/>
  <c r="G13" i="4" s="1"/>
  <c r="G12" i="4"/>
  <c r="E18" i="4"/>
  <c r="G18" i="4" s="1"/>
  <c r="E16" i="4"/>
  <c r="G16" i="4" s="1"/>
  <c r="E17" i="4"/>
  <c r="G17" i="4" s="1"/>
  <c r="E10" i="4"/>
  <c r="G10" i="4" s="1"/>
  <c r="E9" i="4"/>
  <c r="G9" i="4" s="1"/>
  <c r="E9" i="1"/>
  <c r="G9" i="1" s="1"/>
  <c r="E10" i="1"/>
  <c r="G10" i="1" s="1"/>
  <c r="E13" i="1"/>
  <c r="G13" i="1" s="1"/>
  <c r="E16" i="1"/>
  <c r="G16" i="1" s="1"/>
  <c r="G19" i="1"/>
  <c r="E13" i="5" l="1"/>
  <c r="G13" i="5" s="1"/>
  <c r="G12" i="5"/>
  <c r="G22" i="5" s="1"/>
  <c r="F8" i="8" s="1"/>
  <c r="G22" i="4"/>
  <c r="F7" i="8" s="1"/>
  <c r="G12" i="1"/>
  <c r="G22" i="1"/>
  <c r="F6" i="8" s="1"/>
  <c r="AZ34" i="7"/>
  <c r="AZ33" i="7"/>
  <c r="AZ32" i="7"/>
  <c r="J26" i="7"/>
  <c r="J25" i="7"/>
  <c r="E25" i="7"/>
  <c r="J24" i="7"/>
  <c r="J23" i="7"/>
  <c r="E23" i="7"/>
  <c r="J22" i="7"/>
  <c r="G22" i="7"/>
  <c r="G23" i="7" l="1"/>
  <c r="F9" i="8" l="1"/>
  <c r="I16" i="7" s="1"/>
  <c r="I20" i="7" s="1"/>
  <c r="G24" i="7" l="1"/>
  <c r="G25" i="7" l="1"/>
  <c r="G26" i="7" s="1"/>
  <c r="G27" i="7" l="1"/>
</calcChain>
</file>

<file path=xl/sharedStrings.xml><?xml version="1.0" encoding="utf-8"?>
<sst xmlns="http://schemas.openxmlformats.org/spreadsheetml/2006/main" count="213" uniqueCount="102">
  <si>
    <t/>
  </si>
  <si>
    <t>m2</t>
  </si>
  <si>
    <t>m</t>
  </si>
  <si>
    <t>END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</si>
  <si>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</si>
  <si>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</si>
  <si>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</si>
  <si>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</si>
  <si>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</si>
  <si>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</si>
  <si>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</si>
  <si>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</si>
  <si>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</si>
  <si>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</si>
  <si>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</si>
  <si>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</si>
  <si>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</si>
  <si>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</si>
  <si>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</si>
  <si>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</si>
  <si>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Projektant: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</si>
  <si>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</si>
  <si>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</si>
  <si>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</si>
  <si>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</si>
  <si>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</si>
  <si>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</si>
  <si>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</si>
  <si>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</si>
  <si>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</si>
  <si>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</si>
  <si>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</si>
  <si>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</si>
  <si>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</si>
  <si>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</si>
  <si>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</si>
  <si>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</si>
  <si>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</si>
  <si>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s DPH</t>
  </si>
  <si>
    <t>CZK</t>
  </si>
  <si>
    <t>Číslo</t>
  </si>
  <si>
    <t>Název</t>
  </si>
  <si>
    <t>Cena celkem</t>
  </si>
  <si>
    <t>Rekapitulace dílů</t>
  </si>
  <si>
    <t>Příloha č.1 Smlouvy o dílo - položkový rozpočet</t>
  </si>
  <si>
    <t>list č. 2</t>
  </si>
  <si>
    <t>list č. 4</t>
  </si>
  <si>
    <t>list č. 3</t>
  </si>
  <si>
    <t>list 2</t>
  </si>
  <si>
    <t>list 3</t>
  </si>
  <si>
    <t>list 4</t>
  </si>
  <si>
    <t>V Kolíně dne</t>
  </si>
  <si>
    <t>dne</t>
  </si>
  <si>
    <t>objednatel:</t>
  </si>
  <si>
    <t>zhotovitel:</t>
  </si>
  <si>
    <t>město Kolín</t>
  </si>
  <si>
    <t>zast. Ing. Josefem Michalčíkem,</t>
  </si>
  <si>
    <t>vedoucím odboru OSBN</t>
  </si>
  <si>
    <t>list č. 5</t>
  </si>
  <si>
    <t>002 35 440</t>
  </si>
  <si>
    <t>CZ 002 35 440</t>
  </si>
  <si>
    <t>280 12</t>
  </si>
  <si>
    <t>jednatelem</t>
  </si>
  <si>
    <t>2.ZŠ Kmochova – rekonstrukce podlah ve 3 učebnách</t>
  </si>
  <si>
    <t>2.ZŠ Kmochova 943, Kolín II.</t>
  </si>
  <si>
    <t>PSČ</t>
  </si>
  <si>
    <t>název firmy</t>
  </si>
  <si>
    <t>ulice čp.</t>
  </si>
  <si>
    <t>obec</t>
  </si>
  <si>
    <t>Celkem Kč</t>
  </si>
  <si>
    <t>Demontáž stávajícího koberce / PVC na vlysech</t>
  </si>
  <si>
    <t>kpl</t>
  </si>
  <si>
    <t>Demontáž starých vlysů (parket)</t>
  </si>
  <si>
    <t>učebna č.1.09 (výkres) / 0.12 (štítek na dveřích)</t>
  </si>
  <si>
    <t>Demontáž starých záklopových prken s trámkovými polštáři</t>
  </si>
  <si>
    <t>Likvidace a odvoz starých vlysů a záklop. prken</t>
  </si>
  <si>
    <t>Vynesení podsypu do kontejneru (cca do 70 m / 1/2 podlaží)</t>
  </si>
  <si>
    <t>m3</t>
  </si>
  <si>
    <t xml:space="preserve">Odebrání cca 4,5 cm podsypu (stavební suti - pod záklop. prkny) </t>
  </si>
  <si>
    <t>Likvidace a odvoz stavební suti</t>
  </si>
  <si>
    <t xml:space="preserve">Hrubý úklid </t>
  </si>
  <si>
    <t>D+M - 2*OSB desek tl. min. 22 mm, šroubované+lepené, vč. nových trámkových polštářů min. 80/80 mm; spojovací materiál</t>
  </si>
  <si>
    <t>D+M - dubových vlysů 70/400/min.24 mm, I. až II. tř., lepené, vč. lepidla a prořezu cca 5%</t>
  </si>
  <si>
    <t>Broušení, tmelení a lakování (min. kvalita Bona Trafic)</t>
  </si>
  <si>
    <t>Dopravné</t>
  </si>
  <si>
    <t>Další náklady neuvedené ve výkazu výměr</t>
  </si>
  <si>
    <t>2.ZŠ Kmochova, 1.NP učebna č.1.09 (výkres) / 0.12 (štítek na dveřích)</t>
  </si>
  <si>
    <t>učebna č.1.10 (výkres) / 0.13 (štítek na dveřích)</t>
  </si>
  <si>
    <t>Demontáž stávajícího koberce 3,0*3,0 m na vlysech</t>
  </si>
  <si>
    <t>Likvidace a odvoz starých koberců</t>
  </si>
  <si>
    <t>2.ZŠ Kmochova, 1.NP učebna č.1.10 (výkres) / 0.13 (štítek na dveřích)</t>
  </si>
  <si>
    <t>učebna č.2.09 (výkres) / 1.22 (štítek na dveřích)</t>
  </si>
  <si>
    <t>Vynesení podsypu do kontejneru (cca do 100 m / 3/2 podlaží)</t>
  </si>
  <si>
    <t>2.ZŠ Kmochova, 1.NP učebna č.2.09 (výkres) / 1.22 (štítek na dveřích)</t>
  </si>
  <si>
    <t>1.NP učebna č.1.09 (výkres) / 0.12 (štítek na dveřích)</t>
  </si>
  <si>
    <t>1.NP učebna č.1.10 (výkres) / 0.13 (štítek na dveřích)</t>
  </si>
  <si>
    <t>1.NP učebna č.2.09 (výkres) / 1.22 (štítek na dveřích)</t>
  </si>
  <si>
    <t>firma</t>
  </si>
  <si>
    <t>zast.: jednatel,</t>
  </si>
  <si>
    <t>číslo</t>
  </si>
  <si>
    <t>CZ číslo</t>
  </si>
  <si>
    <t>D+M - obvodová lišta plochá masivní dubová v. min. 170 mm (u obvod. stěny tvoří kanálek pro el.kabely a trubky vytápění), lakovaná, šroubovaná; prořez cca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</si>
</sst>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 x&quot;"/>
    <numFmt numFmtId="165" formatCode="#,##0.00&quot;  m&quot;"/>
    <numFmt numFmtId="166" formatCode="&quot;=  &quot;#,##0.00&quot;  m2&quot;"/>
  </numFmts>
  <fonts count="17" x14ac:knownFonts="1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2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13" xfId="0" applyBorder="1"/>
    <xf numFmtId="0" fontId="0" fillId="0" borderId="17" xfId="0" applyBorder="1"/>
    <xf numFmtId="0" fontId="6" fillId="2" borderId="17" xfId="0" applyFont="1" applyFill="1" applyBorder="1" applyAlignment="1">
      <alignment horizontal="left" vertical="center" indent="1"/>
    </xf>
    <xf numFmtId="49" fontId="3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17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 indent="1"/>
    </xf>
    <xf numFmtId="0" fontId="0" fillId="0" borderId="0" xfId="0" applyBorder="1"/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0" xfId="0" applyBorder="1" applyAlignment="1"/>
    <xf numFmtId="0" fontId="1" fillId="0" borderId="17" xfId="0" applyFont="1" applyBorder="1" applyAlignment="1">
      <alignment horizontal="left" vertical="center" indent="1"/>
    </xf>
    <xf numFmtId="49" fontId="1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Border="1" applyAlignment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left" indent="1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/>
    <xf numFmtId="0" fontId="0" fillId="0" borderId="22" xfId="0" applyBorder="1" applyAlignment="1">
      <alignment horizontal="right"/>
    </xf>
    <xf numFmtId="0" fontId="0" fillId="0" borderId="24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1" fillId="0" borderId="18" xfId="0" applyFont="1" applyFill="1" applyBorder="1" applyAlignment="1">
      <alignment horizontal="left" vertical="top"/>
    </xf>
    <xf numFmtId="0" fontId="1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22" xfId="0" applyBorder="1" applyAlignment="1">
      <alignment horizontal="left"/>
    </xf>
    <xf numFmtId="49" fontId="0" fillId="0" borderId="17" xfId="0" applyNumberFormat="1" applyBorder="1"/>
    <xf numFmtId="49" fontId="0" fillId="0" borderId="25" xfId="0" applyNumberFormat="1" applyBorder="1" applyAlignment="1">
      <alignment horizontal="left" vertical="center" indent="1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1" fillId="0" borderId="25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0" fillId="0" borderId="25" xfId="0" applyBorder="1" applyAlignment="1">
      <alignment horizontal="left" indent="1"/>
    </xf>
    <xf numFmtId="1" fontId="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 indent="1"/>
    </xf>
    <xf numFmtId="1" fontId="1" fillId="0" borderId="3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/>
    </xf>
    <xf numFmtId="0" fontId="0" fillId="0" borderId="22" xfId="0" applyBorder="1"/>
    <xf numFmtId="1" fontId="1" fillId="0" borderId="6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 indent="1"/>
    </xf>
    <xf numFmtId="0" fontId="0" fillId="2" borderId="28" xfId="0" applyFill="1" applyBorder="1"/>
    <xf numFmtId="49" fontId="1" fillId="2" borderId="29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0" fillId="0" borderId="31" xfId="0" applyBorder="1" applyAlignment="1"/>
    <xf numFmtId="0" fontId="0" fillId="0" borderId="32" xfId="0" applyBorder="1" applyAlignment="1">
      <alignment horizontal="right"/>
    </xf>
    <xf numFmtId="0" fontId="0" fillId="0" borderId="0" xfId="0" applyAlignment="1"/>
    <xf numFmtId="0" fontId="13" fillId="0" borderId="0" xfId="0" applyNumberFormat="1" applyFont="1" applyAlignment="1">
      <alignment wrapText="1"/>
    </xf>
    <xf numFmtId="0" fontId="14" fillId="2" borderId="11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9" fontId="12" fillId="0" borderId="34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/>
    </xf>
    <xf numFmtId="49" fontId="15" fillId="5" borderId="0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4" fontId="2" fillId="3" borderId="7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7" xfId="0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left" vertical="center" indent="1"/>
    </xf>
    <xf numFmtId="166" fontId="16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horizontal="right" vertical="center" indent="1" shrinkToFit="1"/>
    </xf>
    <xf numFmtId="164" fontId="16" fillId="6" borderId="0" xfId="0" applyNumberFormat="1" applyFont="1" applyFill="1" applyAlignment="1">
      <alignment vertical="center"/>
    </xf>
    <xf numFmtId="165" fontId="16" fillId="6" borderId="0" xfId="0" applyNumberFormat="1" applyFont="1" applyFill="1" applyAlignment="1">
      <alignment horizontal="left" vertical="center" indent="1"/>
    </xf>
    <xf numFmtId="166" fontId="16" fillId="6" borderId="0" xfId="0" applyNumberFormat="1" applyFont="1" applyFill="1" applyAlignment="1">
      <alignment vertical="center"/>
    </xf>
    <xf numFmtId="4" fontId="1" fillId="2" borderId="4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/>
    <xf numFmtId="0" fontId="0" fillId="0" borderId="0" xfId="0" applyNumberFormat="1" applyAlignment="1">
      <alignment wrapText="1"/>
    </xf>
    <xf numFmtId="4" fontId="9" fillId="0" borderId="6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4" fontId="11" fillId="2" borderId="28" xfId="0" applyNumberFormat="1" applyFont="1" applyFill="1" applyBorder="1" applyAlignment="1">
      <alignment horizontal="right" vertical="center"/>
    </xf>
    <xf numFmtId="4" fontId="9" fillId="0" borderId="3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9" fillId="0" borderId="3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4" fontId="9" fillId="0" borderId="26" xfId="0" applyNumberFormat="1" applyFont="1" applyBorder="1" applyAlignment="1">
      <alignment horizontal="right" vertical="center" indent="1"/>
    </xf>
    <xf numFmtId="4" fontId="9" fillId="0" borderId="3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1" fontId="0" fillId="0" borderId="22" xfId="0" applyNumberFormat="1" applyFont="1" applyBorder="1" applyAlignment="1">
      <alignment horizontal="right" indent="1"/>
    </xf>
    <xf numFmtId="0" fontId="0" fillId="0" borderId="22" xfId="0" applyFont="1" applyBorder="1" applyAlignment="1">
      <alignment horizontal="right" indent="1"/>
    </xf>
    <xf numFmtId="0" fontId="0" fillId="0" borderId="23" xfId="0" applyFont="1" applyBorder="1" applyAlignment="1">
      <alignment horizontal="right" inden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9" fontId="15" fillId="5" borderId="21" xfId="0" applyNumberFormat="1" applyFont="1" applyFill="1" applyBorder="1" applyAlignment="1">
      <alignment horizontal="right" vertical="center" indent="1"/>
    </xf>
    <xf numFmtId="49" fontId="1" fillId="5" borderId="22" xfId="0" applyNumberFormat="1" applyFont="1" applyFill="1" applyBorder="1" applyAlignment="1">
      <alignment horizontal="right" vertical="center" indent="1"/>
    </xf>
    <xf numFmtId="49" fontId="1" fillId="0" borderId="21" xfId="0" applyNumberFormat="1" applyFont="1" applyBorder="1" applyAlignment="1">
      <alignment horizontal="right" vertical="center" indent="1"/>
    </xf>
    <xf numFmtId="49" fontId="1" fillId="0" borderId="22" xfId="0" applyNumberFormat="1" applyFont="1" applyBorder="1" applyAlignment="1">
      <alignment horizontal="right" vertical="center" indent="1"/>
    </xf>
    <xf numFmtId="49" fontId="15" fillId="5" borderId="18" xfId="0" applyNumberFormat="1" applyFont="1" applyFill="1" applyBorder="1" applyAlignment="1">
      <alignment horizontal="left" vertical="center"/>
    </xf>
    <xf numFmtId="49" fontId="15" fillId="5" borderId="0" xfId="0" applyNumberFormat="1" applyFont="1" applyFill="1" applyBorder="1" applyAlignment="1">
      <alignment horizontal="left" vertical="center"/>
    </xf>
    <xf numFmtId="49" fontId="15" fillId="5" borderId="22" xfId="0" applyNumberFormat="1" applyFont="1" applyFill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 wrapText="1" indent="1"/>
    </xf>
    <xf numFmtId="0" fontId="2" fillId="0" borderId="8" xfId="0" applyNumberFormat="1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33" xfId="0" applyNumberFormat="1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left" vertical="center" indent="3"/>
    </xf>
    <xf numFmtId="0" fontId="16" fillId="2" borderId="22" xfId="0" applyNumberFormat="1" applyFont="1" applyFill="1" applyBorder="1" applyAlignment="1">
      <alignment horizontal="left" vertical="center" indent="3"/>
    </xf>
    <xf numFmtId="0" fontId="16" fillId="2" borderId="5" xfId="0" applyNumberFormat="1" applyFont="1" applyFill="1" applyBorder="1" applyAlignment="1">
      <alignment horizontal="left" vertical="center" indent="3"/>
    </xf>
    <xf numFmtId="49" fontId="16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2" xfId="0" applyBorder="1" applyAlignment="1">
      <alignment horizontal="center"/>
    </xf>
    <xf numFmtId="49" fontId="0" fillId="0" borderId="2" xfId="0" applyNumberFormat="1" applyBorder="1" applyAlignment="1">
      <alignment horizontal="center" vertical="top"/>
    </xf>
    <xf numFmtId="0" fontId="4" fillId="0" borderId="0" xfId="0" applyFont="1" applyBorder="1" applyAlignment="1">
      <alignment horizontal="left" indent="4"/>
    </xf>
    <xf numFmtId="0" fontId="3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12" fillId="0" borderId="34" xfId="0" applyNumberFormat="1" applyFont="1" applyBorder="1" applyAlignment="1">
      <alignment horizontal="left" vertical="center" wrapText="1" inden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" fontId="14" fillId="4" borderId="4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Border="1" applyAlignment="1">
      <alignment horizontal="right" vertical="center" indent="1"/>
    </xf>
    <xf numFmtId="0" fontId="14" fillId="4" borderId="3" xfId="0" applyFont="1" applyFill="1" applyBorder="1" applyAlignment="1">
      <alignment horizontal="left" vertical="center" indent="1"/>
    </xf>
    <xf numFmtId="0" fontId="14" fillId="4" borderId="2" xfId="0" applyFont="1" applyFill="1" applyBorder="1" applyAlignment="1">
      <alignment horizontal="left" vertical="center" indent="1"/>
    </xf>
    <xf numFmtId="0" fontId="14" fillId="4" borderId="1" xfId="0" applyFont="1" applyFill="1" applyBorder="1" applyAlignment="1">
      <alignment horizontal="left" vertical="center" indent="1"/>
    </xf>
    <xf numFmtId="0" fontId="14" fillId="2" borderId="12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%20O&#352;KS/2.1_V&#253;b&#283;rov&#225;%20&#345;&#237;zen&#237;/do%20250%20000,-/2019/04.xx_4.Z&#352;%20Lipansk&#225;%20-%208130%20WC%20d&#237;vky/1.V&#253;zva/Kopie%20-%20ZAD&#193;N&#205;%20%20-%20WC%20I.NP%20D&#205;VKY%20-%201.ETA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6"/>
  <sheetViews>
    <sheetView showGridLines="0" topLeftCell="B16" zoomScaleNormal="100" zoomScaleSheetLayoutView="75" workbookViewId="0">
      <selection activeCell="I12" sqref="I1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73" customWidth="1"/>
    <col min="8" max="8" width="12.7109375" customWidth="1"/>
    <col min="9" max="9" width="12.7109375" style="73" customWidth="1"/>
    <col min="10" max="10" width="6.7109375" style="73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6" t="s">
        <v>11</v>
      </c>
      <c r="B1" s="125" t="s">
        <v>44</v>
      </c>
      <c r="C1" s="126"/>
      <c r="D1" s="126"/>
      <c r="E1" s="126"/>
      <c r="F1" s="126"/>
      <c r="G1" s="126"/>
      <c r="H1" s="126"/>
      <c r="I1" s="126"/>
      <c r="J1" s="127"/>
    </row>
    <row r="2" spans="1:15" ht="23.25" customHeight="1" x14ac:dyDescent="0.2">
      <c r="A2" s="7"/>
      <c r="B2" s="8" t="s">
        <v>12</v>
      </c>
      <c r="C2" s="9"/>
      <c r="D2" s="128" t="s">
        <v>63</v>
      </c>
      <c r="E2" s="129"/>
      <c r="F2" s="129"/>
      <c r="G2" s="129"/>
      <c r="H2" s="129"/>
      <c r="I2" s="129"/>
      <c r="J2" s="130"/>
      <c r="O2" s="10"/>
    </row>
    <row r="3" spans="1:15" ht="23.25" customHeight="1" x14ac:dyDescent="0.2">
      <c r="A3" s="7"/>
      <c r="B3" s="11" t="s">
        <v>13</v>
      </c>
      <c r="C3" s="12"/>
      <c r="D3" s="131" t="s">
        <v>64</v>
      </c>
      <c r="E3" s="132"/>
      <c r="F3" s="132"/>
      <c r="G3" s="132"/>
      <c r="H3" s="132"/>
      <c r="I3" s="132"/>
      <c r="J3" s="133"/>
    </row>
    <row r="4" spans="1:15" ht="18" customHeight="1" x14ac:dyDescent="0.2">
      <c r="A4" s="7"/>
      <c r="B4" s="13" t="s">
        <v>14</v>
      </c>
      <c r="C4" s="14"/>
      <c r="D4" s="15" t="s">
        <v>15</v>
      </c>
      <c r="E4" s="80"/>
      <c r="F4" s="80"/>
      <c r="G4" s="80"/>
      <c r="H4" s="17" t="s">
        <v>16</v>
      </c>
      <c r="I4" s="15" t="s">
        <v>59</v>
      </c>
      <c r="J4" s="18"/>
    </row>
    <row r="5" spans="1:15" ht="15" customHeight="1" x14ac:dyDescent="0.2">
      <c r="A5" s="7"/>
      <c r="B5" s="19"/>
      <c r="C5" s="80"/>
      <c r="D5" s="15" t="s">
        <v>17</v>
      </c>
      <c r="E5" s="80"/>
      <c r="F5" s="80"/>
      <c r="G5" s="80"/>
      <c r="H5" s="17" t="s">
        <v>18</v>
      </c>
      <c r="I5" s="15" t="s">
        <v>60</v>
      </c>
      <c r="J5" s="18"/>
    </row>
    <row r="6" spans="1:15" ht="15" customHeight="1" x14ac:dyDescent="0.2">
      <c r="A6" s="7"/>
      <c r="B6" s="136" t="s">
        <v>61</v>
      </c>
      <c r="C6" s="137"/>
      <c r="D6" s="20" t="s">
        <v>19</v>
      </c>
      <c r="E6" s="21"/>
      <c r="F6" s="21"/>
      <c r="G6" s="21"/>
      <c r="H6" s="22"/>
      <c r="I6" s="21"/>
      <c r="J6" s="23"/>
    </row>
    <row r="7" spans="1:15" ht="18" customHeight="1" x14ac:dyDescent="0.2">
      <c r="A7" s="7"/>
      <c r="B7" s="13" t="s">
        <v>20</v>
      </c>
      <c r="C7" s="14"/>
      <c r="D7" s="24"/>
      <c r="E7" s="14"/>
      <c r="F7" s="14"/>
      <c r="G7" s="25"/>
      <c r="H7" s="17" t="s">
        <v>16</v>
      </c>
      <c r="I7" s="26"/>
      <c r="J7" s="18"/>
    </row>
    <row r="8" spans="1:15" ht="15" customHeight="1" x14ac:dyDescent="0.2">
      <c r="A8" s="7"/>
      <c r="B8" s="7"/>
      <c r="C8" s="14"/>
      <c r="D8" s="24"/>
      <c r="E8" s="14"/>
      <c r="F8" s="14"/>
      <c r="G8" s="25"/>
      <c r="H8" s="17" t="s">
        <v>18</v>
      </c>
      <c r="I8" s="26"/>
      <c r="J8" s="18"/>
    </row>
    <row r="9" spans="1:15" ht="15" customHeight="1" x14ac:dyDescent="0.2">
      <c r="A9" s="7"/>
      <c r="B9" s="27"/>
      <c r="C9" s="28"/>
      <c r="D9" s="29"/>
      <c r="E9" s="30"/>
      <c r="F9" s="30"/>
      <c r="G9" s="31"/>
      <c r="H9" s="31"/>
      <c r="I9" s="32"/>
      <c r="J9" s="23"/>
    </row>
    <row r="10" spans="1:15" ht="18" customHeight="1" x14ac:dyDescent="0.2">
      <c r="A10" s="7"/>
      <c r="B10" s="13" t="s">
        <v>21</v>
      </c>
      <c r="C10" s="14"/>
      <c r="D10" s="138" t="s">
        <v>66</v>
      </c>
      <c r="E10" s="138"/>
      <c r="F10" s="138"/>
      <c r="G10" s="138"/>
      <c r="H10" s="17" t="s">
        <v>16</v>
      </c>
      <c r="I10" s="87" t="s">
        <v>99</v>
      </c>
      <c r="J10" s="18"/>
    </row>
    <row r="11" spans="1:15" ht="15" customHeight="1" x14ac:dyDescent="0.2">
      <c r="A11" s="7"/>
      <c r="B11" s="19"/>
      <c r="C11" s="16"/>
      <c r="D11" s="139" t="s">
        <v>67</v>
      </c>
      <c r="E11" s="139"/>
      <c r="F11" s="139"/>
      <c r="G11" s="139"/>
      <c r="H11" s="17" t="s">
        <v>18</v>
      </c>
      <c r="I11" s="87" t="s">
        <v>100</v>
      </c>
      <c r="J11" s="18"/>
    </row>
    <row r="12" spans="1:15" ht="15" customHeight="1" x14ac:dyDescent="0.2">
      <c r="A12" s="7"/>
      <c r="B12" s="134" t="s">
        <v>65</v>
      </c>
      <c r="C12" s="135"/>
      <c r="D12" s="140" t="s">
        <v>68</v>
      </c>
      <c r="E12" s="140"/>
      <c r="F12" s="140"/>
      <c r="G12" s="140"/>
      <c r="H12" s="22"/>
      <c r="I12" s="21"/>
      <c r="J12" s="23"/>
    </row>
    <row r="13" spans="1:15" ht="18" customHeight="1" x14ac:dyDescent="0.2">
      <c r="A13" s="7"/>
      <c r="B13" s="33" t="s">
        <v>22</v>
      </c>
      <c r="C13" s="34"/>
      <c r="D13" s="35"/>
      <c r="E13" s="36"/>
      <c r="F13" s="36"/>
      <c r="G13" s="36"/>
      <c r="H13" s="37"/>
      <c r="I13" s="36"/>
      <c r="J13" s="38"/>
    </row>
    <row r="14" spans="1:15" ht="18" customHeight="1" x14ac:dyDescent="0.2">
      <c r="A14" s="7"/>
      <c r="B14" s="27" t="s">
        <v>23</v>
      </c>
      <c r="C14" s="39"/>
      <c r="D14" s="31"/>
      <c r="E14" s="122"/>
      <c r="F14" s="122"/>
      <c r="G14" s="123"/>
      <c r="H14" s="123"/>
      <c r="I14" s="123" t="s">
        <v>4</v>
      </c>
      <c r="J14" s="124"/>
    </row>
    <row r="15" spans="1:15" ht="23.25" customHeight="1" x14ac:dyDescent="0.2">
      <c r="A15" s="40" t="s">
        <v>24</v>
      </c>
      <c r="B15" s="41" t="s">
        <v>24</v>
      </c>
      <c r="C15" s="42"/>
      <c r="D15" s="43"/>
      <c r="E15" s="114"/>
      <c r="F15" s="115"/>
      <c r="G15" s="114"/>
      <c r="H15" s="115"/>
      <c r="I15" s="114">
        <v>0</v>
      </c>
      <c r="J15" s="116"/>
    </row>
    <row r="16" spans="1:15" ht="23.25" customHeight="1" x14ac:dyDescent="0.2">
      <c r="A16" s="40" t="s">
        <v>25</v>
      </c>
      <c r="B16" s="41" t="s">
        <v>25</v>
      </c>
      <c r="C16" s="42"/>
      <c r="D16" s="43"/>
      <c r="E16" s="114"/>
      <c r="F16" s="115"/>
      <c r="G16" s="114"/>
      <c r="H16" s="115"/>
      <c r="I16" s="114">
        <f>Rekapitulace!F9</f>
        <v>0</v>
      </c>
      <c r="J16" s="116"/>
    </row>
    <row r="17" spans="1:52" ht="23.25" customHeight="1" x14ac:dyDescent="0.2">
      <c r="A17" s="40" t="s">
        <v>26</v>
      </c>
      <c r="B17" s="41" t="s">
        <v>26</v>
      </c>
      <c r="C17" s="42"/>
      <c r="D17" s="43"/>
      <c r="E17" s="114"/>
      <c r="F17" s="115"/>
      <c r="G17" s="114"/>
      <c r="H17" s="115"/>
      <c r="I17" s="114">
        <v>0</v>
      </c>
      <c r="J17" s="116"/>
    </row>
    <row r="18" spans="1:52" ht="23.25" customHeight="1" x14ac:dyDescent="0.2">
      <c r="A18" s="40" t="s">
        <v>27</v>
      </c>
      <c r="B18" s="41" t="s">
        <v>28</v>
      </c>
      <c r="C18" s="42"/>
      <c r="D18" s="43"/>
      <c r="E18" s="114"/>
      <c r="F18" s="115"/>
      <c r="G18" s="114"/>
      <c r="H18" s="115"/>
      <c r="I18" s="114">
        <v>0</v>
      </c>
      <c r="J18" s="116"/>
    </row>
    <row r="19" spans="1:52" ht="23.25" customHeight="1" x14ac:dyDescent="0.2">
      <c r="A19" s="40" t="s">
        <v>29</v>
      </c>
      <c r="B19" s="41" t="s">
        <v>30</v>
      </c>
      <c r="C19" s="42"/>
      <c r="D19" s="43"/>
      <c r="E19" s="114"/>
      <c r="F19" s="115"/>
      <c r="G19" s="114"/>
      <c r="H19" s="115"/>
      <c r="I19" s="114">
        <v>0</v>
      </c>
      <c r="J19" s="116"/>
    </row>
    <row r="20" spans="1:52" ht="23.25" customHeight="1" x14ac:dyDescent="0.2">
      <c r="A20" s="7"/>
      <c r="B20" s="44" t="s">
        <v>4</v>
      </c>
      <c r="C20" s="45"/>
      <c r="D20" s="46"/>
      <c r="E20" s="117"/>
      <c r="F20" s="118"/>
      <c r="G20" s="117"/>
      <c r="H20" s="118"/>
      <c r="I20" s="117">
        <f>SUM(I15:J19)</f>
        <v>0</v>
      </c>
      <c r="J20" s="119"/>
    </row>
    <row r="21" spans="1:52" ht="33" customHeight="1" x14ac:dyDescent="0.2">
      <c r="A21" s="7"/>
      <c r="B21" s="47" t="s">
        <v>31</v>
      </c>
      <c r="C21" s="42"/>
      <c r="D21" s="43"/>
      <c r="E21" s="48"/>
      <c r="F21" s="49"/>
      <c r="G21" s="50"/>
      <c r="H21" s="50"/>
      <c r="I21" s="50"/>
      <c r="J21" s="51"/>
    </row>
    <row r="22" spans="1:52" ht="23.25" customHeight="1" x14ac:dyDescent="0.2">
      <c r="A22" s="7"/>
      <c r="B22" s="52" t="s">
        <v>32</v>
      </c>
      <c r="C22" s="42"/>
      <c r="D22" s="43"/>
      <c r="E22" s="53">
        <v>15</v>
      </c>
      <c r="F22" s="49" t="s">
        <v>33</v>
      </c>
      <c r="G22" s="112">
        <f>0</f>
        <v>0</v>
      </c>
      <c r="H22" s="113"/>
      <c r="I22" s="113"/>
      <c r="J22" s="51" t="str">
        <f t="shared" ref="J22:J26" si="0">Mena</f>
        <v>CZK</v>
      </c>
    </row>
    <row r="23" spans="1:52" ht="23.25" customHeight="1" x14ac:dyDescent="0.2">
      <c r="A23" s="7"/>
      <c r="B23" s="52" t="s">
        <v>34</v>
      </c>
      <c r="C23" s="42"/>
      <c r="D23" s="43"/>
      <c r="E23" s="53">
        <f>SazbaDPH1</f>
        <v>15</v>
      </c>
      <c r="F23" s="49" t="s">
        <v>33</v>
      </c>
      <c r="G23" s="120">
        <f>ZakladDPHSni*SazbaDPH1/100</f>
        <v>0</v>
      </c>
      <c r="H23" s="121"/>
      <c r="I23" s="121"/>
      <c r="J23" s="51" t="str">
        <f t="shared" si="0"/>
        <v>CZK</v>
      </c>
    </row>
    <row r="24" spans="1:52" ht="23.25" customHeight="1" x14ac:dyDescent="0.2">
      <c r="A24" s="7"/>
      <c r="B24" s="52" t="s">
        <v>35</v>
      </c>
      <c r="C24" s="42"/>
      <c r="D24" s="43"/>
      <c r="E24" s="53">
        <v>21</v>
      </c>
      <c r="F24" s="49" t="s">
        <v>33</v>
      </c>
      <c r="G24" s="112">
        <f>I20</f>
        <v>0</v>
      </c>
      <c r="H24" s="113"/>
      <c r="I24" s="113"/>
      <c r="J24" s="51" t="str">
        <f t="shared" si="0"/>
        <v>CZK</v>
      </c>
    </row>
    <row r="25" spans="1:52" ht="23.25" customHeight="1" x14ac:dyDescent="0.2">
      <c r="A25" s="7"/>
      <c r="B25" s="54" t="s">
        <v>36</v>
      </c>
      <c r="C25" s="55"/>
      <c r="D25" s="56"/>
      <c r="E25" s="57">
        <f>SazbaDPH2</f>
        <v>21</v>
      </c>
      <c r="F25" s="58" t="s">
        <v>33</v>
      </c>
      <c r="G25" s="108">
        <f>ZakladDPHZakl*0.21</f>
        <v>0</v>
      </c>
      <c r="H25" s="109"/>
      <c r="I25" s="109"/>
      <c r="J25" s="59" t="str">
        <f t="shared" si="0"/>
        <v>CZK</v>
      </c>
    </row>
    <row r="26" spans="1:52" ht="23.25" customHeight="1" thickBot="1" x14ac:dyDescent="0.25">
      <c r="A26" s="7"/>
      <c r="B26" s="60" t="s">
        <v>37</v>
      </c>
      <c r="C26" s="61"/>
      <c r="D26" s="62"/>
      <c r="E26" s="61"/>
      <c r="F26" s="63"/>
      <c r="G26" s="110">
        <f>ROUND(DPHZakl,0)-DPHZakl</f>
        <v>0</v>
      </c>
      <c r="H26" s="110"/>
      <c r="I26" s="110"/>
      <c r="J26" s="64" t="str">
        <f t="shared" si="0"/>
        <v>CZK</v>
      </c>
    </row>
    <row r="27" spans="1:52" ht="27.75" customHeight="1" thickBot="1" x14ac:dyDescent="0.25">
      <c r="A27" s="7"/>
      <c r="B27" s="65" t="s">
        <v>38</v>
      </c>
      <c r="C27" s="66"/>
      <c r="D27" s="66"/>
      <c r="E27" s="66"/>
      <c r="F27" s="66"/>
      <c r="G27" s="111">
        <f>ZakladDPHSni+DPHSni+ZakladDPHZakl+DPHZakl+Zaokrouhleni</f>
        <v>0</v>
      </c>
      <c r="H27" s="111"/>
      <c r="I27" s="111"/>
      <c r="J27" s="67" t="s">
        <v>39</v>
      </c>
    </row>
    <row r="28" spans="1:52" ht="12.75" customHeight="1" x14ac:dyDescent="0.2">
      <c r="A28" s="7"/>
      <c r="B28" s="7"/>
      <c r="C28" s="14"/>
      <c r="D28" s="14"/>
      <c r="E28" s="14"/>
      <c r="F28" s="14"/>
      <c r="G28" s="25"/>
      <c r="H28" s="14"/>
      <c r="I28" s="25"/>
      <c r="J28" s="68"/>
    </row>
    <row r="29" spans="1:52" ht="13.5" customHeight="1" thickBot="1" x14ac:dyDescent="0.25">
      <c r="A29" s="69"/>
      <c r="B29" s="69"/>
      <c r="C29" s="70"/>
      <c r="D29" s="70"/>
      <c r="E29" s="70"/>
      <c r="F29" s="70"/>
      <c r="G29" s="71"/>
      <c r="H29" s="70"/>
      <c r="I29" s="71"/>
      <c r="J29" s="72"/>
    </row>
    <row r="32" spans="1:52" x14ac:dyDescent="0.2">
      <c r="B32" s="107"/>
      <c r="C32" s="107"/>
      <c r="D32" s="107"/>
      <c r="E32" s="107"/>
      <c r="F32" s="107"/>
      <c r="G32" s="107"/>
      <c r="H32" s="107"/>
      <c r="I32" s="107"/>
      <c r="J32" s="107"/>
      <c r="AZ32" s="74">
        <f>B32</f>
        <v>0</v>
      </c>
    </row>
    <row r="33" spans="2:52" x14ac:dyDescent="0.2">
      <c r="B33" s="107"/>
      <c r="C33" s="107"/>
      <c r="D33" s="107"/>
      <c r="E33" s="107"/>
      <c r="F33" s="107"/>
      <c r="G33" s="107"/>
      <c r="H33" s="107"/>
      <c r="I33" s="107"/>
      <c r="J33" s="107"/>
      <c r="AZ33" s="74">
        <f>B33</f>
        <v>0</v>
      </c>
    </row>
    <row r="34" spans="2:52" x14ac:dyDescent="0.2">
      <c r="B34" s="107"/>
      <c r="C34" s="107"/>
      <c r="D34" s="107"/>
      <c r="E34" s="107"/>
      <c r="F34" s="107"/>
      <c r="G34" s="107"/>
      <c r="H34" s="107"/>
      <c r="I34" s="107"/>
      <c r="J34" s="107"/>
      <c r="AZ34" s="74">
        <f>B34</f>
        <v>0</v>
      </c>
    </row>
    <row r="36" spans="2:52" x14ac:dyDescent="0.2">
      <c r="F36" s="76"/>
      <c r="G36" s="77"/>
      <c r="H36" s="76"/>
      <c r="I36" s="77"/>
      <c r="J36" s="77"/>
    </row>
  </sheetData>
  <mergeCells count="38">
    <mergeCell ref="B1:J1"/>
    <mergeCell ref="D2:J2"/>
    <mergeCell ref="D3:J3"/>
    <mergeCell ref="B12:C12"/>
    <mergeCell ref="B6:C6"/>
    <mergeCell ref="D10:G10"/>
    <mergeCell ref="D11:G11"/>
    <mergeCell ref="D12:G12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G24:I24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G22:I22"/>
    <mergeCell ref="G23:I23"/>
    <mergeCell ref="B34:J34"/>
    <mergeCell ref="G25:I25"/>
    <mergeCell ref="G26:I26"/>
    <mergeCell ref="G27:I27"/>
    <mergeCell ref="B32:J32"/>
    <mergeCell ref="B33:J33"/>
  </mergeCells>
  <pageMargins left="0.59055118110236227" right="0.59055118110236227" top="0.78740157480314965" bottom="0.39370078740157483" header="0" footer="0.19685039370078741"/>
  <pageSetup paperSize="9" scale="93" fitToHeight="9999" orientation="portrait" horizontalDpi="4294967295" verticalDpi="4294967295" r:id="rId1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22"/>
  <sheetViews>
    <sheetView workbookViewId="0">
      <selection activeCell="A19" sqref="A19:XFD19"/>
    </sheetView>
  </sheetViews>
  <sheetFormatPr defaultRowHeight="12.75" x14ac:dyDescent="0.2"/>
  <cols>
    <col min="1" max="1" width="4.28515625" customWidth="1"/>
    <col min="2" max="2" width="14.42578125" style="1" customWidth="1"/>
    <col min="3" max="3" width="38.28515625" style="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9" width="9.140625" customWidth="1"/>
    <col min="17" max="27" width="0" hidden="1" customWidth="1"/>
  </cols>
  <sheetData>
    <row r="1" spans="1:19" ht="18" customHeight="1" x14ac:dyDescent="0.25">
      <c r="A1" s="148" t="s">
        <v>44</v>
      </c>
      <c r="B1" s="149"/>
      <c r="C1" s="149"/>
      <c r="D1" s="149"/>
      <c r="E1" s="149"/>
      <c r="F1" s="150" t="s">
        <v>45</v>
      </c>
      <c r="G1" s="151"/>
      <c r="H1" s="2"/>
      <c r="I1" s="2"/>
    </row>
    <row r="2" spans="1:19" ht="15" customHeight="1" x14ac:dyDescent="0.2">
      <c r="A2" s="81"/>
      <c r="B2" s="79"/>
      <c r="C2" s="145" t="s">
        <v>63</v>
      </c>
      <c r="D2" s="146"/>
      <c r="E2" s="146"/>
      <c r="F2" s="146"/>
      <c r="G2" s="147"/>
      <c r="H2" s="2"/>
      <c r="I2" s="2"/>
    </row>
    <row r="3" spans="1:19" ht="15" customHeight="1" x14ac:dyDescent="0.2">
      <c r="A3" s="82"/>
      <c r="B3" s="83"/>
      <c r="C3" s="143" t="s">
        <v>64</v>
      </c>
      <c r="D3" s="143"/>
      <c r="E3" s="143"/>
      <c r="F3" s="143"/>
      <c r="G3" s="144"/>
      <c r="H3" s="2"/>
      <c r="I3" s="2"/>
      <c r="S3" t="s">
        <v>10</v>
      </c>
    </row>
    <row r="4" spans="1:19" s="91" customFormat="1" ht="15.75" customHeight="1" x14ac:dyDescent="0.2">
      <c r="B4" s="92"/>
      <c r="C4" s="92"/>
      <c r="E4" s="93"/>
      <c r="F4" s="94"/>
      <c r="G4" s="95"/>
    </row>
    <row r="5" spans="1:19" s="106" customFormat="1" ht="21" customHeight="1" x14ac:dyDescent="0.2">
      <c r="A5" s="102" t="s">
        <v>9</v>
      </c>
      <c r="B5" s="152" t="s">
        <v>8</v>
      </c>
      <c r="C5" s="153"/>
      <c r="D5" s="102" t="s">
        <v>7</v>
      </c>
      <c r="E5" s="102" t="s">
        <v>6</v>
      </c>
      <c r="F5" s="103" t="s">
        <v>5</v>
      </c>
      <c r="G5" s="104" t="s">
        <v>69</v>
      </c>
      <c r="H5" s="105"/>
      <c r="I5" s="105"/>
    </row>
    <row r="6" spans="1:19" ht="21" customHeight="1" x14ac:dyDescent="0.2">
      <c r="A6" s="157" t="s">
        <v>73</v>
      </c>
      <c r="B6" s="157"/>
      <c r="C6" s="157"/>
      <c r="D6" s="157"/>
      <c r="E6" s="97">
        <v>6.55</v>
      </c>
      <c r="F6" s="98">
        <v>10.6</v>
      </c>
      <c r="G6" s="99">
        <f>E6*F6</f>
        <v>69.429999999999993</v>
      </c>
      <c r="H6" s="2"/>
      <c r="I6" s="2"/>
    </row>
    <row r="7" spans="1:19" x14ac:dyDescent="0.2">
      <c r="A7" s="5">
        <f>1+0</f>
        <v>1</v>
      </c>
      <c r="B7" s="141" t="s">
        <v>88</v>
      </c>
      <c r="C7" s="142"/>
      <c r="D7" s="88" t="s">
        <v>1</v>
      </c>
      <c r="E7" s="96">
        <v>9</v>
      </c>
      <c r="F7" s="89"/>
      <c r="G7" s="90">
        <f>ROUND(E7*F7,0)</f>
        <v>0</v>
      </c>
      <c r="S7" t="s">
        <v>3</v>
      </c>
    </row>
    <row r="8" spans="1:19" x14ac:dyDescent="0.2">
      <c r="A8" s="5">
        <f>1+A7</f>
        <v>2</v>
      </c>
      <c r="B8" s="141" t="s">
        <v>89</v>
      </c>
      <c r="C8" s="142"/>
      <c r="D8" s="88" t="s">
        <v>71</v>
      </c>
      <c r="E8" s="96">
        <v>1</v>
      </c>
      <c r="F8" s="89"/>
      <c r="G8" s="90">
        <f t="shared" ref="G8:G21" si="0">ROUND(E8*F8,0)</f>
        <v>0</v>
      </c>
    </row>
    <row r="9" spans="1:19" x14ac:dyDescent="0.2">
      <c r="A9" s="5">
        <f t="shared" ref="A9:A21" si="1">1+A8</f>
        <v>3</v>
      </c>
      <c r="B9" s="141" t="s">
        <v>72</v>
      </c>
      <c r="C9" s="142"/>
      <c r="D9" s="88" t="s">
        <v>1</v>
      </c>
      <c r="E9" s="96">
        <f>G6</f>
        <v>69.429999999999993</v>
      </c>
      <c r="F9" s="89"/>
      <c r="G9" s="90">
        <f t="shared" si="0"/>
        <v>0</v>
      </c>
    </row>
    <row r="10" spans="1:19" x14ac:dyDescent="0.2">
      <c r="A10" s="5">
        <f t="shared" si="1"/>
        <v>4</v>
      </c>
      <c r="B10" s="141" t="s">
        <v>74</v>
      </c>
      <c r="C10" s="142"/>
      <c r="D10" s="88" t="s">
        <v>1</v>
      </c>
      <c r="E10" s="96">
        <f>G6</f>
        <v>69.429999999999993</v>
      </c>
      <c r="F10" s="89"/>
      <c r="G10" s="90">
        <f t="shared" si="0"/>
        <v>0</v>
      </c>
    </row>
    <row r="11" spans="1:19" ht="12.75" customHeight="1" x14ac:dyDescent="0.2">
      <c r="A11" s="5">
        <f t="shared" si="1"/>
        <v>5</v>
      </c>
      <c r="B11" s="141" t="s">
        <v>75</v>
      </c>
      <c r="C11" s="142"/>
      <c r="D11" s="88" t="s">
        <v>71</v>
      </c>
      <c r="E11" s="96">
        <v>1</v>
      </c>
      <c r="F11" s="89"/>
      <c r="G11" s="90">
        <f t="shared" si="0"/>
        <v>0</v>
      </c>
    </row>
    <row r="12" spans="1:19" x14ac:dyDescent="0.2">
      <c r="A12" s="5">
        <f t="shared" si="1"/>
        <v>6</v>
      </c>
      <c r="B12" s="141" t="s">
        <v>78</v>
      </c>
      <c r="C12" s="142"/>
      <c r="D12" s="88" t="s">
        <v>1</v>
      </c>
      <c r="E12" s="96">
        <v>0</v>
      </c>
      <c r="F12" s="89"/>
      <c r="G12" s="90">
        <f t="shared" si="0"/>
        <v>0</v>
      </c>
    </row>
    <row r="13" spans="1:19" x14ac:dyDescent="0.2">
      <c r="A13" s="5">
        <f t="shared" si="1"/>
        <v>7</v>
      </c>
      <c r="B13" s="141" t="s">
        <v>76</v>
      </c>
      <c r="C13" s="142"/>
      <c r="D13" s="88" t="s">
        <v>77</v>
      </c>
      <c r="E13" s="96">
        <f>ROUND(0.045*E12,1)</f>
        <v>0</v>
      </c>
      <c r="F13" s="89"/>
      <c r="G13" s="90">
        <f t="shared" si="0"/>
        <v>0</v>
      </c>
    </row>
    <row r="14" spans="1:19" x14ac:dyDescent="0.2">
      <c r="A14" s="5">
        <f t="shared" si="1"/>
        <v>8</v>
      </c>
      <c r="B14" s="141" t="s">
        <v>79</v>
      </c>
      <c r="C14" s="142"/>
      <c r="D14" s="88" t="s">
        <v>71</v>
      </c>
      <c r="E14" s="96">
        <v>0</v>
      </c>
      <c r="F14" s="89"/>
      <c r="G14" s="90">
        <f t="shared" si="0"/>
        <v>0</v>
      </c>
    </row>
    <row r="15" spans="1:19" x14ac:dyDescent="0.2">
      <c r="A15" s="5">
        <f t="shared" si="1"/>
        <v>9</v>
      </c>
      <c r="B15" s="141" t="s">
        <v>80</v>
      </c>
      <c r="C15" s="142"/>
      <c r="D15" s="88" t="s">
        <v>71</v>
      </c>
      <c r="E15" s="96">
        <v>1</v>
      </c>
      <c r="F15" s="89"/>
      <c r="G15" s="90">
        <f t="shared" si="0"/>
        <v>0</v>
      </c>
    </row>
    <row r="16" spans="1:19" ht="24" customHeight="1" x14ac:dyDescent="0.2">
      <c r="A16" s="5">
        <f t="shared" si="1"/>
        <v>10</v>
      </c>
      <c r="B16" s="141" t="s">
        <v>81</v>
      </c>
      <c r="C16" s="142"/>
      <c r="D16" s="88" t="s">
        <v>1</v>
      </c>
      <c r="E16" s="96">
        <f>G6</f>
        <v>69.429999999999993</v>
      </c>
      <c r="F16" s="89"/>
      <c r="G16" s="90">
        <f t="shared" si="0"/>
        <v>0</v>
      </c>
    </row>
    <row r="17" spans="1:7" ht="24" customHeight="1" x14ac:dyDescent="0.2">
      <c r="A17" s="5">
        <f t="shared" si="1"/>
        <v>11</v>
      </c>
      <c r="B17" s="141" t="s">
        <v>82</v>
      </c>
      <c r="C17" s="142"/>
      <c r="D17" s="88" t="s">
        <v>1</v>
      </c>
      <c r="E17" s="96">
        <f>G6</f>
        <v>69.429999999999993</v>
      </c>
      <c r="F17" s="89"/>
      <c r="G17" s="90">
        <f t="shared" si="0"/>
        <v>0</v>
      </c>
    </row>
    <row r="18" spans="1:7" x14ac:dyDescent="0.2">
      <c r="A18" s="5">
        <f t="shared" si="1"/>
        <v>12</v>
      </c>
      <c r="B18" s="141" t="s">
        <v>83</v>
      </c>
      <c r="C18" s="142"/>
      <c r="D18" s="88" t="s">
        <v>1</v>
      </c>
      <c r="E18" s="96">
        <f>G6</f>
        <v>69.429999999999993</v>
      </c>
      <c r="F18" s="89"/>
      <c r="G18" s="90">
        <f t="shared" si="0"/>
        <v>0</v>
      </c>
    </row>
    <row r="19" spans="1:7" ht="36" customHeight="1" x14ac:dyDescent="0.2">
      <c r="A19" s="5">
        <f t="shared" si="1"/>
        <v>13</v>
      </c>
      <c r="B19" s="141" t="s">
        <v>101</v>
      </c>
      <c r="C19" s="142"/>
      <c r="D19" s="88" t="s">
        <v>2</v>
      </c>
      <c r="E19" s="96">
        <f>2*(E6+F6)</f>
        <v>34.299999999999997</v>
      </c>
      <c r="F19" s="89"/>
      <c r="G19" s="90">
        <f t="shared" si="0"/>
        <v>0</v>
      </c>
    </row>
    <row r="20" spans="1:7" x14ac:dyDescent="0.2">
      <c r="A20" s="5">
        <f t="shared" si="1"/>
        <v>14</v>
      </c>
      <c r="B20" s="141" t="s">
        <v>84</v>
      </c>
      <c r="C20" s="142"/>
      <c r="D20" s="88" t="s">
        <v>71</v>
      </c>
      <c r="E20" s="96">
        <v>1</v>
      </c>
      <c r="F20" s="89"/>
      <c r="G20" s="90">
        <f t="shared" si="0"/>
        <v>0</v>
      </c>
    </row>
    <row r="21" spans="1:7" x14ac:dyDescent="0.2">
      <c r="A21" s="5">
        <f t="shared" si="1"/>
        <v>15</v>
      </c>
      <c r="B21" s="141" t="s">
        <v>85</v>
      </c>
      <c r="C21" s="142"/>
      <c r="D21" s="88" t="s">
        <v>71</v>
      </c>
      <c r="E21" s="96">
        <v>1</v>
      </c>
      <c r="F21" s="89">
        <v>0</v>
      </c>
      <c r="G21" s="90">
        <f t="shared" si="0"/>
        <v>0</v>
      </c>
    </row>
    <row r="22" spans="1:7" s="101" customFormat="1" ht="24" customHeight="1" x14ac:dyDescent="0.2">
      <c r="A22" s="154" t="s">
        <v>86</v>
      </c>
      <c r="B22" s="155"/>
      <c r="C22" s="155"/>
      <c r="D22" s="155"/>
      <c r="E22" s="155"/>
      <c r="F22" s="156"/>
      <c r="G22" s="100">
        <f>SUMIF(G7:G21,"&lt;&gt;NOR",G7:G21)</f>
        <v>0</v>
      </c>
    </row>
  </sheetData>
  <mergeCells count="22">
    <mergeCell ref="A22:F22"/>
    <mergeCell ref="A6:D6"/>
    <mergeCell ref="B17:C17"/>
    <mergeCell ref="B18:C18"/>
    <mergeCell ref="B19:C19"/>
    <mergeCell ref="B20:C20"/>
    <mergeCell ref="B21:C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C3:G3"/>
    <mergeCell ref="C2:G2"/>
    <mergeCell ref="A1:E1"/>
    <mergeCell ref="F1:G1"/>
    <mergeCell ref="B5:C5"/>
  </mergeCells>
  <pageMargins left="0.59055118110236227" right="0.59055118110236227" top="0.78740157480314965" bottom="0.78740157480314965" header="0.31496062992125984" footer="0.31496062992125984"/>
  <pageSetup paperSize="9" scale="9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22"/>
  <sheetViews>
    <sheetView workbookViewId="0">
      <selection activeCell="A19" sqref="A19:XFD19"/>
    </sheetView>
  </sheetViews>
  <sheetFormatPr defaultRowHeight="12.75" x14ac:dyDescent="0.2"/>
  <cols>
    <col min="1" max="1" width="4.28515625" customWidth="1"/>
    <col min="2" max="2" width="14.42578125" style="1" customWidth="1"/>
    <col min="3" max="3" width="38.28515625" style="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9" width="9.140625" customWidth="1"/>
    <col min="17" max="27" width="0" hidden="1" customWidth="1"/>
  </cols>
  <sheetData>
    <row r="1" spans="1:19" ht="18" customHeight="1" x14ac:dyDescent="0.25">
      <c r="A1" s="148" t="s">
        <v>44</v>
      </c>
      <c r="B1" s="149"/>
      <c r="C1" s="149"/>
      <c r="D1" s="149"/>
      <c r="E1" s="149"/>
      <c r="F1" s="150" t="s">
        <v>47</v>
      </c>
      <c r="G1" s="151"/>
      <c r="H1" s="2"/>
      <c r="I1" s="2"/>
    </row>
    <row r="2" spans="1:19" ht="15" customHeight="1" x14ac:dyDescent="0.2">
      <c r="A2" s="81"/>
      <c r="B2" s="79"/>
      <c r="C2" s="145" t="s">
        <v>63</v>
      </c>
      <c r="D2" s="146"/>
      <c r="E2" s="146"/>
      <c r="F2" s="146"/>
      <c r="G2" s="147"/>
      <c r="H2" s="2"/>
      <c r="I2" s="2"/>
    </row>
    <row r="3" spans="1:19" ht="15" customHeight="1" x14ac:dyDescent="0.2">
      <c r="A3" s="82"/>
      <c r="B3" s="83"/>
      <c r="C3" s="143" t="s">
        <v>64</v>
      </c>
      <c r="D3" s="143"/>
      <c r="E3" s="143"/>
      <c r="F3" s="143"/>
      <c r="G3" s="144"/>
      <c r="H3" s="2"/>
      <c r="I3" s="2"/>
      <c r="S3" t="s">
        <v>10</v>
      </c>
    </row>
    <row r="4" spans="1:19" s="91" customFormat="1" ht="15.75" customHeight="1" x14ac:dyDescent="0.2">
      <c r="B4" s="92"/>
      <c r="C4" s="92"/>
      <c r="E4" s="93"/>
      <c r="F4" s="94"/>
      <c r="G4" s="95"/>
    </row>
    <row r="5" spans="1:19" s="106" customFormat="1" ht="21" customHeight="1" x14ac:dyDescent="0.2">
      <c r="A5" s="102" t="s">
        <v>9</v>
      </c>
      <c r="B5" s="152" t="s">
        <v>8</v>
      </c>
      <c r="C5" s="153"/>
      <c r="D5" s="102" t="s">
        <v>7</v>
      </c>
      <c r="E5" s="102" t="s">
        <v>6</v>
      </c>
      <c r="F5" s="103" t="s">
        <v>5</v>
      </c>
      <c r="G5" s="104" t="s">
        <v>69</v>
      </c>
      <c r="H5" s="105"/>
      <c r="I5" s="105"/>
    </row>
    <row r="6" spans="1:19" ht="21" customHeight="1" x14ac:dyDescent="0.2">
      <c r="A6" s="157" t="s">
        <v>87</v>
      </c>
      <c r="B6" s="157"/>
      <c r="C6" s="157"/>
      <c r="D6" s="157"/>
      <c r="E6" s="97">
        <v>6.55</v>
      </c>
      <c r="F6" s="98">
        <v>10.6</v>
      </c>
      <c r="G6" s="99">
        <f>E6*F6</f>
        <v>69.429999999999993</v>
      </c>
      <c r="H6" s="2"/>
      <c r="I6" s="2"/>
    </row>
    <row r="7" spans="1:19" ht="12.75" customHeight="1" x14ac:dyDescent="0.2">
      <c r="A7" s="5">
        <f>1+0</f>
        <v>1</v>
      </c>
      <c r="B7" s="141" t="s">
        <v>88</v>
      </c>
      <c r="C7" s="142"/>
      <c r="D7" s="88" t="s">
        <v>1</v>
      </c>
      <c r="E7" s="96">
        <v>9</v>
      </c>
      <c r="F7" s="89"/>
      <c r="G7" s="90">
        <f>ROUND(E7*F7,0)</f>
        <v>0</v>
      </c>
      <c r="S7" t="s">
        <v>3</v>
      </c>
    </row>
    <row r="8" spans="1:19" ht="12.75" customHeight="1" x14ac:dyDescent="0.2">
      <c r="A8" s="5">
        <f>1+A7</f>
        <v>2</v>
      </c>
      <c r="B8" s="141" t="s">
        <v>89</v>
      </c>
      <c r="C8" s="142"/>
      <c r="D8" s="88" t="s">
        <v>71</v>
      </c>
      <c r="E8" s="96">
        <v>1</v>
      </c>
      <c r="F8" s="89"/>
      <c r="G8" s="90">
        <f t="shared" ref="G8:G21" si="0">ROUND(E8*F8,0)</f>
        <v>0</v>
      </c>
    </row>
    <row r="9" spans="1:19" x14ac:dyDescent="0.2">
      <c r="A9" s="5">
        <f t="shared" ref="A9:A21" si="1">1+A8</f>
        <v>3</v>
      </c>
      <c r="B9" s="141" t="s">
        <v>72</v>
      </c>
      <c r="C9" s="142"/>
      <c r="D9" s="88" t="s">
        <v>1</v>
      </c>
      <c r="E9" s="96">
        <f>G6</f>
        <v>69.429999999999993</v>
      </c>
      <c r="F9" s="89"/>
      <c r="G9" s="90">
        <f t="shared" si="0"/>
        <v>0</v>
      </c>
    </row>
    <row r="10" spans="1:19" x14ac:dyDescent="0.2">
      <c r="A10" s="5">
        <f t="shared" si="1"/>
        <v>4</v>
      </c>
      <c r="B10" s="141" t="s">
        <v>74</v>
      </c>
      <c r="C10" s="142"/>
      <c r="D10" s="88" t="s">
        <v>1</v>
      </c>
      <c r="E10" s="96">
        <f>G6</f>
        <v>69.429999999999993</v>
      </c>
      <c r="F10" s="89"/>
      <c r="G10" s="90">
        <f t="shared" si="0"/>
        <v>0</v>
      </c>
    </row>
    <row r="11" spans="1:19" ht="12.75" customHeight="1" x14ac:dyDescent="0.2">
      <c r="A11" s="5">
        <f t="shared" si="1"/>
        <v>5</v>
      </c>
      <c r="B11" s="141" t="s">
        <v>75</v>
      </c>
      <c r="C11" s="142"/>
      <c r="D11" s="88" t="s">
        <v>71</v>
      </c>
      <c r="E11" s="96">
        <v>1</v>
      </c>
      <c r="F11" s="89"/>
      <c r="G11" s="90">
        <f t="shared" si="0"/>
        <v>0</v>
      </c>
    </row>
    <row r="12" spans="1:19" x14ac:dyDescent="0.2">
      <c r="A12" s="5">
        <f t="shared" si="1"/>
        <v>6</v>
      </c>
      <c r="B12" s="141" t="s">
        <v>78</v>
      </c>
      <c r="C12" s="142"/>
      <c r="D12" s="88" t="s">
        <v>1</v>
      </c>
      <c r="E12" s="96">
        <v>0</v>
      </c>
      <c r="F12" s="89"/>
      <c r="G12" s="90">
        <f t="shared" si="0"/>
        <v>0</v>
      </c>
    </row>
    <row r="13" spans="1:19" x14ac:dyDescent="0.2">
      <c r="A13" s="5">
        <f t="shared" si="1"/>
        <v>7</v>
      </c>
      <c r="B13" s="141" t="s">
        <v>76</v>
      </c>
      <c r="C13" s="142"/>
      <c r="D13" s="88" t="s">
        <v>77</v>
      </c>
      <c r="E13" s="96">
        <f>ROUND(0.045*E12,1)</f>
        <v>0</v>
      </c>
      <c r="F13" s="89"/>
      <c r="G13" s="90">
        <f t="shared" si="0"/>
        <v>0</v>
      </c>
    </row>
    <row r="14" spans="1:19" x14ac:dyDescent="0.2">
      <c r="A14" s="5">
        <f t="shared" si="1"/>
        <v>8</v>
      </c>
      <c r="B14" s="141" t="s">
        <v>79</v>
      </c>
      <c r="C14" s="142"/>
      <c r="D14" s="88" t="s">
        <v>71</v>
      </c>
      <c r="E14" s="96">
        <v>0</v>
      </c>
      <c r="F14" s="89"/>
      <c r="G14" s="90">
        <f t="shared" si="0"/>
        <v>0</v>
      </c>
    </row>
    <row r="15" spans="1:19" x14ac:dyDescent="0.2">
      <c r="A15" s="5">
        <f t="shared" si="1"/>
        <v>9</v>
      </c>
      <c r="B15" s="141" t="s">
        <v>80</v>
      </c>
      <c r="C15" s="142"/>
      <c r="D15" s="88" t="s">
        <v>71</v>
      </c>
      <c r="E15" s="96">
        <v>1</v>
      </c>
      <c r="F15" s="89"/>
      <c r="G15" s="90">
        <f t="shared" si="0"/>
        <v>0</v>
      </c>
    </row>
    <row r="16" spans="1:19" ht="24" customHeight="1" x14ac:dyDescent="0.2">
      <c r="A16" s="5">
        <f t="shared" si="1"/>
        <v>10</v>
      </c>
      <c r="B16" s="141" t="s">
        <v>81</v>
      </c>
      <c r="C16" s="142"/>
      <c r="D16" s="88" t="s">
        <v>1</v>
      </c>
      <c r="E16" s="96">
        <f>G6</f>
        <v>69.429999999999993</v>
      </c>
      <c r="F16" s="89"/>
      <c r="G16" s="90">
        <f t="shared" si="0"/>
        <v>0</v>
      </c>
    </row>
    <row r="17" spans="1:7" ht="24" customHeight="1" x14ac:dyDescent="0.2">
      <c r="A17" s="5">
        <f t="shared" si="1"/>
        <v>11</v>
      </c>
      <c r="B17" s="141" t="s">
        <v>82</v>
      </c>
      <c r="C17" s="142"/>
      <c r="D17" s="88" t="s">
        <v>1</v>
      </c>
      <c r="E17" s="96">
        <f>G6</f>
        <v>69.429999999999993</v>
      </c>
      <c r="F17" s="89"/>
      <c r="G17" s="90">
        <f t="shared" si="0"/>
        <v>0</v>
      </c>
    </row>
    <row r="18" spans="1:7" x14ac:dyDescent="0.2">
      <c r="A18" s="5">
        <f t="shared" si="1"/>
        <v>12</v>
      </c>
      <c r="B18" s="141" t="s">
        <v>83</v>
      </c>
      <c r="C18" s="142"/>
      <c r="D18" s="88" t="s">
        <v>1</v>
      </c>
      <c r="E18" s="96">
        <f>G6</f>
        <v>69.429999999999993</v>
      </c>
      <c r="F18" s="89"/>
      <c r="G18" s="90">
        <f t="shared" si="0"/>
        <v>0</v>
      </c>
    </row>
    <row r="19" spans="1:7" ht="36" customHeight="1" x14ac:dyDescent="0.2">
      <c r="A19" s="5">
        <f t="shared" si="1"/>
        <v>13</v>
      </c>
      <c r="B19" s="141" t="s">
        <v>101</v>
      </c>
      <c r="C19" s="142"/>
      <c r="D19" s="88" t="s">
        <v>2</v>
      </c>
      <c r="E19" s="96">
        <f>2*(E6+F6)</f>
        <v>34.299999999999997</v>
      </c>
      <c r="F19" s="89"/>
      <c r="G19" s="90">
        <f t="shared" si="0"/>
        <v>0</v>
      </c>
    </row>
    <row r="20" spans="1:7" x14ac:dyDescent="0.2">
      <c r="A20" s="5">
        <f t="shared" si="1"/>
        <v>14</v>
      </c>
      <c r="B20" s="141" t="s">
        <v>84</v>
      </c>
      <c r="C20" s="142"/>
      <c r="D20" s="88" t="s">
        <v>71</v>
      </c>
      <c r="E20" s="96">
        <v>1</v>
      </c>
      <c r="F20" s="89"/>
      <c r="G20" s="90">
        <f t="shared" si="0"/>
        <v>0</v>
      </c>
    </row>
    <row r="21" spans="1:7" x14ac:dyDescent="0.2">
      <c r="A21" s="5">
        <f t="shared" si="1"/>
        <v>15</v>
      </c>
      <c r="B21" s="141" t="s">
        <v>85</v>
      </c>
      <c r="C21" s="142"/>
      <c r="D21" s="88" t="s">
        <v>71</v>
      </c>
      <c r="E21" s="96">
        <v>1</v>
      </c>
      <c r="F21" s="89">
        <v>0</v>
      </c>
      <c r="G21" s="90">
        <f t="shared" si="0"/>
        <v>0</v>
      </c>
    </row>
    <row r="22" spans="1:7" s="101" customFormat="1" ht="24" customHeight="1" x14ac:dyDescent="0.2">
      <c r="A22" s="154" t="s">
        <v>90</v>
      </c>
      <c r="B22" s="155"/>
      <c r="C22" s="155"/>
      <c r="D22" s="155"/>
      <c r="E22" s="155"/>
      <c r="F22" s="156"/>
      <c r="G22" s="100">
        <f>SUMIF(G7:G21,"&lt;&gt;NOR",G7:G21)</f>
        <v>0</v>
      </c>
    </row>
  </sheetData>
  <mergeCells count="22">
    <mergeCell ref="A22:F22"/>
    <mergeCell ref="A6:D6"/>
    <mergeCell ref="B17:C17"/>
    <mergeCell ref="B18:C18"/>
    <mergeCell ref="B19:C19"/>
    <mergeCell ref="B20:C20"/>
    <mergeCell ref="B21:C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C2:G2"/>
    <mergeCell ref="C3:G3"/>
    <mergeCell ref="A1:E1"/>
    <mergeCell ref="F1:G1"/>
    <mergeCell ref="B5:C5"/>
  </mergeCells>
  <pageMargins left="0.59055118110236227" right="0.59055118110236227" top="0.78740157480314965" bottom="0.78740157480314965" header="0.31496062992125984" footer="0.31496062992125984"/>
  <pageSetup paperSize="9" scale="97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22"/>
  <sheetViews>
    <sheetView tabSelected="1" workbookViewId="0">
      <selection activeCell="A19" sqref="A19:XFD19"/>
    </sheetView>
  </sheetViews>
  <sheetFormatPr defaultRowHeight="12.75" x14ac:dyDescent="0.2"/>
  <cols>
    <col min="1" max="1" width="4.28515625" customWidth="1"/>
    <col min="2" max="2" width="14.42578125" style="1" customWidth="1"/>
    <col min="3" max="3" width="38.28515625" style="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9" width="9.140625" customWidth="1"/>
    <col min="17" max="27" width="0" hidden="1" customWidth="1"/>
  </cols>
  <sheetData>
    <row r="1" spans="1:19" ht="18" customHeight="1" x14ac:dyDescent="0.25">
      <c r="A1" s="148" t="s">
        <v>44</v>
      </c>
      <c r="B1" s="149"/>
      <c r="C1" s="149"/>
      <c r="D1" s="149"/>
      <c r="E1" s="149"/>
      <c r="F1" s="150" t="s">
        <v>46</v>
      </c>
      <c r="G1" s="151"/>
      <c r="H1" s="2"/>
      <c r="I1" s="2"/>
    </row>
    <row r="2" spans="1:19" ht="15" customHeight="1" x14ac:dyDescent="0.2">
      <c r="A2" s="81"/>
      <c r="B2" s="79"/>
      <c r="C2" s="145" t="s">
        <v>63</v>
      </c>
      <c r="D2" s="146"/>
      <c r="E2" s="146"/>
      <c r="F2" s="146"/>
      <c r="G2" s="147"/>
      <c r="H2" s="2"/>
      <c r="I2" s="2"/>
    </row>
    <row r="3" spans="1:19" ht="15" customHeight="1" x14ac:dyDescent="0.2">
      <c r="A3" s="82"/>
      <c r="B3" s="83"/>
      <c r="C3" s="143" t="s">
        <v>64</v>
      </c>
      <c r="D3" s="143"/>
      <c r="E3" s="143"/>
      <c r="F3" s="143"/>
      <c r="G3" s="144"/>
      <c r="H3" s="2"/>
      <c r="I3" s="2"/>
      <c r="S3" t="s">
        <v>10</v>
      </c>
    </row>
    <row r="4" spans="1:19" s="91" customFormat="1" ht="15.75" customHeight="1" x14ac:dyDescent="0.2">
      <c r="B4" s="92"/>
      <c r="C4" s="92"/>
      <c r="E4" s="93"/>
      <c r="F4" s="94"/>
      <c r="G4" s="95"/>
    </row>
    <row r="5" spans="1:19" s="106" customFormat="1" ht="21" customHeight="1" x14ac:dyDescent="0.2">
      <c r="A5" s="102" t="s">
        <v>9</v>
      </c>
      <c r="B5" s="152" t="s">
        <v>8</v>
      </c>
      <c r="C5" s="153"/>
      <c r="D5" s="102" t="s">
        <v>7</v>
      </c>
      <c r="E5" s="102" t="s">
        <v>6</v>
      </c>
      <c r="F5" s="103" t="s">
        <v>5</v>
      </c>
      <c r="G5" s="104" t="s">
        <v>69</v>
      </c>
      <c r="H5" s="105"/>
      <c r="I5" s="105"/>
    </row>
    <row r="6" spans="1:19" ht="21" customHeight="1" x14ac:dyDescent="0.2">
      <c r="A6" s="157" t="s">
        <v>91</v>
      </c>
      <c r="B6" s="157"/>
      <c r="C6" s="157"/>
      <c r="D6" s="157"/>
      <c r="E6" s="97">
        <v>6.45</v>
      </c>
      <c r="F6" s="98">
        <v>10.6</v>
      </c>
      <c r="G6" s="99">
        <f>E6*F6</f>
        <v>68.37</v>
      </c>
      <c r="H6" s="2"/>
      <c r="I6" s="2"/>
    </row>
    <row r="7" spans="1:19" ht="12.75" customHeight="1" x14ac:dyDescent="0.2">
      <c r="A7" s="5">
        <f>1+0</f>
        <v>1</v>
      </c>
      <c r="B7" s="141" t="s">
        <v>70</v>
      </c>
      <c r="C7" s="142"/>
      <c r="D7" s="88" t="s">
        <v>1</v>
      </c>
      <c r="E7" s="96">
        <v>0</v>
      </c>
      <c r="F7" s="89"/>
      <c r="G7" s="90">
        <f>ROUND(E7*F7,0)</f>
        <v>0</v>
      </c>
      <c r="S7" t="s">
        <v>3</v>
      </c>
    </row>
    <row r="8" spans="1:19" ht="12.75" customHeight="1" x14ac:dyDescent="0.2">
      <c r="A8" s="5">
        <f>1+A7</f>
        <v>2</v>
      </c>
      <c r="B8" s="141" t="s">
        <v>89</v>
      </c>
      <c r="C8" s="142"/>
      <c r="D8" s="88" t="s">
        <v>71</v>
      </c>
      <c r="E8" s="96">
        <v>0</v>
      </c>
      <c r="F8" s="89"/>
      <c r="G8" s="90">
        <f t="shared" ref="G8:G21" si="0">ROUND(E8*F8,0)</f>
        <v>0</v>
      </c>
    </row>
    <row r="9" spans="1:19" x14ac:dyDescent="0.2">
      <c r="A9" s="5">
        <f t="shared" ref="A9:A21" si="1">1+A8</f>
        <v>3</v>
      </c>
      <c r="B9" s="141" t="s">
        <v>72</v>
      </c>
      <c r="C9" s="142"/>
      <c r="D9" s="88" t="s">
        <v>1</v>
      </c>
      <c r="E9" s="96">
        <f>G6</f>
        <v>68.37</v>
      </c>
      <c r="F9" s="89"/>
      <c r="G9" s="90">
        <f t="shared" si="0"/>
        <v>0</v>
      </c>
    </row>
    <row r="10" spans="1:19" x14ac:dyDescent="0.2">
      <c r="A10" s="5">
        <f t="shared" si="1"/>
        <v>4</v>
      </c>
      <c r="B10" s="141" t="s">
        <v>74</v>
      </c>
      <c r="C10" s="142"/>
      <c r="D10" s="88" t="s">
        <v>1</v>
      </c>
      <c r="E10" s="96">
        <f>G6</f>
        <v>68.37</v>
      </c>
      <c r="F10" s="89"/>
      <c r="G10" s="90">
        <f t="shared" si="0"/>
        <v>0</v>
      </c>
    </row>
    <row r="11" spans="1:19" ht="12.75" customHeight="1" x14ac:dyDescent="0.2">
      <c r="A11" s="5">
        <f t="shared" si="1"/>
        <v>5</v>
      </c>
      <c r="B11" s="141" t="s">
        <v>75</v>
      </c>
      <c r="C11" s="142"/>
      <c r="D11" s="88" t="s">
        <v>71</v>
      </c>
      <c r="E11" s="96">
        <v>1</v>
      </c>
      <c r="F11" s="89"/>
      <c r="G11" s="90">
        <f t="shared" si="0"/>
        <v>0</v>
      </c>
    </row>
    <row r="12" spans="1:19" x14ac:dyDescent="0.2">
      <c r="A12" s="5">
        <f t="shared" si="1"/>
        <v>6</v>
      </c>
      <c r="B12" s="141" t="s">
        <v>78</v>
      </c>
      <c r="C12" s="142"/>
      <c r="D12" s="88" t="s">
        <v>1</v>
      </c>
      <c r="E12" s="96">
        <f>G6</f>
        <v>68.37</v>
      </c>
      <c r="F12" s="89"/>
      <c r="G12" s="90">
        <f t="shared" si="0"/>
        <v>0</v>
      </c>
    </row>
    <row r="13" spans="1:19" x14ac:dyDescent="0.2">
      <c r="A13" s="5">
        <f t="shared" si="1"/>
        <v>7</v>
      </c>
      <c r="B13" s="141" t="s">
        <v>92</v>
      </c>
      <c r="C13" s="142"/>
      <c r="D13" s="88" t="s">
        <v>77</v>
      </c>
      <c r="E13" s="96">
        <f>ROUND(0.045*E12,1)</f>
        <v>3.1</v>
      </c>
      <c r="F13" s="89"/>
      <c r="G13" s="90">
        <f t="shared" si="0"/>
        <v>0</v>
      </c>
    </row>
    <row r="14" spans="1:19" x14ac:dyDescent="0.2">
      <c r="A14" s="5">
        <f t="shared" si="1"/>
        <v>8</v>
      </c>
      <c r="B14" s="141" t="s">
        <v>79</v>
      </c>
      <c r="C14" s="142"/>
      <c r="D14" s="88" t="s">
        <v>71</v>
      </c>
      <c r="E14" s="96">
        <v>1</v>
      </c>
      <c r="F14" s="89"/>
      <c r="G14" s="90">
        <f t="shared" si="0"/>
        <v>0</v>
      </c>
    </row>
    <row r="15" spans="1:19" x14ac:dyDescent="0.2">
      <c r="A15" s="5">
        <f t="shared" si="1"/>
        <v>9</v>
      </c>
      <c r="B15" s="141" t="s">
        <v>80</v>
      </c>
      <c r="C15" s="142"/>
      <c r="D15" s="88" t="s">
        <v>71</v>
      </c>
      <c r="E15" s="96">
        <v>1</v>
      </c>
      <c r="F15" s="89"/>
      <c r="G15" s="90">
        <f t="shared" si="0"/>
        <v>0</v>
      </c>
    </row>
    <row r="16" spans="1:19" ht="24" customHeight="1" x14ac:dyDescent="0.2">
      <c r="A16" s="5">
        <f t="shared" si="1"/>
        <v>10</v>
      </c>
      <c r="B16" s="141" t="s">
        <v>81</v>
      </c>
      <c r="C16" s="142"/>
      <c r="D16" s="88" t="s">
        <v>1</v>
      </c>
      <c r="E16" s="96">
        <f>G6</f>
        <v>68.37</v>
      </c>
      <c r="F16" s="89"/>
      <c r="G16" s="90">
        <f t="shared" si="0"/>
        <v>0</v>
      </c>
    </row>
    <row r="17" spans="1:7" ht="24" customHeight="1" x14ac:dyDescent="0.2">
      <c r="A17" s="5">
        <f t="shared" si="1"/>
        <v>11</v>
      </c>
      <c r="B17" s="141" t="s">
        <v>82</v>
      </c>
      <c r="C17" s="142"/>
      <c r="D17" s="88" t="s">
        <v>1</v>
      </c>
      <c r="E17" s="96">
        <f>G6</f>
        <v>68.37</v>
      </c>
      <c r="F17" s="89"/>
      <c r="G17" s="90">
        <f t="shared" si="0"/>
        <v>0</v>
      </c>
    </row>
    <row r="18" spans="1:7" x14ac:dyDescent="0.2">
      <c r="A18" s="5">
        <f t="shared" si="1"/>
        <v>12</v>
      </c>
      <c r="B18" s="141" t="s">
        <v>83</v>
      </c>
      <c r="C18" s="142"/>
      <c r="D18" s="88" t="s">
        <v>1</v>
      </c>
      <c r="E18" s="96">
        <f>G6</f>
        <v>68.37</v>
      </c>
      <c r="F18" s="89"/>
      <c r="G18" s="90">
        <f t="shared" si="0"/>
        <v>0</v>
      </c>
    </row>
    <row r="19" spans="1:7" ht="36" customHeight="1" x14ac:dyDescent="0.2">
      <c r="A19" s="5">
        <f t="shared" si="1"/>
        <v>13</v>
      </c>
      <c r="B19" s="141" t="s">
        <v>101</v>
      </c>
      <c r="C19" s="142"/>
      <c r="D19" s="88" t="s">
        <v>2</v>
      </c>
      <c r="E19" s="96">
        <f>2*(E6+F6)</f>
        <v>34.1</v>
      </c>
      <c r="F19" s="89"/>
      <c r="G19" s="90">
        <f t="shared" si="0"/>
        <v>0</v>
      </c>
    </row>
    <row r="20" spans="1:7" x14ac:dyDescent="0.2">
      <c r="A20" s="5">
        <f t="shared" si="1"/>
        <v>14</v>
      </c>
      <c r="B20" s="141" t="s">
        <v>84</v>
      </c>
      <c r="C20" s="142"/>
      <c r="D20" s="88" t="s">
        <v>71</v>
      </c>
      <c r="E20" s="96">
        <v>1</v>
      </c>
      <c r="F20" s="89"/>
      <c r="G20" s="90">
        <f t="shared" si="0"/>
        <v>0</v>
      </c>
    </row>
    <row r="21" spans="1:7" x14ac:dyDescent="0.2">
      <c r="A21" s="5">
        <f t="shared" si="1"/>
        <v>15</v>
      </c>
      <c r="B21" s="141" t="s">
        <v>85</v>
      </c>
      <c r="C21" s="142"/>
      <c r="D21" s="88" t="s">
        <v>71</v>
      </c>
      <c r="E21" s="96">
        <v>1</v>
      </c>
      <c r="F21" s="89">
        <v>0</v>
      </c>
      <c r="G21" s="90">
        <f t="shared" si="0"/>
        <v>0</v>
      </c>
    </row>
    <row r="22" spans="1:7" s="101" customFormat="1" ht="24" customHeight="1" x14ac:dyDescent="0.2">
      <c r="A22" s="154" t="s">
        <v>93</v>
      </c>
      <c r="B22" s="155"/>
      <c r="C22" s="155"/>
      <c r="D22" s="155"/>
      <c r="E22" s="155"/>
      <c r="F22" s="156"/>
      <c r="G22" s="100">
        <f>SUMIF(G7:G21,"&lt;&gt;NOR",G7:G21)</f>
        <v>0</v>
      </c>
    </row>
  </sheetData>
  <mergeCells count="22">
    <mergeCell ref="A22:F22"/>
    <mergeCell ref="A6:D6"/>
    <mergeCell ref="B17:C17"/>
    <mergeCell ref="B18:C18"/>
    <mergeCell ref="B19:C19"/>
    <mergeCell ref="B20:C20"/>
    <mergeCell ref="B21:C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C2:G2"/>
    <mergeCell ref="C3:G3"/>
    <mergeCell ref="A1:E1"/>
    <mergeCell ref="F1:G1"/>
    <mergeCell ref="B5:C5"/>
  </mergeCells>
  <pageMargins left="0.59055118110236227" right="0.59055118110236227" top="0.59055118110236227" bottom="0.59055118110236227" header="0.31496062992125984" footer="0.31496062992125984"/>
  <pageSetup paperSize="9" scale="97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workbookViewId="0">
      <selection activeCell="A5" sqref="A5:XFD5"/>
    </sheetView>
  </sheetViews>
  <sheetFormatPr defaultColWidth="9" defaultRowHeight="12.75" x14ac:dyDescent="0.2"/>
  <cols>
    <col min="1" max="5" width="11.7109375" customWidth="1"/>
    <col min="6" max="7" width="10.7109375" style="73" customWidth="1"/>
    <col min="8" max="11" width="10.7109375" customWidth="1"/>
    <col min="48" max="48" width="93.140625" customWidth="1"/>
  </cols>
  <sheetData>
    <row r="1" spans="1:30" ht="18" customHeight="1" x14ac:dyDescent="0.25">
      <c r="A1" s="148" t="s">
        <v>44</v>
      </c>
      <c r="B1" s="149"/>
      <c r="C1" s="149"/>
      <c r="D1" s="149"/>
      <c r="E1" s="149"/>
      <c r="F1" s="150" t="s">
        <v>58</v>
      </c>
      <c r="G1" s="151"/>
      <c r="H1" s="2"/>
    </row>
    <row r="2" spans="1:30" ht="15" customHeight="1" x14ac:dyDescent="0.2">
      <c r="A2" s="172" t="s">
        <v>63</v>
      </c>
      <c r="B2" s="173"/>
      <c r="C2" s="173"/>
      <c r="D2" s="173"/>
      <c r="E2" s="173"/>
      <c r="F2" s="173"/>
      <c r="G2" s="174"/>
      <c r="H2" s="2"/>
    </row>
    <row r="3" spans="1:30" ht="15.75" x14ac:dyDescent="0.25">
      <c r="A3" s="166" t="s">
        <v>43</v>
      </c>
      <c r="B3" s="167"/>
      <c r="C3" s="167"/>
      <c r="D3" s="159" t="s">
        <v>64</v>
      </c>
      <c r="E3" s="159"/>
      <c r="F3" s="159"/>
      <c r="G3" s="175"/>
    </row>
    <row r="4" spans="1:30" ht="15.75" x14ac:dyDescent="0.25">
      <c r="A4" s="86"/>
      <c r="B4" s="86"/>
      <c r="C4" s="86"/>
      <c r="D4" s="14"/>
      <c r="E4" s="14"/>
      <c r="F4" s="25"/>
      <c r="G4" s="25"/>
    </row>
    <row r="5" spans="1:30" ht="25.5" customHeight="1" x14ac:dyDescent="0.2">
      <c r="A5" s="75" t="s">
        <v>40</v>
      </c>
      <c r="B5" s="169" t="s">
        <v>41</v>
      </c>
      <c r="C5" s="170"/>
      <c r="D5" s="170"/>
      <c r="E5" s="171"/>
      <c r="F5" s="181" t="s">
        <v>4</v>
      </c>
      <c r="G5" s="181"/>
    </row>
    <row r="6" spans="1:30" ht="25.5" customHeight="1" x14ac:dyDescent="0.2">
      <c r="A6" s="78" t="s">
        <v>48</v>
      </c>
      <c r="B6" s="168" t="s">
        <v>94</v>
      </c>
      <c r="C6" s="168"/>
      <c r="D6" s="168"/>
      <c r="E6" s="168"/>
      <c r="F6" s="177">
        <f>ROUND('I.NP. 1.09'!G22,0)</f>
        <v>0</v>
      </c>
      <c r="G6" s="177"/>
    </row>
    <row r="7" spans="1:30" ht="25.5" customHeight="1" x14ac:dyDescent="0.2">
      <c r="A7" s="78" t="s">
        <v>49</v>
      </c>
      <c r="B7" s="168" t="s">
        <v>95</v>
      </c>
      <c r="C7" s="168"/>
      <c r="D7" s="168"/>
      <c r="E7" s="168"/>
      <c r="F7" s="177">
        <f>ROUND('I.NP. 1.10'!G22,0)</f>
        <v>0</v>
      </c>
      <c r="G7" s="177"/>
    </row>
    <row r="8" spans="1:30" ht="25.5" customHeight="1" x14ac:dyDescent="0.2">
      <c r="A8" s="78" t="s">
        <v>50</v>
      </c>
      <c r="B8" s="168" t="s">
        <v>96</v>
      </c>
      <c r="C8" s="168"/>
      <c r="D8" s="168"/>
      <c r="E8" s="168"/>
      <c r="F8" s="177">
        <f>ROUND('II.NP. 2.09'!G22,0)</f>
        <v>0</v>
      </c>
      <c r="G8" s="177"/>
    </row>
    <row r="9" spans="1:30" ht="25.5" customHeight="1" x14ac:dyDescent="0.2">
      <c r="A9" s="178" t="s">
        <v>42</v>
      </c>
      <c r="B9" s="179"/>
      <c r="C9" s="179"/>
      <c r="D9" s="179"/>
      <c r="E9" s="180"/>
      <c r="F9" s="176">
        <f>SUM(F6:G8)</f>
        <v>0</v>
      </c>
      <c r="G9" s="176"/>
    </row>
    <row r="10" spans="1:30" x14ac:dyDescent="0.2">
      <c r="E10" s="76"/>
      <c r="F10" s="77"/>
      <c r="G10" s="77"/>
    </row>
    <row r="11" spans="1:30" x14ac:dyDescent="0.2">
      <c r="A11" s="2"/>
      <c r="B11" s="4" t="s">
        <v>0</v>
      </c>
      <c r="C11" s="3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30" ht="25.5" customHeight="1" x14ac:dyDescent="0.2">
      <c r="A12" s="25" t="s">
        <v>51</v>
      </c>
      <c r="B12" s="163"/>
      <c r="C12" s="163"/>
      <c r="D12" s="84" t="s">
        <v>52</v>
      </c>
      <c r="E12" s="159"/>
      <c r="F12" s="159"/>
      <c r="G12" s="8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30" ht="85.5" customHeight="1" x14ac:dyDescent="0.2">
      <c r="A13" s="2"/>
      <c r="B13" s="164"/>
      <c r="C13" s="164"/>
      <c r="D13" s="2"/>
      <c r="E13" s="160"/>
      <c r="F13" s="160"/>
      <c r="G13" s="8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30" x14ac:dyDescent="0.2">
      <c r="A14" s="165" t="s">
        <v>53</v>
      </c>
      <c r="B14" s="165"/>
      <c r="C14" s="165"/>
      <c r="E14" s="162" t="s">
        <v>54</v>
      </c>
      <c r="F14" s="162"/>
      <c r="G14" s="162"/>
      <c r="AD14" t="s">
        <v>3</v>
      </c>
    </row>
    <row r="15" spans="1:30" x14ac:dyDescent="0.2">
      <c r="A15" s="165" t="s">
        <v>55</v>
      </c>
      <c r="B15" s="165"/>
      <c r="C15" s="165"/>
      <c r="E15" s="161" t="s">
        <v>97</v>
      </c>
      <c r="F15" s="161"/>
      <c r="G15" s="161"/>
    </row>
    <row r="16" spans="1:30" x14ac:dyDescent="0.2">
      <c r="A16" s="165" t="s">
        <v>56</v>
      </c>
      <c r="B16" s="165"/>
      <c r="C16" s="165"/>
      <c r="E16" s="161" t="s">
        <v>98</v>
      </c>
      <c r="F16" s="161"/>
      <c r="G16" s="161"/>
    </row>
    <row r="17" spans="1:7" x14ac:dyDescent="0.2">
      <c r="A17" s="165" t="s">
        <v>57</v>
      </c>
      <c r="B17" s="165"/>
      <c r="C17" s="165"/>
      <c r="E17" s="162" t="s">
        <v>62</v>
      </c>
      <c r="F17" s="162"/>
      <c r="G17" s="162"/>
    </row>
    <row r="18" spans="1:7" x14ac:dyDescent="0.2">
      <c r="A18" s="158"/>
      <c r="B18" s="158"/>
      <c r="C18" s="158"/>
      <c r="D18" s="158"/>
      <c r="E18" s="158"/>
      <c r="F18" s="158"/>
      <c r="G18" s="158"/>
    </row>
    <row r="19" spans="1:7" x14ac:dyDescent="0.2">
      <c r="E19" s="76"/>
      <c r="F19" s="77"/>
      <c r="G19" s="77"/>
    </row>
  </sheetData>
  <mergeCells count="28">
    <mergeCell ref="F9:G9"/>
    <mergeCell ref="F7:G7"/>
    <mergeCell ref="F8:G8"/>
    <mergeCell ref="B7:E7"/>
    <mergeCell ref="B8:E8"/>
    <mergeCell ref="A9:E9"/>
    <mergeCell ref="F1:G1"/>
    <mergeCell ref="A1:E1"/>
    <mergeCell ref="A3:C3"/>
    <mergeCell ref="B6:E6"/>
    <mergeCell ref="B5:E5"/>
    <mergeCell ref="A2:G2"/>
    <mergeCell ref="D3:G3"/>
    <mergeCell ref="F5:G5"/>
    <mergeCell ref="F6:G6"/>
    <mergeCell ref="A18:G18"/>
    <mergeCell ref="E12:F12"/>
    <mergeCell ref="E13:F13"/>
    <mergeCell ref="E16:G16"/>
    <mergeCell ref="E17:G17"/>
    <mergeCell ref="B12:C12"/>
    <mergeCell ref="B13:C13"/>
    <mergeCell ref="E14:G14"/>
    <mergeCell ref="E15:G15"/>
    <mergeCell ref="A14:C14"/>
    <mergeCell ref="A15:C15"/>
    <mergeCell ref="A16:C16"/>
    <mergeCell ref="A17:C17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39</vt:i4>
      </vt:variant>
    </vt:vector>
  </HeadingPairs>
  <TitlesOfParts>
    <vt:vector size="44" baseType="lpstr">
      <vt:lpstr>Stavba</vt:lpstr>
      <vt:lpstr>I.NP. 1.09</vt:lpstr>
      <vt:lpstr>I.NP. 1.10</vt:lpstr>
      <vt:lpstr>II.NP. 2.09</vt:lpstr>
      <vt:lpstr>Rekapitulace</vt:lpstr>
      <vt:lpstr>CenaCelkem</vt:lpstr>
      <vt:lpstr>cisloobjektu</vt:lpstr>
      <vt:lpstr>Stavba!CisloStavby</vt:lpstr>
      <vt:lpstr>dadresa</vt:lpstr>
      <vt:lpstr>Stavba!DIČ</vt:lpstr>
      <vt:lpstr>dmisto</vt:lpstr>
      <vt:lpstr>Stavba!DPHSni</vt:lpstr>
      <vt:lpstr>Stavba!DPHZakl</vt:lpstr>
      <vt:lpstr>Stavba!dpsc</vt:lpstr>
      <vt:lpstr>Stavba!IČO</vt:lpstr>
      <vt:lpstr>Stavba!Mena</vt:lpstr>
      <vt:lpstr>nazevobjektu</vt:lpstr>
      <vt:lpstr>Stavba!NazevStavby</vt:lpstr>
      <vt:lpstr>oadresa</vt:lpstr>
      <vt:lpstr>Stavba!Objednatel</vt:lpstr>
      <vt:lpstr>'I.NP. 1.09'!Oblast_tisku</vt:lpstr>
      <vt:lpstr>'I.NP. 1.10'!Oblast_tisku</vt:lpstr>
      <vt:lpstr>'II.NP. 2.09'!Oblast_tisku</vt:lpstr>
      <vt:lpstr>Rekapitulace!Oblast_tisku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Stavba!ZakladDPHSni</vt:lpstr>
      <vt:lpstr>Stavba!ZakladDPHZakl</vt:lpstr>
      <vt:lpstr>Stavba!Zaokrouhleni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Nezmeškal Vladimír</cp:lastModifiedBy>
  <cp:lastPrinted>2019-03-21T07:10:45Z</cp:lastPrinted>
  <dcterms:created xsi:type="dcterms:W3CDTF">2019-02-07T14:45:20Z</dcterms:created>
  <dcterms:modified xsi:type="dcterms:W3CDTF">2019-05-22T10:02:23Z</dcterms:modified>
</cp:coreProperties>
</file>