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8405" yWindow="240" windowWidth="10110" windowHeight="7980" tabRatio="781" activeTab="0"/>
  </bookViews>
  <sheets>
    <sheet name="Krycí list" sheetId="19" r:id="rId1"/>
    <sheet name="Rekapitulace" sheetId="18" r:id="rId2"/>
    <sheet name="VRN" sheetId="14" r:id="rId3"/>
    <sheet name="SO122" sheetId="16" r:id="rId4"/>
  </sheets>
  <externalReferences>
    <externalReference r:id="rId7"/>
    <externalReference r:id="rId8"/>
  </externalReferences>
  <definedNames>
    <definedName name="a">#REF!</definedName>
    <definedName name="cisloobjektu" localSheetId="0">'Krycí list'!$A$4</definedName>
    <definedName name="cisloobjektu">'[1]Krycí list'!$A$5</definedName>
    <definedName name="cislostavby" localSheetId="0">'Krycí list'!$A$6</definedName>
    <definedName name="cislostavby">'[1]Krycí list'!$A$7</definedName>
    <definedName name="Datum">'Krycí list'!$B$26</definedName>
    <definedName name="Dil" localSheetId="0">#REF!</definedName>
    <definedName name="Dil">#REF!</definedName>
    <definedName name="Dodavka" localSheetId="0">'[2]Rekapitulace'!$G$17</definedName>
    <definedName name="Dodavka">'[1]Rekapitulace'!$G$8</definedName>
    <definedName name="Dodavka0" localSheetId="0">#REF!</definedName>
    <definedName name="Dodavka0" localSheetId="1">#REF!</definedName>
    <definedName name="Dodavka0">#REF!</definedName>
    <definedName name="h">#REF!</definedName>
    <definedName name="HSV" localSheetId="0">'[2]Rekapitulace'!$E$17</definedName>
    <definedName name="HSV">'[1]Rekapitulace'!$E$8</definedName>
    <definedName name="HSV0" localSheetId="0">#REF!</definedName>
    <definedName name="HSV0" localSheetId="1">#REF!</definedName>
    <definedName name="HSV0">#REF!</definedName>
    <definedName name="HZS" localSheetId="0">'[2]Rekapitulace'!$I$17</definedName>
    <definedName name="HZS">'[1]Rekapitulace'!$I$8</definedName>
    <definedName name="HZS0" localSheetId="0">#REF!</definedName>
    <definedName name="HZS0" localSheetId="1">#REF!</definedName>
    <definedName name="HZS0">#REF!</definedName>
    <definedName name="JKSO">'Krycí list'!$F$4</definedName>
    <definedName name="m">#REF!</definedName>
    <definedName name="MJ">'Krycí list'!$G$4</definedName>
    <definedName name="Mont" localSheetId="0">'[2]Rekapitulace'!$H$17</definedName>
    <definedName name="Mont">'[1]Rekapitulace'!$H$8</definedName>
    <definedName name="Montaz0" localSheetId="0">#REF!</definedName>
    <definedName name="Montaz0" localSheetId="1">#REF!</definedName>
    <definedName name="Montaz0">#REF!</definedName>
    <definedName name="NazevDilu">#REF!</definedName>
    <definedName name="nazevobjektu" localSheetId="0">'Krycí list'!$C$4</definedName>
    <definedName name="nazevobjektu">'[1]Krycí list'!$C$5</definedName>
    <definedName name="nazevstavby" localSheetId="0">'Krycí list'!$C$6</definedName>
    <definedName name="nazevstavby">'[1]Krycí list'!$C$7</definedName>
    <definedName name="o">#REF!</definedName>
    <definedName name="Objednatel">'Krycí list'!$C$8</definedName>
    <definedName name="_xlnm.Print_Area" localSheetId="0">'Krycí list'!$A$1:$G$43</definedName>
    <definedName name="_xlnm.Print_Area" localSheetId="3">'SO122'!$A$1:$I$65</definedName>
    <definedName name="_xlnm.Print_Area" localSheetId="2">'VRN'!$A$1:$I$19</definedName>
    <definedName name="PocetMJ" localSheetId="0">'Krycí list'!$G$7</definedName>
    <definedName name="PocetMJ">'[1]Krycí list'!$G$6</definedName>
    <definedName name="Poznamka">'Krycí list'!$J$35</definedName>
    <definedName name="Projektant" localSheetId="0">'Krycí list'!$C$7</definedName>
    <definedName name="Projektant">'[1]Krycí list'!$C$8</definedName>
    <definedName name="PSV" localSheetId="0">'[2]Rekapitulace'!$F$17</definedName>
    <definedName name="PSV">'[1]Rekapitulace'!$F$8</definedName>
    <definedName name="PSV0" localSheetId="0">#REF!</definedName>
    <definedName name="PSV0" localSheetId="1">#REF!</definedName>
    <definedName name="PSV0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 localSheetId="0">#REF!</definedName>
    <definedName name="Typ" localSheetId="1">#REF!</definedName>
    <definedName name="Typ">#REF!</definedName>
    <definedName name="VRN" localSheetId="0">'[2]Rekapitulace'!$H$26</definedName>
    <definedName name="VRN">'[1]Rekapitulace'!$H$14</definedName>
    <definedName name="VRNKc" localSheetId="0">#REF!</definedName>
    <definedName name="VRNKc">#REF!</definedName>
    <definedName name="VRNnazev" localSheetId="0">#REF!</definedName>
    <definedName name="VRNnazev">#REF!</definedName>
    <definedName name="VRNproc" localSheetId="0">#REF!</definedName>
    <definedName name="VRNproc">#REF!</definedName>
    <definedName name="VRNzakl" localSheetId="0">#REF!</definedName>
    <definedName name="VRNzakl">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62913"/>
</workbook>
</file>

<file path=xl/sharedStrings.xml><?xml version="1.0" encoding="utf-8"?>
<sst xmlns="http://schemas.openxmlformats.org/spreadsheetml/2006/main" count="281" uniqueCount="197">
  <si>
    <t xml:space="preserve">Položkový rozpočet </t>
  </si>
  <si>
    <t>Stavba :</t>
  </si>
  <si>
    <t>Rozpočet:</t>
  </si>
  <si>
    <t>Objekt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</si>
  <si>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</si>
  <si>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</si>
  <si>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</si>
  <si>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</si>
  <si>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</si>
  <si>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</si>
  <si>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</si>
  <si>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jedn. hmotnost</t>
  </si>
  <si>
    <t>celkem hmotnost</t>
  </si>
  <si>
    <t>009</t>
  </si>
  <si>
    <t>Ostatní konstrukce a práce</t>
  </si>
  <si>
    <t>kpl</t>
  </si>
  <si>
    <t>1</t>
  </si>
  <si>
    <t xml:space="preserve">Zemní práce </t>
  </si>
  <si>
    <t>t</t>
  </si>
  <si>
    <t>m2</t>
  </si>
  <si>
    <t>11</t>
  </si>
  <si>
    <t xml:space="preserve">Přípravné a přidružené práce </t>
  </si>
  <si>
    <t>91973-5112</t>
  </si>
  <si>
    <t>Řezání stávajícího živičného krytu hloubky přes 50 do 100mm</t>
  </si>
  <si>
    <t>m</t>
  </si>
  <si>
    <t>56</t>
  </si>
  <si>
    <t xml:space="preserve">Podkladní vrstvy komunikací </t>
  </si>
  <si>
    <t>59</t>
  </si>
  <si>
    <t xml:space="preserve">Kryty pozemních komunikací </t>
  </si>
  <si>
    <t>57323-1111</t>
  </si>
  <si>
    <t xml:space="preserve">Postřik živičný spojovací ze silniční emulze od 0,50 do 0,80 kg/m2 </t>
  </si>
  <si>
    <t>8</t>
  </si>
  <si>
    <t>Trubní vedení</t>
  </si>
  <si>
    <t>ks</t>
  </si>
  <si>
    <t>91</t>
  </si>
  <si>
    <t>Doplňující konstrukce a práce</t>
  </si>
  <si>
    <t>91623-1113</t>
  </si>
  <si>
    <t>Osazení chodníkového obrubníku betonového stojatého s boční opěrou z betonu do lože z betonu</t>
  </si>
  <si>
    <t>592 17410</t>
  </si>
  <si>
    <t>Betonový obrubník chodníkový ABO 15-10 100x8x20</t>
  </si>
  <si>
    <t>91613-1213</t>
  </si>
  <si>
    <t>Osazení silničního obrubníku betonového stojatého s boční opěrou z betonu do lože z betonu</t>
  </si>
  <si>
    <t>592 17465</t>
  </si>
  <si>
    <t>Betonový obrubník silniční 100x15x25</t>
  </si>
  <si>
    <t>91411-1111</t>
  </si>
  <si>
    <t xml:space="preserve">Montáž svislé dopravní značky základní, velikosti do 1m2, objímkami na sloupky </t>
  </si>
  <si>
    <t>91451-1111</t>
  </si>
  <si>
    <t xml:space="preserve">Montáž sloupku dopravních značek délky do 3,5m do bet základu </t>
  </si>
  <si>
    <t>91512-1111</t>
  </si>
  <si>
    <t xml:space="preserve">Vodorovné dopravní značení stříkané barvou, vodící čára 250 mm souvislá, bílá, základní </t>
  </si>
  <si>
    <t>91513-1111</t>
  </si>
  <si>
    <t xml:space="preserve">Vodorovné dopravní značení stříkané barvou, přechody, symboly, bílá, základní </t>
  </si>
  <si>
    <t>99</t>
  </si>
  <si>
    <t xml:space="preserve">Přesu hmot </t>
  </si>
  <si>
    <t>99722-1551</t>
  </si>
  <si>
    <t xml:space="preserve">Vodorovná doprava vybouraných hmot se složením do 1km </t>
  </si>
  <si>
    <t>99722-1559</t>
  </si>
  <si>
    <t>Příplatek k ceně za každý další i započatý 1km přes 1km</t>
  </si>
  <si>
    <t>99722-1845</t>
  </si>
  <si>
    <t>Poplatek za uložení odpadu na skládce z asfaltových povrchů</t>
  </si>
  <si>
    <t>99822-5111</t>
  </si>
  <si>
    <t xml:space="preserve">Přesun hmot pro komunikace živičné do 200m </t>
  </si>
  <si>
    <t>Celkem bez DPH</t>
  </si>
  <si>
    <t>59621-1110</t>
  </si>
  <si>
    <t>89594-1111</t>
  </si>
  <si>
    <t>Zřízení vpusti kanalizační uliční z bet dílců typ UV-50 normální</t>
  </si>
  <si>
    <t>21279-2312</t>
  </si>
  <si>
    <t>91912-1112</t>
  </si>
  <si>
    <t>Utěsnění dilatační spáry zálivkou za studena s těsnícím profilem š 10mm, hl. 25mm</t>
  </si>
  <si>
    <t>11310-6123</t>
  </si>
  <si>
    <t>11310-7130</t>
  </si>
  <si>
    <t>11320-1112</t>
  </si>
  <si>
    <t>56483-1111</t>
  </si>
  <si>
    <t>91549-1211</t>
  </si>
  <si>
    <t>592 18561</t>
  </si>
  <si>
    <t>Betonový krajník silniční 50x25x8</t>
  </si>
  <si>
    <t>96</t>
  </si>
  <si>
    <t xml:space="preserve">Bourání konstrukcí </t>
  </si>
  <si>
    <t>99722-1815</t>
  </si>
  <si>
    <t xml:space="preserve">Zařízení staveniště </t>
  </si>
  <si>
    <t>Odvodnění z plastových trub hdpe 200</t>
  </si>
  <si>
    <t>Poplatek za uložení odpadu na skládce z betonu</t>
  </si>
  <si>
    <t xml:space="preserve">Dlažba zámková betonová tl 60mm přírodní </t>
  </si>
  <si>
    <t>59245212</t>
  </si>
  <si>
    <t>Dlažba zámková betonová tl 60mm slepecká, barevná</t>
  </si>
  <si>
    <t>59245119</t>
  </si>
  <si>
    <t xml:space="preserve">Vytrhání obrub silničních s vybouráním lože s naložením </t>
  </si>
  <si>
    <t>28615206</t>
  </si>
  <si>
    <t>Korugované trubky wavin, SN 10, UR2 200 - 2 m</t>
  </si>
  <si>
    <t>Kolín-bezbariérová úprava přechodů</t>
  </si>
  <si>
    <t>01324-4000</t>
  </si>
  <si>
    <t>Zpracování realizační dokumentace (RDS)</t>
  </si>
  <si>
    <t>01325-4000</t>
  </si>
  <si>
    <t>Zpracování dokumentace skutečného provedení (DSPS)</t>
  </si>
  <si>
    <t>01200-2000</t>
  </si>
  <si>
    <t xml:space="preserve">Geodetické práce </t>
  </si>
  <si>
    <t>03000-1000</t>
  </si>
  <si>
    <t>02000-1000</t>
  </si>
  <si>
    <t>07200-2000</t>
  </si>
  <si>
    <t xml:space="preserve">Provozní vlivy - silniční provoz </t>
  </si>
  <si>
    <t xml:space="preserve">Přípravné práce - vytýčení sítí </t>
  </si>
  <si>
    <t>11310-7142</t>
  </si>
  <si>
    <t>Odstranění krytů v ploše do 50m2 živičných tl přes 50 do 100mm s naložením</t>
  </si>
  <si>
    <t xml:space="preserve">Podklad ze štěrkodrti s rozprostřením a zhutněním tl. 100mm </t>
  </si>
  <si>
    <t xml:space="preserve">Rozebrání dlažeb komunikací pro pěší ze zámkové dlažby </t>
  </si>
  <si>
    <t>Kladení dlažby betonové zámkové tl 60mm chodníků s ložem z kameniva tl 40mm, skupiny A, do 50m2</t>
  </si>
  <si>
    <t>59621-1114</t>
  </si>
  <si>
    <t xml:space="preserve">Příplatek za dlažbu ze dvou barev </t>
  </si>
  <si>
    <t>Vyspravení krytu komunikací po překopech plochy do 15,0m2 asfaltovým betonem tl. přes 50 do 70 mm</t>
  </si>
  <si>
    <t>57234-0112</t>
  </si>
  <si>
    <t>18130-1103</t>
  </si>
  <si>
    <t xml:space="preserve">Rozprostření ornice v rovině do 500 m2 tl. přes 100 do 200 mm </t>
  </si>
  <si>
    <t>SO 122</t>
  </si>
  <si>
    <t>(2,1+2,1+2*0,4)+(3,4+4,2)+(3,7+0,4+2*0,4)+(5+4,9)+3+2,3+1,7+1+1,5)+(2,1+1,1+2,8+0,4)+(4,2+2*0,4+2,8+2,8)+(4,1+2*0,4+2,9+2,9)+(3,1+1,2+2,3)+(3+2,1+0,7+2,8+1,4)+(1,9+0,5+1,9+0,5+5,2+2,1+0,7+1,9+5,6)+(1,8+0,4+2,1+6,7+2,1+0,9+1,9+6,6)+(2,3+4,3+2,3+2,3+4,2+2,3)</t>
  </si>
  <si>
    <t>(4,2*0,4+2*0,8+2,7*0,8)+(4,3*0,4+4,2*0,8+0,9*0,8)+(4,2*0,4+1,9*0,8)</t>
  </si>
  <si>
    <t>(5*0,8+4,1*0,4)+(4,2*0,8+4,1*0,4)+(20,4)+(3*0,4+3,2*0,8)+(3,2*0,4+2*0,8)+(4,2*0,4+2,8*0,8)+(4,1*0,4+2,9*0,8)+(3*0,4+1,8*0,8)+(3*0,4+3,5*0,8)+(26,9)+(18,9)</t>
  </si>
  <si>
    <t>(2+1,5+1,9)+(24,1)+(24,8)</t>
  </si>
  <si>
    <t>(23,4+1,8)+(1,8+3,2)+(1,5+24,8)+(1,9+1,9+4,2+1,9+1,9+4,2)+(1,6+5,6+1,5+0,7+1,7+5,1+0,8+1,6+0,5)+(1,4+6,6+1,5+0,9+1,7+6,7+1,7+0,4)</t>
  </si>
  <si>
    <t>(5*0,8+4,1*0,4)+(4,2*0,8+4,1*0,4)+(3,1*0,4*2+1,6*0,8)+(3*0,4+3,2*0,8)+(3,2*0,4+1,6*0,8)+(4,2*0,4+2,8*0,8)+(4,1*0,4+2,9*0,8)+(3,1*0,4+1,7*0,8)+3*0,4+3,5*0,8)+(3,1*0,4*2+1,4*0,8)+(4,2*0,4+5,1*0,8)+(4,2*0,4+1,9*0,8)+(3,8*0,4*2+1,2*0,8)+(4,2*0,4+4,9*0,8)+(4,2*0,4+3,1/0,8)+(1,1*1,6*2+1,5*1,3*2+1,2*1,5*2)</t>
  </si>
  <si>
    <t>(2,5+8,9)+(1,7+1,7)+(5,7+3,1)</t>
  </si>
  <si>
    <t>(2,3+2,4)+(2,5*2)+(2,2+2,4)+(1,7+1,2)</t>
  </si>
  <si>
    <t>(3*0,5*(7+6+6+7+6+6+7+6+6)+0,5*(3,25+3,45+2*3,25+2*3,25+3,7+2*3,5+7,6)+0,5*(4,2*5+3,8*5+1,6*5)+0,5*(3,5*5+2,8*5+1,2*5)+0,5*(3,7*5+2,4*5+1,2*3)</t>
  </si>
  <si>
    <t>31+20+30</t>
  </si>
  <si>
    <t>(1,1*1,6*2+1,5*1,3*2+1,2*1,5*2)</t>
  </si>
  <si>
    <t>Řezání stávajícího betonového krytu hloubky přes 50 do 100mm</t>
  </si>
  <si>
    <t>91973-5122</t>
  </si>
  <si>
    <t>(4,2+0,4+0,4+3,1+3,1)</t>
  </si>
  <si>
    <t>96600-5311</t>
  </si>
  <si>
    <t xml:space="preserve">Rozebrání ocelových svodidel silničních </t>
  </si>
  <si>
    <t>91133-1111</t>
  </si>
  <si>
    <t xml:space="preserve">Osazení silničního svodidla ocelového </t>
  </si>
  <si>
    <t>Odstranění krytů z betonu prostého tl do 100 mm s naložením</t>
  </si>
  <si>
    <t>4,2*0,4+3,1*0,8</t>
  </si>
  <si>
    <t>Osazení vodícího proužku z bet prefa desek tl do 120mm do betonu pr šířka 250 mm</t>
  </si>
  <si>
    <t xml:space="preserve">Dopravní značka základní </t>
  </si>
  <si>
    <t xml:space="preserve">Sloupek pozink pr 70 mm délka 3,5 m s patkou a víčkem </t>
  </si>
  <si>
    <t>(2,3+3,2+2,9+2,2)+(1,9+5,6+1,9+0,7+2,1+5,1+0,8+1,9)+(2,3+4,2+2,3+2,3+4,2+2,3)+(1,8+24,8)+(1,8+6,5+1,9+0,8+2,1+6,7+2,1+0,4)+(25,8)</t>
  </si>
  <si>
    <t>Poznámka:</t>
  </si>
  <si>
    <t xml:space="preserve">Rozpočet nezahrnuje náklady na úpravu (přemístění) a doplnění světelného signalizačního zařízení. </t>
  </si>
  <si>
    <t>(2,1+2,1+2*0,4)+(3,4+4,2)+(3,7+0,4+2*0,4)+(5+4,9)+3+2,3+1,7+1+1,5+(2,1+1,1+2,8+0,4)+(4,2+2*0,4+2,8+2,8)+(4,1+2*0,4+2,9+2,9)+(3,1+1,2+2,3)+(3+2,1+0,7+2,8+1,4)</t>
  </si>
  <si>
    <t>REKAPITULACE  STAVEBNÍCH  OBJEKTŮ</t>
  </si>
  <si>
    <t>Stavební objekt</t>
  </si>
  <si>
    <t>HSV</t>
  </si>
  <si>
    <t>PSV</t>
  </si>
  <si>
    <t>Dodávka</t>
  </si>
  <si>
    <t>Montáž</t>
  </si>
  <si>
    <t>HZS</t>
  </si>
  <si>
    <t>CELKEM  STAVBA</t>
  </si>
  <si>
    <t>VEDLEJŠÍ ROZPOČTOVÉ  NÁKLADY</t>
  </si>
  <si>
    <t>Název VRN</t>
  </si>
  <si>
    <t>Kč</t>
  </si>
  <si>
    <t>%</t>
  </si>
  <si>
    <t>Základna</t>
  </si>
  <si>
    <t>CELKEM VRN</t>
  </si>
  <si>
    <t>KRYCÍ LIST ROZPOČTU</t>
  </si>
  <si>
    <t>Název stavby :</t>
  </si>
  <si>
    <t>JKSO :</t>
  </si>
  <si>
    <t>Název objektu :</t>
  </si>
  <si>
    <t>SKP :</t>
  </si>
  <si>
    <t>Projektant :</t>
  </si>
  <si>
    <t>Ing. Bárta Miloslav</t>
  </si>
  <si>
    <t>Počet měrných jednotek :</t>
  </si>
  <si>
    <t>Objednatel :</t>
  </si>
  <si>
    <t>Město Kolín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</si>
  <si>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</si>
  <si>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</si>
  <si>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</si>
  <si>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</si>
  <si>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</si>
  <si>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</si>
  <si>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</si>
  <si>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</si>
  <si>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</si>
  <si>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</si>
  <si>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</si>
  <si>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</si>
  <si>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</si>
  <si>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</si>
  <si>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</si>
  <si>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</si>
  <si>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</si>
  <si>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</si>
  <si>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</si>
  <si>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</si>
  <si>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</si>
  <si>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</si>
  <si>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</si>
  <si>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</si>
  <si>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</si>
  <si>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</si>
  <si>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</si>
  <si>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</si>
  <si>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</si>
  <si>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</si>
  <si>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STAVBU CELKEM</t>
  </si>
  <si>
    <t>Poznámka 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</si>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</sst>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405]mmmm\ yy;@"/>
    <numFmt numFmtId="165" formatCode="#,##0.000"/>
    <numFmt numFmtId="166" formatCode="#,##0.00000"/>
    <numFmt numFmtId="167" formatCode="#,##0.0"/>
    <numFmt numFmtId="168" formatCode="0.000"/>
    <numFmt numFmtId="169" formatCode="0.0"/>
    <numFmt numFmtId="170" formatCode="dd/mm/yy"/>
    <numFmt numFmtId="171" formatCode="#,##0\ &quot;Kč&quot;"/>
  </numFmts>
  <fonts count="26">
    <font>
      <sz val="10"/>
      <color theme="1"/>
      <name val="Arial Narrow"/>
      <family val="2"/>
    </font>
    <font>
      <sz val="10"/>
      <name val="Arial"/>
      <family val="2"/>
    </font>
    <font>
      <sz val="10"/>
      <color theme="0"/>
      <name val="Arial Narrow"/>
      <family val="2"/>
    </font>
    <font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i/>
      <sz val="10"/>
      <color rgb="FF0070C0"/>
      <name val="Arial Narrow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name val="MS Sans Serif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2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theme="0" tint="-0.3499799966812134"/>
      <name val="Arial CE"/>
      <family val="2"/>
    </font>
    <font>
      <sz val="10"/>
      <color theme="0" tint="-0.349979996681213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65">
    <border>
      <left/>
      <right/>
      <top/>
      <bottom/>
      <diagonal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/>
      <top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15" fillId="0" borderId="0">
      <alignment/>
      <protection locked="0"/>
    </xf>
  </cellStyleXfs>
  <cellXfs count="343">
    <xf numFmtId="0" fontId="0" fillId="0" borderId="0" xfId="0"/>
    <xf numFmtId="0" fontId="3" fillId="0" borderId="0" xfId="20">
      <alignment/>
      <protection/>
    </xf>
    <xf numFmtId="0" fontId="1" fillId="0" borderId="0" xfId="20" applyFont="1">
      <alignment/>
      <protection/>
    </xf>
    <xf numFmtId="0" fontId="5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 applyAlignment="1">
      <alignment horizontal="right"/>
      <protection/>
    </xf>
    <xf numFmtId="0" fontId="7" fillId="0" borderId="1" xfId="20" applyFont="1" applyBorder="1">
      <alignment/>
      <protection/>
    </xf>
    <xf numFmtId="0" fontId="1" fillId="0" borderId="1" xfId="20" applyFont="1" applyBorder="1">
      <alignment/>
      <protection/>
    </xf>
    <xf numFmtId="0" fontId="8" fillId="0" borderId="2" xfId="20" applyFont="1" applyBorder="1" applyAlignment="1">
      <alignment horizontal="right"/>
      <protection/>
    </xf>
    <xf numFmtId="164" fontId="1" fillId="0" borderId="1" xfId="20" applyNumberFormat="1" applyFont="1" applyBorder="1" applyAlignment="1">
      <alignment horizontal="left"/>
      <protection/>
    </xf>
    <xf numFmtId="0" fontId="1" fillId="0" borderId="3" xfId="20" applyFont="1" applyBorder="1">
      <alignment/>
      <protection/>
    </xf>
    <xf numFmtId="0" fontId="7" fillId="0" borderId="4" xfId="20" applyFont="1" applyBorder="1">
      <alignment/>
      <protection/>
    </xf>
    <xf numFmtId="0" fontId="1" fillId="0" borderId="4" xfId="20" applyFont="1" applyBorder="1">
      <alignment/>
      <protection/>
    </xf>
    <xf numFmtId="49" fontId="1" fillId="0" borderId="0" xfId="20" applyNumberFormat="1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7" fillId="0" borderId="0" xfId="20" applyFont="1" applyBorder="1">
      <alignment/>
      <protection/>
    </xf>
    <xf numFmtId="0" fontId="1" fillId="0" borderId="0" xfId="20" applyFont="1" applyBorder="1" applyAlignment="1">
      <alignment/>
      <protection/>
    </xf>
    <xf numFmtId="4" fontId="9" fillId="0" borderId="0" xfId="20" applyNumberFormat="1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3" fillId="0" borderId="0" xfId="20" applyAlignment="1">
      <alignment/>
      <protection/>
    </xf>
    <xf numFmtId="0" fontId="8" fillId="0" borderId="0" xfId="20" applyFo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Alignment="1">
      <alignment horizontal="right"/>
      <protection/>
    </xf>
    <xf numFmtId="49" fontId="8" fillId="2" borderId="5" xfId="20" applyNumberFormat="1" applyFont="1" applyFill="1" applyBorder="1">
      <alignment/>
      <protection/>
    </xf>
    <xf numFmtId="0" fontId="8" fillId="2" borderId="6" xfId="20" applyFont="1" applyFill="1" applyBorder="1" applyAlignment="1">
      <alignment horizontal="center"/>
      <protection/>
    </xf>
    <xf numFmtId="0" fontId="8" fillId="2" borderId="6" xfId="20" applyNumberFormat="1" applyFont="1" applyFill="1" applyBorder="1" applyAlignment="1">
      <alignment horizontal="center"/>
      <protection/>
    </xf>
    <xf numFmtId="0" fontId="8" fillId="2" borderId="5" xfId="20" applyFont="1" applyFill="1" applyBorder="1" applyAlignment="1">
      <alignment horizontal="center"/>
      <protection/>
    </xf>
    <xf numFmtId="0" fontId="0" fillId="3" borderId="5" xfId="21" applyFont="1" applyFill="1" applyBorder="1" applyAlignment="1">
      <alignment horizontal="center" wrapText="1"/>
      <protection/>
    </xf>
    <xf numFmtId="0" fontId="9" fillId="0" borderId="5" xfId="20" applyFont="1" applyBorder="1" applyAlignment="1">
      <alignment horizontal="center"/>
      <protection/>
    </xf>
    <xf numFmtId="49" fontId="9" fillId="0" borderId="7" xfId="20" applyNumberFormat="1" applyFont="1" applyBorder="1" applyAlignment="1">
      <alignment horizontal="left"/>
      <protection/>
    </xf>
    <xf numFmtId="4" fontId="9" fillId="0" borderId="0" xfId="20" applyNumberFormat="1" applyFont="1" applyBorder="1" applyAlignment="1">
      <alignment/>
      <protection/>
    </xf>
    <xf numFmtId="0" fontId="11" fillId="0" borderId="0" xfId="20" applyNumberFormat="1" applyFont="1" applyBorder="1">
      <alignment/>
      <protection/>
    </xf>
    <xf numFmtId="0" fontId="11" fillId="0" borderId="7" xfId="20" applyFont="1" applyBorder="1">
      <alignment/>
      <protection/>
    </xf>
    <xf numFmtId="0" fontId="11" fillId="0" borderId="5" xfId="20" applyFont="1" applyBorder="1" applyAlignment="1">
      <alignment horizontal="center"/>
      <protection/>
    </xf>
    <xf numFmtId="49" fontId="11" fillId="0" borderId="8" xfId="20" applyNumberFormat="1" applyFont="1" applyBorder="1" applyAlignment="1">
      <alignment horizontal="left"/>
      <protection/>
    </xf>
    <xf numFmtId="0" fontId="11" fillId="0" borderId="9" xfId="20" applyFont="1" applyBorder="1" applyAlignment="1">
      <alignment wrapText="1"/>
      <protection/>
    </xf>
    <xf numFmtId="49" fontId="11" fillId="0" borderId="9" xfId="20" applyNumberFormat="1" applyFont="1" applyBorder="1" applyAlignment="1">
      <alignment horizontal="center" shrinkToFit="1"/>
      <protection/>
    </xf>
    <xf numFmtId="4" fontId="11" fillId="0" borderId="9" xfId="20" applyNumberFormat="1" applyFont="1" applyFill="1" applyBorder="1" applyAlignment="1">
      <alignment horizontal="right"/>
      <protection/>
    </xf>
    <xf numFmtId="4" fontId="11" fillId="0" borderId="9" xfId="20" applyNumberFormat="1" applyFont="1" applyBorder="1" applyAlignment="1">
      <alignment horizontal="right"/>
      <protection/>
    </xf>
    <xf numFmtId="4" fontId="11" fillId="0" borderId="9" xfId="20" applyNumberFormat="1" applyFont="1" applyBorder="1" applyAlignment="1">
      <alignment/>
      <protection/>
    </xf>
    <xf numFmtId="0" fontId="11" fillId="0" borderId="5" xfId="20" applyFont="1" applyBorder="1" applyAlignment="1">
      <alignment/>
      <protection/>
    </xf>
    <xf numFmtId="0" fontId="2" fillId="0" borderId="5" xfId="20" applyFont="1" applyBorder="1" applyAlignment="1">
      <alignment/>
      <protection/>
    </xf>
    <xf numFmtId="0" fontId="11" fillId="0" borderId="5" xfId="20" applyFont="1" applyBorder="1" applyAlignment="1">
      <alignment wrapText="1"/>
      <protection/>
    </xf>
    <xf numFmtId="49" fontId="11" fillId="0" borderId="5" xfId="20" applyNumberFormat="1" applyFont="1" applyBorder="1" applyAlignment="1">
      <alignment horizontal="center" shrinkToFit="1"/>
      <protection/>
    </xf>
    <xf numFmtId="4" fontId="11" fillId="0" borderId="5" xfId="20" applyNumberFormat="1" applyFont="1" applyBorder="1" applyAlignment="1">
      <alignment horizontal="right"/>
      <protection/>
    </xf>
    <xf numFmtId="4" fontId="11" fillId="0" borderId="5" xfId="20" applyNumberFormat="1" applyFont="1" applyBorder="1" applyAlignment="1">
      <alignment/>
      <protection/>
    </xf>
    <xf numFmtId="49" fontId="11" fillId="0" borderId="10" xfId="20" applyNumberFormat="1" applyFont="1" applyBorder="1" applyAlignment="1">
      <alignment horizontal="left"/>
      <protection/>
    </xf>
    <xf numFmtId="165" fontId="11" fillId="0" borderId="5" xfId="20" applyNumberFormat="1" applyFont="1" applyBorder="1">
      <alignment/>
      <protection/>
    </xf>
    <xf numFmtId="166" fontId="11" fillId="0" borderId="5" xfId="20" applyNumberFormat="1" applyFont="1" applyBorder="1">
      <alignment/>
      <protection/>
    </xf>
    <xf numFmtId="4" fontId="11" fillId="0" borderId="5" xfId="20" applyNumberFormat="1" applyFont="1" applyBorder="1">
      <alignment/>
      <protection/>
    </xf>
    <xf numFmtId="166" fontId="11" fillId="0" borderId="5" xfId="20" applyNumberFormat="1" applyFont="1" applyBorder="1" applyAlignment="1">
      <alignment/>
      <protection/>
    </xf>
    <xf numFmtId="49" fontId="11" fillId="0" borderId="8" xfId="20" applyNumberFormat="1" applyFont="1" applyFill="1" applyBorder="1" applyAlignment="1">
      <alignment horizontal="left" vertical="top"/>
      <protection/>
    </xf>
    <xf numFmtId="0" fontId="11" fillId="0" borderId="9" xfId="20" applyFont="1" applyFill="1" applyBorder="1" applyAlignment="1">
      <alignment vertical="top" wrapText="1"/>
      <protection/>
    </xf>
    <xf numFmtId="49" fontId="11" fillId="0" borderId="10" xfId="20" applyNumberFormat="1" applyFont="1" applyFill="1" applyBorder="1" applyAlignment="1">
      <alignment horizontal="left"/>
      <protection/>
    </xf>
    <xf numFmtId="0" fontId="11" fillId="0" borderId="11" xfId="20" applyFont="1" applyBorder="1" applyAlignment="1">
      <alignment horizontal="center"/>
      <protection/>
    </xf>
    <xf numFmtId="49" fontId="9" fillId="0" borderId="12" xfId="20" applyNumberFormat="1" applyFont="1" applyFill="1" applyBorder="1" applyAlignment="1">
      <alignment horizontal="left"/>
      <protection/>
    </xf>
    <xf numFmtId="0" fontId="9" fillId="0" borderId="12" xfId="20" applyFont="1" applyFill="1" applyBorder="1">
      <alignment/>
      <protection/>
    </xf>
    <xf numFmtId="0" fontId="11" fillId="0" borderId="12" xfId="22" applyFont="1" applyBorder="1" applyAlignment="1" applyProtection="1">
      <alignment horizontal="center" wrapText="1"/>
      <protection locked="0"/>
    </xf>
    <xf numFmtId="4" fontId="11" fillId="0" borderId="12" xfId="22" applyNumberFormat="1" applyFont="1" applyBorder="1" applyAlignment="1" applyProtection="1">
      <alignment horizontal="right"/>
      <protection locked="0"/>
    </xf>
    <xf numFmtId="4" fontId="9" fillId="0" borderId="12" xfId="20" applyNumberFormat="1" applyFont="1" applyBorder="1" applyAlignment="1">
      <alignment/>
      <protection/>
    </xf>
    <xf numFmtId="0" fontId="11" fillId="0" borderId="5" xfId="22" applyFont="1" applyBorder="1" applyAlignment="1" applyProtection="1">
      <alignment horizontal="center" wrapText="1"/>
      <protection locked="0"/>
    </xf>
    <xf numFmtId="4" fontId="11" fillId="0" borderId="5" xfId="22" applyNumberFormat="1" applyFont="1" applyBorder="1" applyAlignment="1" applyProtection="1">
      <alignment horizontal="right"/>
      <protection locked="0"/>
    </xf>
    <xf numFmtId="165" fontId="11" fillId="0" borderId="5" xfId="22" applyNumberFormat="1" applyFont="1" applyFill="1" applyBorder="1" applyAlignment="1" applyProtection="1">
      <alignment horizontal="right"/>
      <protection locked="0"/>
    </xf>
    <xf numFmtId="0" fontId="11" fillId="0" borderId="10" xfId="22" applyFont="1" applyBorder="1" applyAlignment="1" applyProtection="1">
      <alignment horizontal="center" wrapText="1"/>
      <protection locked="0"/>
    </xf>
    <xf numFmtId="165" fontId="11" fillId="0" borderId="10" xfId="22" applyNumberFormat="1" applyFont="1" applyFill="1" applyBorder="1" applyAlignment="1" applyProtection="1">
      <alignment horizontal="right"/>
      <protection locked="0"/>
    </xf>
    <xf numFmtId="4" fontId="11" fillId="0" borderId="10" xfId="22" applyNumberFormat="1" applyFont="1" applyBorder="1" applyAlignment="1" applyProtection="1">
      <alignment horizontal="right"/>
      <protection locked="0"/>
    </xf>
    <xf numFmtId="4" fontId="11" fillId="0" borderId="10" xfId="20" applyNumberFormat="1" applyFont="1" applyBorder="1" applyAlignment="1">
      <alignment/>
      <protection/>
    </xf>
    <xf numFmtId="0" fontId="11" fillId="0" borderId="12" xfId="20" applyFont="1" applyBorder="1">
      <alignment/>
      <protection/>
    </xf>
    <xf numFmtId="165" fontId="11" fillId="0" borderId="12" xfId="20" applyNumberFormat="1" applyFont="1" applyFill="1" applyBorder="1">
      <alignment/>
      <protection/>
    </xf>
    <xf numFmtId="4" fontId="11" fillId="0" borderId="12" xfId="20" applyNumberFormat="1" applyFont="1" applyBorder="1">
      <alignment/>
      <protection/>
    </xf>
    <xf numFmtId="4" fontId="9" fillId="0" borderId="12" xfId="22" applyNumberFormat="1" applyFont="1" applyBorder="1" applyAlignment="1" applyProtection="1">
      <alignment horizontal="right" vertical="center" wrapText="1"/>
      <protection/>
    </xf>
    <xf numFmtId="166" fontId="11" fillId="0" borderId="0" xfId="20" applyNumberFormat="1" applyFont="1" applyBorder="1">
      <alignment/>
      <protection/>
    </xf>
    <xf numFmtId="49" fontId="11" fillId="0" borderId="13" xfId="20" applyNumberFormat="1" applyFont="1" applyFill="1" applyBorder="1" applyAlignment="1">
      <alignment horizontal="left"/>
      <protection/>
    </xf>
    <xf numFmtId="0" fontId="11" fillId="0" borderId="14" xfId="20" applyFont="1" applyFill="1" applyBorder="1">
      <alignment/>
      <protection/>
    </xf>
    <xf numFmtId="165" fontId="11" fillId="0" borderId="5" xfId="20" applyNumberFormat="1" applyFont="1" applyFill="1" applyBorder="1">
      <alignment/>
      <protection/>
    </xf>
    <xf numFmtId="0" fontId="11" fillId="0" borderId="15" xfId="20" applyFont="1" applyFill="1" applyBorder="1" applyAlignment="1">
      <alignment horizontal="center"/>
      <protection/>
    </xf>
    <xf numFmtId="0" fontId="11" fillId="0" borderId="0" xfId="20" applyFont="1" applyFill="1" applyBorder="1">
      <alignment/>
      <protection/>
    </xf>
    <xf numFmtId="0" fontId="11" fillId="0" borderId="0" xfId="20" applyFont="1" applyFill="1" applyBorder="1" applyAlignment="1">
      <alignment horizontal="center"/>
      <protection/>
    </xf>
    <xf numFmtId="165" fontId="11" fillId="0" borderId="0" xfId="20" applyNumberFormat="1" applyFont="1" applyFill="1" applyBorder="1">
      <alignment/>
      <protection/>
    </xf>
    <xf numFmtId="4" fontId="11" fillId="0" borderId="0" xfId="20" applyNumberFormat="1" applyFont="1" applyFill="1" applyBorder="1">
      <alignment/>
      <protection/>
    </xf>
    <xf numFmtId="4" fontId="11" fillId="0" borderId="0" xfId="20" applyNumberFormat="1" applyFont="1" applyFill="1" applyBorder="1" applyAlignment="1">
      <alignment/>
      <protection/>
    </xf>
    <xf numFmtId="166" fontId="11" fillId="0" borderId="0" xfId="20" applyNumberFormat="1" applyFont="1" applyFill="1" applyBorder="1">
      <alignment/>
      <protection/>
    </xf>
    <xf numFmtId="166" fontId="11" fillId="0" borderId="7" xfId="20" applyNumberFormat="1" applyFont="1" applyFill="1" applyBorder="1" applyAlignment="1">
      <alignment/>
      <protection/>
    </xf>
    <xf numFmtId="0" fontId="3" fillId="0" borderId="0" xfId="20" applyFill="1" applyAlignment="1">
      <alignment/>
      <protection/>
    </xf>
    <xf numFmtId="0" fontId="11" fillId="0" borderId="16" xfId="20" applyFont="1" applyBorder="1" applyAlignment="1">
      <alignment horizontal="center"/>
      <protection/>
    </xf>
    <xf numFmtId="0" fontId="9" fillId="0" borderId="0" xfId="20" applyFont="1" applyFill="1" applyBorder="1">
      <alignment/>
      <protection/>
    </xf>
    <xf numFmtId="0" fontId="11" fillId="0" borderId="0" xfId="20" applyFont="1" applyBorder="1" applyAlignment="1">
      <alignment horizontal="center"/>
      <protection/>
    </xf>
    <xf numFmtId="165" fontId="11" fillId="0" borderId="0" xfId="20" applyNumberFormat="1" applyFont="1" applyFill="1" applyBorder="1" applyAlignment="1">
      <alignment horizontal="right"/>
      <protection/>
    </xf>
    <xf numFmtId="4" fontId="11" fillId="0" borderId="0" xfId="20" applyNumberFormat="1" applyFont="1" applyBorder="1">
      <alignment/>
      <protection/>
    </xf>
    <xf numFmtId="4" fontId="9" fillId="0" borderId="0" xfId="20" applyNumberFormat="1" applyFont="1" applyBorder="1">
      <alignment/>
      <protection/>
    </xf>
    <xf numFmtId="0" fontId="11" fillId="0" borderId="5" xfId="20" applyFont="1" applyFill="1" applyBorder="1">
      <alignment/>
      <protection/>
    </xf>
    <xf numFmtId="165" fontId="11" fillId="0" borderId="5" xfId="20" applyNumberFormat="1" applyFont="1" applyFill="1" applyBorder="1" applyAlignment="1">
      <alignment horizontal="right"/>
      <protection/>
    </xf>
    <xf numFmtId="4" fontId="11" fillId="0" borderId="10" xfId="20" applyNumberFormat="1" applyFont="1" applyBorder="1">
      <alignment/>
      <protection/>
    </xf>
    <xf numFmtId="0" fontId="11" fillId="0" borderId="5" xfId="22" applyFont="1" applyFill="1" applyBorder="1" applyAlignment="1" applyProtection="1">
      <alignment horizontal="left" wrapText="1"/>
      <protection locked="0"/>
    </xf>
    <xf numFmtId="0" fontId="11" fillId="0" borderId="5" xfId="20" applyFont="1" applyFill="1" applyBorder="1" applyAlignment="1">
      <alignment wrapText="1"/>
      <protection/>
    </xf>
    <xf numFmtId="0" fontId="12" fillId="0" borderId="5" xfId="20" applyFont="1" applyFill="1" applyBorder="1" applyAlignment="1">
      <alignment wrapText="1"/>
      <protection/>
    </xf>
    <xf numFmtId="0" fontId="11" fillId="0" borderId="5" xfId="20" applyFont="1" applyFill="1" applyBorder="1" applyAlignment="1">
      <alignment vertical="top" wrapText="1"/>
      <protection/>
    </xf>
    <xf numFmtId="49" fontId="11" fillId="0" borderId="5" xfId="20" applyNumberFormat="1" applyFont="1" applyFill="1" applyBorder="1" applyAlignment="1">
      <alignment horizontal="left" vertical="top"/>
      <protection/>
    </xf>
    <xf numFmtId="0" fontId="9" fillId="0" borderId="12" xfId="22" applyFont="1" applyFill="1" applyBorder="1" applyAlignment="1" applyProtection="1">
      <alignment horizontal="left" wrapText="1"/>
      <protection locked="0"/>
    </xf>
    <xf numFmtId="165" fontId="11" fillId="0" borderId="5" xfId="22" applyNumberFormat="1" applyFont="1" applyBorder="1" applyAlignment="1" applyProtection="1">
      <alignment horizontal="right"/>
      <protection locked="0"/>
    </xf>
    <xf numFmtId="0" fontId="11" fillId="0" borderId="10" xfId="20" applyFont="1" applyBorder="1" applyAlignment="1">
      <alignment horizontal="center"/>
      <protection/>
    </xf>
    <xf numFmtId="0" fontId="11" fillId="0" borderId="0" xfId="20" applyFont="1" applyBorder="1">
      <alignment/>
      <protection/>
    </xf>
    <xf numFmtId="0" fontId="11" fillId="0" borderId="0" xfId="20" applyFont="1">
      <alignment/>
      <protection/>
    </xf>
    <xf numFmtId="167" fontId="11" fillId="0" borderId="0" xfId="20" applyNumberFormat="1" applyFont="1">
      <alignment/>
      <protection/>
    </xf>
    <xf numFmtId="0" fontId="13" fillId="0" borderId="0" xfId="20" applyFont="1" applyAlignment="1">
      <alignment/>
      <protection/>
    </xf>
    <xf numFmtId="0" fontId="3" fillId="0" borderId="0" xfId="20" applyAlignment="1">
      <alignment horizontal="right"/>
      <protection/>
    </xf>
    <xf numFmtId="0" fontId="3" fillId="0" borderId="0" xfId="20" applyBorder="1">
      <alignment/>
      <protection/>
    </xf>
    <xf numFmtId="0" fontId="14" fillId="0" borderId="0" xfId="20" applyFont="1" applyBorder="1">
      <alignment/>
      <protection/>
    </xf>
    <xf numFmtId="3" fontId="14" fillId="0" borderId="0" xfId="20" applyNumberFormat="1" applyFont="1" applyBorder="1" applyAlignment="1">
      <alignment horizontal="right"/>
      <protection/>
    </xf>
    <xf numFmtId="0" fontId="13" fillId="0" borderId="0" xfId="20" applyFont="1" applyBorder="1" applyAlignment="1">
      <alignment/>
      <protection/>
    </xf>
    <xf numFmtId="0" fontId="3" fillId="0" borderId="0" xfId="20" applyBorder="1" applyAlignment="1">
      <alignment horizontal="right"/>
      <protection/>
    </xf>
    <xf numFmtId="4" fontId="14" fillId="0" borderId="0" xfId="20" applyNumberFormat="1" applyFont="1" applyBorder="1">
      <alignment/>
      <protection/>
    </xf>
    <xf numFmtId="0" fontId="12" fillId="0" borderId="5" xfId="20" applyFont="1" applyBorder="1" applyAlignment="1">
      <alignment wrapText="1"/>
      <protection/>
    </xf>
    <xf numFmtId="49" fontId="11" fillId="0" borderId="5" xfId="20" applyNumberFormat="1" applyFont="1" applyFill="1" applyBorder="1" applyAlignment="1">
      <alignment horizontal="left"/>
      <protection/>
    </xf>
    <xf numFmtId="0" fontId="11" fillId="0" borderId="17" xfId="20" applyFont="1" applyBorder="1" applyAlignment="1">
      <alignment horizontal="center"/>
      <protection/>
    </xf>
    <xf numFmtId="0" fontId="11" fillId="0" borderId="10" xfId="20" applyFont="1" applyBorder="1" applyAlignment="1">
      <alignment wrapText="1"/>
      <protection/>
    </xf>
    <xf numFmtId="49" fontId="11" fillId="0" borderId="10" xfId="20" applyNumberFormat="1" applyFont="1" applyBorder="1" applyAlignment="1">
      <alignment horizontal="center" shrinkToFit="1"/>
      <protection/>
    </xf>
    <xf numFmtId="4" fontId="11" fillId="0" borderId="10" xfId="20" applyNumberFormat="1" applyFont="1" applyFill="1" applyBorder="1" applyAlignment="1">
      <alignment horizontal="right"/>
      <protection/>
    </xf>
    <xf numFmtId="4" fontId="11" fillId="0" borderId="10" xfId="20" applyNumberFormat="1" applyFont="1" applyBorder="1" applyAlignment="1">
      <alignment horizontal="right"/>
      <protection/>
    </xf>
    <xf numFmtId="0" fontId="11" fillId="0" borderId="10" xfId="20" applyFont="1" applyBorder="1" applyAlignment="1">
      <alignment/>
      <protection/>
    </xf>
    <xf numFmtId="0" fontId="11" fillId="0" borderId="8" xfId="20" applyFont="1" applyBorder="1" applyAlignment="1">
      <alignment/>
      <protection/>
    </xf>
    <xf numFmtId="49" fontId="9" fillId="0" borderId="12" xfId="20" applyNumberFormat="1" applyFont="1" applyBorder="1" applyAlignment="1">
      <alignment horizontal="left"/>
      <protection/>
    </xf>
    <xf numFmtId="0" fontId="9" fillId="0" borderId="12" xfId="20" applyFont="1" applyBorder="1" applyAlignment="1">
      <alignment wrapText="1"/>
      <protection/>
    </xf>
    <xf numFmtId="0" fontId="11" fillId="0" borderId="12" xfId="20" applyFont="1" applyBorder="1" applyAlignment="1">
      <alignment horizontal="center"/>
      <protection/>
    </xf>
    <xf numFmtId="165" fontId="11" fillId="0" borderId="12" xfId="20" applyNumberFormat="1" applyFont="1" applyBorder="1">
      <alignment/>
      <protection/>
    </xf>
    <xf numFmtId="166" fontId="11" fillId="0" borderId="12" xfId="20" applyNumberFormat="1" applyFont="1" applyBorder="1">
      <alignment/>
      <protection/>
    </xf>
    <xf numFmtId="166" fontId="11" fillId="0" borderId="13" xfId="20" applyNumberFormat="1" applyFont="1" applyBorder="1">
      <alignment/>
      <protection/>
    </xf>
    <xf numFmtId="0" fontId="11" fillId="0" borderId="10" xfId="22" applyFont="1" applyFill="1" applyBorder="1" applyAlignment="1" applyProtection="1">
      <alignment horizontal="left" wrapText="1"/>
      <protection locked="0"/>
    </xf>
    <xf numFmtId="0" fontId="11" fillId="0" borderId="12" xfId="20" applyFont="1" applyBorder="1" applyAlignment="1">
      <alignment/>
      <protection/>
    </xf>
    <xf numFmtId="166" fontId="11" fillId="0" borderId="10" xfId="20" applyNumberFormat="1" applyFont="1" applyBorder="1" applyAlignment="1">
      <alignment/>
      <protection/>
    </xf>
    <xf numFmtId="166" fontId="11" fillId="0" borderId="8" xfId="20" applyNumberFormat="1" applyFont="1" applyBorder="1" applyAlignment="1">
      <alignment/>
      <protection/>
    </xf>
    <xf numFmtId="4" fontId="11" fillId="0" borderId="10" xfId="22" applyNumberFormat="1" applyFont="1" applyFill="1" applyBorder="1" applyAlignment="1" applyProtection="1">
      <alignment horizontal="right"/>
      <protection locked="0"/>
    </xf>
    <xf numFmtId="166" fontId="11" fillId="0" borderId="10" xfId="20" applyNumberFormat="1" applyFont="1" applyBorder="1">
      <alignment/>
      <protection/>
    </xf>
    <xf numFmtId="166" fontId="11" fillId="0" borderId="12" xfId="20" applyNumberFormat="1" applyFont="1" applyBorder="1" applyAlignment="1">
      <alignment/>
      <protection/>
    </xf>
    <xf numFmtId="166" fontId="11" fillId="0" borderId="13" xfId="20" applyNumberFormat="1" applyFont="1" applyBorder="1" applyAlignment="1">
      <alignment/>
      <protection/>
    </xf>
    <xf numFmtId="0" fontId="9" fillId="0" borderId="12" xfId="20" applyFont="1" applyFill="1" applyBorder="1" applyAlignment="1">
      <alignment wrapText="1"/>
      <protection/>
    </xf>
    <xf numFmtId="165" fontId="11" fillId="0" borderId="12" xfId="22" applyNumberFormat="1" applyFont="1" applyBorder="1" applyAlignment="1" applyProtection="1">
      <alignment horizontal="right"/>
      <protection locked="0"/>
    </xf>
    <xf numFmtId="0" fontId="3" fillId="0" borderId="0" xfId="20" applyBorder="1" applyAlignment="1">
      <alignment/>
      <protection/>
    </xf>
    <xf numFmtId="0" fontId="3" fillId="0" borderId="7" xfId="20" applyBorder="1" applyAlignment="1">
      <alignment/>
      <protection/>
    </xf>
    <xf numFmtId="0" fontId="11" fillId="0" borderId="0" xfId="20" applyFont="1" applyBorder="1" applyAlignment="1">
      <alignment horizontal="right"/>
      <protection/>
    </xf>
    <xf numFmtId="0" fontId="9" fillId="0" borderId="0" xfId="20" applyFont="1" applyBorder="1" applyAlignment="1">
      <alignment horizontal="right"/>
      <protection/>
    </xf>
    <xf numFmtId="4" fontId="11" fillId="0" borderId="5" xfId="20" applyNumberFormat="1" applyFont="1" applyFill="1" applyBorder="1" applyAlignment="1">
      <alignment horizontal="right"/>
      <protection/>
    </xf>
    <xf numFmtId="0" fontId="11" fillId="0" borderId="0" xfId="22" applyFont="1" applyBorder="1" applyAlignment="1" applyProtection="1">
      <alignment horizontal="center" wrapText="1"/>
      <protection locked="0"/>
    </xf>
    <xf numFmtId="4" fontId="11" fillId="0" borderId="0" xfId="22" applyNumberFormat="1" applyFont="1" applyBorder="1" applyAlignment="1" applyProtection="1">
      <alignment horizontal="right"/>
      <protection locked="0"/>
    </xf>
    <xf numFmtId="166" fontId="11" fillId="0" borderId="7" xfId="20" applyNumberFormat="1" applyFont="1" applyBorder="1" applyAlignment="1">
      <alignment/>
      <protection/>
    </xf>
    <xf numFmtId="0" fontId="3" fillId="0" borderId="10" xfId="20" applyBorder="1" applyAlignment="1">
      <alignment/>
      <protection/>
    </xf>
    <xf numFmtId="0" fontId="12" fillId="0" borderId="5" xfId="22" applyFont="1" applyFill="1" applyBorder="1" applyAlignment="1" applyProtection="1">
      <alignment horizontal="left" wrapText="1"/>
      <protection locked="0"/>
    </xf>
    <xf numFmtId="0" fontId="3" fillId="0" borderId="7" xfId="20" applyFill="1" applyBorder="1" applyAlignment="1">
      <alignment/>
      <protection/>
    </xf>
    <xf numFmtId="49" fontId="11" fillId="0" borderId="10" xfId="20" applyNumberFormat="1" applyFont="1" applyFill="1" applyBorder="1" applyAlignment="1">
      <alignment horizontal="left" vertical="top"/>
      <protection/>
    </xf>
    <xf numFmtId="0" fontId="11" fillId="0" borderId="10" xfId="20" applyFont="1" applyFill="1" applyBorder="1" applyAlignment="1">
      <alignment wrapText="1"/>
      <protection/>
    </xf>
    <xf numFmtId="165" fontId="11" fillId="0" borderId="10" xfId="20" applyNumberFormat="1" applyFont="1" applyBorder="1">
      <alignment/>
      <protection/>
    </xf>
    <xf numFmtId="0" fontId="11" fillId="0" borderId="15" xfId="20" applyFont="1" applyBorder="1" applyAlignment="1">
      <alignment horizontal="center"/>
      <protection/>
    </xf>
    <xf numFmtId="0" fontId="11" fillId="0" borderId="0" xfId="22" applyFont="1" applyFill="1" applyBorder="1" applyAlignment="1" applyProtection="1">
      <alignment horizontal="left" wrapText="1"/>
      <protection locked="0"/>
    </xf>
    <xf numFmtId="49" fontId="9" fillId="0" borderId="12" xfId="20" applyNumberFormat="1" applyFont="1" applyFill="1" applyBorder="1" applyAlignment="1">
      <alignment horizontal="left" vertical="top"/>
      <protection/>
    </xf>
    <xf numFmtId="49" fontId="11" fillId="0" borderId="12" xfId="20" applyNumberFormat="1" applyFont="1" applyBorder="1" applyAlignment="1">
      <alignment horizontal="center" shrinkToFit="1"/>
      <protection/>
    </xf>
    <xf numFmtId="49" fontId="11" fillId="0" borderId="5" xfId="20" applyNumberFormat="1" applyFont="1" applyBorder="1" applyAlignment="1">
      <alignment horizontal="left"/>
      <protection/>
    </xf>
    <xf numFmtId="0" fontId="9" fillId="0" borderId="17" xfId="20" applyFont="1" applyBorder="1">
      <alignment/>
      <protection/>
    </xf>
    <xf numFmtId="0" fontId="11" fillId="0" borderId="10" xfId="20" applyNumberFormat="1" applyFont="1" applyBorder="1" applyAlignment="1">
      <alignment horizontal="right"/>
      <protection/>
    </xf>
    <xf numFmtId="0" fontId="9" fillId="0" borderId="9" xfId="20" applyFont="1" applyBorder="1" applyAlignment="1">
      <alignment horizontal="center"/>
      <protection/>
    </xf>
    <xf numFmtId="0" fontId="11" fillId="0" borderId="5" xfId="20" applyNumberFormat="1" applyFont="1" applyBorder="1">
      <alignment/>
      <protection/>
    </xf>
    <xf numFmtId="0" fontId="11" fillId="0" borderId="5" xfId="20" applyFont="1" applyBorder="1">
      <alignment/>
      <protection/>
    </xf>
    <xf numFmtId="168" fontId="11" fillId="0" borderId="5" xfId="20" applyNumberFormat="1" applyFont="1" applyBorder="1" applyAlignment="1">
      <alignment/>
      <protection/>
    </xf>
    <xf numFmtId="49" fontId="11" fillId="0" borderId="17" xfId="20" applyNumberFormat="1" applyFont="1" applyBorder="1" applyAlignment="1">
      <alignment horizontal="center" shrinkToFit="1"/>
      <protection/>
    </xf>
    <xf numFmtId="0" fontId="8" fillId="2" borderId="6" xfId="20" applyFont="1" applyFill="1" applyBorder="1" applyAlignment="1">
      <alignment horizontal="center" wrapText="1"/>
      <protection/>
    </xf>
    <xf numFmtId="4" fontId="11" fillId="0" borderId="0" xfId="22" applyNumberFormat="1" applyFont="1" applyFill="1" applyBorder="1" applyAlignment="1" applyProtection="1">
      <alignment horizontal="right"/>
      <protection locked="0"/>
    </xf>
    <xf numFmtId="0" fontId="3" fillId="0" borderId="10" xfId="20" applyFill="1" applyBorder="1" applyAlignment="1">
      <alignment/>
      <protection/>
    </xf>
    <xf numFmtId="0" fontId="12" fillId="0" borderId="10" xfId="20" applyFont="1" applyBorder="1" applyAlignment="1">
      <alignment wrapText="1"/>
      <protection/>
    </xf>
    <xf numFmtId="168" fontId="11" fillId="0" borderId="10" xfId="20" applyNumberFormat="1" applyFont="1" applyBorder="1" applyAlignment="1">
      <alignment/>
      <protection/>
    </xf>
    <xf numFmtId="168" fontId="11" fillId="0" borderId="5" xfId="20" applyNumberFormat="1" applyFont="1" applyBorder="1" applyAlignment="1">
      <alignment horizontal="right"/>
      <protection/>
    </xf>
    <xf numFmtId="0" fontId="11" fillId="0" borderId="0" xfId="20" applyFont="1" applyFill="1" applyBorder="1" applyAlignment="1">
      <alignment/>
      <protection/>
    </xf>
    <xf numFmtId="0" fontId="3" fillId="0" borderId="1" xfId="20" applyBorder="1">
      <alignment/>
      <protection/>
    </xf>
    <xf numFmtId="0" fontId="3" fillId="0" borderId="1" xfId="20" applyFont="1" applyBorder="1">
      <alignment/>
      <protection/>
    </xf>
    <xf numFmtId="0" fontId="3" fillId="0" borderId="1" xfId="22" applyNumberFormat="1" applyBorder="1" applyAlignment="1">
      <alignment horizontal="left"/>
      <protection/>
    </xf>
    <xf numFmtId="0" fontId="3" fillId="0" borderId="3" xfId="22" applyNumberFormat="1" applyBorder="1">
      <alignment/>
      <protection/>
    </xf>
    <xf numFmtId="0" fontId="3" fillId="0" borderId="0" xfId="22">
      <alignment/>
      <protection/>
    </xf>
    <xf numFmtId="0" fontId="16" fillId="0" borderId="4" xfId="20" applyFont="1" applyBorder="1">
      <alignment/>
      <protection/>
    </xf>
    <xf numFmtId="0" fontId="3" fillId="0" borderId="4" xfId="20" applyBorder="1">
      <alignment/>
      <protection/>
    </xf>
    <xf numFmtId="0" fontId="3" fillId="0" borderId="4" xfId="20" applyBorder="1" applyAlignment="1">
      <alignment horizontal="right"/>
      <protection/>
    </xf>
    <xf numFmtId="0" fontId="3" fillId="0" borderId="0" xfId="22" applyBorder="1">
      <alignment/>
      <protection/>
    </xf>
    <xf numFmtId="0" fontId="18" fillId="0" borderId="18" xfId="22" applyFont="1" applyFill="1" applyBorder="1">
      <alignment/>
      <protection/>
    </xf>
    <xf numFmtId="0" fontId="18" fillId="0" borderId="19" xfId="22" applyFont="1" applyFill="1" applyBorder="1">
      <alignment/>
      <protection/>
    </xf>
    <xf numFmtId="0" fontId="18" fillId="0" borderId="20" xfId="22" applyFont="1" applyFill="1" applyBorder="1">
      <alignment/>
      <protection/>
    </xf>
    <xf numFmtId="2" fontId="11" fillId="0" borderId="21" xfId="22" applyNumberFormat="1" applyFont="1" applyFill="1" applyBorder="1">
      <alignment/>
      <protection/>
    </xf>
    <xf numFmtId="3" fontId="11" fillId="0" borderId="7" xfId="22" applyNumberFormat="1" applyFont="1" applyFill="1" applyBorder="1">
      <alignment/>
      <protection/>
    </xf>
    <xf numFmtId="3" fontId="11" fillId="0" borderId="22" xfId="22" applyNumberFormat="1" applyFont="1" applyFill="1" applyBorder="1">
      <alignment/>
      <protection/>
    </xf>
    <xf numFmtId="3" fontId="3" fillId="0" borderId="22" xfId="22" applyNumberFormat="1" applyFont="1" applyFill="1" applyBorder="1">
      <alignment/>
      <protection/>
    </xf>
    <xf numFmtId="3" fontId="3" fillId="0" borderId="23" xfId="22" applyNumberFormat="1" applyFont="1" applyFill="1" applyBorder="1">
      <alignment/>
      <protection/>
    </xf>
    <xf numFmtId="49" fontId="19" fillId="0" borderId="21" xfId="22" applyNumberFormat="1" applyFont="1" applyFill="1" applyBorder="1">
      <alignment/>
      <protection/>
    </xf>
    <xf numFmtId="3" fontId="3" fillId="0" borderId="7" xfId="22" applyNumberFormat="1" applyFont="1" applyFill="1" applyBorder="1">
      <alignment/>
      <protection/>
    </xf>
    <xf numFmtId="3" fontId="9" fillId="0" borderId="18" xfId="22" applyNumberFormat="1" applyFont="1" applyFill="1" applyBorder="1">
      <alignment/>
      <protection/>
    </xf>
    <xf numFmtId="3" fontId="9" fillId="0" borderId="19" xfId="22" applyNumberFormat="1" applyFont="1" applyFill="1" applyBorder="1">
      <alignment/>
      <protection/>
    </xf>
    <xf numFmtId="3" fontId="9" fillId="0" borderId="20" xfId="22" applyNumberFormat="1" applyFont="1" applyFill="1" applyBorder="1">
      <alignment/>
      <protection/>
    </xf>
    <xf numFmtId="0" fontId="18" fillId="0" borderId="0" xfId="22" applyFont="1">
      <alignment/>
      <protection/>
    </xf>
    <xf numFmtId="0" fontId="3" fillId="0" borderId="0" xfId="22" applyFill="1" applyBorder="1">
      <alignment/>
      <protection/>
    </xf>
    <xf numFmtId="3" fontId="3" fillId="0" borderId="0" xfId="22" applyNumberFormat="1">
      <alignment/>
      <protection/>
    </xf>
    <xf numFmtId="0" fontId="3" fillId="0" borderId="0" xfId="22" applyFill="1">
      <alignment/>
      <protection/>
    </xf>
    <xf numFmtId="0" fontId="18" fillId="0" borderId="24" xfId="22" applyFont="1" applyFill="1" applyBorder="1" applyAlignment="1">
      <alignment horizontal="right"/>
      <protection/>
    </xf>
    <xf numFmtId="0" fontId="18" fillId="0" borderId="25" xfId="22" applyFont="1" applyFill="1" applyBorder="1" applyAlignment="1">
      <alignment horizontal="right"/>
      <protection/>
    </xf>
    <xf numFmtId="0" fontId="18" fillId="0" borderId="26" xfId="22" applyFont="1" applyFill="1" applyBorder="1" applyAlignment="1">
      <alignment horizontal="center"/>
      <protection/>
    </xf>
    <xf numFmtId="4" fontId="20" fillId="0" borderId="25" xfId="22" applyNumberFormat="1" applyFont="1" applyFill="1" applyBorder="1" applyAlignment="1">
      <alignment horizontal="right"/>
      <protection/>
    </xf>
    <xf numFmtId="4" fontId="20" fillId="0" borderId="27" xfId="22" applyNumberFormat="1" applyFont="1" applyFill="1" applyBorder="1" applyAlignment="1">
      <alignment horizontal="right"/>
      <protection/>
    </xf>
    <xf numFmtId="3" fontId="19" fillId="0" borderId="0" xfId="22" applyNumberFormat="1" applyFont="1">
      <alignment/>
      <protection/>
    </xf>
    <xf numFmtId="4" fontId="19" fillId="0" borderId="0" xfId="22" applyNumberFormat="1" applyFont="1">
      <alignment/>
      <protection/>
    </xf>
    <xf numFmtId="4" fontId="3" fillId="0" borderId="0" xfId="22" applyNumberFormat="1">
      <alignment/>
      <protection/>
    </xf>
    <xf numFmtId="0" fontId="17" fillId="0" borderId="0" xfId="22" applyFont="1" applyAlignment="1">
      <alignment horizontal="centerContinuous"/>
      <protection/>
    </xf>
    <xf numFmtId="0" fontId="3" fillId="0" borderId="0" xfId="22" applyAlignment="1">
      <alignment horizontal="centerContinuous"/>
      <protection/>
    </xf>
    <xf numFmtId="0" fontId="3" fillId="0" borderId="28" xfId="22" applyBorder="1">
      <alignment/>
      <protection/>
    </xf>
    <xf numFmtId="0" fontId="3" fillId="0" borderId="29" xfId="22" applyBorder="1">
      <alignment/>
      <protection/>
    </xf>
    <xf numFmtId="0" fontId="3" fillId="0" borderId="30" xfId="22" applyBorder="1">
      <alignment/>
      <protection/>
    </xf>
    <xf numFmtId="0" fontId="3" fillId="0" borderId="31" xfId="22" applyBorder="1">
      <alignment/>
      <protection/>
    </xf>
    <xf numFmtId="49" fontId="21" fillId="2" borderId="21" xfId="22" applyNumberFormat="1" applyFont="1" applyFill="1" applyBorder="1">
      <alignment/>
      <protection/>
    </xf>
    <xf numFmtId="49" fontId="3" fillId="2" borderId="7" xfId="22" applyNumberFormat="1" applyFill="1" applyBorder="1">
      <alignment/>
      <protection/>
    </xf>
    <xf numFmtId="0" fontId="3" fillId="0" borderId="32" xfId="22" applyBorder="1">
      <alignment/>
      <protection/>
    </xf>
    <xf numFmtId="0" fontId="3" fillId="0" borderId="33" xfId="22" applyBorder="1">
      <alignment/>
      <protection/>
    </xf>
    <xf numFmtId="0" fontId="3" fillId="0" borderId="8" xfId="22" applyBorder="1">
      <alignment/>
      <protection/>
    </xf>
    <xf numFmtId="0" fontId="3" fillId="0" borderId="10" xfId="22" applyBorder="1">
      <alignment/>
      <protection/>
    </xf>
    <xf numFmtId="0" fontId="3" fillId="0" borderId="17" xfId="22" applyBorder="1">
      <alignment/>
      <protection/>
    </xf>
    <xf numFmtId="0" fontId="3" fillId="0" borderId="34" xfId="22" applyBorder="1">
      <alignment/>
      <protection/>
    </xf>
    <xf numFmtId="0" fontId="16" fillId="2" borderId="0" xfId="22" applyFont="1" applyFill="1" applyBorder="1">
      <alignment/>
      <protection/>
    </xf>
    <xf numFmtId="0" fontId="3" fillId="2" borderId="0" xfId="22" applyFill="1" applyBorder="1">
      <alignment/>
      <protection/>
    </xf>
    <xf numFmtId="49" fontId="3" fillId="0" borderId="15" xfId="22" applyNumberFormat="1" applyBorder="1" applyAlignment="1">
      <alignment horizontal="left"/>
      <protection/>
    </xf>
    <xf numFmtId="0" fontId="3" fillId="0" borderId="17" xfId="22" applyNumberFormat="1" applyBorder="1">
      <alignment/>
      <protection/>
    </xf>
    <xf numFmtId="0" fontId="3" fillId="0" borderId="10" xfId="22" applyNumberFormat="1" applyBorder="1">
      <alignment/>
      <protection/>
    </xf>
    <xf numFmtId="0" fontId="3" fillId="0" borderId="34" xfId="22" applyNumberFormat="1" applyBorder="1">
      <alignment/>
      <protection/>
    </xf>
    <xf numFmtId="0" fontId="3" fillId="0" borderId="0" xfId="22" applyNumberFormat="1">
      <alignment/>
      <protection/>
    </xf>
    <xf numFmtId="3" fontId="3" fillId="0" borderId="34" xfId="22" applyNumberFormat="1" applyBorder="1">
      <alignment/>
      <protection/>
    </xf>
    <xf numFmtId="0" fontId="3" fillId="0" borderId="35" xfId="22" applyBorder="1">
      <alignment/>
      <protection/>
    </xf>
    <xf numFmtId="0" fontId="3" fillId="0" borderId="36" xfId="22" applyBorder="1">
      <alignment/>
      <protection/>
    </xf>
    <xf numFmtId="0" fontId="3" fillId="0" borderId="14" xfId="22" applyBorder="1">
      <alignment/>
      <protection/>
    </xf>
    <xf numFmtId="0" fontId="3" fillId="0" borderId="37" xfId="22" applyBorder="1">
      <alignment/>
      <protection/>
    </xf>
    <xf numFmtId="0" fontId="3" fillId="0" borderId="21" xfId="22" applyBorder="1">
      <alignment/>
      <protection/>
    </xf>
    <xf numFmtId="0" fontId="3" fillId="0" borderId="15" xfId="22" applyBorder="1">
      <alignment/>
      <protection/>
    </xf>
    <xf numFmtId="0" fontId="17" fillId="0" borderId="38" xfId="22" applyFont="1" applyBorder="1" applyAlignment="1">
      <alignment horizontal="centerContinuous" vertical="center"/>
      <protection/>
    </xf>
    <xf numFmtId="0" fontId="22" fillId="0" borderId="39" xfId="22" applyFont="1" applyBorder="1" applyAlignment="1">
      <alignment horizontal="centerContinuous" vertical="center"/>
      <protection/>
    </xf>
    <xf numFmtId="0" fontId="3" fillId="0" borderId="39" xfId="22" applyBorder="1" applyAlignment="1">
      <alignment horizontal="centerContinuous" vertical="center"/>
      <protection/>
    </xf>
    <xf numFmtId="0" fontId="3" fillId="0" borderId="40" xfId="22" applyBorder="1" applyAlignment="1">
      <alignment horizontal="centerContinuous" vertical="center"/>
      <protection/>
    </xf>
    <xf numFmtId="0" fontId="18" fillId="0" borderId="41" xfId="22" applyFont="1" applyBorder="1" applyAlignment="1">
      <alignment horizontal="left"/>
      <protection/>
    </xf>
    <xf numFmtId="0" fontId="3" fillId="0" borderId="42" xfId="22" applyBorder="1" applyAlignment="1">
      <alignment horizontal="left"/>
      <protection/>
    </xf>
    <xf numFmtId="0" fontId="3" fillId="0" borderId="43" xfId="22" applyBorder="1" applyAlignment="1">
      <alignment horizontal="centerContinuous"/>
      <protection/>
    </xf>
    <xf numFmtId="0" fontId="18" fillId="0" borderId="42" xfId="22" applyFont="1" applyBorder="1" applyAlignment="1">
      <alignment horizontal="centerContinuous"/>
      <protection/>
    </xf>
    <xf numFmtId="0" fontId="3" fillId="0" borderId="42" xfId="22" applyBorder="1" applyAlignment="1">
      <alignment horizontal="centerContinuous"/>
      <protection/>
    </xf>
    <xf numFmtId="0" fontId="3" fillId="0" borderId="44" xfId="22" applyBorder="1">
      <alignment/>
      <protection/>
    </xf>
    <xf numFmtId="0" fontId="3" fillId="0" borderId="12" xfId="22" applyBorder="1">
      <alignment/>
      <protection/>
    </xf>
    <xf numFmtId="3" fontId="3" fillId="0" borderId="45" xfId="22" applyNumberFormat="1" applyBorder="1">
      <alignment/>
      <protection/>
    </xf>
    <xf numFmtId="3" fontId="11" fillId="0" borderId="45" xfId="22" applyNumberFormat="1" applyFont="1" applyBorder="1">
      <alignment/>
      <protection/>
    </xf>
    <xf numFmtId="0" fontId="3" fillId="0" borderId="46" xfId="22" applyBorder="1">
      <alignment/>
      <protection/>
    </xf>
    <xf numFmtId="0" fontId="3" fillId="0" borderId="47" xfId="22" applyBorder="1">
      <alignment/>
      <protection/>
    </xf>
    <xf numFmtId="3" fontId="3" fillId="0" borderId="36" xfId="22" applyNumberFormat="1" applyBorder="1">
      <alignment/>
      <protection/>
    </xf>
    <xf numFmtId="0" fontId="3" fillId="0" borderId="6" xfId="22" applyBorder="1">
      <alignment/>
      <protection/>
    </xf>
    <xf numFmtId="3" fontId="11" fillId="0" borderId="48" xfId="22" applyNumberFormat="1" applyFont="1" applyBorder="1">
      <alignment/>
      <protection/>
    </xf>
    <xf numFmtId="0" fontId="3" fillId="0" borderId="49" xfId="22" applyBorder="1">
      <alignment/>
      <protection/>
    </xf>
    <xf numFmtId="3" fontId="3" fillId="0" borderId="50" xfId="22" applyNumberFormat="1" applyBorder="1">
      <alignment/>
      <protection/>
    </xf>
    <xf numFmtId="0" fontId="3" fillId="0" borderId="51" xfId="22" applyBorder="1">
      <alignment/>
      <protection/>
    </xf>
    <xf numFmtId="0" fontId="3" fillId="0" borderId="52" xfId="22" applyBorder="1">
      <alignment/>
      <protection/>
    </xf>
    <xf numFmtId="0" fontId="3" fillId="0" borderId="0" xfId="22" applyBorder="1" applyAlignment="1">
      <alignment horizontal="right"/>
      <protection/>
    </xf>
    <xf numFmtId="170" fontId="3" fillId="0" borderId="0" xfId="22" applyNumberFormat="1" applyBorder="1">
      <alignment/>
      <protection/>
    </xf>
    <xf numFmtId="0" fontId="3" fillId="0" borderId="17" xfId="22" applyNumberFormat="1" applyBorder="1" applyAlignment="1">
      <alignment horizontal="right"/>
      <protection/>
    </xf>
    <xf numFmtId="171" fontId="3" fillId="0" borderId="36" xfId="22" applyNumberFormat="1" applyBorder="1">
      <alignment/>
      <protection/>
    </xf>
    <xf numFmtId="171" fontId="3" fillId="0" borderId="0" xfId="22" applyNumberFormat="1" applyBorder="1">
      <alignment/>
      <protection/>
    </xf>
    <xf numFmtId="0" fontId="22" fillId="0" borderId="49" xfId="22" applyFont="1" applyFill="1" applyBorder="1">
      <alignment/>
      <protection/>
    </xf>
    <xf numFmtId="0" fontId="22" fillId="0" borderId="50" xfId="22" applyFont="1" applyFill="1" applyBorder="1">
      <alignment/>
      <protection/>
    </xf>
    <xf numFmtId="0" fontId="22" fillId="0" borderId="53" xfId="22" applyFont="1" applyFill="1" applyBorder="1">
      <alignment/>
      <protection/>
    </xf>
    <xf numFmtId="171" fontId="22" fillId="0" borderId="50" xfId="22" applyNumberFormat="1" applyFont="1" applyFill="1" applyBorder="1">
      <alignment/>
      <protection/>
    </xf>
    <xf numFmtId="0" fontId="22" fillId="0" borderId="54" xfId="22" applyFont="1" applyFill="1" applyBorder="1">
      <alignment/>
      <protection/>
    </xf>
    <xf numFmtId="0" fontId="22" fillId="0" borderId="0" xfId="22" applyFont="1">
      <alignment/>
      <protection/>
    </xf>
    <xf numFmtId="0" fontId="3" fillId="0" borderId="0" xfId="22" applyAlignment="1">
      <alignment/>
      <protection/>
    </xf>
    <xf numFmtId="0" fontId="3" fillId="0" borderId="0" xfId="22" applyAlignment="1">
      <alignment vertical="justify"/>
      <protection/>
    </xf>
    <xf numFmtId="3" fontId="11" fillId="0" borderId="46" xfId="22" applyNumberFormat="1" applyFont="1" applyFill="1" applyBorder="1" applyAlignment="1">
      <alignment horizontal="right"/>
      <protection/>
    </xf>
    <xf numFmtId="169" fontId="11" fillId="0" borderId="5" xfId="22" applyNumberFormat="1" applyFont="1" applyFill="1" applyBorder="1" applyAlignment="1">
      <alignment horizontal="right"/>
      <protection/>
    </xf>
    <xf numFmtId="3" fontId="11" fillId="0" borderId="13" xfId="22" applyNumberFormat="1" applyFont="1" applyFill="1" applyBorder="1" applyAlignment="1">
      <alignment horizontal="right"/>
      <protection/>
    </xf>
    <xf numFmtId="4" fontId="11" fillId="0" borderId="12" xfId="22" applyNumberFormat="1" applyFont="1" applyFill="1" applyBorder="1" applyAlignment="1">
      <alignment horizontal="right"/>
      <protection/>
    </xf>
    <xf numFmtId="3" fontId="11" fillId="0" borderId="55" xfId="22" applyNumberFormat="1" applyFont="1" applyFill="1" applyBorder="1" applyAlignment="1">
      <alignment horizontal="right"/>
      <protection/>
    </xf>
    <xf numFmtId="4" fontId="11" fillId="0" borderId="49" xfId="22" applyNumberFormat="1" applyFont="1" applyFill="1" applyBorder="1">
      <alignment/>
      <protection/>
    </xf>
    <xf numFmtId="4" fontId="11" fillId="0" borderId="50" xfId="22" applyNumberFormat="1" applyFont="1" applyFill="1" applyBorder="1">
      <alignment/>
      <protection/>
    </xf>
    <xf numFmtId="0" fontId="11" fillId="0" borderId="36" xfId="22" applyFont="1" applyBorder="1">
      <alignment/>
      <protection/>
    </xf>
    <xf numFmtId="0" fontId="11" fillId="0" borderId="9" xfId="20" applyFont="1" applyBorder="1" applyAlignment="1">
      <alignment horizontal="left"/>
      <protection/>
    </xf>
    <xf numFmtId="3" fontId="11" fillId="0" borderId="5" xfId="20" applyNumberFormat="1" applyFont="1" applyBorder="1">
      <alignment/>
      <protection/>
    </xf>
    <xf numFmtId="3" fontId="11" fillId="0" borderId="9" xfId="20" applyNumberFormat="1" applyFont="1" applyBorder="1" applyAlignment="1">
      <alignment wrapText="1"/>
      <protection/>
    </xf>
    <xf numFmtId="3" fontId="11" fillId="0" borderId="5" xfId="20" applyNumberFormat="1" applyFont="1" applyBorder="1" applyAlignment="1">
      <alignment wrapText="1"/>
      <protection/>
    </xf>
    <xf numFmtId="0" fontId="23" fillId="0" borderId="0" xfId="22" applyFont="1" applyAlignment="1">
      <alignment vertical="top" wrapText="1"/>
      <protection/>
    </xf>
    <xf numFmtId="0" fontId="24" fillId="0" borderId="0" xfId="20" applyFont="1" applyAlignment="1">
      <alignment/>
      <protection/>
    </xf>
    <xf numFmtId="0" fontId="25" fillId="0" borderId="0" xfId="20" applyFont="1" applyAlignment="1">
      <alignment/>
      <protection/>
    </xf>
    <xf numFmtId="0" fontId="25" fillId="0" borderId="0" xfId="20" applyFont="1" applyFill="1" applyAlignment="1">
      <alignment/>
      <protection/>
    </xf>
    <xf numFmtId="0" fontId="25" fillId="0" borderId="0" xfId="20" applyFont="1">
      <alignment/>
      <protection/>
    </xf>
    <xf numFmtId="0" fontId="24" fillId="0" borderId="0" xfId="20" applyFont="1">
      <alignment/>
      <protection/>
    </xf>
    <xf numFmtId="0" fontId="25" fillId="0" borderId="0" xfId="20" applyFont="1" applyAlignment="1">
      <alignment horizontal="left"/>
      <protection/>
    </xf>
    <xf numFmtId="0" fontId="11" fillId="0" borderId="35" xfId="20" applyFont="1" applyBorder="1" applyAlignment="1">
      <alignment horizontal="left"/>
      <protection/>
    </xf>
    <xf numFmtId="0" fontId="11" fillId="0" borderId="36" xfId="20" applyFont="1" applyBorder="1" applyAlignment="1">
      <alignment horizontal="left"/>
      <protection/>
    </xf>
    <xf numFmtId="0" fontId="11" fillId="0" borderId="6" xfId="20" applyFont="1" applyBorder="1" applyAlignment="1">
      <alignment horizontal="left"/>
      <protection/>
    </xf>
    <xf numFmtId="0" fontId="3" fillId="0" borderId="0" xfId="22" applyAlignment="1">
      <alignment horizontal="left" wrapText="1"/>
      <protection/>
    </xf>
    <xf numFmtId="0" fontId="16" fillId="2" borderId="16" xfId="22" applyFont="1" applyFill="1" applyBorder="1" applyAlignment="1">
      <alignment horizontal="left"/>
      <protection/>
    </xf>
    <xf numFmtId="0" fontId="16" fillId="2" borderId="12" xfId="22" applyFont="1" applyFill="1" applyBorder="1" applyAlignment="1">
      <alignment horizontal="left"/>
      <protection/>
    </xf>
    <xf numFmtId="0" fontId="20" fillId="0" borderId="36" xfId="22" applyFont="1" applyBorder="1" applyAlignment="1">
      <alignment horizontal="left"/>
      <protection/>
    </xf>
    <xf numFmtId="0" fontId="20" fillId="0" borderId="6" xfId="22" applyFont="1" applyBorder="1" applyAlignment="1">
      <alignment horizontal="left"/>
      <protection/>
    </xf>
    <xf numFmtId="0" fontId="18" fillId="0" borderId="16" xfId="22" applyFont="1" applyBorder="1" applyAlignment="1">
      <alignment horizontal="left"/>
      <protection/>
    </xf>
    <xf numFmtId="0" fontId="18" fillId="0" borderId="12" xfId="22" applyFont="1" applyBorder="1" applyAlignment="1">
      <alignment horizontal="left"/>
      <protection/>
    </xf>
    <xf numFmtId="0" fontId="18" fillId="0" borderId="55" xfId="22" applyFont="1" applyBorder="1" applyAlignment="1">
      <alignment horizontal="left"/>
      <protection/>
    </xf>
    <xf numFmtId="0" fontId="11" fillId="0" borderId="56" xfId="20" applyFont="1" applyBorder="1" applyAlignment="1">
      <alignment horizontal="left"/>
      <protection/>
    </xf>
    <xf numFmtId="0" fontId="11" fillId="0" borderId="25" xfId="20" applyFont="1" applyBorder="1" applyAlignment="1">
      <alignment horizontal="left"/>
      <protection/>
    </xf>
    <xf numFmtId="0" fontId="11" fillId="0" borderId="26" xfId="20" applyFont="1" applyBorder="1" applyAlignment="1">
      <alignment horizontal="left"/>
      <protection/>
    </xf>
    <xf numFmtId="0" fontId="18" fillId="0" borderId="41" xfId="22" applyFont="1" applyFill="1" applyBorder="1" applyAlignment="1">
      <alignment horizontal="center"/>
      <protection/>
    </xf>
    <xf numFmtId="0" fontId="18" fillId="0" borderId="42" xfId="22" applyFont="1" applyFill="1" applyBorder="1" applyAlignment="1">
      <alignment horizontal="center"/>
      <protection/>
    </xf>
    <xf numFmtId="0" fontId="18" fillId="0" borderId="43" xfId="22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0" fontId="3" fillId="0" borderId="58" xfId="20" applyFont="1" applyBorder="1" applyAlignment="1">
      <alignment horizontal="center"/>
      <protection/>
    </xf>
    <xf numFmtId="0" fontId="16" fillId="0" borderId="2" xfId="20" applyFont="1" applyBorder="1" applyAlignment="1">
      <alignment horizontal="center"/>
      <protection/>
    </xf>
    <xf numFmtId="0" fontId="16" fillId="0" borderId="1" xfId="20" applyFont="1" applyBorder="1" applyAlignment="1">
      <alignment horizontal="center"/>
      <protection/>
    </xf>
    <xf numFmtId="0" fontId="3" fillId="0" borderId="59" xfId="20" applyFont="1" applyBorder="1" applyAlignment="1">
      <alignment horizontal="center"/>
      <protection/>
    </xf>
    <xf numFmtId="0" fontId="3" fillId="0" borderId="60" xfId="20" applyFont="1" applyBorder="1" applyAlignment="1">
      <alignment horizontal="center"/>
      <protection/>
    </xf>
    <xf numFmtId="0" fontId="3" fillId="0" borderId="4" xfId="20" applyFont="1" applyBorder="1" applyAlignment="1">
      <alignment horizontal="left"/>
      <protection/>
    </xf>
    <xf numFmtId="0" fontId="3" fillId="0" borderId="61" xfId="20" applyFont="1" applyBorder="1" applyAlignment="1">
      <alignment horizontal="left"/>
      <protection/>
    </xf>
    <xf numFmtId="49" fontId="17" fillId="0" borderId="0" xfId="22" applyNumberFormat="1" applyFont="1" applyAlignment="1">
      <alignment horizontal="center"/>
      <protection/>
    </xf>
    <xf numFmtId="0" fontId="17" fillId="0" borderId="0" xfId="22" applyFont="1" applyFill="1" applyAlignment="1">
      <alignment horizontal="center"/>
      <protection/>
    </xf>
    <xf numFmtId="0" fontId="11" fillId="0" borderId="30" xfId="22" applyFont="1" applyFill="1" applyBorder="1" applyAlignment="1">
      <alignment horizontal="left"/>
      <protection/>
    </xf>
    <xf numFmtId="0" fontId="11" fillId="0" borderId="31" xfId="22" applyFont="1" applyFill="1" applyBorder="1" applyAlignment="1">
      <alignment horizontal="left"/>
      <protection/>
    </xf>
    <xf numFmtId="0" fontId="11" fillId="0" borderId="0" xfId="22" applyFont="1" applyFill="1" applyBorder="1" applyAlignment="1">
      <alignment horizontal="left"/>
      <protection/>
    </xf>
    <xf numFmtId="0" fontId="11" fillId="0" borderId="32" xfId="22" applyFont="1" applyFill="1" applyBorder="1" applyAlignment="1">
      <alignment horizontal="left"/>
      <protection/>
    </xf>
    <xf numFmtId="0" fontId="19" fillId="0" borderId="0" xfId="22" applyFont="1" applyFill="1" applyBorder="1" applyAlignment="1">
      <alignment horizontal="left"/>
      <protection/>
    </xf>
    <xf numFmtId="0" fontId="19" fillId="0" borderId="32" xfId="22" applyFont="1" applyFill="1" applyBorder="1" applyAlignment="1">
      <alignment horizontal="left"/>
      <protection/>
    </xf>
    <xf numFmtId="0" fontId="19" fillId="0" borderId="62" xfId="22" applyFont="1" applyFill="1" applyBorder="1" applyAlignment="1">
      <alignment horizontal="left"/>
      <protection/>
    </xf>
    <xf numFmtId="0" fontId="19" fillId="0" borderId="54" xfId="22" applyFont="1" applyFill="1" applyBorder="1" applyAlignment="1">
      <alignment horizontal="left"/>
      <protection/>
    </xf>
    <xf numFmtId="0" fontId="18" fillId="0" borderId="41" xfId="22" applyFont="1" applyFill="1" applyBorder="1" applyAlignment="1">
      <alignment horizontal="left"/>
      <protection/>
    </xf>
    <xf numFmtId="0" fontId="18" fillId="0" borderId="42" xfId="22" applyFont="1" applyFill="1" applyBorder="1" applyAlignment="1">
      <alignment horizontal="left"/>
      <protection/>
    </xf>
    <xf numFmtId="0" fontId="18" fillId="0" borderId="43" xfId="22" applyFont="1" applyFill="1" applyBorder="1" applyAlignment="1">
      <alignment horizontal="left"/>
      <protection/>
    </xf>
    <xf numFmtId="3" fontId="9" fillId="0" borderId="50" xfId="22" applyNumberFormat="1" applyFont="1" applyFill="1" applyBorder="1" applyAlignment="1">
      <alignment horizontal="right"/>
      <protection/>
    </xf>
    <xf numFmtId="3" fontId="9" fillId="0" borderId="63" xfId="22" applyNumberFormat="1" applyFont="1" applyFill="1" applyBorder="1" applyAlignment="1">
      <alignment horizontal="right"/>
      <protection/>
    </xf>
    <xf numFmtId="0" fontId="11" fillId="0" borderId="35" xfId="22" applyFont="1" applyFill="1" applyBorder="1" applyAlignment="1">
      <alignment horizontal="left"/>
      <protection/>
    </xf>
    <xf numFmtId="0" fontId="11" fillId="0" borderId="36" xfId="22" applyFont="1" applyFill="1" applyBorder="1" applyAlignment="1">
      <alignment horizontal="left"/>
      <protection/>
    </xf>
    <xf numFmtId="0" fontId="11" fillId="0" borderId="37" xfId="22" applyFont="1" applyFill="1" applyBorder="1" applyAlignment="1">
      <alignment horizontal="left"/>
      <protection/>
    </xf>
    <xf numFmtId="0" fontId="18" fillId="0" borderId="56" xfId="22" applyFont="1" applyFill="1" applyBorder="1" applyAlignment="1">
      <alignment horizontal="left"/>
      <protection/>
    </xf>
    <xf numFmtId="0" fontId="18" fillId="0" borderId="25" xfId="22" applyFont="1" applyFill="1" applyBorder="1" applyAlignment="1">
      <alignment horizontal="left"/>
      <protection/>
    </xf>
    <xf numFmtId="0" fontId="18" fillId="0" borderId="27" xfId="22" applyFont="1" applyFill="1" applyBorder="1" applyAlignment="1">
      <alignment horizontal="left"/>
      <protection/>
    </xf>
    <xf numFmtId="0" fontId="18" fillId="0" borderId="49" xfId="22" applyFont="1" applyFill="1" applyBorder="1" applyAlignment="1">
      <alignment horizontal="left"/>
      <protection/>
    </xf>
    <xf numFmtId="0" fontId="18" fillId="0" borderId="50" xfId="22" applyFont="1" applyFill="1" applyBorder="1" applyAlignment="1">
      <alignment horizontal="left"/>
      <protection/>
    </xf>
    <xf numFmtId="0" fontId="18" fillId="0" borderId="63" xfId="22" applyFont="1" applyFill="1" applyBorder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49" fontId="1" fillId="0" borderId="59" xfId="20" applyNumberFormat="1" applyFont="1" applyBorder="1" applyAlignment="1">
      <alignment horizontal="center"/>
      <protection/>
    </xf>
    <xf numFmtId="0" fontId="1" fillId="0" borderId="60" xfId="20" applyFont="1" applyBorder="1" applyAlignment="1">
      <alignment horizontal="center"/>
      <protection/>
    </xf>
    <xf numFmtId="4" fontId="9" fillId="0" borderId="64" xfId="20" applyNumberFormat="1" applyFont="1" applyBorder="1" applyAlignment="1">
      <alignment horizontal="center" shrinkToFit="1"/>
      <protection/>
    </xf>
    <xf numFmtId="0" fontId="9" fillId="0" borderId="4" xfId="20" applyFont="1" applyBorder="1" applyAlignment="1">
      <alignment horizontal="center" shrinkToFit="1"/>
      <protection/>
    </xf>
    <xf numFmtId="0" fontId="9" fillId="0" borderId="61" xfId="20" applyFont="1" applyBorder="1" applyAlignment="1">
      <alignment horizontal="center" shrinkToFi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 2" xfId="21"/>
    <cellStyle name="normální 2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-Moje\E-Silnice\Zak&#225;zky\zak&#225;zky%20proveden&#233;\1928%20Poln&#237;%20cesta%20HPC%201%20v%20k.&#250;.%20Kluck&#233;%20Chvalovice\cena%20p&#367;vodn&#237;\SO%20001V&#353;eobecn&#233;%20polo&#382;ky%20Kluck&#233;%20Chvalovi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\Users\barta\Documents\A-&#382;ivnost\A-Podnik&#225;n&#237;\A-Komunikace\Kol&#237;n\Kol&#237;n%20parkovi&#353;t&#283;-Za%20ba&#353;tou\A-&#382;ivnost\A-Podnik&#225;n&#237;\A-Komunikace\C&#237;rkvice%20-%20Jakub\C&#237;rkvice%20krok%203\ROZPO&#268;ET\Chodn&#237;k%20Jakub-Net&#345;e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 refreshError="1">
        <row r="5">
          <cell r="A5" t="str">
            <v>SO 001</v>
          </cell>
          <cell r="C5" t="str">
            <v>Všeobecné položky</v>
          </cell>
        </row>
        <row r="6">
          <cell r="G6">
            <v>0</v>
          </cell>
        </row>
        <row r="8">
          <cell r="C8" t="str">
            <v>OPTIMA s.r.o.</v>
          </cell>
        </row>
        <row r="30">
          <cell r="C30">
            <v>20</v>
          </cell>
        </row>
        <row r="32">
          <cell r="C32">
            <v>0</v>
          </cell>
        </row>
      </sheetData>
      <sheetData sheetId="1" refreshError="1">
        <row r="8">
          <cell r="E8">
            <v>63000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14">
          <cell r="H14">
            <v>0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 101"/>
      <sheetName val="SO 102"/>
      <sheetName val="SO 103"/>
      <sheetName val="SO 104"/>
      <sheetName val="SO 104b"/>
      <sheetName val="SO 105"/>
      <sheetName val="SO 105b"/>
      <sheetName val="SO 106"/>
    </sheetNames>
    <sheetDataSet>
      <sheetData sheetId="0" refreshError="1"/>
      <sheetData sheetId="1">
        <row r="17">
          <cell r="E17">
            <v>6076637.530036294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26">
          <cell r="H26">
            <v>425364.6271025406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view="pageBreakPreview" zoomScaleSheetLayoutView="100" workbookViewId="0" topLeftCell="A1">
      <selection activeCell="C6" sqref="C6"/>
    </sheetView>
  </sheetViews>
  <sheetFormatPr defaultColWidth="9.33203125" defaultRowHeight="12.75"/>
  <cols>
    <col min="1" max="1" width="2.33203125" style="174" customWidth="1"/>
    <col min="2" max="2" width="17.5" style="174" customWidth="1"/>
    <col min="3" max="3" width="18.5" style="174" customWidth="1"/>
    <col min="4" max="4" width="17" style="174" customWidth="1"/>
    <col min="5" max="5" width="15.83203125" style="174" customWidth="1"/>
    <col min="6" max="6" width="19.33203125" style="174" customWidth="1"/>
    <col min="7" max="7" width="17.83203125" style="174" customWidth="1"/>
    <col min="8" max="256" width="9.33203125" style="174" customWidth="1"/>
    <col min="257" max="257" width="2.33203125" style="174" customWidth="1"/>
    <col min="258" max="258" width="17.5" style="174" customWidth="1"/>
    <col min="259" max="259" width="18.5" style="174" customWidth="1"/>
    <col min="260" max="260" width="17" style="174" customWidth="1"/>
    <col min="261" max="261" width="15.83203125" style="174" customWidth="1"/>
    <col min="262" max="262" width="19.33203125" style="174" customWidth="1"/>
    <col min="263" max="263" width="17.83203125" style="174" customWidth="1"/>
    <col min="264" max="512" width="9.33203125" style="174" customWidth="1"/>
    <col min="513" max="513" width="2.33203125" style="174" customWidth="1"/>
    <col min="514" max="514" width="17.5" style="174" customWidth="1"/>
    <col min="515" max="515" width="18.5" style="174" customWidth="1"/>
    <col min="516" max="516" width="17" style="174" customWidth="1"/>
    <col min="517" max="517" width="15.83203125" style="174" customWidth="1"/>
    <col min="518" max="518" width="19.33203125" style="174" customWidth="1"/>
    <col min="519" max="519" width="17.83203125" style="174" customWidth="1"/>
    <col min="520" max="768" width="9.33203125" style="174" customWidth="1"/>
    <col min="769" max="769" width="2.33203125" style="174" customWidth="1"/>
    <col min="770" max="770" width="17.5" style="174" customWidth="1"/>
    <col min="771" max="771" width="18.5" style="174" customWidth="1"/>
    <col min="772" max="772" width="17" style="174" customWidth="1"/>
    <col min="773" max="773" width="15.83203125" style="174" customWidth="1"/>
    <col min="774" max="774" width="19.33203125" style="174" customWidth="1"/>
    <col min="775" max="775" width="17.83203125" style="174" customWidth="1"/>
    <col min="776" max="1024" width="9.33203125" style="174" customWidth="1"/>
    <col min="1025" max="1025" width="2.33203125" style="174" customWidth="1"/>
    <col min="1026" max="1026" width="17.5" style="174" customWidth="1"/>
    <col min="1027" max="1027" width="18.5" style="174" customWidth="1"/>
    <col min="1028" max="1028" width="17" style="174" customWidth="1"/>
    <col min="1029" max="1029" width="15.83203125" style="174" customWidth="1"/>
    <col min="1030" max="1030" width="19.33203125" style="174" customWidth="1"/>
    <col min="1031" max="1031" width="17.83203125" style="174" customWidth="1"/>
    <col min="1032" max="1280" width="9.33203125" style="174" customWidth="1"/>
    <col min="1281" max="1281" width="2.33203125" style="174" customWidth="1"/>
    <col min="1282" max="1282" width="17.5" style="174" customWidth="1"/>
    <col min="1283" max="1283" width="18.5" style="174" customWidth="1"/>
    <col min="1284" max="1284" width="17" style="174" customWidth="1"/>
    <col min="1285" max="1285" width="15.83203125" style="174" customWidth="1"/>
    <col min="1286" max="1286" width="19.33203125" style="174" customWidth="1"/>
    <col min="1287" max="1287" width="17.83203125" style="174" customWidth="1"/>
    <col min="1288" max="1536" width="9.33203125" style="174" customWidth="1"/>
    <col min="1537" max="1537" width="2.33203125" style="174" customWidth="1"/>
    <col min="1538" max="1538" width="17.5" style="174" customWidth="1"/>
    <col min="1539" max="1539" width="18.5" style="174" customWidth="1"/>
    <col min="1540" max="1540" width="17" style="174" customWidth="1"/>
    <col min="1541" max="1541" width="15.83203125" style="174" customWidth="1"/>
    <col min="1542" max="1542" width="19.33203125" style="174" customWidth="1"/>
    <col min="1543" max="1543" width="17.83203125" style="174" customWidth="1"/>
    <col min="1544" max="1792" width="9.33203125" style="174" customWidth="1"/>
    <col min="1793" max="1793" width="2.33203125" style="174" customWidth="1"/>
    <col min="1794" max="1794" width="17.5" style="174" customWidth="1"/>
    <col min="1795" max="1795" width="18.5" style="174" customWidth="1"/>
    <col min="1796" max="1796" width="17" style="174" customWidth="1"/>
    <col min="1797" max="1797" width="15.83203125" style="174" customWidth="1"/>
    <col min="1798" max="1798" width="19.33203125" style="174" customWidth="1"/>
    <col min="1799" max="1799" width="17.83203125" style="174" customWidth="1"/>
    <col min="1800" max="2048" width="9.33203125" style="174" customWidth="1"/>
    <col min="2049" max="2049" width="2.33203125" style="174" customWidth="1"/>
    <col min="2050" max="2050" width="17.5" style="174" customWidth="1"/>
    <col min="2051" max="2051" width="18.5" style="174" customWidth="1"/>
    <col min="2052" max="2052" width="17" style="174" customWidth="1"/>
    <col min="2053" max="2053" width="15.83203125" style="174" customWidth="1"/>
    <col min="2054" max="2054" width="19.33203125" style="174" customWidth="1"/>
    <col min="2055" max="2055" width="17.83203125" style="174" customWidth="1"/>
    <col min="2056" max="2304" width="9.33203125" style="174" customWidth="1"/>
    <col min="2305" max="2305" width="2.33203125" style="174" customWidth="1"/>
    <col min="2306" max="2306" width="17.5" style="174" customWidth="1"/>
    <col min="2307" max="2307" width="18.5" style="174" customWidth="1"/>
    <col min="2308" max="2308" width="17" style="174" customWidth="1"/>
    <col min="2309" max="2309" width="15.83203125" style="174" customWidth="1"/>
    <col min="2310" max="2310" width="19.33203125" style="174" customWidth="1"/>
    <col min="2311" max="2311" width="17.83203125" style="174" customWidth="1"/>
    <col min="2312" max="2560" width="9.33203125" style="174" customWidth="1"/>
    <col min="2561" max="2561" width="2.33203125" style="174" customWidth="1"/>
    <col min="2562" max="2562" width="17.5" style="174" customWidth="1"/>
    <col min="2563" max="2563" width="18.5" style="174" customWidth="1"/>
    <col min="2564" max="2564" width="17" style="174" customWidth="1"/>
    <col min="2565" max="2565" width="15.83203125" style="174" customWidth="1"/>
    <col min="2566" max="2566" width="19.33203125" style="174" customWidth="1"/>
    <col min="2567" max="2567" width="17.83203125" style="174" customWidth="1"/>
    <col min="2568" max="2816" width="9.33203125" style="174" customWidth="1"/>
    <col min="2817" max="2817" width="2.33203125" style="174" customWidth="1"/>
    <col min="2818" max="2818" width="17.5" style="174" customWidth="1"/>
    <col min="2819" max="2819" width="18.5" style="174" customWidth="1"/>
    <col min="2820" max="2820" width="17" style="174" customWidth="1"/>
    <col min="2821" max="2821" width="15.83203125" style="174" customWidth="1"/>
    <col min="2822" max="2822" width="19.33203125" style="174" customWidth="1"/>
    <col min="2823" max="2823" width="17.83203125" style="174" customWidth="1"/>
    <col min="2824" max="3072" width="9.33203125" style="174" customWidth="1"/>
    <col min="3073" max="3073" width="2.33203125" style="174" customWidth="1"/>
    <col min="3074" max="3074" width="17.5" style="174" customWidth="1"/>
    <col min="3075" max="3075" width="18.5" style="174" customWidth="1"/>
    <col min="3076" max="3076" width="17" style="174" customWidth="1"/>
    <col min="3077" max="3077" width="15.83203125" style="174" customWidth="1"/>
    <col min="3078" max="3078" width="19.33203125" style="174" customWidth="1"/>
    <col min="3079" max="3079" width="17.83203125" style="174" customWidth="1"/>
    <col min="3080" max="3328" width="9.33203125" style="174" customWidth="1"/>
    <col min="3329" max="3329" width="2.33203125" style="174" customWidth="1"/>
    <col min="3330" max="3330" width="17.5" style="174" customWidth="1"/>
    <col min="3331" max="3331" width="18.5" style="174" customWidth="1"/>
    <col min="3332" max="3332" width="17" style="174" customWidth="1"/>
    <col min="3333" max="3333" width="15.83203125" style="174" customWidth="1"/>
    <col min="3334" max="3334" width="19.33203125" style="174" customWidth="1"/>
    <col min="3335" max="3335" width="17.83203125" style="174" customWidth="1"/>
    <col min="3336" max="3584" width="9.33203125" style="174" customWidth="1"/>
    <col min="3585" max="3585" width="2.33203125" style="174" customWidth="1"/>
    <col min="3586" max="3586" width="17.5" style="174" customWidth="1"/>
    <col min="3587" max="3587" width="18.5" style="174" customWidth="1"/>
    <col min="3588" max="3588" width="17" style="174" customWidth="1"/>
    <col min="3589" max="3589" width="15.83203125" style="174" customWidth="1"/>
    <col min="3590" max="3590" width="19.33203125" style="174" customWidth="1"/>
    <col min="3591" max="3591" width="17.83203125" style="174" customWidth="1"/>
    <col min="3592" max="3840" width="9.33203125" style="174" customWidth="1"/>
    <col min="3841" max="3841" width="2.33203125" style="174" customWidth="1"/>
    <col min="3842" max="3842" width="17.5" style="174" customWidth="1"/>
    <col min="3843" max="3843" width="18.5" style="174" customWidth="1"/>
    <col min="3844" max="3844" width="17" style="174" customWidth="1"/>
    <col min="3845" max="3845" width="15.83203125" style="174" customWidth="1"/>
    <col min="3846" max="3846" width="19.33203125" style="174" customWidth="1"/>
    <col min="3847" max="3847" width="17.83203125" style="174" customWidth="1"/>
    <col min="3848" max="4096" width="9.33203125" style="174" customWidth="1"/>
    <col min="4097" max="4097" width="2.33203125" style="174" customWidth="1"/>
    <col min="4098" max="4098" width="17.5" style="174" customWidth="1"/>
    <col min="4099" max="4099" width="18.5" style="174" customWidth="1"/>
    <col min="4100" max="4100" width="17" style="174" customWidth="1"/>
    <col min="4101" max="4101" width="15.83203125" style="174" customWidth="1"/>
    <col min="4102" max="4102" width="19.33203125" style="174" customWidth="1"/>
    <col min="4103" max="4103" width="17.83203125" style="174" customWidth="1"/>
    <col min="4104" max="4352" width="9.33203125" style="174" customWidth="1"/>
    <col min="4353" max="4353" width="2.33203125" style="174" customWidth="1"/>
    <col min="4354" max="4354" width="17.5" style="174" customWidth="1"/>
    <col min="4355" max="4355" width="18.5" style="174" customWidth="1"/>
    <col min="4356" max="4356" width="17" style="174" customWidth="1"/>
    <col min="4357" max="4357" width="15.83203125" style="174" customWidth="1"/>
    <col min="4358" max="4358" width="19.33203125" style="174" customWidth="1"/>
    <col min="4359" max="4359" width="17.83203125" style="174" customWidth="1"/>
    <col min="4360" max="4608" width="9.33203125" style="174" customWidth="1"/>
    <col min="4609" max="4609" width="2.33203125" style="174" customWidth="1"/>
    <col min="4610" max="4610" width="17.5" style="174" customWidth="1"/>
    <col min="4611" max="4611" width="18.5" style="174" customWidth="1"/>
    <col min="4612" max="4612" width="17" style="174" customWidth="1"/>
    <col min="4613" max="4613" width="15.83203125" style="174" customWidth="1"/>
    <col min="4614" max="4614" width="19.33203125" style="174" customWidth="1"/>
    <col min="4615" max="4615" width="17.83203125" style="174" customWidth="1"/>
    <col min="4616" max="4864" width="9.33203125" style="174" customWidth="1"/>
    <col min="4865" max="4865" width="2.33203125" style="174" customWidth="1"/>
    <col min="4866" max="4866" width="17.5" style="174" customWidth="1"/>
    <col min="4867" max="4867" width="18.5" style="174" customWidth="1"/>
    <col min="4868" max="4868" width="17" style="174" customWidth="1"/>
    <col min="4869" max="4869" width="15.83203125" style="174" customWidth="1"/>
    <col min="4870" max="4870" width="19.33203125" style="174" customWidth="1"/>
    <col min="4871" max="4871" width="17.83203125" style="174" customWidth="1"/>
    <col min="4872" max="5120" width="9.33203125" style="174" customWidth="1"/>
    <col min="5121" max="5121" width="2.33203125" style="174" customWidth="1"/>
    <col min="5122" max="5122" width="17.5" style="174" customWidth="1"/>
    <col min="5123" max="5123" width="18.5" style="174" customWidth="1"/>
    <col min="5124" max="5124" width="17" style="174" customWidth="1"/>
    <col min="5125" max="5125" width="15.83203125" style="174" customWidth="1"/>
    <col min="5126" max="5126" width="19.33203125" style="174" customWidth="1"/>
    <col min="5127" max="5127" width="17.83203125" style="174" customWidth="1"/>
    <col min="5128" max="5376" width="9.33203125" style="174" customWidth="1"/>
    <col min="5377" max="5377" width="2.33203125" style="174" customWidth="1"/>
    <col min="5378" max="5378" width="17.5" style="174" customWidth="1"/>
    <col min="5379" max="5379" width="18.5" style="174" customWidth="1"/>
    <col min="5380" max="5380" width="17" style="174" customWidth="1"/>
    <col min="5381" max="5381" width="15.83203125" style="174" customWidth="1"/>
    <col min="5382" max="5382" width="19.33203125" style="174" customWidth="1"/>
    <col min="5383" max="5383" width="17.83203125" style="174" customWidth="1"/>
    <col min="5384" max="5632" width="9.33203125" style="174" customWidth="1"/>
    <col min="5633" max="5633" width="2.33203125" style="174" customWidth="1"/>
    <col min="5634" max="5634" width="17.5" style="174" customWidth="1"/>
    <col min="5635" max="5635" width="18.5" style="174" customWidth="1"/>
    <col min="5636" max="5636" width="17" style="174" customWidth="1"/>
    <col min="5637" max="5637" width="15.83203125" style="174" customWidth="1"/>
    <col min="5638" max="5638" width="19.33203125" style="174" customWidth="1"/>
    <col min="5639" max="5639" width="17.83203125" style="174" customWidth="1"/>
    <col min="5640" max="5888" width="9.33203125" style="174" customWidth="1"/>
    <col min="5889" max="5889" width="2.33203125" style="174" customWidth="1"/>
    <col min="5890" max="5890" width="17.5" style="174" customWidth="1"/>
    <col min="5891" max="5891" width="18.5" style="174" customWidth="1"/>
    <col min="5892" max="5892" width="17" style="174" customWidth="1"/>
    <col min="5893" max="5893" width="15.83203125" style="174" customWidth="1"/>
    <col min="5894" max="5894" width="19.33203125" style="174" customWidth="1"/>
    <col min="5895" max="5895" width="17.83203125" style="174" customWidth="1"/>
    <col min="5896" max="6144" width="9.33203125" style="174" customWidth="1"/>
    <col min="6145" max="6145" width="2.33203125" style="174" customWidth="1"/>
    <col min="6146" max="6146" width="17.5" style="174" customWidth="1"/>
    <col min="6147" max="6147" width="18.5" style="174" customWidth="1"/>
    <col min="6148" max="6148" width="17" style="174" customWidth="1"/>
    <col min="6149" max="6149" width="15.83203125" style="174" customWidth="1"/>
    <col min="6150" max="6150" width="19.33203125" style="174" customWidth="1"/>
    <col min="6151" max="6151" width="17.83203125" style="174" customWidth="1"/>
    <col min="6152" max="6400" width="9.33203125" style="174" customWidth="1"/>
    <col min="6401" max="6401" width="2.33203125" style="174" customWidth="1"/>
    <col min="6402" max="6402" width="17.5" style="174" customWidth="1"/>
    <col min="6403" max="6403" width="18.5" style="174" customWidth="1"/>
    <col min="6404" max="6404" width="17" style="174" customWidth="1"/>
    <col min="6405" max="6405" width="15.83203125" style="174" customWidth="1"/>
    <col min="6406" max="6406" width="19.33203125" style="174" customWidth="1"/>
    <col min="6407" max="6407" width="17.83203125" style="174" customWidth="1"/>
    <col min="6408" max="6656" width="9.33203125" style="174" customWidth="1"/>
    <col min="6657" max="6657" width="2.33203125" style="174" customWidth="1"/>
    <col min="6658" max="6658" width="17.5" style="174" customWidth="1"/>
    <col min="6659" max="6659" width="18.5" style="174" customWidth="1"/>
    <col min="6660" max="6660" width="17" style="174" customWidth="1"/>
    <col min="6661" max="6661" width="15.83203125" style="174" customWidth="1"/>
    <col min="6662" max="6662" width="19.33203125" style="174" customWidth="1"/>
    <col min="6663" max="6663" width="17.83203125" style="174" customWidth="1"/>
    <col min="6664" max="6912" width="9.33203125" style="174" customWidth="1"/>
    <col min="6913" max="6913" width="2.33203125" style="174" customWidth="1"/>
    <col min="6914" max="6914" width="17.5" style="174" customWidth="1"/>
    <col min="6915" max="6915" width="18.5" style="174" customWidth="1"/>
    <col min="6916" max="6916" width="17" style="174" customWidth="1"/>
    <col min="6917" max="6917" width="15.83203125" style="174" customWidth="1"/>
    <col min="6918" max="6918" width="19.33203125" style="174" customWidth="1"/>
    <col min="6919" max="6919" width="17.83203125" style="174" customWidth="1"/>
    <col min="6920" max="7168" width="9.33203125" style="174" customWidth="1"/>
    <col min="7169" max="7169" width="2.33203125" style="174" customWidth="1"/>
    <col min="7170" max="7170" width="17.5" style="174" customWidth="1"/>
    <col min="7171" max="7171" width="18.5" style="174" customWidth="1"/>
    <col min="7172" max="7172" width="17" style="174" customWidth="1"/>
    <col min="7173" max="7173" width="15.83203125" style="174" customWidth="1"/>
    <col min="7174" max="7174" width="19.33203125" style="174" customWidth="1"/>
    <col min="7175" max="7175" width="17.83203125" style="174" customWidth="1"/>
    <col min="7176" max="7424" width="9.33203125" style="174" customWidth="1"/>
    <col min="7425" max="7425" width="2.33203125" style="174" customWidth="1"/>
    <col min="7426" max="7426" width="17.5" style="174" customWidth="1"/>
    <col min="7427" max="7427" width="18.5" style="174" customWidth="1"/>
    <col min="7428" max="7428" width="17" style="174" customWidth="1"/>
    <col min="7429" max="7429" width="15.83203125" style="174" customWidth="1"/>
    <col min="7430" max="7430" width="19.33203125" style="174" customWidth="1"/>
    <col min="7431" max="7431" width="17.83203125" style="174" customWidth="1"/>
    <col min="7432" max="7680" width="9.33203125" style="174" customWidth="1"/>
    <col min="7681" max="7681" width="2.33203125" style="174" customWidth="1"/>
    <col min="7682" max="7682" width="17.5" style="174" customWidth="1"/>
    <col min="7683" max="7683" width="18.5" style="174" customWidth="1"/>
    <col min="7684" max="7684" width="17" style="174" customWidth="1"/>
    <col min="7685" max="7685" width="15.83203125" style="174" customWidth="1"/>
    <col min="7686" max="7686" width="19.33203125" style="174" customWidth="1"/>
    <col min="7687" max="7687" width="17.83203125" style="174" customWidth="1"/>
    <col min="7688" max="7936" width="9.33203125" style="174" customWidth="1"/>
    <col min="7937" max="7937" width="2.33203125" style="174" customWidth="1"/>
    <col min="7938" max="7938" width="17.5" style="174" customWidth="1"/>
    <col min="7939" max="7939" width="18.5" style="174" customWidth="1"/>
    <col min="7940" max="7940" width="17" style="174" customWidth="1"/>
    <col min="7941" max="7941" width="15.83203125" style="174" customWidth="1"/>
    <col min="7942" max="7942" width="19.33203125" style="174" customWidth="1"/>
    <col min="7943" max="7943" width="17.83203125" style="174" customWidth="1"/>
    <col min="7944" max="8192" width="9.33203125" style="174" customWidth="1"/>
    <col min="8193" max="8193" width="2.33203125" style="174" customWidth="1"/>
    <col min="8194" max="8194" width="17.5" style="174" customWidth="1"/>
    <col min="8195" max="8195" width="18.5" style="174" customWidth="1"/>
    <col min="8196" max="8196" width="17" style="174" customWidth="1"/>
    <col min="8197" max="8197" width="15.83203125" style="174" customWidth="1"/>
    <col min="8198" max="8198" width="19.33203125" style="174" customWidth="1"/>
    <col min="8199" max="8199" width="17.83203125" style="174" customWidth="1"/>
    <col min="8200" max="8448" width="9.33203125" style="174" customWidth="1"/>
    <col min="8449" max="8449" width="2.33203125" style="174" customWidth="1"/>
    <col min="8450" max="8450" width="17.5" style="174" customWidth="1"/>
    <col min="8451" max="8451" width="18.5" style="174" customWidth="1"/>
    <col min="8452" max="8452" width="17" style="174" customWidth="1"/>
    <col min="8453" max="8453" width="15.83203125" style="174" customWidth="1"/>
    <col min="8454" max="8454" width="19.33203125" style="174" customWidth="1"/>
    <col min="8455" max="8455" width="17.83203125" style="174" customWidth="1"/>
    <col min="8456" max="8704" width="9.33203125" style="174" customWidth="1"/>
    <col min="8705" max="8705" width="2.33203125" style="174" customWidth="1"/>
    <col min="8706" max="8706" width="17.5" style="174" customWidth="1"/>
    <col min="8707" max="8707" width="18.5" style="174" customWidth="1"/>
    <col min="8708" max="8708" width="17" style="174" customWidth="1"/>
    <col min="8709" max="8709" width="15.83203125" style="174" customWidth="1"/>
    <col min="8710" max="8710" width="19.33203125" style="174" customWidth="1"/>
    <col min="8711" max="8711" width="17.83203125" style="174" customWidth="1"/>
    <col min="8712" max="8960" width="9.33203125" style="174" customWidth="1"/>
    <col min="8961" max="8961" width="2.33203125" style="174" customWidth="1"/>
    <col min="8962" max="8962" width="17.5" style="174" customWidth="1"/>
    <col min="8963" max="8963" width="18.5" style="174" customWidth="1"/>
    <col min="8964" max="8964" width="17" style="174" customWidth="1"/>
    <col min="8965" max="8965" width="15.83203125" style="174" customWidth="1"/>
    <col min="8966" max="8966" width="19.33203125" style="174" customWidth="1"/>
    <col min="8967" max="8967" width="17.83203125" style="174" customWidth="1"/>
    <col min="8968" max="9216" width="9.33203125" style="174" customWidth="1"/>
    <col min="9217" max="9217" width="2.33203125" style="174" customWidth="1"/>
    <col min="9218" max="9218" width="17.5" style="174" customWidth="1"/>
    <col min="9219" max="9219" width="18.5" style="174" customWidth="1"/>
    <col min="9220" max="9220" width="17" style="174" customWidth="1"/>
    <col min="9221" max="9221" width="15.83203125" style="174" customWidth="1"/>
    <col min="9222" max="9222" width="19.33203125" style="174" customWidth="1"/>
    <col min="9223" max="9223" width="17.83203125" style="174" customWidth="1"/>
    <col min="9224" max="9472" width="9.33203125" style="174" customWidth="1"/>
    <col min="9473" max="9473" width="2.33203125" style="174" customWidth="1"/>
    <col min="9474" max="9474" width="17.5" style="174" customWidth="1"/>
    <col min="9475" max="9475" width="18.5" style="174" customWidth="1"/>
    <col min="9476" max="9476" width="17" style="174" customWidth="1"/>
    <col min="9477" max="9477" width="15.83203125" style="174" customWidth="1"/>
    <col min="9478" max="9478" width="19.33203125" style="174" customWidth="1"/>
    <col min="9479" max="9479" width="17.83203125" style="174" customWidth="1"/>
    <col min="9480" max="9728" width="9.33203125" style="174" customWidth="1"/>
    <col min="9729" max="9729" width="2.33203125" style="174" customWidth="1"/>
    <col min="9730" max="9730" width="17.5" style="174" customWidth="1"/>
    <col min="9731" max="9731" width="18.5" style="174" customWidth="1"/>
    <col min="9732" max="9732" width="17" style="174" customWidth="1"/>
    <col min="9733" max="9733" width="15.83203125" style="174" customWidth="1"/>
    <col min="9734" max="9734" width="19.33203125" style="174" customWidth="1"/>
    <col min="9735" max="9735" width="17.83203125" style="174" customWidth="1"/>
    <col min="9736" max="9984" width="9.33203125" style="174" customWidth="1"/>
    <col min="9985" max="9985" width="2.33203125" style="174" customWidth="1"/>
    <col min="9986" max="9986" width="17.5" style="174" customWidth="1"/>
    <col min="9987" max="9987" width="18.5" style="174" customWidth="1"/>
    <col min="9988" max="9988" width="17" style="174" customWidth="1"/>
    <col min="9989" max="9989" width="15.83203125" style="174" customWidth="1"/>
    <col min="9990" max="9990" width="19.33203125" style="174" customWidth="1"/>
    <col min="9991" max="9991" width="17.83203125" style="174" customWidth="1"/>
    <col min="9992" max="10240" width="9.33203125" style="174" customWidth="1"/>
    <col min="10241" max="10241" width="2.33203125" style="174" customWidth="1"/>
    <col min="10242" max="10242" width="17.5" style="174" customWidth="1"/>
    <col min="10243" max="10243" width="18.5" style="174" customWidth="1"/>
    <col min="10244" max="10244" width="17" style="174" customWidth="1"/>
    <col min="10245" max="10245" width="15.83203125" style="174" customWidth="1"/>
    <col min="10246" max="10246" width="19.33203125" style="174" customWidth="1"/>
    <col min="10247" max="10247" width="17.83203125" style="174" customWidth="1"/>
    <col min="10248" max="10496" width="9.33203125" style="174" customWidth="1"/>
    <col min="10497" max="10497" width="2.33203125" style="174" customWidth="1"/>
    <col min="10498" max="10498" width="17.5" style="174" customWidth="1"/>
    <col min="10499" max="10499" width="18.5" style="174" customWidth="1"/>
    <col min="10500" max="10500" width="17" style="174" customWidth="1"/>
    <col min="10501" max="10501" width="15.83203125" style="174" customWidth="1"/>
    <col min="10502" max="10502" width="19.33203125" style="174" customWidth="1"/>
    <col min="10503" max="10503" width="17.83203125" style="174" customWidth="1"/>
    <col min="10504" max="10752" width="9.33203125" style="174" customWidth="1"/>
    <col min="10753" max="10753" width="2.33203125" style="174" customWidth="1"/>
    <col min="10754" max="10754" width="17.5" style="174" customWidth="1"/>
    <col min="10755" max="10755" width="18.5" style="174" customWidth="1"/>
    <col min="10756" max="10756" width="17" style="174" customWidth="1"/>
    <col min="10757" max="10757" width="15.83203125" style="174" customWidth="1"/>
    <col min="10758" max="10758" width="19.33203125" style="174" customWidth="1"/>
    <col min="10759" max="10759" width="17.83203125" style="174" customWidth="1"/>
    <col min="10760" max="11008" width="9.33203125" style="174" customWidth="1"/>
    <col min="11009" max="11009" width="2.33203125" style="174" customWidth="1"/>
    <col min="11010" max="11010" width="17.5" style="174" customWidth="1"/>
    <col min="11011" max="11011" width="18.5" style="174" customWidth="1"/>
    <col min="11012" max="11012" width="17" style="174" customWidth="1"/>
    <col min="11013" max="11013" width="15.83203125" style="174" customWidth="1"/>
    <col min="11014" max="11014" width="19.33203125" style="174" customWidth="1"/>
    <col min="11015" max="11015" width="17.83203125" style="174" customWidth="1"/>
    <col min="11016" max="11264" width="9.33203125" style="174" customWidth="1"/>
    <col min="11265" max="11265" width="2.33203125" style="174" customWidth="1"/>
    <col min="11266" max="11266" width="17.5" style="174" customWidth="1"/>
    <col min="11267" max="11267" width="18.5" style="174" customWidth="1"/>
    <col min="11268" max="11268" width="17" style="174" customWidth="1"/>
    <col min="11269" max="11269" width="15.83203125" style="174" customWidth="1"/>
    <col min="11270" max="11270" width="19.33203125" style="174" customWidth="1"/>
    <col min="11271" max="11271" width="17.83203125" style="174" customWidth="1"/>
    <col min="11272" max="11520" width="9.33203125" style="174" customWidth="1"/>
    <col min="11521" max="11521" width="2.33203125" style="174" customWidth="1"/>
    <col min="11522" max="11522" width="17.5" style="174" customWidth="1"/>
    <col min="11523" max="11523" width="18.5" style="174" customWidth="1"/>
    <col min="11524" max="11524" width="17" style="174" customWidth="1"/>
    <col min="11525" max="11525" width="15.83203125" style="174" customWidth="1"/>
    <col min="11526" max="11526" width="19.33203125" style="174" customWidth="1"/>
    <col min="11527" max="11527" width="17.83203125" style="174" customWidth="1"/>
    <col min="11528" max="11776" width="9.33203125" style="174" customWidth="1"/>
    <col min="11777" max="11777" width="2.33203125" style="174" customWidth="1"/>
    <col min="11778" max="11778" width="17.5" style="174" customWidth="1"/>
    <col min="11779" max="11779" width="18.5" style="174" customWidth="1"/>
    <col min="11780" max="11780" width="17" style="174" customWidth="1"/>
    <col min="11781" max="11781" width="15.83203125" style="174" customWidth="1"/>
    <col min="11782" max="11782" width="19.33203125" style="174" customWidth="1"/>
    <col min="11783" max="11783" width="17.83203125" style="174" customWidth="1"/>
    <col min="11784" max="12032" width="9.33203125" style="174" customWidth="1"/>
    <col min="12033" max="12033" width="2.33203125" style="174" customWidth="1"/>
    <col min="12034" max="12034" width="17.5" style="174" customWidth="1"/>
    <col min="12035" max="12035" width="18.5" style="174" customWidth="1"/>
    <col min="12036" max="12036" width="17" style="174" customWidth="1"/>
    <col min="12037" max="12037" width="15.83203125" style="174" customWidth="1"/>
    <col min="12038" max="12038" width="19.33203125" style="174" customWidth="1"/>
    <col min="12039" max="12039" width="17.83203125" style="174" customWidth="1"/>
    <col min="12040" max="12288" width="9.33203125" style="174" customWidth="1"/>
    <col min="12289" max="12289" width="2.33203125" style="174" customWidth="1"/>
    <col min="12290" max="12290" width="17.5" style="174" customWidth="1"/>
    <col min="12291" max="12291" width="18.5" style="174" customWidth="1"/>
    <col min="12292" max="12292" width="17" style="174" customWidth="1"/>
    <col min="12293" max="12293" width="15.83203125" style="174" customWidth="1"/>
    <col min="12294" max="12294" width="19.33203125" style="174" customWidth="1"/>
    <col min="12295" max="12295" width="17.83203125" style="174" customWidth="1"/>
    <col min="12296" max="12544" width="9.33203125" style="174" customWidth="1"/>
    <col min="12545" max="12545" width="2.33203125" style="174" customWidth="1"/>
    <col min="12546" max="12546" width="17.5" style="174" customWidth="1"/>
    <col min="12547" max="12547" width="18.5" style="174" customWidth="1"/>
    <col min="12548" max="12548" width="17" style="174" customWidth="1"/>
    <col min="12549" max="12549" width="15.83203125" style="174" customWidth="1"/>
    <col min="12550" max="12550" width="19.33203125" style="174" customWidth="1"/>
    <col min="12551" max="12551" width="17.83203125" style="174" customWidth="1"/>
    <col min="12552" max="12800" width="9.33203125" style="174" customWidth="1"/>
    <col min="12801" max="12801" width="2.33203125" style="174" customWidth="1"/>
    <col min="12802" max="12802" width="17.5" style="174" customWidth="1"/>
    <col min="12803" max="12803" width="18.5" style="174" customWidth="1"/>
    <col min="12804" max="12804" width="17" style="174" customWidth="1"/>
    <col min="12805" max="12805" width="15.83203125" style="174" customWidth="1"/>
    <col min="12806" max="12806" width="19.33203125" style="174" customWidth="1"/>
    <col min="12807" max="12807" width="17.83203125" style="174" customWidth="1"/>
    <col min="12808" max="13056" width="9.33203125" style="174" customWidth="1"/>
    <col min="13057" max="13057" width="2.33203125" style="174" customWidth="1"/>
    <col min="13058" max="13058" width="17.5" style="174" customWidth="1"/>
    <col min="13059" max="13059" width="18.5" style="174" customWidth="1"/>
    <col min="13060" max="13060" width="17" style="174" customWidth="1"/>
    <col min="13061" max="13061" width="15.83203125" style="174" customWidth="1"/>
    <col min="13062" max="13062" width="19.33203125" style="174" customWidth="1"/>
    <col min="13063" max="13063" width="17.83203125" style="174" customWidth="1"/>
    <col min="13064" max="13312" width="9.33203125" style="174" customWidth="1"/>
    <col min="13313" max="13313" width="2.33203125" style="174" customWidth="1"/>
    <col min="13314" max="13314" width="17.5" style="174" customWidth="1"/>
    <col min="13315" max="13315" width="18.5" style="174" customWidth="1"/>
    <col min="13316" max="13316" width="17" style="174" customWidth="1"/>
    <col min="13317" max="13317" width="15.83203125" style="174" customWidth="1"/>
    <col min="13318" max="13318" width="19.33203125" style="174" customWidth="1"/>
    <col min="13319" max="13319" width="17.83203125" style="174" customWidth="1"/>
    <col min="13320" max="13568" width="9.33203125" style="174" customWidth="1"/>
    <col min="13569" max="13569" width="2.33203125" style="174" customWidth="1"/>
    <col min="13570" max="13570" width="17.5" style="174" customWidth="1"/>
    <col min="13571" max="13571" width="18.5" style="174" customWidth="1"/>
    <col min="13572" max="13572" width="17" style="174" customWidth="1"/>
    <col min="13573" max="13573" width="15.83203125" style="174" customWidth="1"/>
    <col min="13574" max="13574" width="19.33203125" style="174" customWidth="1"/>
    <col min="13575" max="13575" width="17.83203125" style="174" customWidth="1"/>
    <col min="13576" max="13824" width="9.33203125" style="174" customWidth="1"/>
    <col min="13825" max="13825" width="2.33203125" style="174" customWidth="1"/>
    <col min="13826" max="13826" width="17.5" style="174" customWidth="1"/>
    <col min="13827" max="13827" width="18.5" style="174" customWidth="1"/>
    <col min="13828" max="13828" width="17" style="174" customWidth="1"/>
    <col min="13829" max="13829" width="15.83203125" style="174" customWidth="1"/>
    <col min="13830" max="13830" width="19.33203125" style="174" customWidth="1"/>
    <col min="13831" max="13831" width="17.83203125" style="174" customWidth="1"/>
    <col min="13832" max="14080" width="9.33203125" style="174" customWidth="1"/>
    <col min="14081" max="14081" width="2.33203125" style="174" customWidth="1"/>
    <col min="14082" max="14082" width="17.5" style="174" customWidth="1"/>
    <col min="14083" max="14083" width="18.5" style="174" customWidth="1"/>
    <col min="14084" max="14084" width="17" style="174" customWidth="1"/>
    <col min="14085" max="14085" width="15.83203125" style="174" customWidth="1"/>
    <col min="14086" max="14086" width="19.33203125" style="174" customWidth="1"/>
    <col min="14087" max="14087" width="17.83203125" style="174" customWidth="1"/>
    <col min="14088" max="14336" width="9.33203125" style="174" customWidth="1"/>
    <col min="14337" max="14337" width="2.33203125" style="174" customWidth="1"/>
    <col min="14338" max="14338" width="17.5" style="174" customWidth="1"/>
    <col min="14339" max="14339" width="18.5" style="174" customWidth="1"/>
    <col min="14340" max="14340" width="17" style="174" customWidth="1"/>
    <col min="14341" max="14341" width="15.83203125" style="174" customWidth="1"/>
    <col min="14342" max="14342" width="19.33203125" style="174" customWidth="1"/>
    <col min="14343" max="14343" width="17.83203125" style="174" customWidth="1"/>
    <col min="14344" max="14592" width="9.33203125" style="174" customWidth="1"/>
    <col min="14593" max="14593" width="2.33203125" style="174" customWidth="1"/>
    <col min="14594" max="14594" width="17.5" style="174" customWidth="1"/>
    <col min="14595" max="14595" width="18.5" style="174" customWidth="1"/>
    <col min="14596" max="14596" width="17" style="174" customWidth="1"/>
    <col min="14597" max="14597" width="15.83203125" style="174" customWidth="1"/>
    <col min="14598" max="14598" width="19.33203125" style="174" customWidth="1"/>
    <col min="14599" max="14599" width="17.83203125" style="174" customWidth="1"/>
    <col min="14600" max="14848" width="9.33203125" style="174" customWidth="1"/>
    <col min="14849" max="14849" width="2.33203125" style="174" customWidth="1"/>
    <col min="14850" max="14850" width="17.5" style="174" customWidth="1"/>
    <col min="14851" max="14851" width="18.5" style="174" customWidth="1"/>
    <col min="14852" max="14852" width="17" style="174" customWidth="1"/>
    <col min="14853" max="14853" width="15.83203125" style="174" customWidth="1"/>
    <col min="14854" max="14854" width="19.33203125" style="174" customWidth="1"/>
    <col min="14855" max="14855" width="17.83203125" style="174" customWidth="1"/>
    <col min="14856" max="15104" width="9.33203125" style="174" customWidth="1"/>
    <col min="15105" max="15105" width="2.33203125" style="174" customWidth="1"/>
    <col min="15106" max="15106" width="17.5" style="174" customWidth="1"/>
    <col min="15107" max="15107" width="18.5" style="174" customWidth="1"/>
    <col min="15108" max="15108" width="17" style="174" customWidth="1"/>
    <col min="15109" max="15109" width="15.83203125" style="174" customWidth="1"/>
    <col min="15110" max="15110" width="19.33203125" style="174" customWidth="1"/>
    <col min="15111" max="15111" width="17.83203125" style="174" customWidth="1"/>
    <col min="15112" max="15360" width="9.33203125" style="174" customWidth="1"/>
    <col min="15361" max="15361" width="2.33203125" style="174" customWidth="1"/>
    <col min="15362" max="15362" width="17.5" style="174" customWidth="1"/>
    <col min="15363" max="15363" width="18.5" style="174" customWidth="1"/>
    <col min="15364" max="15364" width="17" style="174" customWidth="1"/>
    <col min="15365" max="15365" width="15.83203125" style="174" customWidth="1"/>
    <col min="15366" max="15366" width="19.33203125" style="174" customWidth="1"/>
    <col min="15367" max="15367" width="17.83203125" style="174" customWidth="1"/>
    <col min="15368" max="15616" width="9.33203125" style="174" customWidth="1"/>
    <col min="15617" max="15617" width="2.33203125" style="174" customWidth="1"/>
    <col min="15618" max="15618" width="17.5" style="174" customWidth="1"/>
    <col min="15619" max="15619" width="18.5" style="174" customWidth="1"/>
    <col min="15620" max="15620" width="17" style="174" customWidth="1"/>
    <col min="15621" max="15621" width="15.83203125" style="174" customWidth="1"/>
    <col min="15622" max="15622" width="19.33203125" style="174" customWidth="1"/>
    <col min="15623" max="15623" width="17.83203125" style="174" customWidth="1"/>
    <col min="15624" max="15872" width="9.33203125" style="174" customWidth="1"/>
    <col min="15873" max="15873" width="2.33203125" style="174" customWidth="1"/>
    <col min="15874" max="15874" width="17.5" style="174" customWidth="1"/>
    <col min="15875" max="15875" width="18.5" style="174" customWidth="1"/>
    <col min="15876" max="15876" width="17" style="174" customWidth="1"/>
    <col min="15877" max="15877" width="15.83203125" style="174" customWidth="1"/>
    <col min="15878" max="15878" width="19.33203125" style="174" customWidth="1"/>
    <col min="15879" max="15879" width="17.83203125" style="174" customWidth="1"/>
    <col min="15880" max="16128" width="9.33203125" style="174" customWidth="1"/>
    <col min="16129" max="16129" width="2.33203125" style="174" customWidth="1"/>
    <col min="16130" max="16130" width="17.5" style="174" customWidth="1"/>
    <col min="16131" max="16131" width="18.5" style="174" customWidth="1"/>
    <col min="16132" max="16132" width="17" style="174" customWidth="1"/>
    <col min="16133" max="16133" width="15.83203125" style="174" customWidth="1"/>
    <col min="16134" max="16134" width="19.33203125" style="174" customWidth="1"/>
    <col min="16135" max="16135" width="17.83203125" style="174" customWidth="1"/>
    <col min="16136" max="16384" width="9.33203125" style="174" customWidth="1"/>
  </cols>
  <sheetData>
    <row r="1" spans="1:7" ht="21.75" customHeight="1">
      <c r="A1" s="204" t="s">
        <v>154</v>
      </c>
      <c r="B1" s="205"/>
      <c r="C1" s="205"/>
      <c r="D1" s="205"/>
      <c r="E1" s="205"/>
      <c r="F1" s="205"/>
      <c r="G1" s="205"/>
    </row>
    <row r="2" ht="15" customHeight="1" thickBot="1"/>
    <row r="3" spans="1:7" ht="12.95" customHeight="1">
      <c r="A3" s="206" t="s">
        <v>3</v>
      </c>
      <c r="B3" s="207"/>
      <c r="C3" s="208" t="s">
        <v>155</v>
      </c>
      <c r="D3" s="208"/>
      <c r="E3" s="208"/>
      <c r="F3" s="208" t="s">
        <v>156</v>
      </c>
      <c r="G3" s="209"/>
    </row>
    <row r="4" spans="1:7" ht="12.95" customHeight="1">
      <c r="A4" s="210"/>
      <c r="B4" s="211"/>
      <c r="C4" s="290" t="str">
        <f>Rekapitulace!C1</f>
        <v>Kolín-bezbariérová úprava přechodů</v>
      </c>
      <c r="D4" s="291"/>
      <c r="E4" s="291"/>
      <c r="F4" s="178"/>
      <c r="G4" s="212"/>
    </row>
    <row r="5" spans="1:7" ht="12.95" customHeight="1">
      <c r="A5" s="213" t="s">
        <v>1</v>
      </c>
      <c r="B5" s="214"/>
      <c r="C5" s="215" t="s">
        <v>157</v>
      </c>
      <c r="D5" s="215"/>
      <c r="E5" s="215"/>
      <c r="F5" s="216" t="s">
        <v>158</v>
      </c>
      <c r="G5" s="217"/>
    </row>
    <row r="6" spans="1:7" ht="12.95" customHeight="1">
      <c r="A6" s="210"/>
      <c r="B6" s="211"/>
      <c r="C6" s="218" t="str">
        <f>VRN!C4</f>
        <v>SO 122</v>
      </c>
      <c r="D6" s="219"/>
      <c r="E6" s="219"/>
      <c r="F6" s="220"/>
      <c r="G6" s="212"/>
    </row>
    <row r="7" spans="1:9" ht="12.75">
      <c r="A7" s="213" t="s">
        <v>159</v>
      </c>
      <c r="B7" s="215"/>
      <c r="C7" s="292" t="s">
        <v>160</v>
      </c>
      <c r="D7" s="293"/>
      <c r="E7" s="221" t="s">
        <v>161</v>
      </c>
      <c r="F7" s="222"/>
      <c r="G7" s="223"/>
      <c r="H7" s="224"/>
      <c r="I7" s="224"/>
    </row>
    <row r="8" spans="1:7" ht="12.75">
      <c r="A8" s="213" t="s">
        <v>162</v>
      </c>
      <c r="B8" s="215"/>
      <c r="C8" s="292" t="s">
        <v>163</v>
      </c>
      <c r="D8" s="293"/>
      <c r="E8" s="216" t="s">
        <v>164</v>
      </c>
      <c r="F8" s="215"/>
      <c r="G8" s="225"/>
    </row>
    <row r="9" spans="1:7" ht="12.75">
      <c r="A9" s="226" t="s">
        <v>165</v>
      </c>
      <c r="B9" s="227"/>
      <c r="C9" s="274">
        <v>7</v>
      </c>
      <c r="D9" s="227"/>
      <c r="E9" s="228" t="s">
        <v>166</v>
      </c>
      <c r="F9" s="227"/>
      <c r="G9" s="229"/>
    </row>
    <row r="10" spans="1:57" ht="12.75">
      <c r="A10" s="230" t="s">
        <v>167</v>
      </c>
      <c r="B10" s="178"/>
      <c r="C10" s="178"/>
      <c r="D10" s="178"/>
      <c r="E10" s="231" t="s">
        <v>168</v>
      </c>
      <c r="F10" s="178"/>
      <c r="G10" s="212"/>
      <c r="BA10" s="194"/>
      <c r="BB10" s="194"/>
      <c r="BC10" s="194"/>
      <c r="BD10" s="194"/>
      <c r="BE10" s="194"/>
    </row>
    <row r="11" spans="1:7" ht="12.75">
      <c r="A11" s="230"/>
      <c r="B11" s="178"/>
      <c r="C11" s="178"/>
      <c r="D11" s="178"/>
      <c r="E11" s="294"/>
      <c r="F11" s="295"/>
      <c r="G11" s="296"/>
    </row>
    <row r="12" spans="1:7" ht="28.5" customHeight="1" thickBot="1">
      <c r="A12" s="232" t="s">
        <v>169</v>
      </c>
      <c r="B12" s="233"/>
      <c r="C12" s="233"/>
      <c r="D12" s="233"/>
      <c r="E12" s="234"/>
      <c r="F12" s="234"/>
      <c r="G12" s="235"/>
    </row>
    <row r="13" spans="1:7" ht="17.25" customHeight="1" thickBot="1">
      <c r="A13" s="236" t="s">
        <v>170</v>
      </c>
      <c r="B13" s="237"/>
      <c r="C13" s="238"/>
      <c r="D13" s="239" t="s">
        <v>171</v>
      </c>
      <c r="E13" s="240"/>
      <c r="F13" s="240"/>
      <c r="G13" s="238"/>
    </row>
    <row r="14" spans="1:7" ht="15.95" customHeight="1">
      <c r="A14" s="241"/>
      <c r="B14" s="242" t="s">
        <v>172</v>
      </c>
      <c r="C14" s="243"/>
      <c r="D14" s="297" t="s">
        <v>95</v>
      </c>
      <c r="E14" s="298"/>
      <c r="F14" s="299"/>
      <c r="G14" s="276">
        <f>Rekapitulace!I22</f>
        <v>0</v>
      </c>
    </row>
    <row r="15" spans="1:7" ht="15.95" customHeight="1">
      <c r="A15" s="241" t="s">
        <v>173</v>
      </c>
      <c r="B15" s="242" t="s">
        <v>174</v>
      </c>
      <c r="C15" s="243"/>
      <c r="D15" s="286" t="s">
        <v>100</v>
      </c>
      <c r="E15" s="287"/>
      <c r="F15" s="288"/>
      <c r="G15" s="276">
        <f>Rekapitulace!I23</f>
        <v>0</v>
      </c>
    </row>
    <row r="16" spans="1:7" ht="15.95" customHeight="1">
      <c r="A16" s="241" t="s">
        <v>175</v>
      </c>
      <c r="B16" s="242" t="s">
        <v>176</v>
      </c>
      <c r="C16" s="244">
        <f>Rekapitulace!E17</f>
        <v>0</v>
      </c>
      <c r="D16" s="275" t="s">
        <v>91</v>
      </c>
      <c r="E16" s="35"/>
      <c r="F16" s="35"/>
      <c r="G16" s="277">
        <f>Rekapitulace!I24</f>
        <v>0</v>
      </c>
    </row>
    <row r="17" spans="1:7" ht="15.95" customHeight="1">
      <c r="A17" s="245" t="s">
        <v>177</v>
      </c>
      <c r="B17" s="242" t="s">
        <v>178</v>
      </c>
      <c r="C17" s="244"/>
      <c r="D17" s="286" t="s">
        <v>93</v>
      </c>
      <c r="E17" s="287"/>
      <c r="F17" s="288"/>
      <c r="G17" s="277">
        <f>Rekapitulace!I25</f>
        <v>0</v>
      </c>
    </row>
    <row r="18" spans="1:7" ht="15.95" customHeight="1">
      <c r="A18" s="246" t="s">
        <v>179</v>
      </c>
      <c r="B18" s="242"/>
      <c r="C18" s="244">
        <f>SUM(C14:C17)</f>
        <v>0</v>
      </c>
      <c r="D18" s="286" t="s">
        <v>79</v>
      </c>
      <c r="E18" s="287"/>
      <c r="F18" s="288"/>
      <c r="G18" s="277">
        <f>Rekapitulace!I26</f>
        <v>0</v>
      </c>
    </row>
    <row r="19" spans="1:7" ht="15.95" customHeight="1">
      <c r="A19" s="246"/>
      <c r="B19" s="242"/>
      <c r="C19" s="243"/>
      <c r="D19" s="286" t="s">
        <v>99</v>
      </c>
      <c r="E19" s="287"/>
      <c r="F19" s="288"/>
      <c r="G19" s="278">
        <f>Rekapitulace!I27</f>
        <v>0</v>
      </c>
    </row>
    <row r="20" spans="1:7" ht="15.95" customHeight="1">
      <c r="A20" s="246" t="s">
        <v>146</v>
      </c>
      <c r="B20" s="242"/>
      <c r="C20" s="243"/>
      <c r="D20" s="226"/>
      <c r="E20" s="247"/>
      <c r="F20" s="248"/>
      <c r="G20" s="244"/>
    </row>
    <row r="21" spans="1:7" ht="15.95" customHeight="1">
      <c r="A21" s="230" t="s">
        <v>180</v>
      </c>
      <c r="B21" s="178"/>
      <c r="C21" s="244">
        <f>C18+C20</f>
        <v>0</v>
      </c>
      <c r="D21" s="226" t="s">
        <v>181</v>
      </c>
      <c r="E21" s="247"/>
      <c r="F21" s="248"/>
      <c r="G21" s="244">
        <v>0</v>
      </c>
    </row>
    <row r="22" spans="1:7" ht="15.95" customHeight="1" thickBot="1">
      <c r="A22" s="226" t="s">
        <v>182</v>
      </c>
      <c r="B22" s="227"/>
      <c r="C22" s="249">
        <f>C21+G22</f>
        <v>0</v>
      </c>
      <c r="D22" s="250" t="s">
        <v>183</v>
      </c>
      <c r="E22" s="251"/>
      <c r="F22" s="252"/>
      <c r="G22" s="244">
        <f>SUM(G14:G21)</f>
        <v>0</v>
      </c>
    </row>
    <row r="23" spans="1:7" ht="12.75">
      <c r="A23" s="206" t="s">
        <v>184</v>
      </c>
      <c r="B23" s="208"/>
      <c r="C23" s="253" t="s">
        <v>185</v>
      </c>
      <c r="D23" s="208"/>
      <c r="E23" s="253" t="s">
        <v>186</v>
      </c>
      <c r="F23" s="208"/>
      <c r="G23" s="209"/>
    </row>
    <row r="24" spans="1:7" ht="12.75">
      <c r="A24" s="213"/>
      <c r="B24" s="215"/>
      <c r="C24" s="216" t="s">
        <v>187</v>
      </c>
      <c r="D24" s="215"/>
      <c r="E24" s="216" t="s">
        <v>187</v>
      </c>
      <c r="F24" s="215"/>
      <c r="G24" s="217"/>
    </row>
    <row r="25" spans="1:7" ht="12.75">
      <c r="A25" s="230" t="s">
        <v>188</v>
      </c>
      <c r="B25" s="254"/>
      <c r="C25" s="231" t="s">
        <v>188</v>
      </c>
      <c r="D25" s="178"/>
      <c r="E25" s="231" t="s">
        <v>188</v>
      </c>
      <c r="F25" s="178"/>
      <c r="G25" s="212"/>
    </row>
    <row r="26" spans="1:7" ht="12.75">
      <c r="A26" s="230"/>
      <c r="B26" s="255"/>
      <c r="C26" s="231" t="s">
        <v>189</v>
      </c>
      <c r="D26" s="178"/>
      <c r="E26" s="231" t="s">
        <v>190</v>
      </c>
      <c r="F26" s="178"/>
      <c r="G26" s="212"/>
    </row>
    <row r="27" spans="1:7" ht="12.75">
      <c r="A27" s="230"/>
      <c r="B27" s="178"/>
      <c r="C27" s="231"/>
      <c r="D27" s="178"/>
      <c r="E27" s="231"/>
      <c r="F27" s="178"/>
      <c r="G27" s="212"/>
    </row>
    <row r="28" spans="1:7" ht="97.5" customHeight="1">
      <c r="A28" s="230"/>
      <c r="B28" s="178"/>
      <c r="C28" s="231"/>
      <c r="D28" s="178"/>
      <c r="E28" s="231"/>
      <c r="F28" s="178"/>
      <c r="G28" s="212"/>
    </row>
    <row r="29" spans="1:7" ht="12.75">
      <c r="A29" s="213" t="s">
        <v>191</v>
      </c>
      <c r="B29" s="215"/>
      <c r="C29" s="256">
        <v>0</v>
      </c>
      <c r="D29" s="215" t="s">
        <v>192</v>
      </c>
      <c r="E29" s="216"/>
      <c r="F29" s="257">
        <v>0</v>
      </c>
      <c r="G29" s="217"/>
    </row>
    <row r="30" spans="1:7" ht="12.75">
      <c r="A30" s="213" t="s">
        <v>191</v>
      </c>
      <c r="B30" s="215"/>
      <c r="C30" s="256">
        <v>15</v>
      </c>
      <c r="D30" s="215" t="s">
        <v>192</v>
      </c>
      <c r="E30" s="216"/>
      <c r="F30" s="257">
        <v>0</v>
      </c>
      <c r="G30" s="217"/>
    </row>
    <row r="31" spans="1:7" ht="12.75">
      <c r="A31" s="213" t="s">
        <v>193</v>
      </c>
      <c r="B31" s="215"/>
      <c r="C31" s="256">
        <v>15</v>
      </c>
      <c r="D31" s="215" t="s">
        <v>192</v>
      </c>
      <c r="E31" s="216"/>
      <c r="F31" s="258">
        <f>ROUND(PRODUCT(F30,C31/100),1)</f>
        <v>0</v>
      </c>
      <c r="G31" s="229"/>
    </row>
    <row r="32" spans="1:7" ht="12.75">
      <c r="A32" s="213" t="s">
        <v>191</v>
      </c>
      <c r="B32" s="215"/>
      <c r="C32" s="256">
        <v>21</v>
      </c>
      <c r="D32" s="215" t="s">
        <v>192</v>
      </c>
      <c r="E32" s="216"/>
      <c r="F32" s="257">
        <f>C22</f>
        <v>0</v>
      </c>
      <c r="G32" s="217"/>
    </row>
    <row r="33" spans="1:7" ht="12.75">
      <c r="A33" s="213" t="s">
        <v>193</v>
      </c>
      <c r="B33" s="215"/>
      <c r="C33" s="256">
        <v>21</v>
      </c>
      <c r="D33" s="215" t="s">
        <v>192</v>
      </c>
      <c r="E33" s="216"/>
      <c r="F33" s="258">
        <f>ROUND(PRODUCT(F32,C33/100),1)</f>
        <v>0</v>
      </c>
      <c r="G33" s="229"/>
    </row>
    <row r="34" spans="1:7" s="264" customFormat="1" ht="19.5" customHeight="1" thickBot="1">
      <c r="A34" s="259" t="s">
        <v>194</v>
      </c>
      <c r="B34" s="260"/>
      <c r="C34" s="260"/>
      <c r="D34" s="260"/>
      <c r="E34" s="261"/>
      <c r="F34" s="262">
        <f>CEILING(SUM(F29:F33),1)</f>
        <v>0</v>
      </c>
      <c r="G34" s="263"/>
    </row>
    <row r="35" spans="10:15" ht="12.75">
      <c r="J35" s="279"/>
      <c r="K35" s="279"/>
      <c r="L35" s="279"/>
      <c r="M35" s="279"/>
      <c r="N35" s="279"/>
      <c r="O35" s="279"/>
    </row>
    <row r="36" spans="1:15" ht="12.75">
      <c r="A36" s="265" t="s">
        <v>195</v>
      </c>
      <c r="B36" s="265"/>
      <c r="C36" s="265"/>
      <c r="D36" s="265"/>
      <c r="E36" s="265"/>
      <c r="F36" s="265"/>
      <c r="G36" s="265"/>
      <c r="H36" s="174" t="s">
        <v>196</v>
      </c>
      <c r="J36" s="279"/>
      <c r="K36" s="279"/>
      <c r="L36" s="279"/>
      <c r="M36" s="279"/>
      <c r="N36" s="279"/>
      <c r="O36" s="279"/>
    </row>
    <row r="37" spans="1:15" ht="14.25" customHeight="1">
      <c r="A37" s="265"/>
      <c r="H37" s="174" t="s">
        <v>196</v>
      </c>
      <c r="J37" s="279"/>
      <c r="K37" s="279"/>
      <c r="L37" s="279"/>
      <c r="M37" s="279"/>
      <c r="N37" s="279"/>
      <c r="O37" s="279"/>
    </row>
    <row r="38" spans="1:15" ht="12.75" customHeight="1">
      <c r="A38" s="266"/>
      <c r="H38" s="174" t="s">
        <v>196</v>
      </c>
      <c r="J38" s="279"/>
      <c r="K38" s="279"/>
      <c r="L38" s="279"/>
      <c r="M38" s="279"/>
      <c r="N38" s="279"/>
      <c r="O38" s="279"/>
    </row>
    <row r="39" spans="1:15" ht="12.75">
      <c r="A39" s="266"/>
      <c r="H39" s="174" t="s">
        <v>196</v>
      </c>
      <c r="J39" s="279"/>
      <c r="K39" s="279"/>
      <c r="L39" s="279"/>
      <c r="M39" s="279"/>
      <c r="N39" s="279"/>
      <c r="O39" s="279"/>
    </row>
    <row r="40" spans="1:15" ht="12.75">
      <c r="A40" s="266"/>
      <c r="H40" s="174" t="s">
        <v>196</v>
      </c>
      <c r="J40" s="279"/>
      <c r="K40" s="279"/>
      <c r="L40" s="279"/>
      <c r="M40" s="279"/>
      <c r="N40" s="279"/>
      <c r="O40" s="279"/>
    </row>
    <row r="41" spans="1:15" ht="12.75">
      <c r="A41" s="266"/>
      <c r="H41" s="174" t="s">
        <v>196</v>
      </c>
      <c r="J41" s="279"/>
      <c r="K41" s="279"/>
      <c r="L41" s="279"/>
      <c r="M41" s="279"/>
      <c r="N41" s="279"/>
      <c r="O41" s="279"/>
    </row>
    <row r="42" spans="1:15" ht="12.75">
      <c r="A42" s="266"/>
      <c r="H42" s="174" t="s">
        <v>196</v>
      </c>
      <c r="J42" s="279"/>
      <c r="K42" s="279"/>
      <c r="L42" s="279"/>
      <c r="M42" s="279"/>
      <c r="N42" s="279"/>
      <c r="O42" s="279"/>
    </row>
    <row r="43" spans="1:15" ht="12.75">
      <c r="A43" s="266"/>
      <c r="H43" s="174" t="s">
        <v>196</v>
      </c>
      <c r="J43" s="279"/>
      <c r="K43" s="279"/>
      <c r="L43" s="279"/>
      <c r="M43" s="279"/>
      <c r="N43" s="279"/>
      <c r="O43" s="279"/>
    </row>
    <row r="44" spans="1:8" ht="12.75">
      <c r="A44" s="266"/>
      <c r="H44" s="174" t="s">
        <v>196</v>
      </c>
    </row>
    <row r="45" spans="1:8" ht="3" customHeight="1">
      <c r="A45" s="266"/>
      <c r="H45" s="174" t="s">
        <v>196</v>
      </c>
    </row>
    <row r="46" spans="2:7" ht="12.75">
      <c r="B46" s="289"/>
      <c r="C46" s="289"/>
      <c r="D46" s="289"/>
      <c r="E46" s="289"/>
      <c r="F46" s="289"/>
      <c r="G46" s="289"/>
    </row>
    <row r="47" spans="2:7" ht="12.75">
      <c r="B47" s="289"/>
      <c r="C47" s="289"/>
      <c r="D47" s="289"/>
      <c r="E47" s="289"/>
      <c r="F47" s="289"/>
      <c r="G47" s="289"/>
    </row>
    <row r="48" spans="2:7" ht="12.75">
      <c r="B48" s="289"/>
      <c r="C48" s="289"/>
      <c r="D48" s="289"/>
      <c r="E48" s="289"/>
      <c r="F48" s="289"/>
      <c r="G48" s="289"/>
    </row>
    <row r="49" spans="2:7" ht="12.75">
      <c r="B49" s="289"/>
      <c r="C49" s="289"/>
      <c r="D49" s="289"/>
      <c r="E49" s="289"/>
      <c r="F49" s="289"/>
      <c r="G49" s="289"/>
    </row>
    <row r="50" spans="2:7" ht="12.75">
      <c r="B50" s="289"/>
      <c r="C50" s="289"/>
      <c r="D50" s="289"/>
      <c r="E50" s="289"/>
      <c r="F50" s="289"/>
      <c r="G50" s="289"/>
    </row>
    <row r="51" spans="2:7" ht="12.75">
      <c r="B51" s="289"/>
      <c r="C51" s="289"/>
      <c r="D51" s="289"/>
      <c r="E51" s="289"/>
      <c r="F51" s="289"/>
      <c r="G51" s="289"/>
    </row>
    <row r="52" spans="2:7" ht="12.75">
      <c r="B52" s="289"/>
      <c r="C52" s="289"/>
      <c r="D52" s="289"/>
      <c r="E52" s="289"/>
      <c r="F52" s="289"/>
      <c r="G52" s="289"/>
    </row>
    <row r="53" spans="2:7" ht="12.75">
      <c r="B53" s="289"/>
      <c r="C53" s="289"/>
      <c r="D53" s="289"/>
      <c r="E53" s="289"/>
      <c r="F53" s="289"/>
      <c r="G53" s="289"/>
    </row>
    <row r="54" spans="2:7" ht="12.75">
      <c r="B54" s="289"/>
      <c r="C54" s="289"/>
      <c r="D54" s="289"/>
      <c r="E54" s="289"/>
      <c r="F54" s="289"/>
      <c r="G54" s="289"/>
    </row>
    <row r="55" spans="2:7" ht="12.75">
      <c r="B55" s="289"/>
      <c r="C55" s="289"/>
      <c r="D55" s="289"/>
      <c r="E55" s="289"/>
      <c r="F55" s="289"/>
      <c r="G55" s="289"/>
    </row>
  </sheetData>
  <mergeCells count="19">
    <mergeCell ref="B55:G55"/>
    <mergeCell ref="D18:F18"/>
    <mergeCell ref="D19:F19"/>
    <mergeCell ref="B49:G49"/>
    <mergeCell ref="B50:G50"/>
    <mergeCell ref="B51:G51"/>
    <mergeCell ref="B52:G52"/>
    <mergeCell ref="B53:G53"/>
    <mergeCell ref="B54:G54"/>
    <mergeCell ref="D17:F17"/>
    <mergeCell ref="B46:G46"/>
    <mergeCell ref="B47:G47"/>
    <mergeCell ref="B48:G48"/>
    <mergeCell ref="C4:E4"/>
    <mergeCell ref="C7:D7"/>
    <mergeCell ref="C8:D8"/>
    <mergeCell ref="E11:G11"/>
    <mergeCell ref="D14:F14"/>
    <mergeCell ref="D15:F15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9"/>
  <sheetViews>
    <sheetView view="pageBreakPreview" zoomScaleSheetLayoutView="100" workbookViewId="0" topLeftCell="A1">
      <selection activeCell="B9" sqref="B9:E10"/>
    </sheetView>
  </sheetViews>
  <sheetFormatPr defaultColWidth="9.33203125" defaultRowHeight="12.75"/>
  <cols>
    <col min="1" max="1" width="8.5" style="174" customWidth="1"/>
    <col min="2" max="2" width="7.16015625" style="174" customWidth="1"/>
    <col min="3" max="3" width="13.33203125" style="174" customWidth="1"/>
    <col min="4" max="4" width="18.5" style="174" customWidth="1"/>
    <col min="5" max="5" width="13.83203125" style="174" bestFit="1" customWidth="1"/>
    <col min="6" max="6" width="12.66015625" style="174" customWidth="1"/>
    <col min="7" max="7" width="12.83203125" style="174" customWidth="1"/>
    <col min="8" max="8" width="13" style="174" customWidth="1"/>
    <col min="9" max="9" width="12.5" style="174" customWidth="1"/>
    <col min="10" max="256" width="9.33203125" style="174" customWidth="1"/>
    <col min="257" max="257" width="8.5" style="174" customWidth="1"/>
    <col min="258" max="258" width="7.16015625" style="174" customWidth="1"/>
    <col min="259" max="259" width="13.33203125" style="174" customWidth="1"/>
    <col min="260" max="260" width="18.5" style="174" customWidth="1"/>
    <col min="261" max="261" width="13.16015625" style="174" customWidth="1"/>
    <col min="262" max="262" width="12.66015625" style="174" customWidth="1"/>
    <col min="263" max="263" width="12.83203125" style="174" customWidth="1"/>
    <col min="264" max="264" width="13" style="174" customWidth="1"/>
    <col min="265" max="265" width="12.5" style="174" customWidth="1"/>
    <col min="266" max="512" width="9.33203125" style="174" customWidth="1"/>
    <col min="513" max="513" width="8.5" style="174" customWidth="1"/>
    <col min="514" max="514" width="7.16015625" style="174" customWidth="1"/>
    <col min="515" max="515" width="13.33203125" style="174" customWidth="1"/>
    <col min="516" max="516" width="18.5" style="174" customWidth="1"/>
    <col min="517" max="517" width="13.16015625" style="174" customWidth="1"/>
    <col min="518" max="518" width="12.66015625" style="174" customWidth="1"/>
    <col min="519" max="519" width="12.83203125" style="174" customWidth="1"/>
    <col min="520" max="520" width="13" style="174" customWidth="1"/>
    <col min="521" max="521" width="12.5" style="174" customWidth="1"/>
    <col min="522" max="768" width="9.33203125" style="174" customWidth="1"/>
    <col min="769" max="769" width="8.5" style="174" customWidth="1"/>
    <col min="770" max="770" width="7.16015625" style="174" customWidth="1"/>
    <col min="771" max="771" width="13.33203125" style="174" customWidth="1"/>
    <col min="772" max="772" width="18.5" style="174" customWidth="1"/>
    <col min="773" max="773" width="13.16015625" style="174" customWidth="1"/>
    <col min="774" max="774" width="12.66015625" style="174" customWidth="1"/>
    <col min="775" max="775" width="12.83203125" style="174" customWidth="1"/>
    <col min="776" max="776" width="13" style="174" customWidth="1"/>
    <col min="777" max="777" width="12.5" style="174" customWidth="1"/>
    <col min="778" max="1024" width="9.33203125" style="174" customWidth="1"/>
    <col min="1025" max="1025" width="8.5" style="174" customWidth="1"/>
    <col min="1026" max="1026" width="7.16015625" style="174" customWidth="1"/>
    <col min="1027" max="1027" width="13.33203125" style="174" customWidth="1"/>
    <col min="1028" max="1028" width="18.5" style="174" customWidth="1"/>
    <col min="1029" max="1029" width="13.16015625" style="174" customWidth="1"/>
    <col min="1030" max="1030" width="12.66015625" style="174" customWidth="1"/>
    <col min="1031" max="1031" width="12.83203125" style="174" customWidth="1"/>
    <col min="1032" max="1032" width="13" style="174" customWidth="1"/>
    <col min="1033" max="1033" width="12.5" style="174" customWidth="1"/>
    <col min="1034" max="1280" width="9.33203125" style="174" customWidth="1"/>
    <col min="1281" max="1281" width="8.5" style="174" customWidth="1"/>
    <col min="1282" max="1282" width="7.16015625" style="174" customWidth="1"/>
    <col min="1283" max="1283" width="13.33203125" style="174" customWidth="1"/>
    <col min="1284" max="1284" width="18.5" style="174" customWidth="1"/>
    <col min="1285" max="1285" width="13.16015625" style="174" customWidth="1"/>
    <col min="1286" max="1286" width="12.66015625" style="174" customWidth="1"/>
    <col min="1287" max="1287" width="12.83203125" style="174" customWidth="1"/>
    <col min="1288" max="1288" width="13" style="174" customWidth="1"/>
    <col min="1289" max="1289" width="12.5" style="174" customWidth="1"/>
    <col min="1290" max="1536" width="9.33203125" style="174" customWidth="1"/>
    <col min="1537" max="1537" width="8.5" style="174" customWidth="1"/>
    <col min="1538" max="1538" width="7.16015625" style="174" customWidth="1"/>
    <col min="1539" max="1539" width="13.33203125" style="174" customWidth="1"/>
    <col min="1540" max="1540" width="18.5" style="174" customWidth="1"/>
    <col min="1541" max="1541" width="13.16015625" style="174" customWidth="1"/>
    <col min="1542" max="1542" width="12.66015625" style="174" customWidth="1"/>
    <col min="1543" max="1543" width="12.83203125" style="174" customWidth="1"/>
    <col min="1544" max="1544" width="13" style="174" customWidth="1"/>
    <col min="1545" max="1545" width="12.5" style="174" customWidth="1"/>
    <col min="1546" max="1792" width="9.33203125" style="174" customWidth="1"/>
    <col min="1793" max="1793" width="8.5" style="174" customWidth="1"/>
    <col min="1794" max="1794" width="7.16015625" style="174" customWidth="1"/>
    <col min="1795" max="1795" width="13.33203125" style="174" customWidth="1"/>
    <col min="1796" max="1796" width="18.5" style="174" customWidth="1"/>
    <col min="1797" max="1797" width="13.16015625" style="174" customWidth="1"/>
    <col min="1798" max="1798" width="12.66015625" style="174" customWidth="1"/>
    <col min="1799" max="1799" width="12.83203125" style="174" customWidth="1"/>
    <col min="1800" max="1800" width="13" style="174" customWidth="1"/>
    <col min="1801" max="1801" width="12.5" style="174" customWidth="1"/>
    <col min="1802" max="2048" width="9.33203125" style="174" customWidth="1"/>
    <col min="2049" max="2049" width="8.5" style="174" customWidth="1"/>
    <col min="2050" max="2050" width="7.16015625" style="174" customWidth="1"/>
    <col min="2051" max="2051" width="13.33203125" style="174" customWidth="1"/>
    <col min="2052" max="2052" width="18.5" style="174" customWidth="1"/>
    <col min="2053" max="2053" width="13.16015625" style="174" customWidth="1"/>
    <col min="2054" max="2054" width="12.66015625" style="174" customWidth="1"/>
    <col min="2055" max="2055" width="12.83203125" style="174" customWidth="1"/>
    <col min="2056" max="2056" width="13" style="174" customWidth="1"/>
    <col min="2057" max="2057" width="12.5" style="174" customWidth="1"/>
    <col min="2058" max="2304" width="9.33203125" style="174" customWidth="1"/>
    <col min="2305" max="2305" width="8.5" style="174" customWidth="1"/>
    <col min="2306" max="2306" width="7.16015625" style="174" customWidth="1"/>
    <col min="2307" max="2307" width="13.33203125" style="174" customWidth="1"/>
    <col min="2308" max="2308" width="18.5" style="174" customWidth="1"/>
    <col min="2309" max="2309" width="13.16015625" style="174" customWidth="1"/>
    <col min="2310" max="2310" width="12.66015625" style="174" customWidth="1"/>
    <col min="2311" max="2311" width="12.83203125" style="174" customWidth="1"/>
    <col min="2312" max="2312" width="13" style="174" customWidth="1"/>
    <col min="2313" max="2313" width="12.5" style="174" customWidth="1"/>
    <col min="2314" max="2560" width="9.33203125" style="174" customWidth="1"/>
    <col min="2561" max="2561" width="8.5" style="174" customWidth="1"/>
    <col min="2562" max="2562" width="7.16015625" style="174" customWidth="1"/>
    <col min="2563" max="2563" width="13.33203125" style="174" customWidth="1"/>
    <col min="2564" max="2564" width="18.5" style="174" customWidth="1"/>
    <col min="2565" max="2565" width="13.16015625" style="174" customWidth="1"/>
    <col min="2566" max="2566" width="12.66015625" style="174" customWidth="1"/>
    <col min="2567" max="2567" width="12.83203125" style="174" customWidth="1"/>
    <col min="2568" max="2568" width="13" style="174" customWidth="1"/>
    <col min="2569" max="2569" width="12.5" style="174" customWidth="1"/>
    <col min="2570" max="2816" width="9.33203125" style="174" customWidth="1"/>
    <col min="2817" max="2817" width="8.5" style="174" customWidth="1"/>
    <col min="2818" max="2818" width="7.16015625" style="174" customWidth="1"/>
    <col min="2819" max="2819" width="13.33203125" style="174" customWidth="1"/>
    <col min="2820" max="2820" width="18.5" style="174" customWidth="1"/>
    <col min="2821" max="2821" width="13.16015625" style="174" customWidth="1"/>
    <col min="2822" max="2822" width="12.66015625" style="174" customWidth="1"/>
    <col min="2823" max="2823" width="12.83203125" style="174" customWidth="1"/>
    <col min="2824" max="2824" width="13" style="174" customWidth="1"/>
    <col min="2825" max="2825" width="12.5" style="174" customWidth="1"/>
    <col min="2826" max="3072" width="9.33203125" style="174" customWidth="1"/>
    <col min="3073" max="3073" width="8.5" style="174" customWidth="1"/>
    <col min="3074" max="3074" width="7.16015625" style="174" customWidth="1"/>
    <col min="3075" max="3075" width="13.33203125" style="174" customWidth="1"/>
    <col min="3076" max="3076" width="18.5" style="174" customWidth="1"/>
    <col min="3077" max="3077" width="13.16015625" style="174" customWidth="1"/>
    <col min="3078" max="3078" width="12.66015625" style="174" customWidth="1"/>
    <col min="3079" max="3079" width="12.83203125" style="174" customWidth="1"/>
    <col min="3080" max="3080" width="13" style="174" customWidth="1"/>
    <col min="3081" max="3081" width="12.5" style="174" customWidth="1"/>
    <col min="3082" max="3328" width="9.33203125" style="174" customWidth="1"/>
    <col min="3329" max="3329" width="8.5" style="174" customWidth="1"/>
    <col min="3330" max="3330" width="7.16015625" style="174" customWidth="1"/>
    <col min="3331" max="3331" width="13.33203125" style="174" customWidth="1"/>
    <col min="3332" max="3332" width="18.5" style="174" customWidth="1"/>
    <col min="3333" max="3333" width="13.16015625" style="174" customWidth="1"/>
    <col min="3334" max="3334" width="12.66015625" style="174" customWidth="1"/>
    <col min="3335" max="3335" width="12.83203125" style="174" customWidth="1"/>
    <col min="3336" max="3336" width="13" style="174" customWidth="1"/>
    <col min="3337" max="3337" width="12.5" style="174" customWidth="1"/>
    <col min="3338" max="3584" width="9.33203125" style="174" customWidth="1"/>
    <col min="3585" max="3585" width="8.5" style="174" customWidth="1"/>
    <col min="3586" max="3586" width="7.16015625" style="174" customWidth="1"/>
    <col min="3587" max="3587" width="13.33203125" style="174" customWidth="1"/>
    <col min="3588" max="3588" width="18.5" style="174" customWidth="1"/>
    <col min="3589" max="3589" width="13.16015625" style="174" customWidth="1"/>
    <col min="3590" max="3590" width="12.66015625" style="174" customWidth="1"/>
    <col min="3591" max="3591" width="12.83203125" style="174" customWidth="1"/>
    <col min="3592" max="3592" width="13" style="174" customWidth="1"/>
    <col min="3593" max="3593" width="12.5" style="174" customWidth="1"/>
    <col min="3594" max="3840" width="9.33203125" style="174" customWidth="1"/>
    <col min="3841" max="3841" width="8.5" style="174" customWidth="1"/>
    <col min="3842" max="3842" width="7.16015625" style="174" customWidth="1"/>
    <col min="3843" max="3843" width="13.33203125" style="174" customWidth="1"/>
    <col min="3844" max="3844" width="18.5" style="174" customWidth="1"/>
    <col min="3845" max="3845" width="13.16015625" style="174" customWidth="1"/>
    <col min="3846" max="3846" width="12.66015625" style="174" customWidth="1"/>
    <col min="3847" max="3847" width="12.83203125" style="174" customWidth="1"/>
    <col min="3848" max="3848" width="13" style="174" customWidth="1"/>
    <col min="3849" max="3849" width="12.5" style="174" customWidth="1"/>
    <col min="3850" max="4096" width="9.33203125" style="174" customWidth="1"/>
    <col min="4097" max="4097" width="8.5" style="174" customWidth="1"/>
    <col min="4098" max="4098" width="7.16015625" style="174" customWidth="1"/>
    <col min="4099" max="4099" width="13.33203125" style="174" customWidth="1"/>
    <col min="4100" max="4100" width="18.5" style="174" customWidth="1"/>
    <col min="4101" max="4101" width="13.16015625" style="174" customWidth="1"/>
    <col min="4102" max="4102" width="12.66015625" style="174" customWidth="1"/>
    <col min="4103" max="4103" width="12.83203125" style="174" customWidth="1"/>
    <col min="4104" max="4104" width="13" style="174" customWidth="1"/>
    <col min="4105" max="4105" width="12.5" style="174" customWidth="1"/>
    <col min="4106" max="4352" width="9.33203125" style="174" customWidth="1"/>
    <col min="4353" max="4353" width="8.5" style="174" customWidth="1"/>
    <col min="4354" max="4354" width="7.16015625" style="174" customWidth="1"/>
    <col min="4355" max="4355" width="13.33203125" style="174" customWidth="1"/>
    <col min="4356" max="4356" width="18.5" style="174" customWidth="1"/>
    <col min="4357" max="4357" width="13.16015625" style="174" customWidth="1"/>
    <col min="4358" max="4358" width="12.66015625" style="174" customWidth="1"/>
    <col min="4359" max="4359" width="12.83203125" style="174" customWidth="1"/>
    <col min="4360" max="4360" width="13" style="174" customWidth="1"/>
    <col min="4361" max="4361" width="12.5" style="174" customWidth="1"/>
    <col min="4362" max="4608" width="9.33203125" style="174" customWidth="1"/>
    <col min="4609" max="4609" width="8.5" style="174" customWidth="1"/>
    <col min="4610" max="4610" width="7.16015625" style="174" customWidth="1"/>
    <col min="4611" max="4611" width="13.33203125" style="174" customWidth="1"/>
    <col min="4612" max="4612" width="18.5" style="174" customWidth="1"/>
    <col min="4613" max="4613" width="13.16015625" style="174" customWidth="1"/>
    <col min="4614" max="4614" width="12.66015625" style="174" customWidth="1"/>
    <col min="4615" max="4615" width="12.83203125" style="174" customWidth="1"/>
    <col min="4616" max="4616" width="13" style="174" customWidth="1"/>
    <col min="4617" max="4617" width="12.5" style="174" customWidth="1"/>
    <col min="4618" max="4864" width="9.33203125" style="174" customWidth="1"/>
    <col min="4865" max="4865" width="8.5" style="174" customWidth="1"/>
    <col min="4866" max="4866" width="7.16015625" style="174" customWidth="1"/>
    <col min="4867" max="4867" width="13.33203125" style="174" customWidth="1"/>
    <col min="4868" max="4868" width="18.5" style="174" customWidth="1"/>
    <col min="4869" max="4869" width="13.16015625" style="174" customWidth="1"/>
    <col min="4870" max="4870" width="12.66015625" style="174" customWidth="1"/>
    <col min="4871" max="4871" width="12.83203125" style="174" customWidth="1"/>
    <col min="4872" max="4872" width="13" style="174" customWidth="1"/>
    <col min="4873" max="4873" width="12.5" style="174" customWidth="1"/>
    <col min="4874" max="5120" width="9.33203125" style="174" customWidth="1"/>
    <col min="5121" max="5121" width="8.5" style="174" customWidth="1"/>
    <col min="5122" max="5122" width="7.16015625" style="174" customWidth="1"/>
    <col min="5123" max="5123" width="13.33203125" style="174" customWidth="1"/>
    <col min="5124" max="5124" width="18.5" style="174" customWidth="1"/>
    <col min="5125" max="5125" width="13.16015625" style="174" customWidth="1"/>
    <col min="5126" max="5126" width="12.66015625" style="174" customWidth="1"/>
    <col min="5127" max="5127" width="12.83203125" style="174" customWidth="1"/>
    <col min="5128" max="5128" width="13" style="174" customWidth="1"/>
    <col min="5129" max="5129" width="12.5" style="174" customWidth="1"/>
    <col min="5130" max="5376" width="9.33203125" style="174" customWidth="1"/>
    <col min="5377" max="5377" width="8.5" style="174" customWidth="1"/>
    <col min="5378" max="5378" width="7.16015625" style="174" customWidth="1"/>
    <col min="5379" max="5379" width="13.33203125" style="174" customWidth="1"/>
    <col min="5380" max="5380" width="18.5" style="174" customWidth="1"/>
    <col min="5381" max="5381" width="13.16015625" style="174" customWidth="1"/>
    <col min="5382" max="5382" width="12.66015625" style="174" customWidth="1"/>
    <col min="5383" max="5383" width="12.83203125" style="174" customWidth="1"/>
    <col min="5384" max="5384" width="13" style="174" customWidth="1"/>
    <col min="5385" max="5385" width="12.5" style="174" customWidth="1"/>
    <col min="5386" max="5632" width="9.33203125" style="174" customWidth="1"/>
    <col min="5633" max="5633" width="8.5" style="174" customWidth="1"/>
    <col min="5634" max="5634" width="7.16015625" style="174" customWidth="1"/>
    <col min="5635" max="5635" width="13.33203125" style="174" customWidth="1"/>
    <col min="5636" max="5636" width="18.5" style="174" customWidth="1"/>
    <col min="5637" max="5637" width="13.16015625" style="174" customWidth="1"/>
    <col min="5638" max="5638" width="12.66015625" style="174" customWidth="1"/>
    <col min="5639" max="5639" width="12.83203125" style="174" customWidth="1"/>
    <col min="5640" max="5640" width="13" style="174" customWidth="1"/>
    <col min="5641" max="5641" width="12.5" style="174" customWidth="1"/>
    <col min="5642" max="5888" width="9.33203125" style="174" customWidth="1"/>
    <col min="5889" max="5889" width="8.5" style="174" customWidth="1"/>
    <col min="5890" max="5890" width="7.16015625" style="174" customWidth="1"/>
    <col min="5891" max="5891" width="13.33203125" style="174" customWidth="1"/>
    <col min="5892" max="5892" width="18.5" style="174" customWidth="1"/>
    <col min="5893" max="5893" width="13.16015625" style="174" customWidth="1"/>
    <col min="5894" max="5894" width="12.66015625" style="174" customWidth="1"/>
    <col min="5895" max="5895" width="12.83203125" style="174" customWidth="1"/>
    <col min="5896" max="5896" width="13" style="174" customWidth="1"/>
    <col min="5897" max="5897" width="12.5" style="174" customWidth="1"/>
    <col min="5898" max="6144" width="9.33203125" style="174" customWidth="1"/>
    <col min="6145" max="6145" width="8.5" style="174" customWidth="1"/>
    <col min="6146" max="6146" width="7.16015625" style="174" customWidth="1"/>
    <col min="6147" max="6147" width="13.33203125" style="174" customWidth="1"/>
    <col min="6148" max="6148" width="18.5" style="174" customWidth="1"/>
    <col min="6149" max="6149" width="13.16015625" style="174" customWidth="1"/>
    <col min="6150" max="6150" width="12.66015625" style="174" customWidth="1"/>
    <col min="6151" max="6151" width="12.83203125" style="174" customWidth="1"/>
    <col min="6152" max="6152" width="13" style="174" customWidth="1"/>
    <col min="6153" max="6153" width="12.5" style="174" customWidth="1"/>
    <col min="6154" max="6400" width="9.33203125" style="174" customWidth="1"/>
    <col min="6401" max="6401" width="8.5" style="174" customWidth="1"/>
    <col min="6402" max="6402" width="7.16015625" style="174" customWidth="1"/>
    <col min="6403" max="6403" width="13.33203125" style="174" customWidth="1"/>
    <col min="6404" max="6404" width="18.5" style="174" customWidth="1"/>
    <col min="6405" max="6405" width="13.16015625" style="174" customWidth="1"/>
    <col min="6406" max="6406" width="12.66015625" style="174" customWidth="1"/>
    <col min="6407" max="6407" width="12.83203125" style="174" customWidth="1"/>
    <col min="6408" max="6408" width="13" style="174" customWidth="1"/>
    <col min="6409" max="6409" width="12.5" style="174" customWidth="1"/>
    <col min="6410" max="6656" width="9.33203125" style="174" customWidth="1"/>
    <col min="6657" max="6657" width="8.5" style="174" customWidth="1"/>
    <col min="6658" max="6658" width="7.16015625" style="174" customWidth="1"/>
    <col min="6659" max="6659" width="13.33203125" style="174" customWidth="1"/>
    <col min="6660" max="6660" width="18.5" style="174" customWidth="1"/>
    <col min="6661" max="6661" width="13.16015625" style="174" customWidth="1"/>
    <col min="6662" max="6662" width="12.66015625" style="174" customWidth="1"/>
    <col min="6663" max="6663" width="12.83203125" style="174" customWidth="1"/>
    <col min="6664" max="6664" width="13" style="174" customWidth="1"/>
    <col min="6665" max="6665" width="12.5" style="174" customWidth="1"/>
    <col min="6666" max="6912" width="9.33203125" style="174" customWidth="1"/>
    <col min="6913" max="6913" width="8.5" style="174" customWidth="1"/>
    <col min="6914" max="6914" width="7.16015625" style="174" customWidth="1"/>
    <col min="6915" max="6915" width="13.33203125" style="174" customWidth="1"/>
    <col min="6916" max="6916" width="18.5" style="174" customWidth="1"/>
    <col min="6917" max="6917" width="13.16015625" style="174" customWidth="1"/>
    <col min="6918" max="6918" width="12.66015625" style="174" customWidth="1"/>
    <col min="6919" max="6919" width="12.83203125" style="174" customWidth="1"/>
    <col min="6920" max="6920" width="13" style="174" customWidth="1"/>
    <col min="6921" max="6921" width="12.5" style="174" customWidth="1"/>
    <col min="6922" max="7168" width="9.33203125" style="174" customWidth="1"/>
    <col min="7169" max="7169" width="8.5" style="174" customWidth="1"/>
    <col min="7170" max="7170" width="7.16015625" style="174" customWidth="1"/>
    <col min="7171" max="7171" width="13.33203125" style="174" customWidth="1"/>
    <col min="7172" max="7172" width="18.5" style="174" customWidth="1"/>
    <col min="7173" max="7173" width="13.16015625" style="174" customWidth="1"/>
    <col min="7174" max="7174" width="12.66015625" style="174" customWidth="1"/>
    <col min="7175" max="7175" width="12.83203125" style="174" customWidth="1"/>
    <col min="7176" max="7176" width="13" style="174" customWidth="1"/>
    <col min="7177" max="7177" width="12.5" style="174" customWidth="1"/>
    <col min="7178" max="7424" width="9.33203125" style="174" customWidth="1"/>
    <col min="7425" max="7425" width="8.5" style="174" customWidth="1"/>
    <col min="7426" max="7426" width="7.16015625" style="174" customWidth="1"/>
    <col min="7427" max="7427" width="13.33203125" style="174" customWidth="1"/>
    <col min="7428" max="7428" width="18.5" style="174" customWidth="1"/>
    <col min="7429" max="7429" width="13.16015625" style="174" customWidth="1"/>
    <col min="7430" max="7430" width="12.66015625" style="174" customWidth="1"/>
    <col min="7431" max="7431" width="12.83203125" style="174" customWidth="1"/>
    <col min="7432" max="7432" width="13" style="174" customWidth="1"/>
    <col min="7433" max="7433" width="12.5" style="174" customWidth="1"/>
    <col min="7434" max="7680" width="9.33203125" style="174" customWidth="1"/>
    <col min="7681" max="7681" width="8.5" style="174" customWidth="1"/>
    <col min="7682" max="7682" width="7.16015625" style="174" customWidth="1"/>
    <col min="7683" max="7683" width="13.33203125" style="174" customWidth="1"/>
    <col min="7684" max="7684" width="18.5" style="174" customWidth="1"/>
    <col min="7685" max="7685" width="13.16015625" style="174" customWidth="1"/>
    <col min="7686" max="7686" width="12.66015625" style="174" customWidth="1"/>
    <col min="7687" max="7687" width="12.83203125" style="174" customWidth="1"/>
    <col min="7688" max="7688" width="13" style="174" customWidth="1"/>
    <col min="7689" max="7689" width="12.5" style="174" customWidth="1"/>
    <col min="7690" max="7936" width="9.33203125" style="174" customWidth="1"/>
    <col min="7937" max="7937" width="8.5" style="174" customWidth="1"/>
    <col min="7938" max="7938" width="7.16015625" style="174" customWidth="1"/>
    <col min="7939" max="7939" width="13.33203125" style="174" customWidth="1"/>
    <col min="7940" max="7940" width="18.5" style="174" customWidth="1"/>
    <col min="7941" max="7941" width="13.16015625" style="174" customWidth="1"/>
    <col min="7942" max="7942" width="12.66015625" style="174" customWidth="1"/>
    <col min="7943" max="7943" width="12.83203125" style="174" customWidth="1"/>
    <col min="7944" max="7944" width="13" style="174" customWidth="1"/>
    <col min="7945" max="7945" width="12.5" style="174" customWidth="1"/>
    <col min="7946" max="8192" width="9.33203125" style="174" customWidth="1"/>
    <col min="8193" max="8193" width="8.5" style="174" customWidth="1"/>
    <col min="8194" max="8194" width="7.16015625" style="174" customWidth="1"/>
    <col min="8195" max="8195" width="13.33203125" style="174" customWidth="1"/>
    <col min="8196" max="8196" width="18.5" style="174" customWidth="1"/>
    <col min="8197" max="8197" width="13.16015625" style="174" customWidth="1"/>
    <col min="8198" max="8198" width="12.66015625" style="174" customWidth="1"/>
    <col min="8199" max="8199" width="12.83203125" style="174" customWidth="1"/>
    <col min="8200" max="8200" width="13" style="174" customWidth="1"/>
    <col min="8201" max="8201" width="12.5" style="174" customWidth="1"/>
    <col min="8202" max="8448" width="9.33203125" style="174" customWidth="1"/>
    <col min="8449" max="8449" width="8.5" style="174" customWidth="1"/>
    <col min="8450" max="8450" width="7.16015625" style="174" customWidth="1"/>
    <col min="8451" max="8451" width="13.33203125" style="174" customWidth="1"/>
    <col min="8452" max="8452" width="18.5" style="174" customWidth="1"/>
    <col min="8453" max="8453" width="13.16015625" style="174" customWidth="1"/>
    <col min="8454" max="8454" width="12.66015625" style="174" customWidth="1"/>
    <col min="8455" max="8455" width="12.83203125" style="174" customWidth="1"/>
    <col min="8456" max="8456" width="13" style="174" customWidth="1"/>
    <col min="8457" max="8457" width="12.5" style="174" customWidth="1"/>
    <col min="8458" max="8704" width="9.33203125" style="174" customWidth="1"/>
    <col min="8705" max="8705" width="8.5" style="174" customWidth="1"/>
    <col min="8706" max="8706" width="7.16015625" style="174" customWidth="1"/>
    <col min="8707" max="8707" width="13.33203125" style="174" customWidth="1"/>
    <col min="8708" max="8708" width="18.5" style="174" customWidth="1"/>
    <col min="8709" max="8709" width="13.16015625" style="174" customWidth="1"/>
    <col min="8710" max="8710" width="12.66015625" style="174" customWidth="1"/>
    <col min="8711" max="8711" width="12.83203125" style="174" customWidth="1"/>
    <col min="8712" max="8712" width="13" style="174" customWidth="1"/>
    <col min="8713" max="8713" width="12.5" style="174" customWidth="1"/>
    <col min="8714" max="8960" width="9.33203125" style="174" customWidth="1"/>
    <col min="8961" max="8961" width="8.5" style="174" customWidth="1"/>
    <col min="8962" max="8962" width="7.16015625" style="174" customWidth="1"/>
    <col min="8963" max="8963" width="13.33203125" style="174" customWidth="1"/>
    <col min="8964" max="8964" width="18.5" style="174" customWidth="1"/>
    <col min="8965" max="8965" width="13.16015625" style="174" customWidth="1"/>
    <col min="8966" max="8966" width="12.66015625" style="174" customWidth="1"/>
    <col min="8967" max="8967" width="12.83203125" style="174" customWidth="1"/>
    <col min="8968" max="8968" width="13" style="174" customWidth="1"/>
    <col min="8969" max="8969" width="12.5" style="174" customWidth="1"/>
    <col min="8970" max="9216" width="9.33203125" style="174" customWidth="1"/>
    <col min="9217" max="9217" width="8.5" style="174" customWidth="1"/>
    <col min="9218" max="9218" width="7.16015625" style="174" customWidth="1"/>
    <col min="9219" max="9219" width="13.33203125" style="174" customWidth="1"/>
    <col min="9220" max="9220" width="18.5" style="174" customWidth="1"/>
    <col min="9221" max="9221" width="13.16015625" style="174" customWidth="1"/>
    <col min="9222" max="9222" width="12.66015625" style="174" customWidth="1"/>
    <col min="9223" max="9223" width="12.83203125" style="174" customWidth="1"/>
    <col min="9224" max="9224" width="13" style="174" customWidth="1"/>
    <col min="9225" max="9225" width="12.5" style="174" customWidth="1"/>
    <col min="9226" max="9472" width="9.33203125" style="174" customWidth="1"/>
    <col min="9473" max="9473" width="8.5" style="174" customWidth="1"/>
    <col min="9474" max="9474" width="7.16015625" style="174" customWidth="1"/>
    <col min="9475" max="9475" width="13.33203125" style="174" customWidth="1"/>
    <col min="9476" max="9476" width="18.5" style="174" customWidth="1"/>
    <col min="9477" max="9477" width="13.16015625" style="174" customWidth="1"/>
    <col min="9478" max="9478" width="12.66015625" style="174" customWidth="1"/>
    <col min="9479" max="9479" width="12.83203125" style="174" customWidth="1"/>
    <col min="9480" max="9480" width="13" style="174" customWidth="1"/>
    <col min="9481" max="9481" width="12.5" style="174" customWidth="1"/>
    <col min="9482" max="9728" width="9.33203125" style="174" customWidth="1"/>
    <col min="9729" max="9729" width="8.5" style="174" customWidth="1"/>
    <col min="9730" max="9730" width="7.16015625" style="174" customWidth="1"/>
    <col min="9731" max="9731" width="13.33203125" style="174" customWidth="1"/>
    <col min="9732" max="9732" width="18.5" style="174" customWidth="1"/>
    <col min="9733" max="9733" width="13.16015625" style="174" customWidth="1"/>
    <col min="9734" max="9734" width="12.66015625" style="174" customWidth="1"/>
    <col min="9735" max="9735" width="12.83203125" style="174" customWidth="1"/>
    <col min="9736" max="9736" width="13" style="174" customWidth="1"/>
    <col min="9737" max="9737" width="12.5" style="174" customWidth="1"/>
    <col min="9738" max="9984" width="9.33203125" style="174" customWidth="1"/>
    <col min="9985" max="9985" width="8.5" style="174" customWidth="1"/>
    <col min="9986" max="9986" width="7.16015625" style="174" customWidth="1"/>
    <col min="9987" max="9987" width="13.33203125" style="174" customWidth="1"/>
    <col min="9988" max="9988" width="18.5" style="174" customWidth="1"/>
    <col min="9989" max="9989" width="13.16015625" style="174" customWidth="1"/>
    <col min="9990" max="9990" width="12.66015625" style="174" customWidth="1"/>
    <col min="9991" max="9991" width="12.83203125" style="174" customWidth="1"/>
    <col min="9992" max="9992" width="13" style="174" customWidth="1"/>
    <col min="9993" max="9993" width="12.5" style="174" customWidth="1"/>
    <col min="9994" max="10240" width="9.33203125" style="174" customWidth="1"/>
    <col min="10241" max="10241" width="8.5" style="174" customWidth="1"/>
    <col min="10242" max="10242" width="7.16015625" style="174" customWidth="1"/>
    <col min="10243" max="10243" width="13.33203125" style="174" customWidth="1"/>
    <col min="10244" max="10244" width="18.5" style="174" customWidth="1"/>
    <col min="10245" max="10245" width="13.16015625" style="174" customWidth="1"/>
    <col min="10246" max="10246" width="12.66015625" style="174" customWidth="1"/>
    <col min="10247" max="10247" width="12.83203125" style="174" customWidth="1"/>
    <col min="10248" max="10248" width="13" style="174" customWidth="1"/>
    <col min="10249" max="10249" width="12.5" style="174" customWidth="1"/>
    <col min="10250" max="10496" width="9.33203125" style="174" customWidth="1"/>
    <col min="10497" max="10497" width="8.5" style="174" customWidth="1"/>
    <col min="10498" max="10498" width="7.16015625" style="174" customWidth="1"/>
    <col min="10499" max="10499" width="13.33203125" style="174" customWidth="1"/>
    <col min="10500" max="10500" width="18.5" style="174" customWidth="1"/>
    <col min="10501" max="10501" width="13.16015625" style="174" customWidth="1"/>
    <col min="10502" max="10502" width="12.66015625" style="174" customWidth="1"/>
    <col min="10503" max="10503" width="12.83203125" style="174" customWidth="1"/>
    <col min="10504" max="10504" width="13" style="174" customWidth="1"/>
    <col min="10505" max="10505" width="12.5" style="174" customWidth="1"/>
    <col min="10506" max="10752" width="9.33203125" style="174" customWidth="1"/>
    <col min="10753" max="10753" width="8.5" style="174" customWidth="1"/>
    <col min="10754" max="10754" width="7.16015625" style="174" customWidth="1"/>
    <col min="10755" max="10755" width="13.33203125" style="174" customWidth="1"/>
    <col min="10756" max="10756" width="18.5" style="174" customWidth="1"/>
    <col min="10757" max="10757" width="13.16015625" style="174" customWidth="1"/>
    <col min="10758" max="10758" width="12.66015625" style="174" customWidth="1"/>
    <col min="10759" max="10759" width="12.83203125" style="174" customWidth="1"/>
    <col min="10760" max="10760" width="13" style="174" customWidth="1"/>
    <col min="10761" max="10761" width="12.5" style="174" customWidth="1"/>
    <col min="10762" max="11008" width="9.33203125" style="174" customWidth="1"/>
    <col min="11009" max="11009" width="8.5" style="174" customWidth="1"/>
    <col min="11010" max="11010" width="7.16015625" style="174" customWidth="1"/>
    <col min="11011" max="11011" width="13.33203125" style="174" customWidth="1"/>
    <col min="11012" max="11012" width="18.5" style="174" customWidth="1"/>
    <col min="11013" max="11013" width="13.16015625" style="174" customWidth="1"/>
    <col min="11014" max="11014" width="12.66015625" style="174" customWidth="1"/>
    <col min="11015" max="11015" width="12.83203125" style="174" customWidth="1"/>
    <col min="11016" max="11016" width="13" style="174" customWidth="1"/>
    <col min="11017" max="11017" width="12.5" style="174" customWidth="1"/>
    <col min="11018" max="11264" width="9.33203125" style="174" customWidth="1"/>
    <col min="11265" max="11265" width="8.5" style="174" customWidth="1"/>
    <col min="11266" max="11266" width="7.16015625" style="174" customWidth="1"/>
    <col min="11267" max="11267" width="13.33203125" style="174" customWidth="1"/>
    <col min="11268" max="11268" width="18.5" style="174" customWidth="1"/>
    <col min="11269" max="11269" width="13.16015625" style="174" customWidth="1"/>
    <col min="11270" max="11270" width="12.66015625" style="174" customWidth="1"/>
    <col min="11271" max="11271" width="12.83203125" style="174" customWidth="1"/>
    <col min="11272" max="11272" width="13" style="174" customWidth="1"/>
    <col min="11273" max="11273" width="12.5" style="174" customWidth="1"/>
    <col min="11274" max="11520" width="9.33203125" style="174" customWidth="1"/>
    <col min="11521" max="11521" width="8.5" style="174" customWidth="1"/>
    <col min="11522" max="11522" width="7.16015625" style="174" customWidth="1"/>
    <col min="11523" max="11523" width="13.33203125" style="174" customWidth="1"/>
    <col min="11524" max="11524" width="18.5" style="174" customWidth="1"/>
    <col min="11525" max="11525" width="13.16015625" style="174" customWidth="1"/>
    <col min="11526" max="11526" width="12.66015625" style="174" customWidth="1"/>
    <col min="11527" max="11527" width="12.83203125" style="174" customWidth="1"/>
    <col min="11528" max="11528" width="13" style="174" customWidth="1"/>
    <col min="11529" max="11529" width="12.5" style="174" customWidth="1"/>
    <col min="11530" max="11776" width="9.33203125" style="174" customWidth="1"/>
    <col min="11777" max="11777" width="8.5" style="174" customWidth="1"/>
    <col min="11778" max="11778" width="7.16015625" style="174" customWidth="1"/>
    <col min="11779" max="11779" width="13.33203125" style="174" customWidth="1"/>
    <col min="11780" max="11780" width="18.5" style="174" customWidth="1"/>
    <col min="11781" max="11781" width="13.16015625" style="174" customWidth="1"/>
    <col min="11782" max="11782" width="12.66015625" style="174" customWidth="1"/>
    <col min="11783" max="11783" width="12.83203125" style="174" customWidth="1"/>
    <col min="11784" max="11784" width="13" style="174" customWidth="1"/>
    <col min="11785" max="11785" width="12.5" style="174" customWidth="1"/>
    <col min="11786" max="12032" width="9.33203125" style="174" customWidth="1"/>
    <col min="12033" max="12033" width="8.5" style="174" customWidth="1"/>
    <col min="12034" max="12034" width="7.16015625" style="174" customWidth="1"/>
    <col min="12035" max="12035" width="13.33203125" style="174" customWidth="1"/>
    <col min="12036" max="12036" width="18.5" style="174" customWidth="1"/>
    <col min="12037" max="12037" width="13.16015625" style="174" customWidth="1"/>
    <col min="12038" max="12038" width="12.66015625" style="174" customWidth="1"/>
    <col min="12039" max="12039" width="12.83203125" style="174" customWidth="1"/>
    <col min="12040" max="12040" width="13" style="174" customWidth="1"/>
    <col min="12041" max="12041" width="12.5" style="174" customWidth="1"/>
    <col min="12042" max="12288" width="9.33203125" style="174" customWidth="1"/>
    <col min="12289" max="12289" width="8.5" style="174" customWidth="1"/>
    <col min="12290" max="12290" width="7.16015625" style="174" customWidth="1"/>
    <col min="12291" max="12291" width="13.33203125" style="174" customWidth="1"/>
    <col min="12292" max="12292" width="18.5" style="174" customWidth="1"/>
    <col min="12293" max="12293" width="13.16015625" style="174" customWidth="1"/>
    <col min="12294" max="12294" width="12.66015625" style="174" customWidth="1"/>
    <col min="12295" max="12295" width="12.83203125" style="174" customWidth="1"/>
    <col min="12296" max="12296" width="13" style="174" customWidth="1"/>
    <col min="12297" max="12297" width="12.5" style="174" customWidth="1"/>
    <col min="12298" max="12544" width="9.33203125" style="174" customWidth="1"/>
    <col min="12545" max="12545" width="8.5" style="174" customWidth="1"/>
    <col min="12546" max="12546" width="7.16015625" style="174" customWidth="1"/>
    <col min="12547" max="12547" width="13.33203125" style="174" customWidth="1"/>
    <col min="12548" max="12548" width="18.5" style="174" customWidth="1"/>
    <col min="12549" max="12549" width="13.16015625" style="174" customWidth="1"/>
    <col min="12550" max="12550" width="12.66015625" style="174" customWidth="1"/>
    <col min="12551" max="12551" width="12.83203125" style="174" customWidth="1"/>
    <col min="12552" max="12552" width="13" style="174" customWidth="1"/>
    <col min="12553" max="12553" width="12.5" style="174" customWidth="1"/>
    <col min="12554" max="12800" width="9.33203125" style="174" customWidth="1"/>
    <col min="12801" max="12801" width="8.5" style="174" customWidth="1"/>
    <col min="12802" max="12802" width="7.16015625" style="174" customWidth="1"/>
    <col min="12803" max="12803" width="13.33203125" style="174" customWidth="1"/>
    <col min="12804" max="12804" width="18.5" style="174" customWidth="1"/>
    <col min="12805" max="12805" width="13.16015625" style="174" customWidth="1"/>
    <col min="12806" max="12806" width="12.66015625" style="174" customWidth="1"/>
    <col min="12807" max="12807" width="12.83203125" style="174" customWidth="1"/>
    <col min="12808" max="12808" width="13" style="174" customWidth="1"/>
    <col min="12809" max="12809" width="12.5" style="174" customWidth="1"/>
    <col min="12810" max="13056" width="9.33203125" style="174" customWidth="1"/>
    <col min="13057" max="13057" width="8.5" style="174" customWidth="1"/>
    <col min="13058" max="13058" width="7.16015625" style="174" customWidth="1"/>
    <col min="13059" max="13059" width="13.33203125" style="174" customWidth="1"/>
    <col min="13060" max="13060" width="18.5" style="174" customWidth="1"/>
    <col min="13061" max="13061" width="13.16015625" style="174" customWidth="1"/>
    <col min="13062" max="13062" width="12.66015625" style="174" customWidth="1"/>
    <col min="13063" max="13063" width="12.83203125" style="174" customWidth="1"/>
    <col min="13064" max="13064" width="13" style="174" customWidth="1"/>
    <col min="13065" max="13065" width="12.5" style="174" customWidth="1"/>
    <col min="13066" max="13312" width="9.33203125" style="174" customWidth="1"/>
    <col min="13313" max="13313" width="8.5" style="174" customWidth="1"/>
    <col min="13314" max="13314" width="7.16015625" style="174" customWidth="1"/>
    <col min="13315" max="13315" width="13.33203125" style="174" customWidth="1"/>
    <col min="13316" max="13316" width="18.5" style="174" customWidth="1"/>
    <col min="13317" max="13317" width="13.16015625" style="174" customWidth="1"/>
    <col min="13318" max="13318" width="12.66015625" style="174" customWidth="1"/>
    <col min="13319" max="13319" width="12.83203125" style="174" customWidth="1"/>
    <col min="13320" max="13320" width="13" style="174" customWidth="1"/>
    <col min="13321" max="13321" width="12.5" style="174" customWidth="1"/>
    <col min="13322" max="13568" width="9.33203125" style="174" customWidth="1"/>
    <col min="13569" max="13569" width="8.5" style="174" customWidth="1"/>
    <col min="13570" max="13570" width="7.16015625" style="174" customWidth="1"/>
    <col min="13571" max="13571" width="13.33203125" style="174" customWidth="1"/>
    <col min="13572" max="13572" width="18.5" style="174" customWidth="1"/>
    <col min="13573" max="13573" width="13.16015625" style="174" customWidth="1"/>
    <col min="13574" max="13574" width="12.66015625" style="174" customWidth="1"/>
    <col min="13575" max="13575" width="12.83203125" style="174" customWidth="1"/>
    <col min="13576" max="13576" width="13" style="174" customWidth="1"/>
    <col min="13577" max="13577" width="12.5" style="174" customWidth="1"/>
    <col min="13578" max="13824" width="9.33203125" style="174" customWidth="1"/>
    <col min="13825" max="13825" width="8.5" style="174" customWidth="1"/>
    <col min="13826" max="13826" width="7.16015625" style="174" customWidth="1"/>
    <col min="13827" max="13827" width="13.33203125" style="174" customWidth="1"/>
    <col min="13828" max="13828" width="18.5" style="174" customWidth="1"/>
    <col min="13829" max="13829" width="13.16015625" style="174" customWidth="1"/>
    <col min="13830" max="13830" width="12.66015625" style="174" customWidth="1"/>
    <col min="13831" max="13831" width="12.83203125" style="174" customWidth="1"/>
    <col min="13832" max="13832" width="13" style="174" customWidth="1"/>
    <col min="13833" max="13833" width="12.5" style="174" customWidth="1"/>
    <col min="13834" max="14080" width="9.33203125" style="174" customWidth="1"/>
    <col min="14081" max="14081" width="8.5" style="174" customWidth="1"/>
    <col min="14082" max="14082" width="7.16015625" style="174" customWidth="1"/>
    <col min="14083" max="14083" width="13.33203125" style="174" customWidth="1"/>
    <col min="14084" max="14084" width="18.5" style="174" customWidth="1"/>
    <col min="14085" max="14085" width="13.16015625" style="174" customWidth="1"/>
    <col min="14086" max="14086" width="12.66015625" style="174" customWidth="1"/>
    <col min="14087" max="14087" width="12.83203125" style="174" customWidth="1"/>
    <col min="14088" max="14088" width="13" style="174" customWidth="1"/>
    <col min="14089" max="14089" width="12.5" style="174" customWidth="1"/>
    <col min="14090" max="14336" width="9.33203125" style="174" customWidth="1"/>
    <col min="14337" max="14337" width="8.5" style="174" customWidth="1"/>
    <col min="14338" max="14338" width="7.16015625" style="174" customWidth="1"/>
    <col min="14339" max="14339" width="13.33203125" style="174" customWidth="1"/>
    <col min="14340" max="14340" width="18.5" style="174" customWidth="1"/>
    <col min="14341" max="14341" width="13.16015625" style="174" customWidth="1"/>
    <col min="14342" max="14342" width="12.66015625" style="174" customWidth="1"/>
    <col min="14343" max="14343" width="12.83203125" style="174" customWidth="1"/>
    <col min="14344" max="14344" width="13" style="174" customWidth="1"/>
    <col min="14345" max="14345" width="12.5" style="174" customWidth="1"/>
    <col min="14346" max="14592" width="9.33203125" style="174" customWidth="1"/>
    <col min="14593" max="14593" width="8.5" style="174" customWidth="1"/>
    <col min="14594" max="14594" width="7.16015625" style="174" customWidth="1"/>
    <col min="14595" max="14595" width="13.33203125" style="174" customWidth="1"/>
    <col min="14596" max="14596" width="18.5" style="174" customWidth="1"/>
    <col min="14597" max="14597" width="13.16015625" style="174" customWidth="1"/>
    <col min="14598" max="14598" width="12.66015625" style="174" customWidth="1"/>
    <col min="14599" max="14599" width="12.83203125" style="174" customWidth="1"/>
    <col min="14600" max="14600" width="13" style="174" customWidth="1"/>
    <col min="14601" max="14601" width="12.5" style="174" customWidth="1"/>
    <col min="14602" max="14848" width="9.33203125" style="174" customWidth="1"/>
    <col min="14849" max="14849" width="8.5" style="174" customWidth="1"/>
    <col min="14850" max="14850" width="7.16015625" style="174" customWidth="1"/>
    <col min="14851" max="14851" width="13.33203125" style="174" customWidth="1"/>
    <col min="14852" max="14852" width="18.5" style="174" customWidth="1"/>
    <col min="14853" max="14853" width="13.16015625" style="174" customWidth="1"/>
    <col min="14854" max="14854" width="12.66015625" style="174" customWidth="1"/>
    <col min="14855" max="14855" width="12.83203125" style="174" customWidth="1"/>
    <col min="14856" max="14856" width="13" style="174" customWidth="1"/>
    <col min="14857" max="14857" width="12.5" style="174" customWidth="1"/>
    <col min="14858" max="15104" width="9.33203125" style="174" customWidth="1"/>
    <col min="15105" max="15105" width="8.5" style="174" customWidth="1"/>
    <col min="15106" max="15106" width="7.16015625" style="174" customWidth="1"/>
    <col min="15107" max="15107" width="13.33203125" style="174" customWidth="1"/>
    <col min="15108" max="15108" width="18.5" style="174" customWidth="1"/>
    <col min="15109" max="15109" width="13.16015625" style="174" customWidth="1"/>
    <col min="15110" max="15110" width="12.66015625" style="174" customWidth="1"/>
    <col min="15111" max="15111" width="12.83203125" style="174" customWidth="1"/>
    <col min="15112" max="15112" width="13" style="174" customWidth="1"/>
    <col min="15113" max="15113" width="12.5" style="174" customWidth="1"/>
    <col min="15114" max="15360" width="9.33203125" style="174" customWidth="1"/>
    <col min="15361" max="15361" width="8.5" style="174" customWidth="1"/>
    <col min="15362" max="15362" width="7.16015625" style="174" customWidth="1"/>
    <col min="15363" max="15363" width="13.33203125" style="174" customWidth="1"/>
    <col min="15364" max="15364" width="18.5" style="174" customWidth="1"/>
    <col min="15365" max="15365" width="13.16015625" style="174" customWidth="1"/>
    <col min="15366" max="15366" width="12.66015625" style="174" customWidth="1"/>
    <col min="15367" max="15367" width="12.83203125" style="174" customWidth="1"/>
    <col min="15368" max="15368" width="13" style="174" customWidth="1"/>
    <col min="15369" max="15369" width="12.5" style="174" customWidth="1"/>
    <col min="15370" max="15616" width="9.33203125" style="174" customWidth="1"/>
    <col min="15617" max="15617" width="8.5" style="174" customWidth="1"/>
    <col min="15618" max="15618" width="7.16015625" style="174" customWidth="1"/>
    <col min="15619" max="15619" width="13.33203125" style="174" customWidth="1"/>
    <col min="15620" max="15620" width="18.5" style="174" customWidth="1"/>
    <col min="15621" max="15621" width="13.16015625" style="174" customWidth="1"/>
    <col min="15622" max="15622" width="12.66015625" style="174" customWidth="1"/>
    <col min="15623" max="15623" width="12.83203125" style="174" customWidth="1"/>
    <col min="15624" max="15624" width="13" style="174" customWidth="1"/>
    <col min="15625" max="15625" width="12.5" style="174" customWidth="1"/>
    <col min="15626" max="15872" width="9.33203125" style="174" customWidth="1"/>
    <col min="15873" max="15873" width="8.5" style="174" customWidth="1"/>
    <col min="15874" max="15874" width="7.16015625" style="174" customWidth="1"/>
    <col min="15875" max="15875" width="13.33203125" style="174" customWidth="1"/>
    <col min="15876" max="15876" width="18.5" style="174" customWidth="1"/>
    <col min="15877" max="15877" width="13.16015625" style="174" customWidth="1"/>
    <col min="15878" max="15878" width="12.66015625" style="174" customWidth="1"/>
    <col min="15879" max="15879" width="12.83203125" style="174" customWidth="1"/>
    <col min="15880" max="15880" width="13" style="174" customWidth="1"/>
    <col min="15881" max="15881" width="12.5" style="174" customWidth="1"/>
    <col min="15882" max="16128" width="9.33203125" style="174" customWidth="1"/>
    <col min="16129" max="16129" width="8.5" style="174" customWidth="1"/>
    <col min="16130" max="16130" width="7.16015625" style="174" customWidth="1"/>
    <col min="16131" max="16131" width="13.33203125" style="174" customWidth="1"/>
    <col min="16132" max="16132" width="18.5" style="174" customWidth="1"/>
    <col min="16133" max="16133" width="13.16015625" style="174" customWidth="1"/>
    <col min="16134" max="16134" width="12.66015625" style="174" customWidth="1"/>
    <col min="16135" max="16135" width="12.83203125" style="174" customWidth="1"/>
    <col min="16136" max="16136" width="13" style="174" customWidth="1"/>
    <col min="16137" max="16137" width="12.5" style="174" customWidth="1"/>
    <col min="16138" max="16384" width="9.33203125" style="174" customWidth="1"/>
  </cols>
  <sheetData>
    <row r="1" spans="1:9" ht="13.5" thickTop="1">
      <c r="A1" s="303" t="s">
        <v>1</v>
      </c>
      <c r="B1" s="304"/>
      <c r="C1" s="305" t="str">
        <f>VRN!C3</f>
        <v>Kolín-bezbariérová úprava přechodů</v>
      </c>
      <c r="D1" s="306"/>
      <c r="E1" s="306"/>
      <c r="F1" s="170"/>
      <c r="G1" s="171"/>
      <c r="H1" s="172"/>
      <c r="I1" s="173"/>
    </row>
    <row r="2" spans="1:9" ht="13.5" thickBot="1">
      <c r="A2" s="307"/>
      <c r="B2" s="308"/>
      <c r="C2" s="175"/>
      <c r="D2" s="176"/>
      <c r="E2" s="177"/>
      <c r="F2" s="176"/>
      <c r="G2" s="309"/>
      <c r="H2" s="309"/>
      <c r="I2" s="310"/>
    </row>
    <row r="3" ht="13.5" thickTop="1">
      <c r="F3" s="178"/>
    </row>
    <row r="4" spans="1:9" ht="18">
      <c r="A4" s="311" t="s">
        <v>140</v>
      </c>
      <c r="B4" s="311"/>
      <c r="C4" s="311"/>
      <c r="D4" s="311"/>
      <c r="E4" s="311"/>
      <c r="F4" s="311"/>
      <c r="G4" s="311"/>
      <c r="H4" s="311"/>
      <c r="I4" s="311"/>
    </row>
    <row r="5" ht="13.5" thickBot="1"/>
    <row r="6" spans="1:9" s="178" customFormat="1" ht="13.5" thickBot="1">
      <c r="A6" s="300" t="s">
        <v>141</v>
      </c>
      <c r="B6" s="301"/>
      <c r="C6" s="301"/>
      <c r="D6" s="302"/>
      <c r="E6" s="179" t="s">
        <v>142</v>
      </c>
      <c r="F6" s="180" t="s">
        <v>143</v>
      </c>
      <c r="G6" s="180" t="s">
        <v>144</v>
      </c>
      <c r="H6" s="180" t="s">
        <v>145</v>
      </c>
      <c r="I6" s="181" t="s">
        <v>146</v>
      </c>
    </row>
    <row r="7" spans="1:9" s="178" customFormat="1" ht="12.75">
      <c r="A7" s="182"/>
      <c r="B7" s="313"/>
      <c r="C7" s="313"/>
      <c r="D7" s="314"/>
      <c r="E7" s="183"/>
      <c r="F7" s="184"/>
      <c r="G7" s="185"/>
      <c r="H7" s="185"/>
      <c r="I7" s="186"/>
    </row>
    <row r="8" spans="1:9" s="178" customFormat="1" ht="12.75">
      <c r="A8" s="182"/>
      <c r="B8" s="315" t="str">
        <f>SO122!C4</f>
        <v>SO 122</v>
      </c>
      <c r="C8" s="315"/>
      <c r="D8" s="316"/>
      <c r="E8" s="183">
        <f>SO122!G63</f>
        <v>0</v>
      </c>
      <c r="F8" s="184"/>
      <c r="G8" s="185"/>
      <c r="H8" s="185"/>
      <c r="I8" s="186"/>
    </row>
    <row r="9" spans="1:9" s="178" customFormat="1" ht="12.75">
      <c r="A9" s="182"/>
      <c r="B9" s="315"/>
      <c r="C9" s="315"/>
      <c r="D9" s="316"/>
      <c r="E9" s="183"/>
      <c r="F9" s="184"/>
      <c r="G9" s="185"/>
      <c r="H9" s="185"/>
      <c r="I9" s="186"/>
    </row>
    <row r="10" spans="1:9" s="178" customFormat="1" ht="12.75">
      <c r="A10" s="182"/>
      <c r="B10" s="315"/>
      <c r="C10" s="315"/>
      <c r="D10" s="316"/>
      <c r="E10" s="183"/>
      <c r="F10" s="184"/>
      <c r="G10" s="185"/>
      <c r="H10" s="185"/>
      <c r="I10" s="186"/>
    </row>
    <row r="11" spans="1:9" s="178" customFormat="1" ht="12.75">
      <c r="A11" s="182"/>
      <c r="B11" s="315"/>
      <c r="C11" s="315"/>
      <c r="D11" s="316"/>
      <c r="E11" s="183"/>
      <c r="F11" s="184"/>
      <c r="G11" s="185"/>
      <c r="H11" s="185"/>
      <c r="I11" s="186"/>
    </row>
    <row r="12" spans="1:9" s="178" customFormat="1" ht="12.75">
      <c r="A12" s="182"/>
      <c r="B12" s="315"/>
      <c r="C12" s="315"/>
      <c r="D12" s="316"/>
      <c r="E12" s="183"/>
      <c r="F12" s="184"/>
      <c r="G12" s="185"/>
      <c r="H12" s="185"/>
      <c r="I12" s="186"/>
    </row>
    <row r="13" spans="1:9" s="178" customFormat="1" ht="12.75">
      <c r="A13" s="182"/>
      <c r="B13" s="315"/>
      <c r="C13" s="315"/>
      <c r="D13" s="316"/>
      <c r="E13" s="183"/>
      <c r="F13" s="184"/>
      <c r="G13" s="185"/>
      <c r="H13" s="185"/>
      <c r="I13" s="186"/>
    </row>
    <row r="14" spans="1:9" s="178" customFormat="1" ht="12.75">
      <c r="A14" s="187"/>
      <c r="B14" s="317"/>
      <c r="C14" s="317"/>
      <c r="D14" s="318"/>
      <c r="E14" s="188"/>
      <c r="F14" s="185"/>
      <c r="G14" s="185"/>
      <c r="H14" s="185"/>
      <c r="I14" s="186"/>
    </row>
    <row r="15" spans="1:9" s="178" customFormat="1" ht="12.75">
      <c r="A15" s="187"/>
      <c r="B15" s="317"/>
      <c r="C15" s="317"/>
      <c r="D15" s="318"/>
      <c r="E15" s="188"/>
      <c r="F15" s="185"/>
      <c r="G15" s="185"/>
      <c r="H15" s="185"/>
      <c r="I15" s="186"/>
    </row>
    <row r="16" spans="1:9" s="178" customFormat="1" ht="13.5" thickBot="1">
      <c r="A16" s="187"/>
      <c r="B16" s="319"/>
      <c r="C16" s="319"/>
      <c r="D16" s="320"/>
      <c r="E16" s="188"/>
      <c r="F16" s="185"/>
      <c r="G16" s="185"/>
      <c r="H16" s="185"/>
      <c r="I16" s="186"/>
    </row>
    <row r="17" spans="1:9" s="192" customFormat="1" ht="13.5" thickBot="1">
      <c r="A17" s="321" t="s">
        <v>147</v>
      </c>
      <c r="B17" s="322"/>
      <c r="C17" s="322"/>
      <c r="D17" s="323"/>
      <c r="E17" s="189">
        <f>SUM(E7:E16)</f>
        <v>0</v>
      </c>
      <c r="F17" s="190">
        <f>SUM(F7:F16)</f>
        <v>0</v>
      </c>
      <c r="G17" s="190">
        <f>SUM(G7:G16)</f>
        <v>0</v>
      </c>
      <c r="H17" s="190">
        <f>SUM(H7:H16)</f>
        <v>0</v>
      </c>
      <c r="I17" s="191">
        <f>SUM(I7:I16)</f>
        <v>0</v>
      </c>
    </row>
    <row r="18" spans="1:9" ht="12.75">
      <c r="A18" s="193"/>
      <c r="B18" s="193"/>
      <c r="C18" s="193"/>
      <c r="D18" s="193"/>
      <c r="E18" s="193"/>
      <c r="F18" s="193"/>
      <c r="G18" s="193"/>
      <c r="H18" s="193"/>
      <c r="I18" s="193"/>
    </row>
    <row r="19" spans="1:57" ht="18">
      <c r="A19" s="312" t="s">
        <v>148</v>
      </c>
      <c r="B19" s="312"/>
      <c r="C19" s="312"/>
      <c r="D19" s="312"/>
      <c r="E19" s="312"/>
      <c r="F19" s="312"/>
      <c r="G19" s="312"/>
      <c r="H19" s="312"/>
      <c r="I19" s="312"/>
      <c r="BA19" s="194"/>
      <c r="BB19" s="194"/>
      <c r="BC19" s="194"/>
      <c r="BD19" s="194"/>
      <c r="BE19" s="194"/>
    </row>
    <row r="20" spans="1:9" ht="13.5" thickBot="1">
      <c r="A20" s="195"/>
      <c r="B20" s="195"/>
      <c r="C20" s="195"/>
      <c r="D20" s="195"/>
      <c r="E20" s="195"/>
      <c r="F20" s="195"/>
      <c r="G20" s="195"/>
      <c r="H20" s="195"/>
      <c r="I20" s="195"/>
    </row>
    <row r="21" spans="1:9" ht="12.75">
      <c r="A21" s="329" t="s">
        <v>149</v>
      </c>
      <c r="B21" s="330"/>
      <c r="C21" s="330"/>
      <c r="D21" s="331"/>
      <c r="E21" s="196" t="s">
        <v>150</v>
      </c>
      <c r="F21" s="197" t="s">
        <v>151</v>
      </c>
      <c r="G21" s="198" t="s">
        <v>152</v>
      </c>
      <c r="H21" s="199"/>
      <c r="I21" s="200" t="s">
        <v>150</v>
      </c>
    </row>
    <row r="22" spans="1:9" ht="12.75">
      <c r="A22" s="326" t="str">
        <f>VRN!C9</f>
        <v xml:space="preserve">Geodetické práce </v>
      </c>
      <c r="B22" s="327"/>
      <c r="C22" s="327"/>
      <c r="D22" s="328"/>
      <c r="E22" s="267">
        <f>VRN!G9</f>
        <v>0</v>
      </c>
      <c r="F22" s="268"/>
      <c r="G22" s="269"/>
      <c r="H22" s="270"/>
      <c r="I22" s="271">
        <f>E22+F22*G22/100</f>
        <v>0</v>
      </c>
    </row>
    <row r="23" spans="1:9" ht="12.75">
      <c r="A23" s="326" t="str">
        <f>VRN!C10</f>
        <v xml:space="preserve">Přípravné práce - vytýčení sítí </v>
      </c>
      <c r="B23" s="327"/>
      <c r="C23" s="327"/>
      <c r="D23" s="328"/>
      <c r="E23" s="267">
        <f>VRN!G10</f>
        <v>0</v>
      </c>
      <c r="F23" s="268"/>
      <c r="G23" s="269"/>
      <c r="H23" s="270"/>
      <c r="I23" s="271">
        <f>E23+F23*G23/100</f>
        <v>0</v>
      </c>
    </row>
    <row r="24" spans="1:9" ht="12.75">
      <c r="A24" s="326" t="str">
        <f>VRN!C11</f>
        <v>Zpracování realizační dokumentace (RDS)</v>
      </c>
      <c r="B24" s="327"/>
      <c r="C24" s="327"/>
      <c r="D24" s="328"/>
      <c r="E24" s="267">
        <f>VRN!G11</f>
        <v>0</v>
      </c>
      <c r="F24" s="268"/>
      <c r="G24" s="269"/>
      <c r="H24" s="270"/>
      <c r="I24" s="271">
        <f aca="true" t="shared" si="0" ref="I24:I25">E24+F24*G24/100</f>
        <v>0</v>
      </c>
    </row>
    <row r="25" spans="1:9" ht="12.75">
      <c r="A25" s="326" t="str">
        <f>VRN!C12</f>
        <v>Zpracování dokumentace skutečného provedení (DSPS)</v>
      </c>
      <c r="B25" s="327"/>
      <c r="C25" s="327"/>
      <c r="D25" s="328"/>
      <c r="E25" s="267">
        <f>VRN!G12</f>
        <v>0</v>
      </c>
      <c r="F25" s="268"/>
      <c r="G25" s="269"/>
      <c r="H25" s="270"/>
      <c r="I25" s="271">
        <f t="shared" si="0"/>
        <v>0</v>
      </c>
    </row>
    <row r="26" spans="1:9" ht="12.75">
      <c r="A26" s="326" t="str">
        <f>VRN!C13</f>
        <v xml:space="preserve">Zařízení staveniště </v>
      </c>
      <c r="B26" s="327"/>
      <c r="C26" s="327"/>
      <c r="D26" s="328"/>
      <c r="E26" s="267">
        <f>VRN!G13</f>
        <v>0</v>
      </c>
      <c r="F26" s="268"/>
      <c r="G26" s="269"/>
      <c r="H26" s="270"/>
      <c r="I26" s="271">
        <f>E26+F26*G26/100</f>
        <v>0</v>
      </c>
    </row>
    <row r="27" spans="1:9" ht="12.75">
      <c r="A27" s="326" t="str">
        <f>VRN!C14</f>
        <v xml:space="preserve">Provozní vlivy - silniční provoz </v>
      </c>
      <c r="B27" s="327"/>
      <c r="C27" s="327"/>
      <c r="D27" s="328"/>
      <c r="E27" s="267">
        <f>VRN!G14</f>
        <v>0</v>
      </c>
      <c r="F27" s="268"/>
      <c r="G27" s="269"/>
      <c r="H27" s="270"/>
      <c r="I27" s="271">
        <f>E27+F27*G27/100</f>
        <v>0</v>
      </c>
    </row>
    <row r="28" spans="1:9" ht="13.5" thickBot="1">
      <c r="A28" s="332" t="s">
        <v>153</v>
      </c>
      <c r="B28" s="333"/>
      <c r="C28" s="333"/>
      <c r="D28" s="334"/>
      <c r="E28" s="272"/>
      <c r="F28" s="273"/>
      <c r="G28" s="273"/>
      <c r="H28" s="324">
        <f>SUM(I22:I27)</f>
        <v>0</v>
      </c>
      <c r="I28" s="325"/>
    </row>
    <row r="29" spans="1:9" ht="12.75">
      <c r="A29" s="195"/>
      <c r="B29" s="195"/>
      <c r="C29" s="195"/>
      <c r="D29" s="195"/>
      <c r="E29" s="195"/>
      <c r="F29" s="195"/>
      <c r="G29" s="195"/>
      <c r="H29" s="195"/>
      <c r="I29" s="195"/>
    </row>
    <row r="30" spans="2:9" ht="12.75">
      <c r="B30" s="192"/>
      <c r="F30" s="201"/>
      <c r="G30" s="202"/>
      <c r="H30" s="202"/>
      <c r="I30" s="203"/>
    </row>
    <row r="31" spans="6:9" ht="12.75">
      <c r="F31" s="201"/>
      <c r="G31" s="202"/>
      <c r="H31" s="202"/>
      <c r="I31" s="203"/>
    </row>
    <row r="32" spans="6:9" ht="12.75">
      <c r="F32" s="201"/>
      <c r="G32" s="202"/>
      <c r="H32" s="202"/>
      <c r="I32" s="203"/>
    </row>
    <row r="33" spans="6:9" ht="12.75">
      <c r="F33" s="201"/>
      <c r="G33" s="202"/>
      <c r="H33" s="202"/>
      <c r="I33" s="203"/>
    </row>
    <row r="34" spans="6:9" ht="12.75">
      <c r="F34" s="201"/>
      <c r="G34" s="202"/>
      <c r="H34" s="202"/>
      <c r="I34" s="203"/>
    </row>
    <row r="35" spans="6:9" ht="12.75">
      <c r="F35" s="201"/>
      <c r="G35" s="202"/>
      <c r="H35" s="202"/>
      <c r="I35" s="203"/>
    </row>
    <row r="36" spans="6:9" ht="12.75">
      <c r="F36" s="201"/>
      <c r="G36" s="202"/>
      <c r="H36" s="202"/>
      <c r="I36" s="203"/>
    </row>
    <row r="37" spans="6:9" ht="12.75">
      <c r="F37" s="201"/>
      <c r="G37" s="202"/>
      <c r="H37" s="202"/>
      <c r="I37" s="203"/>
    </row>
    <row r="38" spans="6:9" ht="12.75">
      <c r="F38" s="201"/>
      <c r="G38" s="202"/>
      <c r="H38" s="202"/>
      <c r="I38" s="203"/>
    </row>
    <row r="39" spans="6:9" ht="12.75">
      <c r="F39" s="201"/>
      <c r="G39" s="202"/>
      <c r="H39" s="202"/>
      <c r="I39" s="203"/>
    </row>
    <row r="40" spans="6:9" ht="12.75">
      <c r="F40" s="201"/>
      <c r="G40" s="202"/>
      <c r="H40" s="202"/>
      <c r="I40" s="203"/>
    </row>
    <row r="41" spans="6:9" ht="12.75">
      <c r="F41" s="201"/>
      <c r="G41" s="202"/>
      <c r="H41" s="202"/>
      <c r="I41" s="203"/>
    </row>
    <row r="42" spans="6:9" ht="12.75">
      <c r="F42" s="201"/>
      <c r="G42" s="202"/>
      <c r="H42" s="202"/>
      <c r="I42" s="203"/>
    </row>
    <row r="43" spans="6:9" ht="12.75">
      <c r="F43" s="201"/>
      <c r="G43" s="202"/>
      <c r="H43" s="202"/>
      <c r="I43" s="203"/>
    </row>
    <row r="44" spans="6:9" ht="12.75">
      <c r="F44" s="201"/>
      <c r="G44" s="202"/>
      <c r="H44" s="202"/>
      <c r="I44" s="203"/>
    </row>
    <row r="45" spans="6:9" ht="12.75">
      <c r="F45" s="201"/>
      <c r="G45" s="202"/>
      <c r="H45" s="202"/>
      <c r="I45" s="203"/>
    </row>
    <row r="46" spans="6:9" ht="12.75">
      <c r="F46" s="201"/>
      <c r="G46" s="202"/>
      <c r="H46" s="202"/>
      <c r="I46" s="203"/>
    </row>
    <row r="47" spans="6:9" ht="12.75">
      <c r="F47" s="201"/>
      <c r="G47" s="202"/>
      <c r="H47" s="202"/>
      <c r="I47" s="203"/>
    </row>
    <row r="48" spans="6:9" ht="12.75">
      <c r="F48" s="201"/>
      <c r="G48" s="202"/>
      <c r="H48" s="202"/>
      <c r="I48" s="203"/>
    </row>
    <row r="49" spans="6:9" ht="12.75">
      <c r="F49" s="201"/>
      <c r="G49" s="202"/>
      <c r="H49" s="202"/>
      <c r="I49" s="203"/>
    </row>
    <row r="50" spans="6:9" ht="12.75">
      <c r="F50" s="201"/>
      <c r="G50" s="202"/>
      <c r="H50" s="202"/>
      <c r="I50" s="203"/>
    </row>
    <row r="51" spans="6:9" ht="12.75">
      <c r="F51" s="201"/>
      <c r="G51" s="202"/>
      <c r="H51" s="202"/>
      <c r="I51" s="203"/>
    </row>
    <row r="52" spans="6:9" ht="12.75">
      <c r="F52" s="201"/>
      <c r="G52" s="202"/>
      <c r="H52" s="202"/>
      <c r="I52" s="203"/>
    </row>
    <row r="53" spans="6:9" ht="12.75">
      <c r="F53" s="201"/>
      <c r="G53" s="202"/>
      <c r="H53" s="202"/>
      <c r="I53" s="203"/>
    </row>
    <row r="54" spans="6:9" ht="12.75">
      <c r="F54" s="201"/>
      <c r="G54" s="202"/>
      <c r="H54" s="202"/>
      <c r="I54" s="203"/>
    </row>
    <row r="55" spans="6:9" ht="12.75">
      <c r="F55" s="201"/>
      <c r="G55" s="202"/>
      <c r="H55" s="202"/>
      <c r="I55" s="203"/>
    </row>
    <row r="56" spans="6:9" ht="12.75">
      <c r="F56" s="201"/>
      <c r="G56" s="202"/>
      <c r="H56" s="202"/>
      <c r="I56" s="203"/>
    </row>
    <row r="57" spans="6:9" ht="12.75">
      <c r="F57" s="201"/>
      <c r="G57" s="202"/>
      <c r="H57" s="202"/>
      <c r="I57" s="203"/>
    </row>
    <row r="58" spans="6:9" ht="12.75">
      <c r="F58" s="201"/>
      <c r="G58" s="202"/>
      <c r="H58" s="202"/>
      <c r="I58" s="203"/>
    </row>
    <row r="59" spans="6:9" ht="12.75">
      <c r="F59" s="201"/>
      <c r="G59" s="202"/>
      <c r="H59" s="202"/>
      <c r="I59" s="203"/>
    </row>
    <row r="60" spans="6:9" ht="12.75">
      <c r="F60" s="201"/>
      <c r="G60" s="202"/>
      <c r="H60" s="202"/>
      <c r="I60" s="203"/>
    </row>
    <row r="61" spans="6:9" ht="12.75">
      <c r="F61" s="201"/>
      <c r="G61" s="202"/>
      <c r="H61" s="202"/>
      <c r="I61" s="203"/>
    </row>
    <row r="62" spans="6:9" ht="12.75">
      <c r="F62" s="201"/>
      <c r="G62" s="202"/>
      <c r="H62" s="202"/>
      <c r="I62" s="203"/>
    </row>
    <row r="63" spans="6:9" ht="12.75">
      <c r="F63" s="201"/>
      <c r="G63" s="202"/>
      <c r="H63" s="202"/>
      <c r="I63" s="203"/>
    </row>
    <row r="64" spans="6:9" ht="12.75">
      <c r="F64" s="201"/>
      <c r="G64" s="202"/>
      <c r="H64" s="202"/>
      <c r="I64" s="203"/>
    </row>
    <row r="65" spans="6:9" ht="12.75">
      <c r="F65" s="201"/>
      <c r="G65" s="202"/>
      <c r="H65" s="202"/>
      <c r="I65" s="203"/>
    </row>
    <row r="66" spans="6:9" ht="12.75">
      <c r="F66" s="201"/>
      <c r="G66" s="202"/>
      <c r="H66" s="202"/>
      <c r="I66" s="203"/>
    </row>
    <row r="67" spans="6:9" ht="12.75">
      <c r="F67" s="201"/>
      <c r="G67" s="202"/>
      <c r="H67" s="202"/>
      <c r="I67" s="203"/>
    </row>
    <row r="68" spans="6:9" ht="12.75">
      <c r="F68" s="201"/>
      <c r="G68" s="202"/>
      <c r="H68" s="202"/>
      <c r="I68" s="203"/>
    </row>
    <row r="69" spans="6:9" ht="12.75">
      <c r="F69" s="201"/>
      <c r="G69" s="202"/>
      <c r="H69" s="202"/>
      <c r="I69" s="203"/>
    </row>
    <row r="70" spans="6:9" ht="12.75">
      <c r="F70" s="201"/>
      <c r="G70" s="202"/>
      <c r="H70" s="202"/>
      <c r="I70" s="203"/>
    </row>
    <row r="71" spans="6:9" ht="12.75">
      <c r="F71" s="201"/>
      <c r="G71" s="202"/>
      <c r="H71" s="202"/>
      <c r="I71" s="203"/>
    </row>
    <row r="72" spans="6:9" ht="12.75">
      <c r="F72" s="201"/>
      <c r="G72" s="202"/>
      <c r="H72" s="202"/>
      <c r="I72" s="203"/>
    </row>
    <row r="73" spans="6:9" ht="12.75">
      <c r="F73" s="201"/>
      <c r="G73" s="202"/>
      <c r="H73" s="202"/>
      <c r="I73" s="203"/>
    </row>
    <row r="74" spans="6:9" ht="12.75">
      <c r="F74" s="201"/>
      <c r="G74" s="202"/>
      <c r="H74" s="202"/>
      <c r="I74" s="203"/>
    </row>
    <row r="75" spans="6:9" ht="12.75">
      <c r="F75" s="201"/>
      <c r="G75" s="202"/>
      <c r="H75" s="202"/>
      <c r="I75" s="203"/>
    </row>
    <row r="76" spans="6:9" ht="12.75">
      <c r="F76" s="201"/>
      <c r="G76" s="202"/>
      <c r="H76" s="202"/>
      <c r="I76" s="203"/>
    </row>
    <row r="77" spans="6:9" ht="12.75">
      <c r="F77" s="201"/>
      <c r="G77" s="202"/>
      <c r="H77" s="202"/>
      <c r="I77" s="203"/>
    </row>
    <row r="78" spans="6:9" ht="12.75">
      <c r="F78" s="201"/>
      <c r="G78" s="202"/>
      <c r="H78" s="202"/>
      <c r="I78" s="203"/>
    </row>
    <row r="79" spans="6:9" ht="12.75">
      <c r="F79" s="201"/>
      <c r="G79" s="202"/>
      <c r="H79" s="202"/>
      <c r="I79" s="203"/>
    </row>
  </sheetData>
  <mergeCells count="27">
    <mergeCell ref="H28:I28"/>
    <mergeCell ref="A24:D24"/>
    <mergeCell ref="A25:D25"/>
    <mergeCell ref="A21:D21"/>
    <mergeCell ref="A22:D22"/>
    <mergeCell ref="A23:D23"/>
    <mergeCell ref="A26:D26"/>
    <mergeCell ref="A27:D27"/>
    <mergeCell ref="A28:D28"/>
    <mergeCell ref="A19:I19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A17:D17"/>
    <mergeCell ref="A6:D6"/>
    <mergeCell ref="A1:B1"/>
    <mergeCell ref="C1:E1"/>
    <mergeCell ref="A2:B2"/>
    <mergeCell ref="G2:I2"/>
    <mergeCell ref="A4:I4"/>
  </mergeCells>
  <printOptions/>
  <pageMargins left="0.3937007874015748" right="0.3937007874015748" top="0.5905511811023622" bottom="0.5905511811023622" header="0.31496062992125984" footer="0.31496062992125984"/>
  <pageSetup horizontalDpi="600" verticalDpi="600" orientation="portrait" paperSize="51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SheetLayoutView="100" workbookViewId="0" topLeftCell="A1">
      <selection activeCell="F3" sqref="F3"/>
    </sheetView>
  </sheetViews>
  <sheetFormatPr defaultColWidth="9.33203125" defaultRowHeight="12.75"/>
  <cols>
    <col min="1" max="1" width="5.16015625" style="1" customWidth="1"/>
    <col min="2" max="2" width="13.16015625" style="1" customWidth="1"/>
    <col min="3" max="3" width="82.66015625" style="1" bestFit="1" customWidth="1"/>
    <col min="4" max="4" width="5" style="1" bestFit="1" customWidth="1"/>
    <col min="5" max="5" width="12" style="105" bestFit="1" customWidth="1"/>
    <col min="6" max="6" width="11.66015625" style="1" bestFit="1" customWidth="1"/>
    <col min="7" max="7" width="12.16015625" style="1" bestFit="1" customWidth="1"/>
    <col min="8" max="8" width="8.5" style="1" bestFit="1" customWidth="1"/>
    <col min="9" max="9" width="11.83203125" style="1" bestFit="1" customWidth="1"/>
    <col min="10" max="16384" width="9.33203125" style="1" customWidth="1"/>
  </cols>
  <sheetData>
    <row r="1" spans="1:7" ht="15.75">
      <c r="A1" s="335" t="s">
        <v>0</v>
      </c>
      <c r="B1" s="335"/>
      <c r="C1" s="335"/>
      <c r="D1" s="335"/>
      <c r="E1" s="335"/>
      <c r="F1" s="335"/>
      <c r="G1" s="335"/>
    </row>
    <row r="2" spans="1:7" ht="14.25" customHeight="1" thickBot="1">
      <c r="A2" s="2"/>
      <c r="B2" s="3"/>
      <c r="C2" s="4"/>
      <c r="D2" s="4"/>
      <c r="E2" s="5"/>
      <c r="F2" s="4"/>
      <c r="G2" s="4"/>
    </row>
    <row r="3" spans="1:7" ht="13.5" thickTop="1">
      <c r="A3" s="336" t="s">
        <v>1</v>
      </c>
      <c r="B3" s="337"/>
      <c r="C3" s="6" t="s">
        <v>89</v>
      </c>
      <c r="D3" s="7"/>
      <c r="E3" s="8" t="s">
        <v>2</v>
      </c>
      <c r="F3" s="9"/>
      <c r="G3" s="10"/>
    </row>
    <row r="4" spans="1:7" ht="13.5" thickBot="1">
      <c r="A4" s="338" t="s">
        <v>3</v>
      </c>
      <c r="B4" s="339"/>
      <c r="C4" s="11" t="s">
        <v>112</v>
      </c>
      <c r="D4" s="12"/>
      <c r="E4" s="340"/>
      <c r="F4" s="341"/>
      <c r="G4" s="342"/>
    </row>
    <row r="5" spans="1:11" ht="13.5" thickTop="1">
      <c r="A5" s="13"/>
      <c r="B5" s="14"/>
      <c r="C5" s="15"/>
      <c r="D5" s="16"/>
      <c r="E5" s="17"/>
      <c r="F5" s="18"/>
      <c r="G5" s="18"/>
      <c r="H5" s="19"/>
      <c r="I5" s="19"/>
      <c r="J5" s="19"/>
      <c r="K5" s="19"/>
    </row>
    <row r="6" spans="1:11" ht="12.75">
      <c r="A6" s="20"/>
      <c r="B6" s="2"/>
      <c r="C6" s="2"/>
      <c r="D6" s="21"/>
      <c r="E6" s="22"/>
      <c r="F6" s="21"/>
      <c r="G6" s="21"/>
      <c r="H6" s="19"/>
      <c r="I6" s="19"/>
      <c r="J6" s="19"/>
      <c r="K6" s="19"/>
    </row>
    <row r="7" spans="1:9" ht="25.5">
      <c r="A7" s="23" t="s">
        <v>4</v>
      </c>
      <c r="B7" s="24" t="s">
        <v>5</v>
      </c>
      <c r="C7" s="24" t="s">
        <v>6</v>
      </c>
      <c r="D7" s="24" t="s">
        <v>7</v>
      </c>
      <c r="E7" s="25" t="s">
        <v>8</v>
      </c>
      <c r="F7" s="24" t="s">
        <v>9</v>
      </c>
      <c r="G7" s="26" t="s">
        <v>10</v>
      </c>
      <c r="H7" s="27" t="s">
        <v>11</v>
      </c>
      <c r="I7" s="27" t="s">
        <v>12</v>
      </c>
    </row>
    <row r="8" spans="1:9" ht="18" customHeight="1">
      <c r="A8" s="158"/>
      <c r="B8" s="29" t="s">
        <v>13</v>
      </c>
      <c r="C8" s="156" t="s">
        <v>14</v>
      </c>
      <c r="D8" s="100"/>
      <c r="E8" s="157"/>
      <c r="F8" s="157"/>
      <c r="G8" s="30">
        <f>SUM(G9:G14)</f>
        <v>0</v>
      </c>
      <c r="H8" s="31"/>
      <c r="I8" s="32"/>
    </row>
    <row r="9" spans="1:9" ht="12.75" customHeight="1">
      <c r="A9" s="28"/>
      <c r="B9" s="155" t="s">
        <v>94</v>
      </c>
      <c r="C9" s="160" t="s">
        <v>95</v>
      </c>
      <c r="D9" s="33" t="s">
        <v>15</v>
      </c>
      <c r="E9" s="37">
        <v>1</v>
      </c>
      <c r="F9" s="38"/>
      <c r="G9" s="39">
        <f aca="true" t="shared" si="0" ref="G9:G10">E9*F9</f>
        <v>0</v>
      </c>
      <c r="H9" s="159"/>
      <c r="I9" s="160"/>
    </row>
    <row r="10" spans="1:9" ht="12.75" customHeight="1">
      <c r="A10" s="28"/>
      <c r="B10" s="155" t="s">
        <v>97</v>
      </c>
      <c r="C10" s="160" t="s">
        <v>100</v>
      </c>
      <c r="D10" s="33" t="s">
        <v>15</v>
      </c>
      <c r="E10" s="37">
        <v>1</v>
      </c>
      <c r="F10" s="38"/>
      <c r="G10" s="39">
        <f t="shared" si="0"/>
        <v>0</v>
      </c>
      <c r="H10" s="159"/>
      <c r="I10" s="160"/>
    </row>
    <row r="11" spans="1:9" s="19" customFormat="1" ht="12.75">
      <c r="A11" s="33"/>
      <c r="B11" s="34" t="s">
        <v>90</v>
      </c>
      <c r="C11" s="35" t="s">
        <v>91</v>
      </c>
      <c r="D11" s="36" t="s">
        <v>15</v>
      </c>
      <c r="E11" s="37">
        <v>1</v>
      </c>
      <c r="F11" s="38"/>
      <c r="G11" s="39">
        <f>E11*F11</f>
        <v>0</v>
      </c>
      <c r="H11" s="40"/>
      <c r="I11" s="41"/>
    </row>
    <row r="12" spans="1:9" s="19" customFormat="1" ht="12.75">
      <c r="A12" s="33"/>
      <c r="B12" s="34" t="s">
        <v>92</v>
      </c>
      <c r="C12" s="35" t="s">
        <v>93</v>
      </c>
      <c r="D12" s="36" t="s">
        <v>15</v>
      </c>
      <c r="E12" s="37">
        <v>1</v>
      </c>
      <c r="F12" s="38"/>
      <c r="G12" s="39">
        <f>E12*F12</f>
        <v>0</v>
      </c>
      <c r="H12" s="40"/>
      <c r="I12" s="41"/>
    </row>
    <row r="13" spans="1:9" s="19" customFormat="1" ht="12.75">
      <c r="A13" s="33"/>
      <c r="B13" s="34" t="s">
        <v>96</v>
      </c>
      <c r="C13" s="35" t="s">
        <v>79</v>
      </c>
      <c r="D13" s="36" t="s">
        <v>15</v>
      </c>
      <c r="E13" s="37">
        <v>1</v>
      </c>
      <c r="F13" s="38"/>
      <c r="G13" s="39">
        <f>E13*F13</f>
        <v>0</v>
      </c>
      <c r="H13" s="40"/>
      <c r="I13" s="40"/>
    </row>
    <row r="14" spans="1:9" s="19" customFormat="1" ht="12.75">
      <c r="A14" s="33"/>
      <c r="B14" s="34" t="s">
        <v>98</v>
      </c>
      <c r="C14" s="42" t="s">
        <v>99</v>
      </c>
      <c r="D14" s="43" t="s">
        <v>15</v>
      </c>
      <c r="E14" s="141">
        <v>1</v>
      </c>
      <c r="F14" s="44"/>
      <c r="G14" s="45">
        <f>E14*F14</f>
        <v>0</v>
      </c>
      <c r="H14" s="40"/>
      <c r="I14" s="40"/>
    </row>
    <row r="15" spans="1:9" s="19" customFormat="1" ht="12.75">
      <c r="A15" s="100"/>
      <c r="B15" s="46"/>
      <c r="C15" s="115"/>
      <c r="D15" s="116"/>
      <c r="E15" s="117"/>
      <c r="F15" s="118"/>
      <c r="G15" s="66"/>
      <c r="H15" s="119"/>
      <c r="I15" s="119"/>
    </row>
    <row r="16" spans="1:11" s="102" customFormat="1" ht="12.75">
      <c r="A16" s="101"/>
      <c r="B16" s="76"/>
      <c r="C16" s="76"/>
      <c r="D16" s="101"/>
      <c r="E16" s="101"/>
      <c r="F16" s="101"/>
      <c r="G16" s="101"/>
      <c r="H16" s="101"/>
      <c r="I16" s="101"/>
      <c r="K16" s="103"/>
    </row>
    <row r="17" spans="1:11" s="102" customFormat="1" ht="12.75">
      <c r="A17" s="101"/>
      <c r="B17" s="101"/>
      <c r="C17" s="139" t="s">
        <v>62</v>
      </c>
      <c r="D17" s="101"/>
      <c r="E17" s="101"/>
      <c r="F17" s="101"/>
      <c r="G17" s="89">
        <f>G8</f>
        <v>0</v>
      </c>
      <c r="H17" s="101"/>
      <c r="I17" s="89"/>
      <c r="K17" s="103"/>
    </row>
    <row r="18" spans="1:11" ht="12.75">
      <c r="A18" s="101"/>
      <c r="B18" s="101"/>
      <c r="C18" s="139"/>
      <c r="D18" s="101"/>
      <c r="E18" s="101"/>
      <c r="F18" s="101"/>
      <c r="G18" s="88"/>
      <c r="H18" s="101"/>
      <c r="I18" s="88"/>
      <c r="K18" s="103"/>
    </row>
    <row r="19" spans="1:11" ht="12.75">
      <c r="A19" s="101"/>
      <c r="B19" s="101"/>
      <c r="C19" s="140"/>
      <c r="D19" s="101"/>
      <c r="E19" s="101"/>
      <c r="F19" s="101"/>
      <c r="G19" s="89"/>
      <c r="H19" s="101"/>
      <c r="I19" s="89"/>
      <c r="K19" s="103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spans="1:2" ht="12.75">
      <c r="A33" s="104"/>
      <c r="B33" s="104"/>
    </row>
    <row r="34" spans="1:5" ht="12.75">
      <c r="A34" s="106"/>
      <c r="B34" s="106"/>
      <c r="C34" s="107"/>
      <c r="D34" s="107"/>
      <c r="E34" s="108"/>
    </row>
    <row r="35" spans="1:5" ht="12.75">
      <c r="A35" s="109"/>
      <c r="B35" s="109"/>
      <c r="C35" s="106"/>
      <c r="D35" s="106"/>
      <c r="E35" s="110"/>
    </row>
    <row r="36" spans="1:5" ht="12.75">
      <c r="A36" s="106"/>
      <c r="B36" s="106"/>
      <c r="C36" s="106"/>
      <c r="D36" s="106"/>
      <c r="E36" s="110"/>
    </row>
    <row r="37" spans="1:7" ht="12.75">
      <c r="A37" s="106"/>
      <c r="B37" s="106"/>
      <c r="C37" s="106"/>
      <c r="D37" s="106"/>
      <c r="E37" s="110"/>
      <c r="F37" s="107"/>
      <c r="G37" s="111"/>
    </row>
    <row r="38" spans="1:7" ht="12.75">
      <c r="A38" s="106"/>
      <c r="B38" s="106"/>
      <c r="C38" s="106"/>
      <c r="D38" s="106"/>
      <c r="E38" s="110"/>
      <c r="F38" s="106"/>
      <c r="G38" s="106"/>
    </row>
    <row r="39" spans="1:7" ht="12.75">
      <c r="A39" s="106"/>
      <c r="B39" s="106"/>
      <c r="C39" s="106"/>
      <c r="D39" s="106"/>
      <c r="E39" s="110"/>
      <c r="F39" s="106"/>
      <c r="G39" s="106"/>
    </row>
    <row r="40" spans="1:7" ht="12.75">
      <c r="A40" s="106"/>
      <c r="B40" s="106"/>
      <c r="C40" s="106"/>
      <c r="D40" s="106"/>
      <c r="E40" s="110"/>
      <c r="F40" s="106"/>
      <c r="G40" s="106"/>
    </row>
    <row r="41" spans="1:7" ht="12.75">
      <c r="A41" s="106"/>
      <c r="B41" s="106"/>
      <c r="C41" s="106"/>
      <c r="D41" s="106"/>
      <c r="E41" s="110"/>
      <c r="F41" s="106"/>
      <c r="G41" s="106"/>
    </row>
    <row r="42" spans="1:7" ht="12.75">
      <c r="A42" s="106"/>
      <c r="B42" s="106"/>
      <c r="C42" s="106"/>
      <c r="D42" s="106"/>
      <c r="E42" s="110"/>
      <c r="F42" s="106"/>
      <c r="G42" s="106"/>
    </row>
    <row r="43" spans="1:7" ht="12.75">
      <c r="A43" s="106"/>
      <c r="B43" s="106"/>
      <c r="C43" s="106"/>
      <c r="D43" s="106"/>
      <c r="E43" s="110"/>
      <c r="F43" s="106"/>
      <c r="G43" s="106"/>
    </row>
    <row r="44" spans="1:7" ht="12.75">
      <c r="A44" s="106"/>
      <c r="B44" s="106"/>
      <c r="C44" s="106"/>
      <c r="D44" s="106"/>
      <c r="E44" s="110"/>
      <c r="F44" s="106"/>
      <c r="G44" s="106"/>
    </row>
    <row r="45" spans="1:7" ht="12.75">
      <c r="A45" s="106"/>
      <c r="B45" s="106"/>
      <c r="C45" s="106"/>
      <c r="D45" s="106"/>
      <c r="E45" s="110"/>
      <c r="F45" s="106"/>
      <c r="G45" s="106"/>
    </row>
    <row r="46" spans="1:7" ht="12.75">
      <c r="A46" s="106"/>
      <c r="B46" s="106"/>
      <c r="C46" s="106"/>
      <c r="D46" s="106"/>
      <c r="E46" s="110"/>
      <c r="F46" s="106"/>
      <c r="G46" s="106"/>
    </row>
    <row r="47" spans="1:7" ht="12.75">
      <c r="A47" s="106"/>
      <c r="B47" s="106"/>
      <c r="C47" s="106"/>
      <c r="D47" s="106"/>
      <c r="E47" s="110"/>
      <c r="F47" s="106"/>
      <c r="G47" s="106"/>
    </row>
    <row r="48" spans="6:7" ht="12.75">
      <c r="F48" s="106"/>
      <c r="G48" s="106"/>
    </row>
    <row r="49" spans="6:7" ht="12.75">
      <c r="F49" s="106"/>
      <c r="G49" s="106"/>
    </row>
    <row r="50" spans="6:7" ht="12.75">
      <c r="F50" s="106"/>
      <c r="G50" s="106"/>
    </row>
  </sheetData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horizontalDpi="600" verticalDpi="600" orientation="landscape" paperSize="51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view="pageBreakPreview" zoomScaleSheetLayoutView="100" workbookViewId="0" topLeftCell="A1">
      <selection activeCell="F3" sqref="F3"/>
    </sheetView>
  </sheetViews>
  <sheetFormatPr defaultColWidth="9.33203125" defaultRowHeight="12.75"/>
  <cols>
    <col min="1" max="1" width="5.16015625" style="1" customWidth="1"/>
    <col min="2" max="2" width="11.66015625" style="1" customWidth="1"/>
    <col min="3" max="3" width="85.16015625" style="1" bestFit="1" customWidth="1"/>
    <col min="4" max="4" width="5" style="1" bestFit="1" customWidth="1"/>
    <col min="5" max="5" width="10.83203125" style="105" customWidth="1"/>
    <col min="6" max="6" width="9.66015625" style="1" bestFit="1" customWidth="1"/>
    <col min="7" max="7" width="12.16015625" style="1" bestFit="1" customWidth="1"/>
    <col min="8" max="8" width="9.16015625" style="1" customWidth="1"/>
    <col min="9" max="9" width="10" style="1" customWidth="1"/>
    <col min="10" max="10" width="40" style="1" customWidth="1"/>
    <col min="11" max="16384" width="9.33203125" style="1" customWidth="1"/>
  </cols>
  <sheetData>
    <row r="1" spans="1:7" ht="15.75">
      <c r="A1" s="335" t="s">
        <v>0</v>
      </c>
      <c r="B1" s="335"/>
      <c r="C1" s="335"/>
      <c r="D1" s="335"/>
      <c r="E1" s="335"/>
      <c r="F1" s="335"/>
      <c r="G1" s="335"/>
    </row>
    <row r="2" spans="1:7" ht="14.25" customHeight="1" thickBot="1">
      <c r="A2" s="2"/>
      <c r="B2" s="3"/>
      <c r="C2" s="4"/>
      <c r="D2" s="4"/>
      <c r="E2" s="5"/>
      <c r="F2" s="4"/>
      <c r="G2" s="4"/>
    </row>
    <row r="3" spans="1:7" ht="13.5" thickTop="1">
      <c r="A3" s="336" t="s">
        <v>1</v>
      </c>
      <c r="B3" s="337"/>
      <c r="C3" s="6" t="s">
        <v>89</v>
      </c>
      <c r="D3" s="7"/>
      <c r="E3" s="8" t="s">
        <v>2</v>
      </c>
      <c r="F3" s="9"/>
      <c r="G3" s="10"/>
    </row>
    <row r="4" spans="1:7" ht="13.5" thickBot="1">
      <c r="A4" s="338" t="s">
        <v>3</v>
      </c>
      <c r="B4" s="339"/>
      <c r="C4" s="11" t="s">
        <v>112</v>
      </c>
      <c r="D4" s="12"/>
      <c r="E4" s="340"/>
      <c r="F4" s="341"/>
      <c r="G4" s="342"/>
    </row>
    <row r="5" spans="1:11" ht="13.5" thickTop="1">
      <c r="A5" s="13"/>
      <c r="B5" s="14"/>
      <c r="C5" s="15"/>
      <c r="D5" s="16"/>
      <c r="E5" s="17"/>
      <c r="F5" s="18"/>
      <c r="G5" s="18"/>
      <c r="H5" s="19"/>
      <c r="I5" s="19"/>
      <c r="J5" s="19"/>
      <c r="K5" s="19"/>
    </row>
    <row r="6" spans="1:11" ht="12.75">
      <c r="A6" s="20"/>
      <c r="B6" s="2"/>
      <c r="C6" s="2"/>
      <c r="D6" s="21"/>
      <c r="E6" s="22"/>
      <c r="F6" s="21"/>
      <c r="G6" s="21"/>
      <c r="H6" s="19"/>
      <c r="I6" s="19"/>
      <c r="J6" s="19"/>
      <c r="K6" s="19"/>
    </row>
    <row r="7" spans="1:9" ht="25.5">
      <c r="A7" s="23" t="s">
        <v>4</v>
      </c>
      <c r="B7" s="163" t="s">
        <v>5</v>
      </c>
      <c r="C7" s="24" t="s">
        <v>6</v>
      </c>
      <c r="D7" s="24" t="s">
        <v>7</v>
      </c>
      <c r="E7" s="25" t="s">
        <v>8</v>
      </c>
      <c r="F7" s="24" t="s">
        <v>9</v>
      </c>
      <c r="G7" s="26" t="s">
        <v>10</v>
      </c>
      <c r="H7" s="27" t="s">
        <v>11</v>
      </c>
      <c r="I7" s="27" t="s">
        <v>12</v>
      </c>
    </row>
    <row r="8" spans="1:10" s="19" customFormat="1" ht="12.75">
      <c r="A8" s="84"/>
      <c r="B8" s="121" t="s">
        <v>16</v>
      </c>
      <c r="C8" s="122" t="s">
        <v>17</v>
      </c>
      <c r="D8" s="123"/>
      <c r="E8" s="124"/>
      <c r="F8" s="69"/>
      <c r="G8" s="70">
        <f>SUM(G9:G9)</f>
        <v>0</v>
      </c>
      <c r="H8" s="125"/>
      <c r="I8" s="126"/>
      <c r="J8" s="280"/>
    </row>
    <row r="9" spans="1:10" s="19" customFormat="1" ht="12.75">
      <c r="A9" s="33">
        <v>1</v>
      </c>
      <c r="B9" s="51" t="s">
        <v>110</v>
      </c>
      <c r="C9" s="52" t="s">
        <v>111</v>
      </c>
      <c r="D9" s="162" t="s">
        <v>19</v>
      </c>
      <c r="E9" s="161">
        <f>(2.5+8.9)+(1.7+1.7)+(5.7+3.1)</f>
        <v>23.6</v>
      </c>
      <c r="F9" s="118"/>
      <c r="G9" s="49">
        <f aca="true" t="shared" si="0" ref="G9">F9*E9</f>
        <v>0</v>
      </c>
      <c r="H9" s="48">
        <v>0</v>
      </c>
      <c r="I9" s="50">
        <f aca="true" t="shared" si="1" ref="I9">H9*E9</f>
        <v>0</v>
      </c>
      <c r="J9" s="281" t="s">
        <v>119</v>
      </c>
    </row>
    <row r="10" spans="1:10" s="19" customFormat="1" ht="12.75">
      <c r="A10" s="114"/>
      <c r="B10" s="53"/>
      <c r="C10" s="127"/>
      <c r="D10" s="63"/>
      <c r="E10" s="65"/>
      <c r="F10" s="65"/>
      <c r="G10" s="66"/>
      <c r="H10" s="119"/>
      <c r="I10" s="120"/>
      <c r="J10" s="280"/>
    </row>
    <row r="11" spans="1:10" s="19" customFormat="1" ht="12.75">
      <c r="A11" s="84"/>
      <c r="B11" s="55" t="s">
        <v>20</v>
      </c>
      <c r="C11" s="56" t="s">
        <v>21</v>
      </c>
      <c r="D11" s="57"/>
      <c r="E11" s="58"/>
      <c r="F11" s="58"/>
      <c r="G11" s="59">
        <f>SUM(G12:G15)</f>
        <v>0</v>
      </c>
      <c r="H11" s="128"/>
      <c r="I11" s="134">
        <f>SUM(I12:I15)</f>
        <v>38.009</v>
      </c>
      <c r="J11" s="281"/>
    </row>
    <row r="12" spans="1:10" s="19" customFormat="1" ht="12.75">
      <c r="A12" s="33">
        <v>2</v>
      </c>
      <c r="B12" s="113" t="s">
        <v>101</v>
      </c>
      <c r="C12" s="93" t="s">
        <v>102</v>
      </c>
      <c r="D12" s="60" t="s">
        <v>19</v>
      </c>
      <c r="E12" s="161">
        <f>(5*0.8+4.1*0.4)+(4.2*0.8+4.1*0.4)+(20.4)+(3*0.4+3.2*0.8)+(3.2*0.4+2*0.8)+(4.2*0.4+2.8*0.8)+(4.1*0.4+2.9*0.8)+(3*0.4+1.8*0.8)+(3*0.4+3.5*0.8)+(26.9)+(18.9)</f>
        <v>98</v>
      </c>
      <c r="F12" s="61"/>
      <c r="G12" s="45">
        <f>F12*E12</f>
        <v>0</v>
      </c>
      <c r="H12" s="50">
        <v>0.181</v>
      </c>
      <c r="I12" s="50">
        <f>H12*E12</f>
        <v>17.738</v>
      </c>
      <c r="J12" s="281" t="s">
        <v>115</v>
      </c>
    </row>
    <row r="13" spans="1:10" s="19" customFormat="1" ht="12.75">
      <c r="A13" s="33">
        <v>3</v>
      </c>
      <c r="B13" s="97" t="s">
        <v>71</v>
      </c>
      <c r="C13" s="94" t="s">
        <v>86</v>
      </c>
      <c r="D13" s="43" t="s">
        <v>24</v>
      </c>
      <c r="E13" s="161">
        <f>(2+1.5+1.9)+(24.1)+(24.8)</f>
        <v>54.3</v>
      </c>
      <c r="F13" s="49"/>
      <c r="G13" s="45">
        <f>F13*E13</f>
        <v>0</v>
      </c>
      <c r="H13" s="48">
        <v>0.29</v>
      </c>
      <c r="I13" s="50">
        <f>H13*E13</f>
        <v>15.746999999999998</v>
      </c>
      <c r="J13" s="281" t="s">
        <v>116</v>
      </c>
    </row>
    <row r="14" spans="1:10" s="19" customFormat="1" ht="12.75">
      <c r="A14" s="33">
        <v>4</v>
      </c>
      <c r="B14" s="97" t="s">
        <v>69</v>
      </c>
      <c r="C14" s="94" t="s">
        <v>104</v>
      </c>
      <c r="D14" s="43" t="s">
        <v>19</v>
      </c>
      <c r="E14" s="161">
        <f>(4.2*0.4+2*0.8+2.7*0.8)+(4.3*0.4+4.2*0.8+0.9*0.8)+(4.2*0.4+1.9*0.8)</f>
        <v>14.440000000000001</v>
      </c>
      <c r="F14" s="49"/>
      <c r="G14" s="45">
        <f>F14*E14</f>
        <v>0</v>
      </c>
      <c r="H14" s="48">
        <v>0.26</v>
      </c>
      <c r="I14" s="50">
        <f>H14*E14</f>
        <v>3.7544000000000004</v>
      </c>
      <c r="J14" s="281" t="s">
        <v>114</v>
      </c>
    </row>
    <row r="15" spans="1:10" s="19" customFormat="1" ht="12.75">
      <c r="A15" s="33">
        <v>5</v>
      </c>
      <c r="B15" s="97" t="s">
        <v>70</v>
      </c>
      <c r="C15" s="94" t="s">
        <v>131</v>
      </c>
      <c r="D15" s="43" t="s">
        <v>19</v>
      </c>
      <c r="E15" s="161">
        <f>4.2*0.4+3.1*0.8</f>
        <v>4.16</v>
      </c>
      <c r="F15" s="49"/>
      <c r="G15" s="45">
        <f>F15*E15</f>
        <v>0</v>
      </c>
      <c r="H15" s="48">
        <v>0.185</v>
      </c>
      <c r="I15" s="50">
        <f>H15*E15</f>
        <v>0.7696000000000001</v>
      </c>
      <c r="J15" s="281" t="s">
        <v>132</v>
      </c>
    </row>
    <row r="16" spans="1:10" s="19" customFormat="1" ht="12.75">
      <c r="A16" s="114"/>
      <c r="B16" s="53"/>
      <c r="C16" s="127"/>
      <c r="D16" s="63"/>
      <c r="E16" s="64"/>
      <c r="F16" s="65"/>
      <c r="G16" s="66"/>
      <c r="H16" s="129"/>
      <c r="I16" s="130"/>
      <c r="J16" s="281"/>
    </row>
    <row r="17" spans="1:10" s="19" customFormat="1" ht="12.75">
      <c r="A17" s="84"/>
      <c r="B17" s="55" t="s">
        <v>25</v>
      </c>
      <c r="C17" s="56" t="s">
        <v>26</v>
      </c>
      <c r="D17" s="67"/>
      <c r="E17" s="68"/>
      <c r="F17" s="69"/>
      <c r="G17" s="70">
        <f>SUM(G18:G18)</f>
        <v>0</v>
      </c>
      <c r="H17" s="125"/>
      <c r="I17" s="82">
        <f>SUM(I18:I18)</f>
        <v>2.949492</v>
      </c>
      <c r="J17" s="281"/>
    </row>
    <row r="18" spans="1:10" s="19" customFormat="1" ht="12.75">
      <c r="A18" s="54">
        <v>6</v>
      </c>
      <c r="B18" s="72" t="s">
        <v>72</v>
      </c>
      <c r="C18" s="73" t="s">
        <v>103</v>
      </c>
      <c r="D18" s="33" t="s">
        <v>19</v>
      </c>
      <c r="E18" s="161">
        <v>15.6</v>
      </c>
      <c r="F18" s="49"/>
      <c r="G18" s="45">
        <f>F18*E18</f>
        <v>0</v>
      </c>
      <c r="H18" s="48">
        <v>0.18907</v>
      </c>
      <c r="I18" s="50">
        <f>H18*E18</f>
        <v>2.949492</v>
      </c>
      <c r="J18" s="285">
        <v>15.6</v>
      </c>
    </row>
    <row r="19" spans="1:10" s="83" customFormat="1" ht="12.75">
      <c r="A19" s="75"/>
      <c r="B19" s="53"/>
      <c r="C19" s="76"/>
      <c r="D19" s="77"/>
      <c r="E19" s="78"/>
      <c r="F19" s="79"/>
      <c r="G19" s="80"/>
      <c r="H19" s="81"/>
      <c r="I19" s="147"/>
      <c r="J19" s="282"/>
    </row>
    <row r="20" spans="1:10" s="19" customFormat="1" ht="12.75">
      <c r="A20" s="84"/>
      <c r="B20" s="55" t="s">
        <v>27</v>
      </c>
      <c r="C20" s="85" t="s">
        <v>28</v>
      </c>
      <c r="D20" s="86"/>
      <c r="E20" s="87"/>
      <c r="F20" s="88"/>
      <c r="G20" s="89">
        <f>SUM(G21:G26)</f>
        <v>0</v>
      </c>
      <c r="H20" s="71"/>
      <c r="I20" s="134">
        <f>SUM(I21:I26)</f>
        <v>18.921341750000003</v>
      </c>
      <c r="J20" s="281"/>
    </row>
    <row r="21" spans="1:10" s="19" customFormat="1" ht="12.75">
      <c r="A21" s="33">
        <v>7</v>
      </c>
      <c r="B21" s="113" t="s">
        <v>29</v>
      </c>
      <c r="C21" s="90" t="s">
        <v>30</v>
      </c>
      <c r="D21" s="33" t="s">
        <v>19</v>
      </c>
      <c r="E21" s="91">
        <v>14.8</v>
      </c>
      <c r="F21" s="49"/>
      <c r="G21" s="45">
        <f aca="true" t="shared" si="2" ref="G21:G25">F21*E21</f>
        <v>0</v>
      </c>
      <c r="H21" s="48">
        <v>0.00071</v>
      </c>
      <c r="I21" s="50">
        <f aca="true" t="shared" si="3" ref="I21:I25">H21*E21</f>
        <v>0.010508</v>
      </c>
      <c r="J21" s="281"/>
    </row>
    <row r="22" spans="1:10" s="19" customFormat="1" ht="12.75">
      <c r="A22" s="33">
        <v>8</v>
      </c>
      <c r="B22" s="113" t="s">
        <v>109</v>
      </c>
      <c r="C22" s="90" t="s">
        <v>108</v>
      </c>
      <c r="D22" s="33" t="s">
        <v>19</v>
      </c>
      <c r="E22" s="91">
        <v>14.8</v>
      </c>
      <c r="F22" s="49"/>
      <c r="G22" s="45">
        <f t="shared" si="2"/>
        <v>0</v>
      </c>
      <c r="H22" s="48">
        <v>0.20745</v>
      </c>
      <c r="I22" s="50">
        <f t="shared" si="3"/>
        <v>3.07026</v>
      </c>
      <c r="J22" s="281"/>
    </row>
    <row r="23" spans="1:10" s="19" customFormat="1" ht="12.75">
      <c r="A23" s="33">
        <v>9</v>
      </c>
      <c r="B23" s="113" t="s">
        <v>63</v>
      </c>
      <c r="C23" s="94" t="s">
        <v>105</v>
      </c>
      <c r="D23" s="33" t="s">
        <v>19</v>
      </c>
      <c r="E23" s="40">
        <f>(5*0.8+4.1*0.4)+(4.2*0.8+4.1*0.4)+(3.1*0.4*2+1.6*0.8)+(3*0.4+3.2*0.8)+(3.2*0.4+1.6*0.8)+(4.2*0.4+2.8*0.8)+(4.1*0.4+2.9*0.8)+(3.1*0.4+1.7*0.8)+3*0.4+3.5*0.8+(3.1*0.4*2+1.4*0.8)+(4.2*0.4+5.1*0.8)+(4.2*0.4+1.9*0.8)+(3.8*0.4*2+1.2*0.8)+(4.2*0.4+4.9*0.8)+(4.2*0.4+3.1/0.8)+(1.1*1.6*2+1.5*1.3*2+1.2*1.5*2)</f>
        <v>73.93500000000002</v>
      </c>
      <c r="F23" s="49"/>
      <c r="G23" s="45">
        <f t="shared" si="2"/>
        <v>0</v>
      </c>
      <c r="H23" s="48">
        <v>0.08425</v>
      </c>
      <c r="I23" s="50">
        <f t="shared" si="3"/>
        <v>6.229023750000001</v>
      </c>
      <c r="J23" s="281" t="s">
        <v>118</v>
      </c>
    </row>
    <row r="24" spans="1:10" s="19" customFormat="1" ht="12.75">
      <c r="A24" s="33">
        <v>10</v>
      </c>
      <c r="B24" s="113" t="s">
        <v>106</v>
      </c>
      <c r="C24" s="94" t="s">
        <v>107</v>
      </c>
      <c r="D24" s="33" t="s">
        <v>19</v>
      </c>
      <c r="E24" s="161">
        <f>E23</f>
        <v>73.93500000000002</v>
      </c>
      <c r="F24" s="49"/>
      <c r="G24" s="45">
        <f t="shared" si="2"/>
        <v>0</v>
      </c>
      <c r="H24" s="48">
        <v>0</v>
      </c>
      <c r="I24" s="50">
        <f t="shared" si="3"/>
        <v>0</v>
      </c>
      <c r="J24" s="281"/>
    </row>
    <row r="25" spans="1:10" s="19" customFormat="1" ht="12.75">
      <c r="A25" s="33">
        <v>11</v>
      </c>
      <c r="B25" s="113" t="s">
        <v>83</v>
      </c>
      <c r="C25" s="95" t="s">
        <v>82</v>
      </c>
      <c r="D25" s="33" t="s">
        <v>19</v>
      </c>
      <c r="E25" s="161">
        <f>(1.1*1.6*2+1.5*1.3*2+1.2*1.5*2)</f>
        <v>11.02</v>
      </c>
      <c r="F25" s="49"/>
      <c r="G25" s="45">
        <f t="shared" si="2"/>
        <v>0</v>
      </c>
      <c r="H25" s="48">
        <v>0.13</v>
      </c>
      <c r="I25" s="50">
        <f t="shared" si="3"/>
        <v>1.4326</v>
      </c>
      <c r="J25" s="281" t="s">
        <v>123</v>
      </c>
    </row>
    <row r="26" spans="1:10" s="19" customFormat="1" ht="12.75">
      <c r="A26" s="33">
        <v>12</v>
      </c>
      <c r="B26" s="113" t="s">
        <v>85</v>
      </c>
      <c r="C26" s="112" t="s">
        <v>84</v>
      </c>
      <c r="D26" s="33" t="s">
        <v>19</v>
      </c>
      <c r="E26" s="161">
        <f>E23-E25</f>
        <v>62.91500000000002</v>
      </c>
      <c r="F26" s="49"/>
      <c r="G26" s="45">
        <f>F26*E26</f>
        <v>0</v>
      </c>
      <c r="H26" s="48">
        <v>0.13</v>
      </c>
      <c r="I26" s="50">
        <f>H26*E26</f>
        <v>8.178950000000002</v>
      </c>
      <c r="J26" s="281"/>
    </row>
    <row r="27" spans="1:10" s="19" customFormat="1" ht="12.75">
      <c r="A27" s="114"/>
      <c r="B27" s="53"/>
      <c r="C27" s="166"/>
      <c r="D27" s="100"/>
      <c r="E27" s="167"/>
      <c r="F27" s="92"/>
      <c r="G27" s="66"/>
      <c r="H27" s="132"/>
      <c r="I27" s="130"/>
      <c r="J27" s="281"/>
    </row>
    <row r="28" spans="1:10" s="19" customFormat="1" ht="12.75">
      <c r="A28" s="84"/>
      <c r="B28" s="55" t="s">
        <v>31</v>
      </c>
      <c r="C28" s="98" t="s">
        <v>32</v>
      </c>
      <c r="D28" s="142"/>
      <c r="E28" s="164"/>
      <c r="F28" s="143"/>
      <c r="G28" s="70">
        <f>SUM(G29:G31)</f>
        <v>0</v>
      </c>
      <c r="H28" s="71"/>
      <c r="I28" s="138"/>
      <c r="J28" s="281"/>
    </row>
    <row r="29" spans="1:10" s="19" customFormat="1" ht="12.75">
      <c r="A29" s="33">
        <v>13</v>
      </c>
      <c r="B29" s="113" t="s">
        <v>64</v>
      </c>
      <c r="C29" s="93" t="s">
        <v>65</v>
      </c>
      <c r="D29" s="60" t="s">
        <v>33</v>
      </c>
      <c r="E29" s="62">
        <v>1</v>
      </c>
      <c r="F29" s="61"/>
      <c r="G29" s="45">
        <f aca="true" t="shared" si="4" ref="G29:G31">F29*E29</f>
        <v>0</v>
      </c>
      <c r="H29" s="50">
        <v>0</v>
      </c>
      <c r="I29" s="50">
        <f aca="true" t="shared" si="5" ref="I29:I31">H29*E29</f>
        <v>0</v>
      </c>
      <c r="J29" s="281"/>
    </row>
    <row r="30" spans="1:10" s="19" customFormat="1" ht="12.75">
      <c r="A30" s="33">
        <v>14</v>
      </c>
      <c r="B30" s="113" t="s">
        <v>66</v>
      </c>
      <c r="C30" s="93" t="s">
        <v>80</v>
      </c>
      <c r="D30" s="60" t="s">
        <v>24</v>
      </c>
      <c r="E30" s="62">
        <v>1.5</v>
      </c>
      <c r="F30" s="61"/>
      <c r="G30" s="45">
        <f t="shared" si="4"/>
        <v>0</v>
      </c>
      <c r="H30" s="50">
        <v>1E-05</v>
      </c>
      <c r="I30" s="50">
        <f t="shared" si="5"/>
        <v>1.5000000000000002E-05</v>
      </c>
      <c r="J30" s="281"/>
    </row>
    <row r="31" spans="1:10" s="19" customFormat="1" ht="12.75">
      <c r="A31" s="33">
        <v>15</v>
      </c>
      <c r="B31" s="113" t="s">
        <v>87</v>
      </c>
      <c r="C31" s="146" t="s">
        <v>88</v>
      </c>
      <c r="D31" s="60" t="s">
        <v>24</v>
      </c>
      <c r="E31" s="62">
        <v>1.5</v>
      </c>
      <c r="F31" s="61"/>
      <c r="G31" s="45">
        <f t="shared" si="4"/>
        <v>0</v>
      </c>
      <c r="H31" s="50">
        <v>0.0067</v>
      </c>
      <c r="I31" s="50">
        <f t="shared" si="5"/>
        <v>0.01005</v>
      </c>
      <c r="J31" s="281"/>
    </row>
    <row r="32" spans="1:10" s="19" customFormat="1" ht="12.75">
      <c r="A32" s="114"/>
      <c r="B32" s="127"/>
      <c r="C32" s="127"/>
      <c r="D32" s="63"/>
      <c r="E32" s="131"/>
      <c r="F32" s="65"/>
      <c r="G32" s="92"/>
      <c r="H32" s="132"/>
      <c r="I32" s="138"/>
      <c r="J32" s="281"/>
    </row>
    <row r="33" spans="1:10" s="19" customFormat="1" ht="12.75">
      <c r="A33" s="84"/>
      <c r="B33" s="55" t="s">
        <v>34</v>
      </c>
      <c r="C33" s="135" t="s">
        <v>35</v>
      </c>
      <c r="D33" s="123"/>
      <c r="E33" s="68"/>
      <c r="F33" s="69"/>
      <c r="G33" s="70">
        <f>SUM(G34:G49)</f>
        <v>0</v>
      </c>
      <c r="H33" s="125"/>
      <c r="I33" s="134">
        <f>SUM(I34:I49)</f>
        <v>47.40733349999999</v>
      </c>
      <c r="J33" s="281"/>
    </row>
    <row r="34" spans="1:10" s="19" customFormat="1" ht="12.75">
      <c r="A34" s="33">
        <v>16</v>
      </c>
      <c r="B34" s="113" t="s">
        <v>36</v>
      </c>
      <c r="C34" s="94" t="s">
        <v>37</v>
      </c>
      <c r="D34" s="33" t="s">
        <v>24</v>
      </c>
      <c r="E34" s="161">
        <f>(2.3+2.4)+(2.5*2)+(2.2+2.4)+(1.7+1.2)</f>
        <v>17.2</v>
      </c>
      <c r="F34" s="49"/>
      <c r="G34" s="45">
        <f aca="true" t="shared" si="6" ref="G34:G49">F34*E34</f>
        <v>0</v>
      </c>
      <c r="H34" s="48">
        <v>0.16849</v>
      </c>
      <c r="I34" s="50">
        <f aca="true" t="shared" si="7" ref="I34:I49">H34*E34</f>
        <v>2.898028</v>
      </c>
      <c r="J34" s="281" t="s">
        <v>120</v>
      </c>
    </row>
    <row r="35" spans="1:10" s="19" customFormat="1" ht="12.75">
      <c r="A35" s="33">
        <v>17</v>
      </c>
      <c r="B35" s="113" t="s">
        <v>38</v>
      </c>
      <c r="C35" s="95" t="s">
        <v>39</v>
      </c>
      <c r="D35" s="33" t="s">
        <v>33</v>
      </c>
      <c r="E35" s="74">
        <f>E34</f>
        <v>17.2</v>
      </c>
      <c r="F35" s="49"/>
      <c r="G35" s="45">
        <f t="shared" si="6"/>
        <v>0</v>
      </c>
      <c r="H35" s="48">
        <v>0.046</v>
      </c>
      <c r="I35" s="50">
        <f t="shared" si="7"/>
        <v>0.7911999999999999</v>
      </c>
      <c r="J35" s="281"/>
    </row>
    <row r="36" spans="1:10" s="19" customFormat="1" ht="12.75">
      <c r="A36" s="33">
        <v>18</v>
      </c>
      <c r="B36" s="113" t="s">
        <v>40</v>
      </c>
      <c r="C36" s="94" t="s">
        <v>41</v>
      </c>
      <c r="D36" s="33" t="s">
        <v>24</v>
      </c>
      <c r="E36" s="161">
        <f>(23.4+1.8)+(1.8+3.2)+(1.5+24.8)+(1.9+1.9+4.2+1.9+1.9+4.2)+(1.6+5.6+1.5+0.7+1.7+5.1+0.8+1.6+0.5)+(1.4+6.6+1.5+0.9+1.7+6.7+1.7+0.4)</f>
        <v>112.5</v>
      </c>
      <c r="F36" s="49"/>
      <c r="G36" s="45">
        <f t="shared" si="6"/>
        <v>0</v>
      </c>
      <c r="H36" s="48">
        <v>0.1554</v>
      </c>
      <c r="I36" s="50">
        <f t="shared" si="7"/>
        <v>17.4825</v>
      </c>
      <c r="J36" s="281" t="s">
        <v>117</v>
      </c>
    </row>
    <row r="37" spans="1:10" s="19" customFormat="1" ht="12.75">
      <c r="A37" s="33">
        <v>19</v>
      </c>
      <c r="B37" s="113" t="s">
        <v>42</v>
      </c>
      <c r="C37" s="95" t="s">
        <v>43</v>
      </c>
      <c r="D37" s="33" t="s">
        <v>33</v>
      </c>
      <c r="E37" s="74">
        <f>E36*1.03</f>
        <v>115.875</v>
      </c>
      <c r="F37" s="49"/>
      <c r="G37" s="45">
        <f t="shared" si="6"/>
        <v>0</v>
      </c>
      <c r="H37" s="48">
        <v>0.0821</v>
      </c>
      <c r="I37" s="50">
        <f t="shared" si="7"/>
        <v>9.5133375</v>
      </c>
      <c r="J37" s="281"/>
    </row>
    <row r="38" spans="1:10" s="19" customFormat="1" ht="12.75">
      <c r="A38" s="33">
        <v>20</v>
      </c>
      <c r="B38" s="97" t="s">
        <v>67</v>
      </c>
      <c r="C38" s="94" t="s">
        <v>68</v>
      </c>
      <c r="D38" s="43" t="s">
        <v>24</v>
      </c>
      <c r="E38" s="161">
        <f>(2.1+2.1+2*0.4)+(3.4+4.2)+(3.7+0.4+2*0.4)+(5+4.9)+3+2.3+1.7+1+1.5+(2.1+1.1+2.8+0.4)+(4.2+2*0.4+2.8+2.8)+(4.1+2*0.4+2.9+2.9)+(3.1+1.2+2.3)+(3+2.1+0.7+2.8+1.4)</f>
        <v>81.19999999999999</v>
      </c>
      <c r="F38" s="49"/>
      <c r="G38" s="45">
        <f t="shared" si="6"/>
        <v>0</v>
      </c>
      <c r="H38" s="48">
        <v>0.00011</v>
      </c>
      <c r="I38" s="50">
        <f t="shared" si="7"/>
        <v>0.008931999999999999</v>
      </c>
      <c r="J38" s="281" t="s">
        <v>139</v>
      </c>
    </row>
    <row r="39" spans="1:10" s="19" customFormat="1" ht="12.75">
      <c r="A39" s="33">
        <v>21</v>
      </c>
      <c r="B39" s="97" t="s">
        <v>73</v>
      </c>
      <c r="C39" s="94" t="s">
        <v>133</v>
      </c>
      <c r="D39" s="43" t="s">
        <v>24</v>
      </c>
      <c r="E39" s="161">
        <f>(2.3+3.2+2.9+2.2)+(1.9+5.6+1.9+0.7+2.1+5.1+0.8+1.9)+(2.3+4.2+2.3+2.3+4.2+2.3)+(1.8+24.8)+(1.8+6.5+1.9+0.8+2.1+6.7+2.1+0.4)+(25.8)</f>
        <v>122.9</v>
      </c>
      <c r="F39" s="49"/>
      <c r="G39" s="45">
        <f t="shared" si="6"/>
        <v>0</v>
      </c>
      <c r="H39" s="48">
        <v>0.08088</v>
      </c>
      <c r="I39" s="50">
        <f t="shared" si="7"/>
        <v>9.940152</v>
      </c>
      <c r="J39" s="281" t="s">
        <v>136</v>
      </c>
    </row>
    <row r="40" spans="1:10" s="19" customFormat="1" ht="12.75">
      <c r="A40" s="33">
        <v>22</v>
      </c>
      <c r="B40" s="97" t="s">
        <v>74</v>
      </c>
      <c r="C40" s="112" t="s">
        <v>75</v>
      </c>
      <c r="D40" s="43" t="s">
        <v>33</v>
      </c>
      <c r="E40" s="47">
        <f>E39*2</f>
        <v>245.8</v>
      </c>
      <c r="F40" s="49"/>
      <c r="G40" s="45">
        <f t="shared" si="6"/>
        <v>0</v>
      </c>
      <c r="H40" s="48">
        <v>0.023</v>
      </c>
      <c r="I40" s="50">
        <f t="shared" si="7"/>
        <v>5.6534</v>
      </c>
      <c r="J40" s="281"/>
    </row>
    <row r="41" spans="1:10" s="19" customFormat="1" ht="12.75">
      <c r="A41" s="33">
        <v>23</v>
      </c>
      <c r="B41" s="113" t="s">
        <v>22</v>
      </c>
      <c r="C41" s="93" t="s">
        <v>23</v>
      </c>
      <c r="D41" s="60" t="s">
        <v>24</v>
      </c>
      <c r="E41" s="161">
        <f>(2.1+2.1+2*0.4)+(3.4+4.2)+(3.7+0.4+2*0.4)+(5+4.9)+3+2.3+1.7+1+1.5+(2.1+1.1+2.8+0.4)+(4.2+2*0.4+2.8+2.8)+(4.1+2*0.4+2.9+2.9)+(3.1+1.2+2.3)+(3+2.1+0.7+2.8+1.4)+(1.9+0.5+1.9+0.5+5.2+2.1+0.7+1.9+5.6)+(1.8+0.4+2.1+6.7+2.1+0.9+1.9+6.6)+(2.3+4.3+2.3+2.3+4.2+2.3)</f>
        <v>141.7</v>
      </c>
      <c r="F41" s="61"/>
      <c r="G41" s="45">
        <f>F41*E41</f>
        <v>0</v>
      </c>
      <c r="H41" s="50">
        <v>0</v>
      </c>
      <c r="I41" s="50">
        <f>H41*E41</f>
        <v>0</v>
      </c>
      <c r="J41" s="281" t="s">
        <v>113</v>
      </c>
    </row>
    <row r="42" spans="1:10" s="19" customFormat="1" ht="12.75">
      <c r="A42" s="33">
        <v>24</v>
      </c>
      <c r="B42" s="113" t="s">
        <v>125</v>
      </c>
      <c r="C42" s="93" t="s">
        <v>124</v>
      </c>
      <c r="D42" s="60" t="s">
        <v>24</v>
      </c>
      <c r="E42" s="161">
        <f>(4.2+0.4+0.4+3.1+3.1)</f>
        <v>11.200000000000001</v>
      </c>
      <c r="F42" s="61"/>
      <c r="G42" s="45">
        <f>F42*E42</f>
        <v>0</v>
      </c>
      <c r="H42" s="50">
        <v>2E-05</v>
      </c>
      <c r="I42" s="50">
        <f>H42*E42</f>
        <v>0.00022400000000000005</v>
      </c>
      <c r="J42" s="281" t="s">
        <v>126</v>
      </c>
    </row>
    <row r="43" spans="1:10" s="19" customFormat="1" ht="12.75">
      <c r="A43" s="33">
        <v>25</v>
      </c>
      <c r="B43" s="97" t="s">
        <v>129</v>
      </c>
      <c r="C43" s="94" t="s">
        <v>130</v>
      </c>
      <c r="D43" s="43" t="s">
        <v>24</v>
      </c>
      <c r="E43" s="47">
        <v>24</v>
      </c>
      <c r="F43" s="49"/>
      <c r="G43" s="45">
        <f t="shared" si="6"/>
        <v>0</v>
      </c>
      <c r="H43" s="48">
        <v>0.0283</v>
      </c>
      <c r="I43" s="50">
        <f t="shared" si="7"/>
        <v>0.6792</v>
      </c>
      <c r="J43" s="285">
        <v>24</v>
      </c>
    </row>
    <row r="44" spans="1:10" s="19" customFormat="1" ht="12.75">
      <c r="A44" s="33">
        <v>26</v>
      </c>
      <c r="B44" s="97" t="s">
        <v>44</v>
      </c>
      <c r="C44" s="96" t="s">
        <v>45</v>
      </c>
      <c r="D44" s="43" t="s">
        <v>33</v>
      </c>
      <c r="E44" s="47">
        <v>2</v>
      </c>
      <c r="F44" s="49"/>
      <c r="G44" s="45">
        <f t="shared" si="6"/>
        <v>0</v>
      </c>
      <c r="H44" s="48">
        <v>0.0007</v>
      </c>
      <c r="I44" s="50">
        <f t="shared" si="7"/>
        <v>0.0014</v>
      </c>
      <c r="J44" s="285">
        <v>3</v>
      </c>
    </row>
    <row r="45" spans="1:10" s="19" customFormat="1" ht="12.75">
      <c r="A45" s="33">
        <v>27</v>
      </c>
      <c r="B45" s="97"/>
      <c r="C45" s="95" t="s">
        <v>134</v>
      </c>
      <c r="D45" s="43" t="s">
        <v>33</v>
      </c>
      <c r="E45" s="47">
        <f>E44</f>
        <v>2</v>
      </c>
      <c r="F45" s="49"/>
      <c r="G45" s="45">
        <f t="shared" si="6"/>
        <v>0</v>
      </c>
      <c r="H45" s="48">
        <v>0</v>
      </c>
      <c r="I45" s="50">
        <f t="shared" si="7"/>
        <v>0</v>
      </c>
      <c r="J45" s="285"/>
    </row>
    <row r="46" spans="1:10" s="19" customFormat="1" ht="12.75">
      <c r="A46" s="33">
        <v>28</v>
      </c>
      <c r="B46" s="97" t="s">
        <v>46</v>
      </c>
      <c r="C46" s="94" t="s">
        <v>47</v>
      </c>
      <c r="D46" s="43" t="s">
        <v>33</v>
      </c>
      <c r="E46" s="47">
        <v>3</v>
      </c>
      <c r="F46" s="49"/>
      <c r="G46" s="45">
        <f t="shared" si="6"/>
        <v>0</v>
      </c>
      <c r="H46" s="48">
        <v>0.10941</v>
      </c>
      <c r="I46" s="50">
        <f t="shared" si="7"/>
        <v>0.32822999999999997</v>
      </c>
      <c r="J46" s="285">
        <v>3</v>
      </c>
    </row>
    <row r="47" spans="1:10" s="19" customFormat="1" ht="12.75">
      <c r="A47" s="33">
        <v>29</v>
      </c>
      <c r="B47" s="97"/>
      <c r="C47" s="95" t="s">
        <v>135</v>
      </c>
      <c r="D47" s="43" t="s">
        <v>33</v>
      </c>
      <c r="E47" s="47">
        <f>E46</f>
        <v>3</v>
      </c>
      <c r="F47" s="49"/>
      <c r="G47" s="45">
        <f t="shared" si="6"/>
        <v>0</v>
      </c>
      <c r="H47" s="48">
        <v>0</v>
      </c>
      <c r="I47" s="50">
        <f t="shared" si="7"/>
        <v>0</v>
      </c>
      <c r="J47" s="281"/>
    </row>
    <row r="48" spans="1:10" s="19" customFormat="1" ht="12.75">
      <c r="A48" s="33">
        <v>30</v>
      </c>
      <c r="B48" s="97" t="s">
        <v>48</v>
      </c>
      <c r="C48" s="94" t="s">
        <v>49</v>
      </c>
      <c r="D48" s="43" t="s">
        <v>24</v>
      </c>
      <c r="E48" s="161">
        <f>31+20+30</f>
        <v>81</v>
      </c>
      <c r="F48" s="49"/>
      <c r="G48" s="45">
        <f t="shared" si="6"/>
        <v>0</v>
      </c>
      <c r="H48" s="48">
        <v>0.00015</v>
      </c>
      <c r="I48" s="50">
        <f t="shared" si="7"/>
        <v>0.01215</v>
      </c>
      <c r="J48" s="281" t="s">
        <v>122</v>
      </c>
    </row>
    <row r="49" spans="1:10" s="19" customFormat="1" ht="12.75">
      <c r="A49" s="33">
        <v>31</v>
      </c>
      <c r="B49" s="97" t="s">
        <v>50</v>
      </c>
      <c r="C49" s="94" t="s">
        <v>51</v>
      </c>
      <c r="D49" s="43" t="s">
        <v>19</v>
      </c>
      <c r="E49" s="161">
        <f>(3*0.5*(7+6+6+7+6+6+7+6+6)+0.5*(3.25+3.45+2*3.25+2*3.25+3.7+2*3.5+7.6)+0.5*(4.2*5+3.8*5+1.6*5)+0.5*(3.5*5+2.8*5+1.2*5)+0.5*(3.7*5+2.4*5+1.2*3))</f>
        <v>164.3</v>
      </c>
      <c r="F49" s="49"/>
      <c r="G49" s="45">
        <f t="shared" si="6"/>
        <v>0</v>
      </c>
      <c r="H49" s="48">
        <v>0.0006</v>
      </c>
      <c r="I49" s="50">
        <f t="shared" si="7"/>
        <v>0.09858</v>
      </c>
      <c r="J49" s="281" t="s">
        <v>121</v>
      </c>
    </row>
    <row r="50" spans="1:10" s="19" customFormat="1" ht="12.75">
      <c r="A50" s="114"/>
      <c r="B50" s="148"/>
      <c r="C50" s="149"/>
      <c r="D50" s="116"/>
      <c r="E50" s="150"/>
      <c r="F50" s="92"/>
      <c r="G50" s="66"/>
      <c r="H50" s="132"/>
      <c r="I50" s="144"/>
      <c r="J50" s="281"/>
    </row>
    <row r="51" spans="1:10" s="19" customFormat="1" ht="12.75">
      <c r="A51" s="84"/>
      <c r="B51" s="153" t="s">
        <v>76</v>
      </c>
      <c r="C51" s="135" t="s">
        <v>77</v>
      </c>
      <c r="D51" s="154"/>
      <c r="E51" s="124"/>
      <c r="F51" s="69"/>
      <c r="G51" s="89">
        <f>SUM(G52:G52)</f>
        <v>0</v>
      </c>
      <c r="H51" s="125"/>
      <c r="I51" s="144">
        <f>SUM(I52:I52)</f>
        <v>1.008</v>
      </c>
      <c r="J51" s="281"/>
    </row>
    <row r="52" spans="1:10" s="19" customFormat="1" ht="12.75">
      <c r="A52" s="33">
        <v>32</v>
      </c>
      <c r="B52" s="97" t="s">
        <v>127</v>
      </c>
      <c r="C52" s="94" t="s">
        <v>128</v>
      </c>
      <c r="D52" s="43" t="s">
        <v>24</v>
      </c>
      <c r="E52" s="168">
        <v>24</v>
      </c>
      <c r="F52" s="49"/>
      <c r="G52" s="45">
        <f>F52*E52</f>
        <v>0</v>
      </c>
      <c r="H52" s="48">
        <v>0.042</v>
      </c>
      <c r="I52" s="50">
        <f>H52*E52</f>
        <v>1.008</v>
      </c>
      <c r="J52" s="285">
        <v>24</v>
      </c>
    </row>
    <row r="53" spans="1:10" s="19" customFormat="1" ht="12.75">
      <c r="A53" s="151"/>
      <c r="B53" s="152"/>
      <c r="C53" s="152"/>
      <c r="D53" s="142"/>
      <c r="E53" s="143"/>
      <c r="F53" s="143"/>
      <c r="G53" s="137"/>
      <c r="H53" s="71"/>
      <c r="I53" s="138"/>
      <c r="J53" s="281"/>
    </row>
    <row r="54" spans="1:10" s="19" customFormat="1" ht="12.75">
      <c r="A54" s="84"/>
      <c r="B54" s="55" t="s">
        <v>52</v>
      </c>
      <c r="C54" s="98" t="s">
        <v>53</v>
      </c>
      <c r="D54" s="57"/>
      <c r="E54" s="136"/>
      <c r="F54" s="58"/>
      <c r="G54" s="59">
        <f>SUM(G55:G59)</f>
        <v>0</v>
      </c>
      <c r="H54" s="133"/>
      <c r="I54" s="134"/>
      <c r="J54" s="281"/>
    </row>
    <row r="55" spans="1:10" s="19" customFormat="1" ht="12.75">
      <c r="A55" s="33">
        <v>33</v>
      </c>
      <c r="B55" s="113" t="s">
        <v>54</v>
      </c>
      <c r="C55" s="93" t="s">
        <v>55</v>
      </c>
      <c r="D55" s="60" t="s">
        <v>18</v>
      </c>
      <c r="E55" s="99">
        <f>I51+I11</f>
        <v>39.017</v>
      </c>
      <c r="F55" s="61"/>
      <c r="G55" s="45">
        <f aca="true" t="shared" si="8" ref="G55:G59">F55*E55</f>
        <v>0</v>
      </c>
      <c r="H55" s="50">
        <v>0</v>
      </c>
      <c r="I55" s="50">
        <f aca="true" t="shared" si="9" ref="I55:I59">H55*E55</f>
        <v>0</v>
      </c>
      <c r="J55" s="281"/>
    </row>
    <row r="56" spans="1:10" s="19" customFormat="1" ht="12.75">
      <c r="A56" s="33">
        <v>34</v>
      </c>
      <c r="B56" s="113" t="s">
        <v>56</v>
      </c>
      <c r="C56" s="93" t="s">
        <v>57</v>
      </c>
      <c r="D56" s="60" t="s">
        <v>18</v>
      </c>
      <c r="E56" s="99">
        <f>E55*2</f>
        <v>78.034</v>
      </c>
      <c r="F56" s="61"/>
      <c r="G56" s="45">
        <f t="shared" si="8"/>
        <v>0</v>
      </c>
      <c r="H56" s="50">
        <v>0</v>
      </c>
      <c r="I56" s="50">
        <f t="shared" si="9"/>
        <v>0</v>
      </c>
      <c r="J56" s="281"/>
    </row>
    <row r="57" spans="1:10" s="19" customFormat="1" ht="12.75">
      <c r="A57" s="33">
        <v>35</v>
      </c>
      <c r="B57" s="113" t="s">
        <v>78</v>
      </c>
      <c r="C57" s="93" t="s">
        <v>81</v>
      </c>
      <c r="D57" s="60" t="s">
        <v>18</v>
      </c>
      <c r="E57" s="99">
        <f>I15</f>
        <v>0.7696000000000001</v>
      </c>
      <c r="F57" s="61"/>
      <c r="G57" s="45">
        <f t="shared" si="8"/>
        <v>0</v>
      </c>
      <c r="H57" s="50">
        <v>0</v>
      </c>
      <c r="I57" s="50">
        <f t="shared" si="9"/>
        <v>0</v>
      </c>
      <c r="J57" s="281"/>
    </row>
    <row r="58" spans="1:10" s="19" customFormat="1" ht="12.75">
      <c r="A58" s="33">
        <v>36</v>
      </c>
      <c r="B58" s="113" t="s">
        <v>58</v>
      </c>
      <c r="C58" s="93" t="s">
        <v>59</v>
      </c>
      <c r="D58" s="60" t="s">
        <v>18</v>
      </c>
      <c r="E58" s="99">
        <f>I12</f>
        <v>17.738</v>
      </c>
      <c r="F58" s="61"/>
      <c r="G58" s="45">
        <f t="shared" si="8"/>
        <v>0</v>
      </c>
      <c r="H58" s="50">
        <v>0</v>
      </c>
      <c r="I58" s="50">
        <f t="shared" si="9"/>
        <v>0</v>
      </c>
      <c r="J58" s="281"/>
    </row>
    <row r="59" spans="1:10" s="19" customFormat="1" ht="12.75">
      <c r="A59" s="33">
        <v>38</v>
      </c>
      <c r="B59" s="113" t="s">
        <v>60</v>
      </c>
      <c r="C59" s="94" t="s">
        <v>61</v>
      </c>
      <c r="D59" s="33" t="s">
        <v>18</v>
      </c>
      <c r="E59" s="47">
        <f>I33+I20+I17</f>
        <v>69.27816725000001</v>
      </c>
      <c r="F59" s="49"/>
      <c r="G59" s="45">
        <f t="shared" si="8"/>
        <v>0</v>
      </c>
      <c r="H59" s="48">
        <v>0</v>
      </c>
      <c r="I59" s="50">
        <f t="shared" si="9"/>
        <v>0</v>
      </c>
      <c r="J59" s="281"/>
    </row>
    <row r="60" spans="1:10" s="19" customFormat="1" ht="12.75">
      <c r="A60" s="100"/>
      <c r="B60" s="165"/>
      <c r="C60" s="165"/>
      <c r="D60" s="145"/>
      <c r="E60" s="145"/>
      <c r="F60" s="145"/>
      <c r="G60" s="145"/>
      <c r="H60" s="145"/>
      <c r="I60" s="145"/>
      <c r="J60" s="281"/>
    </row>
    <row r="61" spans="1:10" s="19" customFormat="1" ht="12.75">
      <c r="A61" s="86"/>
      <c r="B61" s="169" t="s">
        <v>137</v>
      </c>
      <c r="C61" s="169" t="s">
        <v>138</v>
      </c>
      <c r="D61" s="137"/>
      <c r="E61" s="137"/>
      <c r="F61" s="137"/>
      <c r="G61" s="137"/>
      <c r="H61" s="137"/>
      <c r="I61" s="137"/>
      <c r="J61" s="281"/>
    </row>
    <row r="62" spans="1:11" s="102" customFormat="1" ht="12.75">
      <c r="A62" s="101"/>
      <c r="B62" s="76"/>
      <c r="C62" s="76"/>
      <c r="D62" s="101"/>
      <c r="E62" s="101"/>
      <c r="F62" s="101"/>
      <c r="G62" s="101"/>
      <c r="H62" s="101"/>
      <c r="I62" s="101"/>
      <c r="J62" s="283"/>
      <c r="K62" s="103"/>
    </row>
    <row r="63" spans="1:11" s="102" customFormat="1" ht="12.75">
      <c r="A63" s="101"/>
      <c r="B63" s="101"/>
      <c r="C63" s="139" t="s">
        <v>62</v>
      </c>
      <c r="D63" s="101"/>
      <c r="E63" s="101"/>
      <c r="F63" s="101"/>
      <c r="G63" s="89">
        <f>G8+G33+G20+G17+G54+G11+G51+G28</f>
        <v>0</v>
      </c>
      <c r="H63" s="101"/>
      <c r="I63" s="89"/>
      <c r="J63" s="283"/>
      <c r="K63" s="103"/>
    </row>
    <row r="64" spans="1:11" ht="12.75">
      <c r="A64" s="101"/>
      <c r="B64" s="101"/>
      <c r="C64" s="139"/>
      <c r="D64" s="101"/>
      <c r="E64" s="101"/>
      <c r="F64" s="101"/>
      <c r="G64" s="88"/>
      <c r="H64" s="101"/>
      <c r="I64" s="88"/>
      <c r="J64" s="284"/>
      <c r="K64" s="103"/>
    </row>
    <row r="65" spans="1:11" ht="12.75">
      <c r="A65" s="101"/>
      <c r="B65" s="101"/>
      <c r="C65" s="140"/>
      <c r="D65" s="101"/>
      <c r="E65" s="101"/>
      <c r="F65" s="101"/>
      <c r="G65" s="89"/>
      <c r="H65" s="101"/>
      <c r="I65" s="89"/>
      <c r="J65" s="284"/>
      <c r="K65" s="103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spans="1:2" ht="12.75">
      <c r="A79" s="104"/>
      <c r="B79" s="104"/>
    </row>
    <row r="80" spans="1:5" ht="12.75">
      <c r="A80" s="106"/>
      <c r="B80" s="106"/>
      <c r="C80" s="107"/>
      <c r="D80" s="107"/>
      <c r="E80" s="108"/>
    </row>
    <row r="81" spans="1:5" ht="12.75">
      <c r="A81" s="109"/>
      <c r="B81" s="109"/>
      <c r="C81" s="106"/>
      <c r="D81" s="106"/>
      <c r="E81" s="110"/>
    </row>
    <row r="82" spans="1:5" ht="12.75">
      <c r="A82" s="106"/>
      <c r="B82" s="106"/>
      <c r="C82" s="106"/>
      <c r="D82" s="106"/>
      <c r="E82" s="110"/>
    </row>
    <row r="83" spans="1:7" ht="12.75">
      <c r="A83" s="106"/>
      <c r="B83" s="106"/>
      <c r="C83" s="106"/>
      <c r="D83" s="106"/>
      <c r="E83" s="110"/>
      <c r="F83" s="107"/>
      <c r="G83" s="111"/>
    </row>
    <row r="84" spans="1:7" ht="12.75">
      <c r="A84" s="106"/>
      <c r="B84" s="106"/>
      <c r="C84" s="106"/>
      <c r="D84" s="106"/>
      <c r="E84" s="110"/>
      <c r="F84" s="106"/>
      <c r="G84" s="106"/>
    </row>
    <row r="85" spans="1:7" ht="12.75">
      <c r="A85" s="106"/>
      <c r="B85" s="106"/>
      <c r="C85" s="106"/>
      <c r="D85" s="106"/>
      <c r="E85" s="110"/>
      <c r="F85" s="106"/>
      <c r="G85" s="106"/>
    </row>
    <row r="86" spans="1:7" ht="12.75">
      <c r="A86" s="106"/>
      <c r="B86" s="106"/>
      <c r="C86" s="106"/>
      <c r="D86" s="106"/>
      <c r="E86" s="110"/>
      <c r="F86" s="106"/>
      <c r="G86" s="106"/>
    </row>
    <row r="87" spans="1:7" ht="12.75">
      <c r="A87" s="106"/>
      <c r="B87" s="106"/>
      <c r="C87" s="106"/>
      <c r="D87" s="106"/>
      <c r="E87" s="110"/>
      <c r="F87" s="106"/>
      <c r="G87" s="106"/>
    </row>
    <row r="88" spans="1:7" ht="12.75">
      <c r="A88" s="106"/>
      <c r="B88" s="106"/>
      <c r="C88" s="106"/>
      <c r="D88" s="106"/>
      <c r="E88" s="110"/>
      <c r="F88" s="106"/>
      <c r="G88" s="106"/>
    </row>
    <row r="89" spans="1:7" ht="12.75">
      <c r="A89" s="106"/>
      <c r="B89" s="106"/>
      <c r="C89" s="106"/>
      <c r="D89" s="106"/>
      <c r="E89" s="110"/>
      <c r="F89" s="106"/>
      <c r="G89" s="106"/>
    </row>
    <row r="90" spans="1:7" ht="12.75">
      <c r="A90" s="106"/>
      <c r="B90" s="106"/>
      <c r="C90" s="106"/>
      <c r="D90" s="106"/>
      <c r="E90" s="110"/>
      <c r="F90" s="106"/>
      <c r="G90" s="106"/>
    </row>
    <row r="91" spans="1:7" ht="12.75">
      <c r="A91" s="106"/>
      <c r="B91" s="106"/>
      <c r="C91" s="106"/>
      <c r="D91" s="106"/>
      <c r="E91" s="110"/>
      <c r="F91" s="106"/>
      <c r="G91" s="106"/>
    </row>
    <row r="92" spans="1:7" ht="12.75">
      <c r="A92" s="106"/>
      <c r="B92" s="106"/>
      <c r="C92" s="106"/>
      <c r="D92" s="106"/>
      <c r="E92" s="110"/>
      <c r="F92" s="106"/>
      <c r="G92" s="106"/>
    </row>
    <row r="93" spans="1:7" ht="12.75">
      <c r="A93" s="106"/>
      <c r="B93" s="106"/>
      <c r="C93" s="106"/>
      <c r="D93" s="106"/>
      <c r="E93" s="110"/>
      <c r="F93" s="106"/>
      <c r="G93" s="106"/>
    </row>
    <row r="94" spans="6:7" ht="12.75">
      <c r="F94" s="106"/>
      <c r="G94" s="106"/>
    </row>
    <row r="95" spans="6:7" ht="12.75">
      <c r="F95" s="106"/>
      <c r="G95" s="106"/>
    </row>
    <row r="96" spans="6:7" ht="12.75">
      <c r="F96" s="106"/>
      <c r="G96" s="106"/>
    </row>
  </sheetData>
  <mergeCells count="4">
    <mergeCell ref="A1:G1"/>
    <mergeCell ref="A3:B3"/>
    <mergeCell ref="A4:B4"/>
    <mergeCell ref="E4:G4"/>
  </mergeCells>
  <printOptions/>
  <pageMargins left="0.7" right="0.7" top="0.787401575" bottom="0.787401575" header="0.3" footer="0.3"/>
  <pageSetup horizontalDpi="600" verticalDpi="600" orientation="landscape" paperSize="5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Váňová Radka</cp:lastModifiedBy>
  <cp:lastPrinted>2017-03-24T07:33:50Z</cp:lastPrinted>
  <dcterms:created xsi:type="dcterms:W3CDTF">2015-11-15T20:52:08Z</dcterms:created>
  <dcterms:modified xsi:type="dcterms:W3CDTF">2018-02-06T19:34:32Z</dcterms:modified>
  <cp:category/>
  <cp:version/>
  <cp:contentType/>
  <cp:contentStatus/>
</cp:coreProperties>
</file>