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650" activeTab="0"/>
  </bookViews>
  <sheets>
    <sheet name="Rekapitulace stavby" sheetId="1" r:id="rId1"/>
    <sheet name="KolinnadjezOvcarecka - Ko..." sheetId="2" r:id="rId2"/>
  </sheets>
  <definedNames>
    <definedName name="_xlnm.Print_Area" localSheetId="1">'KolinnadjezOvcarecka - Ko...'!$C$4:$Q$70,'KolinnadjezOvcarecka - Ko...'!$C$76:$Q$111,'KolinnadjezOvcarecka - Ko...'!$C$117:$Q$237</definedName>
    <definedName name="_xlnm.Print_Area" localSheetId="0">'Rekapitulace stavby'!$C$4:$AP$70,'Rekapitulace stavby'!$C$76:$AP$96</definedName>
    <definedName name="_xlnm.Print_Titles" localSheetId="0">'Rekapitulace stavby'!$85:$85</definedName>
    <definedName name="_xlnm.Print_Titles" localSheetId="1">'KolinnadjezOvcarecka - Ko...'!$126:$126</definedName>
  </definedNames>
  <calcPr calcId="162913"/>
</workbook>
</file>

<file path=xl/sharedStrings.xml><?xml version="1.0" encoding="utf-8"?>
<sst xmlns="http://schemas.openxmlformats.org/spreadsheetml/2006/main" count="1715" uniqueCount="537">
  <si>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</si>
  <si>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</si>
  <si>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</si>
  <si>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</si>
  <si>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</si>
  <si>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</si>
  <si>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</si>
  <si>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</si>
  <si>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</si>
  <si>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</si>
  <si>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</si>
  <si>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</si>
  <si>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</si>
  <si>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</si>
  <si>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</si>
  <si>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</si>
  <si>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</si>
  <si>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KolinnadjezOvcarecka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</si>
  <si>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</si>
  <si>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</si>
  <si>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Kolín - Ovčárecká nadjezd - veřejné osvětlení</t>
  </si>
  <si>
    <t>JKSO:</t>
  </si>
  <si>
    <t/>
  </si>
  <si>
    <t>CC-CZ:</t>
  </si>
  <si>
    <t>Místo:</t>
  </si>
  <si>
    <t xml:space="preserve"> </t>
  </si>
  <si>
    <t>Datum:</t>
  </si>
  <si>
    <t>13.7.2017</t>
  </si>
  <si>
    <t>Objednatel:</t>
  </si>
  <si>
    <t>IČ:</t>
  </si>
  <si>
    <t>Město Kolín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</si>
  <si>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</si>
  <si>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</si>
  <si>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</si>
  <si>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</si>
  <si>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</si>
  <si>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</si>
  <si>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</si>
  <si>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</si>
  <si>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</si>
  <si>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</si>
  <si>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</si>
  <si>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</si>
  <si>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</si>
  <si>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</si>
  <si>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</si>
  <si>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</si>
  <si>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</si>
  <si>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</si>
  <si>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</si>
  <si>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</si>
  <si>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</si>
  <si>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</si>
  <si>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</si>
  <si>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</si>
  <si>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</si>
  <si>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</si>
  <si>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</si>
  <si>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</si>
  <si>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</si>
  <si>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</si>
  <si>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</si>
  <si>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</si>
  <si>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</si>
  <si>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</si>
  <si>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</si>
  <si>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</si>
  <si>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</si>
  <si>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</si>
  <si>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</si>
  <si>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</si>
  <si>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</si>
  <si>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</si>
  <si>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</si>
  <si>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</si>
  <si>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</si>
  <si>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</si>
  <si>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</si>
  <si>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</si>
  <si>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{0da63c12-c8f3-4ebf-8114-27805e90d3c4}</t>
  </si>
  <si>
    <t>{00000000-0000-0000-0000-000000000000}</t>
  </si>
  <si>
    <t>/</t>
  </si>
  <si>
    <t>1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</si>
  <si>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</si>
  <si>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</si>
  <si>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</si>
  <si>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</si>
  <si>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</si>
  <si>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</si>
  <si>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</si>
  <si>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</si>
  <si>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</si>
  <si>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</si>
  <si>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</si>
  <si>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</si>
  <si>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</si>
  <si>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</si>
  <si>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</si>
  <si>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</si>
  <si>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</si>
  <si>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</si>
  <si>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</si>
  <si>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</si>
  <si>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</si>
  <si>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</si>
  <si>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</si>
  <si>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</si>
  <si>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997 - Přesun sutě</t>
  </si>
  <si>
    <t>PSV - Práce a dodávky PSV</t>
  </si>
  <si>
    <t xml:space="preserve">    741 - Elektroinstalace - silnoproud</t>
  </si>
  <si>
    <t>M - Práce a dodávky M</t>
  </si>
  <si>
    <t xml:space="preserve">    21-M - Elektromontáže</t>
  </si>
  <si>
    <t xml:space="preserve">    46-M - Zemní práce při extr.mont.pracích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</si>
  <si>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</si>
  <si>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</si>
  <si>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</si>
  <si>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</si>
  <si>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</si>
  <si>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</si>
  <si>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</si>
  <si>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</si>
  <si>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</si>
  <si>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</si>
  <si>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</si>
  <si>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</si>
  <si>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</si>
  <si>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</si>
  <si>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</si>
  <si>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</si>
  <si>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</si>
  <si>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</si>
  <si>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</si>
  <si>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</si>
  <si>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</si>
  <si>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</si>
  <si>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</si>
  <si>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</si>
  <si>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</si>
  <si>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</si>
  <si>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</si>
  <si>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</si>
  <si>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</si>
  <si>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</si>
  <si>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</si>
  <si>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</si>
  <si>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997013501</t>
  </si>
  <si>
    <t>Odvoz suti a vybouraných hmot na skládku nebo meziskládku do 1 km se složením</t>
  </si>
  <si>
    <t>t</t>
  </si>
  <si>
    <t>4</t>
  </si>
  <si>
    <t>2129870093</t>
  </si>
  <si>
    <t>997013509</t>
  </si>
  <si>
    <t>Příplatek k odvozu suti a vybouraných hmot na skládku ZKD 1 km přes 1 km</t>
  </si>
  <si>
    <t>917241915</t>
  </si>
  <si>
    <t>3</t>
  </si>
  <si>
    <t>997013801</t>
  </si>
  <si>
    <t>Poplatek za uložení stavebního betonového odpadu na skládce (skládkovné)</t>
  </si>
  <si>
    <t>16170865</t>
  </si>
  <si>
    <t>741128021</t>
  </si>
  <si>
    <t>Příplatek k montáži kabelů za zatažení vodiče a kabelu do 0,75 kg</t>
  </si>
  <si>
    <t>m</t>
  </si>
  <si>
    <t>16</t>
  </si>
  <si>
    <t>1316579410</t>
  </si>
  <si>
    <t>5</t>
  </si>
  <si>
    <t>741373002</t>
  </si>
  <si>
    <t>Montáž svítidlo výbojkové průmyslové stropní na výložník</t>
  </si>
  <si>
    <t>kus</t>
  </si>
  <si>
    <t>1479391667</t>
  </si>
  <si>
    <t>6</t>
  </si>
  <si>
    <t>M</t>
  </si>
  <si>
    <t>R1</t>
  </si>
  <si>
    <t>Svítidlo přechodové MC2 Zenra 250W , IP66/44 včetně zroje 250W - standard města Kolína</t>
  </si>
  <si>
    <t>ks</t>
  </si>
  <si>
    <t>32</t>
  </si>
  <si>
    <t>-18707380</t>
  </si>
  <si>
    <t>7</t>
  </si>
  <si>
    <t>R2</t>
  </si>
  <si>
    <t>Svítidlo SAFÍR 2 AL/ 100W / SON - T /KSP IP66/44 včetně zdroje - standard města Kolína</t>
  </si>
  <si>
    <t>1850446381</t>
  </si>
  <si>
    <t>8</t>
  </si>
  <si>
    <t>210100096</t>
  </si>
  <si>
    <t>Ukončení vodičů na svorkovnici s otevřením a uzavřením krytu včetně zapojení průřezu žíly do 2,5mm2</t>
  </si>
  <si>
    <t>64</t>
  </si>
  <si>
    <t>1474128067</t>
  </si>
  <si>
    <t>9</t>
  </si>
  <si>
    <t>210100099</t>
  </si>
  <si>
    <t>Ukončení vodičů na svorkovnici s otevřením a uzavřením krytu včetně zapojení průřezu žíly do 10 mm2</t>
  </si>
  <si>
    <t>2089364968</t>
  </si>
  <si>
    <t>10</t>
  </si>
  <si>
    <t>210100099-D</t>
  </si>
  <si>
    <t>Demontáž - Ukončení vodičů na svorkovnici s otevřením a uzavřením krytu včetně zapojení průřezu žíly do 10 mm2</t>
  </si>
  <si>
    <t>969156671</t>
  </si>
  <si>
    <t>11</t>
  </si>
  <si>
    <t>210191517</t>
  </si>
  <si>
    <t>Montáž přechodových skříní  RP1,RTR 1 - 3</t>
  </si>
  <si>
    <t>-1239455235</t>
  </si>
  <si>
    <t>12</t>
  </si>
  <si>
    <t>R15</t>
  </si>
  <si>
    <t>Přechodová skříiň RP1 - RF6.6/NKP2P</t>
  </si>
  <si>
    <t>256</t>
  </si>
  <si>
    <t>556758215</t>
  </si>
  <si>
    <t>13</t>
  </si>
  <si>
    <t>R16</t>
  </si>
  <si>
    <t>Přechodová skříň s trafem RTR 1</t>
  </si>
  <si>
    <t>1602059223</t>
  </si>
  <si>
    <t>14</t>
  </si>
  <si>
    <t>R17</t>
  </si>
  <si>
    <t>Přechodová skříň s trafem RTR 2</t>
  </si>
  <si>
    <t>-65832976</t>
  </si>
  <si>
    <t>R18</t>
  </si>
  <si>
    <t>Přechodová skříň s trafem RTR 3</t>
  </si>
  <si>
    <t>1110146252</t>
  </si>
  <si>
    <t>210202013-D</t>
  </si>
  <si>
    <t>Demontáž svítidlo výbojkové průmyslové stropní na výložník</t>
  </si>
  <si>
    <t>1040838144</t>
  </si>
  <si>
    <t>17</t>
  </si>
  <si>
    <t>210204011</t>
  </si>
  <si>
    <t>Montáž stožárů osvětlení ocelových samostatně stojících délky do 12 m</t>
  </si>
  <si>
    <t>1947240221</t>
  </si>
  <si>
    <t>18</t>
  </si>
  <si>
    <t>R3</t>
  </si>
  <si>
    <t>Stožár přechodový PB6-133/108/89</t>
  </si>
  <si>
    <t>1394961612</t>
  </si>
  <si>
    <t>19</t>
  </si>
  <si>
    <t>R4</t>
  </si>
  <si>
    <t>Stožár přírubový UZM 8/133/108/89</t>
  </si>
  <si>
    <t>-1166048906</t>
  </si>
  <si>
    <t>20</t>
  </si>
  <si>
    <t>R5</t>
  </si>
  <si>
    <t>Stožár UZM 8/133/108/89</t>
  </si>
  <si>
    <t>-1447148793</t>
  </si>
  <si>
    <t>R19</t>
  </si>
  <si>
    <t>Příruba PS 300</t>
  </si>
  <si>
    <t>-91644562</t>
  </si>
  <si>
    <t>22</t>
  </si>
  <si>
    <t>R7</t>
  </si>
  <si>
    <t>Stožár K5 133/89/60</t>
  </si>
  <si>
    <t>24853798</t>
  </si>
  <si>
    <t>23</t>
  </si>
  <si>
    <t>210204011-D</t>
  </si>
  <si>
    <t>Demontáž stožárů osvětlení ocelových samostatně stojících délky do 12 m</t>
  </si>
  <si>
    <t>-2025606713</t>
  </si>
  <si>
    <t>24</t>
  </si>
  <si>
    <t>210204103</t>
  </si>
  <si>
    <t>Montáž výložníků osvětlení jednoramenných sloupových hmotnosti do 35 kg</t>
  </si>
  <si>
    <t>113905006</t>
  </si>
  <si>
    <t>25</t>
  </si>
  <si>
    <t>R8</t>
  </si>
  <si>
    <t>Výložník přechodový - PD 1-2000</t>
  </si>
  <si>
    <t>-793380153</t>
  </si>
  <si>
    <t>26</t>
  </si>
  <si>
    <t>R9</t>
  </si>
  <si>
    <t>Výložník UZB 1-1500</t>
  </si>
  <si>
    <t>317834833</t>
  </si>
  <si>
    <t>27</t>
  </si>
  <si>
    <t>R10</t>
  </si>
  <si>
    <t>Výložník UZB 2-1500</t>
  </si>
  <si>
    <t>-832494449</t>
  </si>
  <si>
    <t>28</t>
  </si>
  <si>
    <t>R11</t>
  </si>
  <si>
    <t>Výložník SK 1-300</t>
  </si>
  <si>
    <t>-1871971216</t>
  </si>
  <si>
    <t>29</t>
  </si>
  <si>
    <t>210204103-D</t>
  </si>
  <si>
    <t>Demontáž výložníků osvětlení jednoramenných sloupových hmotnosti do 35 kg</t>
  </si>
  <si>
    <t>563171988</t>
  </si>
  <si>
    <t>30</t>
  </si>
  <si>
    <t>210204125-D</t>
  </si>
  <si>
    <t>Demontáž patic stožárů osvětlení litinových</t>
  </si>
  <si>
    <t>447640919</t>
  </si>
  <si>
    <t>31</t>
  </si>
  <si>
    <t>210204201</t>
  </si>
  <si>
    <t>Montáž elektrovýzbroje stožárů osvětlení 1 okruh</t>
  </si>
  <si>
    <t>705061773</t>
  </si>
  <si>
    <t>R12</t>
  </si>
  <si>
    <t>Stožárová svorkovnice - elektrovýzbroj</t>
  </si>
  <si>
    <t>-409554667</t>
  </si>
  <si>
    <t>33</t>
  </si>
  <si>
    <t>210204201-D</t>
  </si>
  <si>
    <t>Demontáž elektrovýzbroje stožárů osvětlení 1 okruh</t>
  </si>
  <si>
    <t>85211110</t>
  </si>
  <si>
    <t>34</t>
  </si>
  <si>
    <t>210220022</t>
  </si>
  <si>
    <t>Montáž uzemňovacího vedení vodičů FeZn pomocí svorek v zemi drátem do 10 mm ve městské zástavbě</t>
  </si>
  <si>
    <t>-1519214847</t>
  </si>
  <si>
    <t>35</t>
  </si>
  <si>
    <t>354410730</t>
  </si>
  <si>
    <t>drát průměr 10 mm FeZn</t>
  </si>
  <si>
    <t>128</t>
  </si>
  <si>
    <t>-1791544294</t>
  </si>
  <si>
    <t>36</t>
  </si>
  <si>
    <t>210220301</t>
  </si>
  <si>
    <t>Montáž svorek hromosvodných typu SS, SR 03 se 2 šrouby</t>
  </si>
  <si>
    <t>196760887</t>
  </si>
  <si>
    <t>37</t>
  </si>
  <si>
    <t>354418850</t>
  </si>
  <si>
    <t>svorka spojovací SS pro lano D8-10 mm</t>
  </si>
  <si>
    <t>-895180430</t>
  </si>
  <si>
    <t>38</t>
  </si>
  <si>
    <t>354418950</t>
  </si>
  <si>
    <t>svorka připojovací SP1 k připojení kovových částí</t>
  </si>
  <si>
    <t>-105447483</t>
  </si>
  <si>
    <t>39</t>
  </si>
  <si>
    <t>210280001</t>
  </si>
  <si>
    <t>Zkoušky a prohlídky el rozvodů a zařízení celková prohlídka pro objem mtž prací do 100 000 Kč</t>
  </si>
  <si>
    <t>-1676699366</t>
  </si>
  <si>
    <t>40</t>
  </si>
  <si>
    <t>210800014</t>
  </si>
  <si>
    <t>Montáž měděných vodičů CYY 6 mm2 uložených v trubkách nebo lištách</t>
  </si>
  <si>
    <t>-2051412928</t>
  </si>
  <si>
    <t>41</t>
  </si>
  <si>
    <t>341408260</t>
  </si>
  <si>
    <t>vodič silový s Cu jádrem CY H07 V-U 6 mm2</t>
  </si>
  <si>
    <t>-1098151376</t>
  </si>
  <si>
    <t>42</t>
  </si>
  <si>
    <t>210810014</t>
  </si>
  <si>
    <t>Montáž měděných kabelů CYKY, CYKYD, CYKYDY, NYM, NYY, YSLY 750 V 4x16mm2 uložených volně</t>
  </si>
  <si>
    <t>-1529695103</t>
  </si>
  <si>
    <t>43</t>
  </si>
  <si>
    <t>341110800</t>
  </si>
  <si>
    <t>kabel silový s Cu jádrem CYKY 4x16 mm2</t>
  </si>
  <si>
    <t>-1602994174</t>
  </si>
  <si>
    <t>44</t>
  </si>
  <si>
    <t>210810042</t>
  </si>
  <si>
    <t>Montáž měděných kabelů CYKY, CYKYD, CYKYDY, NYM, NYY, YSLY 750 V 2x2,5 mm2 uložených pevně</t>
  </si>
  <si>
    <t>786248375</t>
  </si>
  <si>
    <t>45</t>
  </si>
  <si>
    <t>341110060</t>
  </si>
  <si>
    <t>kabel silový s Cu jádrem CYKY 2x2,5 mm2</t>
  </si>
  <si>
    <t>1243314286</t>
  </si>
  <si>
    <t>46</t>
  </si>
  <si>
    <t>210810045</t>
  </si>
  <si>
    <t>Montáž měděných kabelů CYKY, CYKYD, CYKYDY, NYM, NYY, YSLY 750 V 3x1,5 mm2 uložených pevně</t>
  </si>
  <si>
    <t>1575309244</t>
  </si>
  <si>
    <t>47</t>
  </si>
  <si>
    <t>341110300</t>
  </si>
  <si>
    <t>kabel silový s Cu jádrem CYKY 3x1,5 mm2</t>
  </si>
  <si>
    <t>1337136492</t>
  </si>
  <si>
    <t>48</t>
  </si>
  <si>
    <t>R13</t>
  </si>
  <si>
    <t>Příplatek za kotvení přírubového stožáru</t>
  </si>
  <si>
    <t>445835788</t>
  </si>
  <si>
    <t>49</t>
  </si>
  <si>
    <t>460010024</t>
  </si>
  <si>
    <t>Vytyčení trasy vedení kabelového podzemního v zastavěném prostoru</t>
  </si>
  <si>
    <t>km</t>
  </si>
  <si>
    <t>-736765497</t>
  </si>
  <si>
    <t>50</t>
  </si>
  <si>
    <t>460030011</t>
  </si>
  <si>
    <t>Sejmutí drnu jakékoliv tloušťky</t>
  </si>
  <si>
    <t>m2</t>
  </si>
  <si>
    <t>-1391858586</t>
  </si>
  <si>
    <t>51</t>
  </si>
  <si>
    <t>460030021</t>
  </si>
  <si>
    <t>Odstranění dřevitého porostu z křovin a stromů měkkého středně hustého</t>
  </si>
  <si>
    <t>145732944</t>
  </si>
  <si>
    <t>52</t>
  </si>
  <si>
    <t>460030055</t>
  </si>
  <si>
    <t>Rozebrání dlažeb ručně z kostek mozaikových do malty spáry nezalité</t>
  </si>
  <si>
    <t>-427866509</t>
  </si>
  <si>
    <t>53</t>
  </si>
  <si>
    <t>460030161</t>
  </si>
  <si>
    <t>Odstranění podkladu nebo krytu komunikace z betonu prostého tloušťky do 15 cm</t>
  </si>
  <si>
    <t>1323975751</t>
  </si>
  <si>
    <t>54</t>
  </si>
  <si>
    <t>460030162</t>
  </si>
  <si>
    <t>Odstranění podkladu nebo krytu komunikace z betonu prostého tloušťky do 30 cm</t>
  </si>
  <si>
    <t>1143548830</t>
  </si>
  <si>
    <t>55</t>
  </si>
  <si>
    <t>460030172</t>
  </si>
  <si>
    <t>Odstranění podkladu nebo krytu komunikace ze živice tloušťky do 10 cm</t>
  </si>
  <si>
    <t>-2120192721</t>
  </si>
  <si>
    <t>56</t>
  </si>
  <si>
    <t>460030181</t>
  </si>
  <si>
    <t>Řezání podkladu nebo krytu betonového hloubky do 10 cm</t>
  </si>
  <si>
    <t>-723228520</t>
  </si>
  <si>
    <t>57</t>
  </si>
  <si>
    <t>460030192</t>
  </si>
  <si>
    <t>Řezání podkladu nebo krytu živičného tloušťky do 10 cm</t>
  </si>
  <si>
    <t>-1826611226</t>
  </si>
  <si>
    <t>58</t>
  </si>
  <si>
    <t>460050013</t>
  </si>
  <si>
    <t>Hloubení nezapažených jam pro stožáry jednoduché délky do 10 m na rovině ručně v hornině tř 3</t>
  </si>
  <si>
    <t>75851271</t>
  </si>
  <si>
    <t>59</t>
  </si>
  <si>
    <t>460071003</t>
  </si>
  <si>
    <t>Hloubení nezapažených jam strojně v hornině tř 3</t>
  </si>
  <si>
    <t>m3</t>
  </si>
  <si>
    <t>-1411860879</t>
  </si>
  <si>
    <t>60</t>
  </si>
  <si>
    <t>460080012</t>
  </si>
  <si>
    <t>Základové konstrukce z monolitického betonu C 8/10 bez bednění</t>
  </si>
  <si>
    <t>-187775113</t>
  </si>
  <si>
    <t>61</t>
  </si>
  <si>
    <t>460080202</t>
  </si>
  <si>
    <t>Zřízení zabudovaného bednění základových konstrukcí</t>
  </si>
  <si>
    <t>-969180546</t>
  </si>
  <si>
    <t>62</t>
  </si>
  <si>
    <t>286112510</t>
  </si>
  <si>
    <t>trubka KGEM s hrdlem 300X7,7X1M SN4KOEX,PVC</t>
  </si>
  <si>
    <t>-27811757</t>
  </si>
  <si>
    <t>63</t>
  </si>
  <si>
    <t>460150153</t>
  </si>
  <si>
    <t>Hloubení kabelových zapažených i nezapažených rýh ručně š 35 cm, hl 70 cm, v hornině tř 3</t>
  </si>
  <si>
    <t>-954119671</t>
  </si>
  <si>
    <t>460150303</t>
  </si>
  <si>
    <t>Hloubení kabelových zapažených i nezapažených rýh ručně š 50 cm, hl 120 cm, v hornině tř 3</t>
  </si>
  <si>
    <t>-1318248043</t>
  </si>
  <si>
    <t>65</t>
  </si>
  <si>
    <t>460300001</t>
  </si>
  <si>
    <t>Zásyp jam nebo rýh strojně včetně zhutnění v zástavbě</t>
  </si>
  <si>
    <t>-268948373</t>
  </si>
  <si>
    <t>66</t>
  </si>
  <si>
    <t>460310103</t>
  </si>
  <si>
    <t>Řízený zemní protlak strojně v hornině tř 1až4 hloubky do 6 m vnějšího průměru do 110 mm</t>
  </si>
  <si>
    <t>-439758822</t>
  </si>
  <si>
    <t>67</t>
  </si>
  <si>
    <t>286113070</t>
  </si>
  <si>
    <t>trubka kanalizace plastová KGEM-125x1000 mm SN4</t>
  </si>
  <si>
    <t>1974312094</t>
  </si>
  <si>
    <t>68</t>
  </si>
  <si>
    <t>460421101</t>
  </si>
  <si>
    <t>Lože kabelů z písku nebo štěrkopísku tl 10 cm nad kabel, bez zakrytí, šířky lože do 65 cm</t>
  </si>
  <si>
    <t>-1548877294</t>
  </si>
  <si>
    <t>69</t>
  </si>
  <si>
    <t>460490011</t>
  </si>
  <si>
    <t>Krytí kabelů výstražnou fólií šířky 20 cm</t>
  </si>
  <si>
    <t>-1581269394</t>
  </si>
  <si>
    <t>70</t>
  </si>
  <si>
    <t>460510074</t>
  </si>
  <si>
    <t>Kabelové prostupy z trub plastových do rýhy s obetonováním, průměru do 10 cm</t>
  </si>
  <si>
    <t>-1024680870</t>
  </si>
  <si>
    <t>71</t>
  </si>
  <si>
    <t>345713530</t>
  </si>
  <si>
    <t>trubka elektroinstalační ohebná Kopoflex, HDPE+LDPE KF 09075</t>
  </si>
  <si>
    <t>-1951896819</t>
  </si>
  <si>
    <t>72</t>
  </si>
  <si>
    <t>460560143</t>
  </si>
  <si>
    <t>Zásyp rýh ručně šířky 35 cm, hloubky 60 cm, z horniny třídy 3</t>
  </si>
  <si>
    <t>-1861440646</t>
  </si>
  <si>
    <t>73</t>
  </si>
  <si>
    <t>460560293</t>
  </si>
  <si>
    <t>Zásyp rýh ručně šířky 50 cm, hloubky 110 cm, z horniny třídy 3</t>
  </si>
  <si>
    <t>-946439317</t>
  </si>
  <si>
    <t>74</t>
  </si>
  <si>
    <t>460600023</t>
  </si>
  <si>
    <t>Vodorovné přemístění horniny jakékoliv třídy do 1000 m</t>
  </si>
  <si>
    <t>-1245228738</t>
  </si>
  <si>
    <t>75</t>
  </si>
  <si>
    <t>460600031</t>
  </si>
  <si>
    <t>Příplatek k vodorovnému přemístění horniny za každých dalších 1000 m</t>
  </si>
  <si>
    <t>59475533</t>
  </si>
  <si>
    <t>76</t>
  </si>
  <si>
    <t>460620002</t>
  </si>
  <si>
    <t>Položení drnu včetně zalití vodou na rovině</t>
  </si>
  <si>
    <t>-265478303</t>
  </si>
  <si>
    <t>77</t>
  </si>
  <si>
    <t>460620013</t>
  </si>
  <si>
    <t>Provizorní úprava terénu se zhutněním, v hornině tř 3</t>
  </si>
  <si>
    <t>1538052370</t>
  </si>
  <si>
    <t>78</t>
  </si>
  <si>
    <t>460650042</t>
  </si>
  <si>
    <t>Zřízení podkladní vrstvy vozovky a chodníku ze štěrkopísku se zhutněním tloušťky do 10 cm</t>
  </si>
  <si>
    <t>68503608</t>
  </si>
  <si>
    <t>79</t>
  </si>
  <si>
    <t>460650051</t>
  </si>
  <si>
    <t>Zřízení podkladní vrstvy vozovky a chodníku ze štěrkodrti se zhutněním tloušťky do 5 cm</t>
  </si>
  <si>
    <t>1656261527</t>
  </si>
  <si>
    <t>80</t>
  </si>
  <si>
    <t>460650052</t>
  </si>
  <si>
    <t>Zřízení podkladní vrstvy vozovky a chodníku ze štěrkodrti se zhutněním tloušťky do 10 cm</t>
  </si>
  <si>
    <t>851941043</t>
  </si>
  <si>
    <t>81</t>
  </si>
  <si>
    <t>460650081</t>
  </si>
  <si>
    <t>Zřízení podkladní vrstvy vozovky a chodníku z betonu prostého tloušťky do 10 cm</t>
  </si>
  <si>
    <t>1240921477</t>
  </si>
  <si>
    <t>82</t>
  </si>
  <si>
    <t>460650082</t>
  </si>
  <si>
    <t>Zřízení podkladní vrstvy vozovky a chodníku z betonu prostého tloušťky do 15 cm</t>
  </si>
  <si>
    <t>1563750934</t>
  </si>
  <si>
    <t>83</t>
  </si>
  <si>
    <t>460650133</t>
  </si>
  <si>
    <t>Zřízení krytu vozovky a chodníku z litého asfaltu tloušťky do 5 cm</t>
  </si>
  <si>
    <t>-630657392</t>
  </si>
  <si>
    <t>84</t>
  </si>
  <si>
    <t>460650153</t>
  </si>
  <si>
    <t>Kladení dlažby z kostek kamenných do mozaiky do lože z kameniva těženého</t>
  </si>
  <si>
    <t>-671127259</t>
  </si>
  <si>
    <t>85</t>
  </si>
  <si>
    <t>R14</t>
  </si>
  <si>
    <t>Poplatek za uložení zemnina na skládku</t>
  </si>
  <si>
    <t>1609158475</t>
  </si>
  <si>
    <t>86</t>
  </si>
  <si>
    <t>HZS2222</t>
  </si>
  <si>
    <t>Hodinová zúčtovací sazba elektrikář odborný</t>
  </si>
  <si>
    <t>hod</t>
  </si>
  <si>
    <t>512</t>
  </si>
  <si>
    <t>1327282908</t>
  </si>
  <si>
    <t>87</t>
  </si>
  <si>
    <t>012002000</t>
  </si>
  <si>
    <t>Geodetické práce</t>
  </si>
  <si>
    <t>1024</t>
  </si>
  <si>
    <t>-1232127150</t>
  </si>
  <si>
    <t>88</t>
  </si>
  <si>
    <t>034002000</t>
  </si>
  <si>
    <t>Zabezpečení staveniště - DIO</t>
  </si>
  <si>
    <t>kpl</t>
  </si>
  <si>
    <t>-308182735</t>
  </si>
  <si>
    <t>89</t>
  </si>
  <si>
    <t>041002000</t>
  </si>
  <si>
    <t>Zajištění DIO</t>
  </si>
  <si>
    <t>-987083420</t>
  </si>
  <si>
    <t>90</t>
  </si>
  <si>
    <t>043002000</t>
  </si>
  <si>
    <t>Zkoušky a ostatní měření</t>
  </si>
  <si>
    <t>1028745082</t>
  </si>
  <si>
    <t>91</t>
  </si>
  <si>
    <t>044002000</t>
  </si>
  <si>
    <t>Revize</t>
  </si>
  <si>
    <t>1717449493</t>
  </si>
  <si>
    <t>92</t>
  </si>
  <si>
    <t>045002000</t>
  </si>
  <si>
    <t>Kompletační a koordinační činnost</t>
  </si>
  <si>
    <t>757383812</t>
  </si>
  <si>
    <t>93</t>
  </si>
  <si>
    <t>045303000</t>
  </si>
  <si>
    <t>Koordinační činnost</t>
  </si>
  <si>
    <t>-1609544244</t>
  </si>
  <si>
    <t>94</t>
  </si>
  <si>
    <t>075603000</t>
  </si>
  <si>
    <t>Jiná ochranná pásma - vytyčení inženýrských sítí</t>
  </si>
  <si>
    <t>-920094084</t>
  </si>
  <si>
    <t>95</t>
  </si>
  <si>
    <t>091002000</t>
  </si>
  <si>
    <t>Ostatní náklady - demontáž a opětovná montáž dopravního značení cca 25 ks DZ</t>
  </si>
  <si>
    <t>-1575019455</t>
  </si>
  <si>
    <t>VP - Vícepráce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</si>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</sst>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5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1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1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vertical="center"/>
      <protection/>
    </xf>
    <xf numFmtId="4" fontId="23" fillId="0" borderId="13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4" fontId="28" fillId="0" borderId="16" xfId="0" applyNumberFormat="1" applyFont="1" applyBorder="1" applyAlignment="1" applyProtection="1">
      <alignment vertical="center"/>
      <protection/>
    </xf>
    <xf numFmtId="166" fontId="28" fillId="0" borderId="16" xfId="0" applyNumberFormat="1" applyFont="1" applyBorder="1" applyAlignment="1" applyProtection="1">
      <alignment vertical="center"/>
      <protection/>
    </xf>
    <xf numFmtId="4" fontId="28" fillId="0" borderId="17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  <protection/>
    </xf>
    <xf numFmtId="164" fontId="21" fillId="3" borderId="10" xfId="0" applyNumberFormat="1" applyFont="1" applyFill="1" applyBorder="1" applyAlignment="1" applyProtection="1">
      <alignment horizontal="center" vertical="center"/>
      <protection locked="0"/>
    </xf>
    <xf numFmtId="0" fontId="21" fillId="3" borderId="11" xfId="0" applyFont="1" applyFill="1" applyBorder="1" applyAlignment="1" applyProtection="1">
      <alignment horizontal="center" vertical="center"/>
      <protection locked="0"/>
    </xf>
    <xf numFmtId="4" fontId="21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1" fillId="3" borderId="13" xfId="0" applyNumberFormat="1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4" fontId="21" fillId="0" borderId="14" xfId="0" applyNumberFormat="1" applyFont="1" applyBorder="1" applyAlignment="1" applyProtection="1">
      <alignment vertical="center"/>
      <protection/>
    </xf>
    <xf numFmtId="164" fontId="21" fillId="3" borderId="15" xfId="0" applyNumberFormat="1" applyFont="1" applyFill="1" applyBorder="1" applyAlignment="1" applyProtection="1">
      <alignment horizontal="center" vertical="center"/>
      <protection locked="0"/>
    </xf>
    <xf numFmtId="0" fontId="21" fillId="3" borderId="16" xfId="0" applyFont="1" applyFill="1" applyBorder="1" applyAlignment="1" applyProtection="1">
      <alignment horizontal="center" vertical="center"/>
      <protection locked="0"/>
    </xf>
    <xf numFmtId="4" fontId="21" fillId="0" borderId="17" xfId="0" applyNumberFormat="1" applyFont="1" applyBorder="1" applyAlignment="1" applyProtection="1">
      <alignment vertical="center"/>
      <protection/>
    </xf>
    <xf numFmtId="0" fontId="24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6" fillId="0" borderId="2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6" fontId="31" fillId="0" borderId="11" xfId="0" applyNumberFormat="1" applyFont="1" applyBorder="1" applyAlignment="1" applyProtection="1">
      <alignment/>
      <protection/>
    </xf>
    <xf numFmtId="166" fontId="31" fillId="0" borderId="12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4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0" fontId="33" fillId="0" borderId="24" xfId="0" applyFont="1" applyBorder="1" applyAlignment="1" applyProtection="1">
      <alignment horizontal="center" vertical="center"/>
      <protection/>
    </xf>
    <xf numFmtId="49" fontId="33" fillId="0" borderId="24" xfId="0" applyNumberFormat="1" applyFont="1" applyBorder="1" applyAlignment="1" applyProtection="1">
      <alignment horizontal="left" vertical="center" wrapText="1"/>
      <protection/>
    </xf>
    <xf numFmtId="0" fontId="33" fillId="0" borderId="24" xfId="0" applyFont="1" applyBorder="1" applyAlignment="1" applyProtection="1">
      <alignment horizontal="center" vertical="center" wrapText="1"/>
      <protection/>
    </xf>
    <xf numFmtId="167" fontId="33" fillId="0" borderId="24" xfId="0" applyNumberFormat="1" applyFont="1" applyBorder="1" applyAlignment="1" applyProtection="1">
      <alignment vertical="center"/>
      <protection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0" fillId="0" borderId="0" xfId="0" applyNumberFormat="1" applyFont="1" applyBorder="1" applyAlignment="1" applyProtection="1">
      <alignment vertical="center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25" xfId="0" applyFont="1" applyFill="1" applyBorder="1" applyAlignment="1" applyProtection="1">
      <alignment horizontal="left"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horizontal="righ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4" fontId="24" fillId="5" borderId="0" xfId="0" applyNumberFormat="1" applyFont="1" applyFill="1" applyBorder="1" applyAlignment="1" applyProtection="1">
      <alignment vertical="center"/>
      <protection/>
    </xf>
    <xf numFmtId="0" fontId="13" fillId="6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Border="1" applyAlignment="1" applyProtection="1">
      <alignment vertical="center"/>
      <protection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4" fontId="4" fillId="5" borderId="25" xfId="0" applyNumberFormat="1" applyFont="1" applyFill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3" fillId="5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3" borderId="24" xfId="0" applyNumberFormat="1" applyFont="1" applyFill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33" fillId="0" borderId="24" xfId="0" applyFont="1" applyBorder="1" applyAlignment="1" applyProtection="1">
      <alignment horizontal="left" vertical="center" wrapText="1"/>
      <protection/>
    </xf>
    <xf numFmtId="4" fontId="33" fillId="3" borderId="24" xfId="0" applyNumberFormat="1" applyFont="1" applyFill="1" applyBorder="1" applyAlignment="1" applyProtection="1">
      <alignment vertical="center"/>
      <protection locked="0"/>
    </xf>
    <xf numFmtId="4" fontId="33" fillId="3" borderId="24" xfId="0" applyNumberFormat="1" applyFont="1" applyFill="1" applyBorder="1" applyAlignment="1" applyProtection="1">
      <alignment vertical="center"/>
      <protection/>
    </xf>
    <xf numFmtId="4" fontId="33" fillId="0" borderId="24" xfId="0" applyNumberFormat="1" applyFont="1" applyBorder="1" applyAlignment="1" applyProtection="1">
      <alignment vertical="center"/>
      <protection/>
    </xf>
    <xf numFmtId="4" fontId="2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vertical="center"/>
      <protection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  <xf numFmtId="4" fontId="6" fillId="0" borderId="22" xfId="0" applyNumberFormat="1" applyFont="1" applyBorder="1" applyAlignment="1" applyProtection="1">
      <alignment/>
      <protection/>
    </xf>
    <xf numFmtId="4" fontId="6" fillId="0" borderId="22" xfId="0" applyNumberFormat="1" applyFont="1" applyBorder="1" applyAlignment="1" applyProtection="1">
      <alignment vertical="center"/>
      <protection/>
    </xf>
    <xf numFmtId="0" fontId="12" fillId="2" borderId="0" xfId="20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3:72" ht="36.95" customHeight="1">
      <c r="C2" s="172" t="s">
        <v>7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R2" s="217" t="s">
        <v>8</v>
      </c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S2" s="18" t="s">
        <v>9</v>
      </c>
      <c r="BT2" s="18" t="s">
        <v>10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11</v>
      </c>
    </row>
    <row r="4" spans="2:71" ht="36.95" customHeight="1">
      <c r="B4" s="22"/>
      <c r="C4" s="174" t="s">
        <v>12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23"/>
      <c r="AS4" s="17" t="s">
        <v>13</v>
      </c>
      <c r="BE4" s="24" t="s">
        <v>14</v>
      </c>
      <c r="BS4" s="18" t="s">
        <v>15</v>
      </c>
    </row>
    <row r="5" spans="2:71" ht="14.45" customHeight="1">
      <c r="B5" s="22"/>
      <c r="C5" s="25"/>
      <c r="D5" s="26" t="s">
        <v>16</v>
      </c>
      <c r="E5" s="25"/>
      <c r="F5" s="25"/>
      <c r="G5" s="25"/>
      <c r="H5" s="25"/>
      <c r="I5" s="25"/>
      <c r="J5" s="25"/>
      <c r="K5" s="178" t="s">
        <v>17</v>
      </c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25"/>
      <c r="AQ5" s="23"/>
      <c r="BE5" s="176" t="s">
        <v>18</v>
      </c>
      <c r="BS5" s="18" t="s">
        <v>9</v>
      </c>
    </row>
    <row r="6" spans="2:71" ht="36.95" customHeight="1">
      <c r="B6" s="22"/>
      <c r="C6" s="25"/>
      <c r="D6" s="28" t="s">
        <v>19</v>
      </c>
      <c r="E6" s="25"/>
      <c r="F6" s="25"/>
      <c r="G6" s="25"/>
      <c r="H6" s="25"/>
      <c r="I6" s="25"/>
      <c r="J6" s="25"/>
      <c r="K6" s="180" t="s">
        <v>20</v>
      </c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25"/>
      <c r="AQ6" s="23"/>
      <c r="BE6" s="177"/>
      <c r="BS6" s="18" t="s">
        <v>9</v>
      </c>
    </row>
    <row r="7" spans="2:71" ht="14.45" customHeight="1">
      <c r="B7" s="22"/>
      <c r="C7" s="25"/>
      <c r="D7" s="29" t="s">
        <v>21</v>
      </c>
      <c r="E7" s="25"/>
      <c r="F7" s="25"/>
      <c r="G7" s="25"/>
      <c r="H7" s="25"/>
      <c r="I7" s="25"/>
      <c r="J7" s="25"/>
      <c r="K7" s="27" t="s">
        <v>22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23</v>
      </c>
      <c r="AL7" s="25"/>
      <c r="AM7" s="25"/>
      <c r="AN7" s="27" t="s">
        <v>22</v>
      </c>
      <c r="AO7" s="25"/>
      <c r="AP7" s="25"/>
      <c r="AQ7" s="23"/>
      <c r="BE7" s="177"/>
      <c r="BS7" s="18" t="s">
        <v>9</v>
      </c>
    </row>
    <row r="8" spans="2:71" ht="14.45" customHeight="1">
      <c r="B8" s="22"/>
      <c r="C8" s="25"/>
      <c r="D8" s="29" t="s">
        <v>24</v>
      </c>
      <c r="E8" s="25"/>
      <c r="F8" s="25"/>
      <c r="G8" s="25"/>
      <c r="H8" s="25"/>
      <c r="I8" s="25"/>
      <c r="J8" s="25"/>
      <c r="K8" s="27" t="s">
        <v>25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26</v>
      </c>
      <c r="AL8" s="25"/>
      <c r="AM8" s="25"/>
      <c r="AN8" s="30" t="s">
        <v>27</v>
      </c>
      <c r="AO8" s="25"/>
      <c r="AP8" s="25"/>
      <c r="AQ8" s="23"/>
      <c r="BE8" s="177"/>
      <c r="BS8" s="18" t="s">
        <v>9</v>
      </c>
    </row>
    <row r="9" spans="2:71" ht="14.45" customHeight="1">
      <c r="B9" s="22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3"/>
      <c r="BE9" s="177"/>
      <c r="BS9" s="18" t="s">
        <v>9</v>
      </c>
    </row>
    <row r="10" spans="2:71" ht="14.45" customHeight="1">
      <c r="B10" s="22"/>
      <c r="C10" s="25"/>
      <c r="D10" s="29" t="s">
        <v>28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29</v>
      </c>
      <c r="AL10" s="25"/>
      <c r="AM10" s="25"/>
      <c r="AN10" s="27" t="s">
        <v>22</v>
      </c>
      <c r="AO10" s="25"/>
      <c r="AP10" s="25"/>
      <c r="AQ10" s="23"/>
      <c r="BE10" s="177"/>
      <c r="BS10" s="18" t="s">
        <v>9</v>
      </c>
    </row>
    <row r="11" spans="2:71" ht="18.4" customHeight="1">
      <c r="B11" s="22"/>
      <c r="C11" s="25"/>
      <c r="D11" s="25"/>
      <c r="E11" s="27" t="s">
        <v>30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31</v>
      </c>
      <c r="AL11" s="25"/>
      <c r="AM11" s="25"/>
      <c r="AN11" s="27" t="s">
        <v>22</v>
      </c>
      <c r="AO11" s="25"/>
      <c r="AP11" s="25"/>
      <c r="AQ11" s="23"/>
      <c r="BE11" s="177"/>
      <c r="BS11" s="18" t="s">
        <v>9</v>
      </c>
    </row>
    <row r="12" spans="2:71" ht="6.95" customHeight="1">
      <c r="B12" s="22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3"/>
      <c r="BE12" s="177"/>
      <c r="BS12" s="18" t="s">
        <v>9</v>
      </c>
    </row>
    <row r="13" spans="2:71" ht="14.45" customHeight="1">
      <c r="B13" s="22"/>
      <c r="C13" s="25"/>
      <c r="D13" s="29" t="s">
        <v>32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29</v>
      </c>
      <c r="AL13" s="25"/>
      <c r="AM13" s="25"/>
      <c r="AN13" s="31" t="s">
        <v>33</v>
      </c>
      <c r="AO13" s="25"/>
      <c r="AP13" s="25"/>
      <c r="AQ13" s="23"/>
      <c r="BE13" s="177"/>
      <c r="BS13" s="18" t="s">
        <v>9</v>
      </c>
    </row>
    <row r="14" spans="2:71" ht="13.5">
      <c r="B14" s="22"/>
      <c r="C14" s="25"/>
      <c r="D14" s="25"/>
      <c r="E14" s="181" t="s">
        <v>33</v>
      </c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29" t="s">
        <v>31</v>
      </c>
      <c r="AL14" s="25"/>
      <c r="AM14" s="25"/>
      <c r="AN14" s="31" t="s">
        <v>33</v>
      </c>
      <c r="AO14" s="25"/>
      <c r="AP14" s="25"/>
      <c r="AQ14" s="23"/>
      <c r="BE14" s="177"/>
      <c r="BS14" s="18" t="s">
        <v>9</v>
      </c>
    </row>
    <row r="15" spans="2:71" ht="6.95" customHeight="1">
      <c r="B15" s="22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3"/>
      <c r="BE15" s="177"/>
      <c r="BS15" s="18" t="s">
        <v>6</v>
      </c>
    </row>
    <row r="16" spans="2:71" ht="14.45" customHeight="1">
      <c r="B16" s="22"/>
      <c r="C16" s="25"/>
      <c r="D16" s="29" t="s">
        <v>34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29</v>
      </c>
      <c r="AL16" s="25"/>
      <c r="AM16" s="25"/>
      <c r="AN16" s="27" t="s">
        <v>22</v>
      </c>
      <c r="AO16" s="25"/>
      <c r="AP16" s="25"/>
      <c r="AQ16" s="23"/>
      <c r="BE16" s="177"/>
      <c r="BS16" s="18" t="s">
        <v>6</v>
      </c>
    </row>
    <row r="17" spans="2:71" ht="18.4" customHeight="1">
      <c r="B17" s="22"/>
      <c r="C17" s="25"/>
      <c r="D17" s="25"/>
      <c r="E17" s="27" t="s">
        <v>25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31</v>
      </c>
      <c r="AL17" s="25"/>
      <c r="AM17" s="25"/>
      <c r="AN17" s="27" t="s">
        <v>22</v>
      </c>
      <c r="AO17" s="25"/>
      <c r="AP17" s="25"/>
      <c r="AQ17" s="23"/>
      <c r="BE17" s="177"/>
      <c r="BS17" s="18" t="s">
        <v>35</v>
      </c>
    </row>
    <row r="18" spans="2:71" ht="6.95" customHeight="1">
      <c r="B18" s="22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3"/>
      <c r="BE18" s="177"/>
      <c r="BS18" s="18" t="s">
        <v>9</v>
      </c>
    </row>
    <row r="19" spans="2:71" ht="14.45" customHeight="1">
      <c r="B19" s="22"/>
      <c r="C19" s="25"/>
      <c r="D19" s="29" t="s">
        <v>36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29</v>
      </c>
      <c r="AL19" s="25"/>
      <c r="AM19" s="25"/>
      <c r="AN19" s="27" t="s">
        <v>22</v>
      </c>
      <c r="AO19" s="25"/>
      <c r="AP19" s="25"/>
      <c r="AQ19" s="23"/>
      <c r="BE19" s="177"/>
      <c r="BS19" s="18" t="s">
        <v>9</v>
      </c>
    </row>
    <row r="20" spans="2:57" ht="18.4" customHeight="1">
      <c r="B20" s="22"/>
      <c r="C20" s="25"/>
      <c r="D20" s="25"/>
      <c r="E20" s="27" t="s">
        <v>25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31</v>
      </c>
      <c r="AL20" s="25"/>
      <c r="AM20" s="25"/>
      <c r="AN20" s="27" t="s">
        <v>22</v>
      </c>
      <c r="AO20" s="25"/>
      <c r="AP20" s="25"/>
      <c r="AQ20" s="23"/>
      <c r="BE20" s="177"/>
    </row>
    <row r="21" spans="2:57" ht="6.95" customHeight="1">
      <c r="B21" s="22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3"/>
      <c r="BE21" s="177"/>
    </row>
    <row r="22" spans="2:57" ht="13.5">
      <c r="B22" s="22"/>
      <c r="C22" s="25"/>
      <c r="D22" s="29" t="s">
        <v>37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3"/>
      <c r="BE22" s="177"/>
    </row>
    <row r="23" spans="2:57" ht="16.5" customHeight="1">
      <c r="B23" s="22"/>
      <c r="C23" s="25"/>
      <c r="D23" s="25"/>
      <c r="E23" s="183" t="s">
        <v>22</v>
      </c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25"/>
      <c r="AP23" s="25"/>
      <c r="AQ23" s="23"/>
      <c r="BE23" s="177"/>
    </row>
    <row r="24" spans="2:57" ht="6.95" customHeight="1">
      <c r="B24" s="22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3"/>
      <c r="BE24" s="177"/>
    </row>
    <row r="25" spans="2:57" ht="6.95" customHeight="1">
      <c r="B25" s="22"/>
      <c r="C25" s="25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5"/>
      <c r="AQ25" s="23"/>
      <c r="BE25" s="177"/>
    </row>
    <row r="26" spans="2:57" ht="14.45" customHeight="1">
      <c r="B26" s="22"/>
      <c r="C26" s="25"/>
      <c r="D26" s="33" t="s">
        <v>38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84">
        <f>ROUND(AG87,2)</f>
        <v>0</v>
      </c>
      <c r="AL26" s="179"/>
      <c r="AM26" s="179"/>
      <c r="AN26" s="179"/>
      <c r="AO26" s="179"/>
      <c r="AP26" s="25"/>
      <c r="AQ26" s="23"/>
      <c r="BE26" s="177"/>
    </row>
    <row r="27" spans="2:57" ht="14.45" customHeight="1">
      <c r="B27" s="22"/>
      <c r="C27" s="25"/>
      <c r="D27" s="33" t="s">
        <v>39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84">
        <f>ROUND(AG90,2)</f>
        <v>0</v>
      </c>
      <c r="AL27" s="184"/>
      <c r="AM27" s="184"/>
      <c r="AN27" s="184"/>
      <c r="AO27" s="184"/>
      <c r="AP27" s="25"/>
      <c r="AQ27" s="23"/>
      <c r="BE27" s="177"/>
    </row>
    <row r="28" spans="2:57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  <c r="BE28" s="177"/>
    </row>
    <row r="29" spans="2:57" s="1" customFormat="1" ht="25.9" customHeight="1">
      <c r="B29" s="34"/>
      <c r="C29" s="35"/>
      <c r="D29" s="37" t="s">
        <v>40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85">
        <f>ROUND(AK26+AK27,2)</f>
        <v>0</v>
      </c>
      <c r="AL29" s="186"/>
      <c r="AM29" s="186"/>
      <c r="AN29" s="186"/>
      <c r="AO29" s="186"/>
      <c r="AP29" s="35"/>
      <c r="AQ29" s="36"/>
      <c r="BE29" s="177"/>
    </row>
    <row r="30" spans="2:57" s="1" customFormat="1" ht="6.9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BE30" s="177"/>
    </row>
    <row r="31" spans="2:57" s="2" customFormat="1" ht="14.45" customHeight="1">
      <c r="B31" s="39"/>
      <c r="C31" s="40"/>
      <c r="D31" s="41" t="s">
        <v>41</v>
      </c>
      <c r="E31" s="40"/>
      <c r="F31" s="41" t="s">
        <v>42</v>
      </c>
      <c r="G31" s="40"/>
      <c r="H31" s="40"/>
      <c r="I31" s="40"/>
      <c r="J31" s="40"/>
      <c r="K31" s="40"/>
      <c r="L31" s="187">
        <v>0.21</v>
      </c>
      <c r="M31" s="188"/>
      <c r="N31" s="188"/>
      <c r="O31" s="188"/>
      <c r="P31" s="40"/>
      <c r="Q31" s="40"/>
      <c r="R31" s="40"/>
      <c r="S31" s="40"/>
      <c r="T31" s="43" t="s">
        <v>43</v>
      </c>
      <c r="U31" s="40"/>
      <c r="V31" s="40"/>
      <c r="W31" s="189">
        <f>ROUND(AZ87+SUM(CD91:CD95),2)</f>
        <v>0</v>
      </c>
      <c r="X31" s="188"/>
      <c r="Y31" s="188"/>
      <c r="Z31" s="188"/>
      <c r="AA31" s="188"/>
      <c r="AB31" s="188"/>
      <c r="AC31" s="188"/>
      <c r="AD31" s="188"/>
      <c r="AE31" s="188"/>
      <c r="AF31" s="40"/>
      <c r="AG31" s="40"/>
      <c r="AH31" s="40"/>
      <c r="AI31" s="40"/>
      <c r="AJ31" s="40"/>
      <c r="AK31" s="189">
        <f>ROUND(AV87+SUM(BY91:BY95),2)</f>
        <v>0</v>
      </c>
      <c r="AL31" s="188"/>
      <c r="AM31" s="188"/>
      <c r="AN31" s="188"/>
      <c r="AO31" s="188"/>
      <c r="AP31" s="40"/>
      <c r="AQ31" s="44"/>
      <c r="BE31" s="177"/>
    </row>
    <row r="32" spans="2:57" s="2" customFormat="1" ht="14.45" customHeight="1">
      <c r="B32" s="39"/>
      <c r="C32" s="40"/>
      <c r="D32" s="40"/>
      <c r="E32" s="40"/>
      <c r="F32" s="41" t="s">
        <v>44</v>
      </c>
      <c r="G32" s="40"/>
      <c r="H32" s="40"/>
      <c r="I32" s="40"/>
      <c r="J32" s="40"/>
      <c r="K32" s="40"/>
      <c r="L32" s="187">
        <v>0.15</v>
      </c>
      <c r="M32" s="188"/>
      <c r="N32" s="188"/>
      <c r="O32" s="188"/>
      <c r="P32" s="40"/>
      <c r="Q32" s="40"/>
      <c r="R32" s="40"/>
      <c r="S32" s="40"/>
      <c r="T32" s="43" t="s">
        <v>43</v>
      </c>
      <c r="U32" s="40"/>
      <c r="V32" s="40"/>
      <c r="W32" s="189">
        <f>ROUND(BA87+SUM(CE91:CE95),2)</f>
        <v>0</v>
      </c>
      <c r="X32" s="188"/>
      <c r="Y32" s="188"/>
      <c r="Z32" s="188"/>
      <c r="AA32" s="188"/>
      <c r="AB32" s="188"/>
      <c r="AC32" s="188"/>
      <c r="AD32" s="188"/>
      <c r="AE32" s="188"/>
      <c r="AF32" s="40"/>
      <c r="AG32" s="40"/>
      <c r="AH32" s="40"/>
      <c r="AI32" s="40"/>
      <c r="AJ32" s="40"/>
      <c r="AK32" s="189">
        <f>ROUND(AW87+SUM(BZ91:BZ95),2)</f>
        <v>0</v>
      </c>
      <c r="AL32" s="188"/>
      <c r="AM32" s="188"/>
      <c r="AN32" s="188"/>
      <c r="AO32" s="188"/>
      <c r="AP32" s="40"/>
      <c r="AQ32" s="44"/>
      <c r="BE32" s="177"/>
    </row>
    <row r="33" spans="2:57" s="2" customFormat="1" ht="14.45" customHeight="1" hidden="1">
      <c r="B33" s="39"/>
      <c r="C33" s="40"/>
      <c r="D33" s="40"/>
      <c r="E33" s="40"/>
      <c r="F33" s="41" t="s">
        <v>45</v>
      </c>
      <c r="G33" s="40"/>
      <c r="H33" s="40"/>
      <c r="I33" s="40"/>
      <c r="J33" s="40"/>
      <c r="K33" s="40"/>
      <c r="L33" s="187">
        <v>0.21</v>
      </c>
      <c r="M33" s="188"/>
      <c r="N33" s="188"/>
      <c r="O33" s="188"/>
      <c r="P33" s="40"/>
      <c r="Q33" s="40"/>
      <c r="R33" s="40"/>
      <c r="S33" s="40"/>
      <c r="T33" s="43" t="s">
        <v>43</v>
      </c>
      <c r="U33" s="40"/>
      <c r="V33" s="40"/>
      <c r="W33" s="189">
        <f>ROUND(BB87+SUM(CF91:CF95),2)</f>
        <v>0</v>
      </c>
      <c r="X33" s="188"/>
      <c r="Y33" s="188"/>
      <c r="Z33" s="188"/>
      <c r="AA33" s="188"/>
      <c r="AB33" s="188"/>
      <c r="AC33" s="188"/>
      <c r="AD33" s="188"/>
      <c r="AE33" s="188"/>
      <c r="AF33" s="40"/>
      <c r="AG33" s="40"/>
      <c r="AH33" s="40"/>
      <c r="AI33" s="40"/>
      <c r="AJ33" s="40"/>
      <c r="AK33" s="189">
        <v>0</v>
      </c>
      <c r="AL33" s="188"/>
      <c r="AM33" s="188"/>
      <c r="AN33" s="188"/>
      <c r="AO33" s="188"/>
      <c r="AP33" s="40"/>
      <c r="AQ33" s="44"/>
      <c r="BE33" s="177"/>
    </row>
    <row r="34" spans="2:57" s="2" customFormat="1" ht="14.45" customHeight="1" hidden="1">
      <c r="B34" s="39"/>
      <c r="C34" s="40"/>
      <c r="D34" s="40"/>
      <c r="E34" s="40"/>
      <c r="F34" s="41" t="s">
        <v>46</v>
      </c>
      <c r="G34" s="40"/>
      <c r="H34" s="40"/>
      <c r="I34" s="40"/>
      <c r="J34" s="40"/>
      <c r="K34" s="40"/>
      <c r="L34" s="187">
        <v>0.15</v>
      </c>
      <c r="M34" s="188"/>
      <c r="N34" s="188"/>
      <c r="O34" s="188"/>
      <c r="P34" s="40"/>
      <c r="Q34" s="40"/>
      <c r="R34" s="40"/>
      <c r="S34" s="40"/>
      <c r="T34" s="43" t="s">
        <v>43</v>
      </c>
      <c r="U34" s="40"/>
      <c r="V34" s="40"/>
      <c r="W34" s="189">
        <f>ROUND(BC87+SUM(CG91:CG95),2)</f>
        <v>0</v>
      </c>
      <c r="X34" s="188"/>
      <c r="Y34" s="188"/>
      <c r="Z34" s="188"/>
      <c r="AA34" s="188"/>
      <c r="AB34" s="188"/>
      <c r="AC34" s="188"/>
      <c r="AD34" s="188"/>
      <c r="AE34" s="188"/>
      <c r="AF34" s="40"/>
      <c r="AG34" s="40"/>
      <c r="AH34" s="40"/>
      <c r="AI34" s="40"/>
      <c r="AJ34" s="40"/>
      <c r="AK34" s="189">
        <v>0</v>
      </c>
      <c r="AL34" s="188"/>
      <c r="AM34" s="188"/>
      <c r="AN34" s="188"/>
      <c r="AO34" s="188"/>
      <c r="AP34" s="40"/>
      <c r="AQ34" s="44"/>
      <c r="BE34" s="177"/>
    </row>
    <row r="35" spans="2:43" s="2" customFormat="1" ht="14.45" customHeight="1" hidden="1">
      <c r="B35" s="39"/>
      <c r="C35" s="40"/>
      <c r="D35" s="40"/>
      <c r="E35" s="40"/>
      <c r="F35" s="41" t="s">
        <v>47</v>
      </c>
      <c r="G35" s="40"/>
      <c r="H35" s="40"/>
      <c r="I35" s="40"/>
      <c r="J35" s="40"/>
      <c r="K35" s="40"/>
      <c r="L35" s="187">
        <v>0</v>
      </c>
      <c r="M35" s="188"/>
      <c r="N35" s="188"/>
      <c r="O35" s="188"/>
      <c r="P35" s="40"/>
      <c r="Q35" s="40"/>
      <c r="R35" s="40"/>
      <c r="S35" s="40"/>
      <c r="T35" s="43" t="s">
        <v>43</v>
      </c>
      <c r="U35" s="40"/>
      <c r="V35" s="40"/>
      <c r="W35" s="189">
        <f>ROUND(BD87+SUM(CH91:CH95),2)</f>
        <v>0</v>
      </c>
      <c r="X35" s="188"/>
      <c r="Y35" s="188"/>
      <c r="Z35" s="188"/>
      <c r="AA35" s="188"/>
      <c r="AB35" s="188"/>
      <c r="AC35" s="188"/>
      <c r="AD35" s="188"/>
      <c r="AE35" s="188"/>
      <c r="AF35" s="40"/>
      <c r="AG35" s="40"/>
      <c r="AH35" s="40"/>
      <c r="AI35" s="40"/>
      <c r="AJ35" s="40"/>
      <c r="AK35" s="189">
        <v>0</v>
      </c>
      <c r="AL35" s="188"/>
      <c r="AM35" s="188"/>
      <c r="AN35" s="188"/>
      <c r="AO35" s="188"/>
      <c r="AP35" s="40"/>
      <c r="AQ35" s="44"/>
    </row>
    <row r="36" spans="2:43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43" s="1" customFormat="1" ht="25.9" customHeight="1">
      <c r="B37" s="34"/>
      <c r="C37" s="45"/>
      <c r="D37" s="46" t="s">
        <v>48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49</v>
      </c>
      <c r="U37" s="47"/>
      <c r="V37" s="47"/>
      <c r="W37" s="47"/>
      <c r="X37" s="190" t="s">
        <v>50</v>
      </c>
      <c r="Y37" s="191"/>
      <c r="Z37" s="191"/>
      <c r="AA37" s="191"/>
      <c r="AB37" s="191"/>
      <c r="AC37" s="47"/>
      <c r="AD37" s="47"/>
      <c r="AE37" s="47"/>
      <c r="AF37" s="47"/>
      <c r="AG37" s="47"/>
      <c r="AH37" s="47"/>
      <c r="AI37" s="47"/>
      <c r="AJ37" s="47"/>
      <c r="AK37" s="192">
        <f>SUM(AK29:AK35)</f>
        <v>0</v>
      </c>
      <c r="AL37" s="191"/>
      <c r="AM37" s="191"/>
      <c r="AN37" s="191"/>
      <c r="AO37" s="193"/>
      <c r="AP37" s="45"/>
      <c r="AQ37" s="36"/>
    </row>
    <row r="38" spans="2:43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43" ht="13.5">
      <c r="B39" s="22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3"/>
    </row>
    <row r="40" spans="2:43" ht="13.5">
      <c r="B40" s="2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3"/>
    </row>
    <row r="41" spans="2:43" ht="13.5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3"/>
    </row>
    <row r="42" spans="2:43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3"/>
    </row>
    <row r="43" spans="2:43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3"/>
    </row>
    <row r="44" spans="2:43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3"/>
    </row>
    <row r="45" spans="2:43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3"/>
    </row>
    <row r="46" spans="2:43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3"/>
    </row>
    <row r="47" spans="2:43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3"/>
    </row>
    <row r="48" spans="2:43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3"/>
    </row>
    <row r="49" spans="2:43" s="1" customFormat="1" ht="13.5">
      <c r="B49" s="34"/>
      <c r="C49" s="35"/>
      <c r="D49" s="49" t="s">
        <v>51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52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 ht="13.5">
      <c r="B50" s="22"/>
      <c r="C50" s="25"/>
      <c r="D50" s="52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3"/>
      <c r="AA50" s="25"/>
      <c r="AB50" s="25"/>
      <c r="AC50" s="52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3"/>
      <c r="AP50" s="25"/>
      <c r="AQ50" s="23"/>
    </row>
    <row r="51" spans="2:43" ht="13.5">
      <c r="B51" s="22"/>
      <c r="C51" s="25"/>
      <c r="D51" s="52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3"/>
      <c r="AA51" s="25"/>
      <c r="AB51" s="25"/>
      <c r="AC51" s="52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3"/>
      <c r="AP51" s="25"/>
      <c r="AQ51" s="23"/>
    </row>
    <row r="52" spans="2:43" ht="13.5">
      <c r="B52" s="22"/>
      <c r="C52" s="25"/>
      <c r="D52" s="52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3"/>
      <c r="AA52" s="25"/>
      <c r="AB52" s="25"/>
      <c r="AC52" s="52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3"/>
      <c r="AP52" s="25"/>
      <c r="AQ52" s="23"/>
    </row>
    <row r="53" spans="2:43" ht="13.5">
      <c r="B53" s="22"/>
      <c r="C53" s="25"/>
      <c r="D53" s="5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3"/>
      <c r="AA53" s="25"/>
      <c r="AB53" s="25"/>
      <c r="AC53" s="52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3"/>
      <c r="AP53" s="25"/>
      <c r="AQ53" s="23"/>
    </row>
    <row r="54" spans="2:43" ht="13.5">
      <c r="B54" s="22"/>
      <c r="C54" s="25"/>
      <c r="D54" s="52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3"/>
      <c r="AA54" s="25"/>
      <c r="AB54" s="25"/>
      <c r="AC54" s="52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3"/>
      <c r="AP54" s="25"/>
      <c r="AQ54" s="23"/>
    </row>
    <row r="55" spans="2:43" ht="13.5">
      <c r="B55" s="22"/>
      <c r="C55" s="25"/>
      <c r="D55" s="52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3"/>
      <c r="AA55" s="25"/>
      <c r="AB55" s="25"/>
      <c r="AC55" s="52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3"/>
      <c r="AP55" s="25"/>
      <c r="AQ55" s="23"/>
    </row>
    <row r="56" spans="2:43" ht="13.5">
      <c r="B56" s="22"/>
      <c r="C56" s="25"/>
      <c r="D56" s="52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3"/>
      <c r="AA56" s="25"/>
      <c r="AB56" s="25"/>
      <c r="AC56" s="52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3"/>
      <c r="AP56" s="25"/>
      <c r="AQ56" s="23"/>
    </row>
    <row r="57" spans="2:43" ht="13.5">
      <c r="B57" s="22"/>
      <c r="C57" s="25"/>
      <c r="D57" s="52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3"/>
      <c r="AA57" s="25"/>
      <c r="AB57" s="25"/>
      <c r="AC57" s="52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3"/>
      <c r="AP57" s="25"/>
      <c r="AQ57" s="23"/>
    </row>
    <row r="58" spans="2:43" s="1" customFormat="1" ht="13.5">
      <c r="B58" s="34"/>
      <c r="C58" s="35"/>
      <c r="D58" s="54" t="s">
        <v>53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54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53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54</v>
      </c>
      <c r="AN58" s="55"/>
      <c r="AO58" s="57"/>
      <c r="AP58" s="35"/>
      <c r="AQ58" s="36"/>
    </row>
    <row r="59" spans="2:43" ht="13.5">
      <c r="B59" s="22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3"/>
    </row>
    <row r="60" spans="2:43" s="1" customFormat="1" ht="13.5">
      <c r="B60" s="34"/>
      <c r="C60" s="35"/>
      <c r="D60" s="49" t="s">
        <v>55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56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 ht="13.5">
      <c r="B61" s="22"/>
      <c r="C61" s="25"/>
      <c r="D61" s="52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3"/>
      <c r="AA61" s="25"/>
      <c r="AB61" s="25"/>
      <c r="AC61" s="52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3"/>
      <c r="AP61" s="25"/>
      <c r="AQ61" s="23"/>
    </row>
    <row r="62" spans="2:43" ht="13.5">
      <c r="B62" s="22"/>
      <c r="C62" s="25"/>
      <c r="D62" s="52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3"/>
      <c r="AA62" s="25"/>
      <c r="AB62" s="25"/>
      <c r="AC62" s="52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3"/>
      <c r="AP62" s="25"/>
      <c r="AQ62" s="23"/>
    </row>
    <row r="63" spans="2:43" ht="13.5">
      <c r="B63" s="22"/>
      <c r="C63" s="25"/>
      <c r="D63" s="52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3"/>
      <c r="AA63" s="25"/>
      <c r="AB63" s="25"/>
      <c r="AC63" s="52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3"/>
      <c r="AP63" s="25"/>
      <c r="AQ63" s="23"/>
    </row>
    <row r="64" spans="2:43" ht="13.5">
      <c r="B64" s="22"/>
      <c r="C64" s="25"/>
      <c r="D64" s="52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3"/>
      <c r="AA64" s="25"/>
      <c r="AB64" s="25"/>
      <c r="AC64" s="52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3"/>
      <c r="AP64" s="25"/>
      <c r="AQ64" s="23"/>
    </row>
    <row r="65" spans="2:43" ht="13.5">
      <c r="B65" s="22"/>
      <c r="C65" s="25"/>
      <c r="D65" s="52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3"/>
      <c r="AA65" s="25"/>
      <c r="AB65" s="25"/>
      <c r="AC65" s="52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3"/>
      <c r="AP65" s="25"/>
      <c r="AQ65" s="23"/>
    </row>
    <row r="66" spans="2:43" ht="13.5">
      <c r="B66" s="22"/>
      <c r="C66" s="25"/>
      <c r="D66" s="52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3"/>
      <c r="AA66" s="25"/>
      <c r="AB66" s="25"/>
      <c r="AC66" s="52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3"/>
      <c r="AP66" s="25"/>
      <c r="AQ66" s="23"/>
    </row>
    <row r="67" spans="2:43" ht="13.5">
      <c r="B67" s="22"/>
      <c r="C67" s="25"/>
      <c r="D67" s="52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3"/>
      <c r="AA67" s="25"/>
      <c r="AB67" s="25"/>
      <c r="AC67" s="52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3"/>
      <c r="AP67" s="25"/>
      <c r="AQ67" s="23"/>
    </row>
    <row r="68" spans="2:43" ht="13.5">
      <c r="B68" s="22"/>
      <c r="C68" s="25"/>
      <c r="D68" s="52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3"/>
      <c r="AA68" s="25"/>
      <c r="AB68" s="25"/>
      <c r="AC68" s="52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3"/>
      <c r="AP68" s="25"/>
      <c r="AQ68" s="23"/>
    </row>
    <row r="69" spans="2:43" s="1" customFormat="1" ht="13.5">
      <c r="B69" s="34"/>
      <c r="C69" s="35"/>
      <c r="D69" s="54" t="s">
        <v>53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54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53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54</v>
      </c>
      <c r="AN69" s="55"/>
      <c r="AO69" s="57"/>
      <c r="AP69" s="35"/>
      <c r="AQ69" s="36"/>
    </row>
    <row r="70" spans="2:43" s="1" customFormat="1" ht="6.9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5" customHeight="1">
      <c r="B76" s="34"/>
      <c r="C76" s="174" t="s">
        <v>57</v>
      </c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36"/>
    </row>
    <row r="77" spans="2:43" s="3" customFormat="1" ht="14.45" customHeight="1">
      <c r="B77" s="64"/>
      <c r="C77" s="29" t="s">
        <v>16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KolinnadjezOvcarecka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5" customHeight="1">
      <c r="B78" s="67"/>
      <c r="C78" s="68" t="s">
        <v>19</v>
      </c>
      <c r="D78" s="69"/>
      <c r="E78" s="69"/>
      <c r="F78" s="69"/>
      <c r="G78" s="69"/>
      <c r="H78" s="69"/>
      <c r="I78" s="69"/>
      <c r="J78" s="69"/>
      <c r="K78" s="69"/>
      <c r="L78" s="194" t="str">
        <f>K6</f>
        <v>Kolín - Ovčárecká nadjezd - veřejné osvětlení</v>
      </c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69"/>
      <c r="AQ78" s="70"/>
    </row>
    <row r="79" spans="2:43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3.5">
      <c r="B80" s="34"/>
      <c r="C80" s="29" t="s">
        <v>24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 xml:space="preserve"> 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29" t="s">
        <v>26</v>
      </c>
      <c r="AJ80" s="35"/>
      <c r="AK80" s="35"/>
      <c r="AL80" s="35"/>
      <c r="AM80" s="72" t="str">
        <f>IF(AN8="","",AN8)</f>
        <v>13.7.2017</v>
      </c>
      <c r="AN80" s="35"/>
      <c r="AO80" s="35"/>
      <c r="AP80" s="35"/>
      <c r="AQ80" s="36"/>
    </row>
    <row r="81" spans="2:43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2:56" s="1" customFormat="1" ht="13.5">
      <c r="B82" s="34"/>
      <c r="C82" s="29" t="s">
        <v>28</v>
      </c>
      <c r="D82" s="35"/>
      <c r="E82" s="35"/>
      <c r="F82" s="35"/>
      <c r="G82" s="35"/>
      <c r="H82" s="35"/>
      <c r="I82" s="35"/>
      <c r="J82" s="35"/>
      <c r="K82" s="35"/>
      <c r="L82" s="65" t="str">
        <f>IF(E11="","",E11)</f>
        <v>Město Kolín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29" t="s">
        <v>34</v>
      </c>
      <c r="AJ82" s="35"/>
      <c r="AK82" s="35"/>
      <c r="AL82" s="35"/>
      <c r="AM82" s="196" t="str">
        <f>IF(E17="","",E17)</f>
        <v xml:space="preserve"> </v>
      </c>
      <c r="AN82" s="196"/>
      <c r="AO82" s="196"/>
      <c r="AP82" s="196"/>
      <c r="AQ82" s="36"/>
      <c r="AS82" s="197" t="s">
        <v>58</v>
      </c>
      <c r="AT82" s="198"/>
      <c r="AU82" s="73"/>
      <c r="AV82" s="73"/>
      <c r="AW82" s="73"/>
      <c r="AX82" s="73"/>
      <c r="AY82" s="73"/>
      <c r="AZ82" s="73"/>
      <c r="BA82" s="73"/>
      <c r="BB82" s="73"/>
      <c r="BC82" s="73"/>
      <c r="BD82" s="74"/>
    </row>
    <row r="83" spans="2:56" s="1" customFormat="1" ht="13.5">
      <c r="B83" s="34"/>
      <c r="C83" s="29" t="s">
        <v>32</v>
      </c>
      <c r="D83" s="35"/>
      <c r="E83" s="35"/>
      <c r="F83" s="35"/>
      <c r="G83" s="35"/>
      <c r="H83" s="35"/>
      <c r="I83" s="35"/>
      <c r="J83" s="35"/>
      <c r="K83" s="35"/>
      <c r="L83" s="65" t="str">
        <f>IF(E14="Vyplň údaj","",E14)</f>
        <v/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29" t="s">
        <v>36</v>
      </c>
      <c r="AJ83" s="35"/>
      <c r="AK83" s="35"/>
      <c r="AL83" s="35"/>
      <c r="AM83" s="196" t="str">
        <f>IF(E20="","",E20)</f>
        <v xml:space="preserve"> </v>
      </c>
      <c r="AN83" s="196"/>
      <c r="AO83" s="196"/>
      <c r="AP83" s="196"/>
      <c r="AQ83" s="36"/>
      <c r="AS83" s="199"/>
      <c r="AT83" s="200"/>
      <c r="AU83" s="75"/>
      <c r="AV83" s="75"/>
      <c r="AW83" s="75"/>
      <c r="AX83" s="75"/>
      <c r="AY83" s="75"/>
      <c r="AZ83" s="75"/>
      <c r="BA83" s="75"/>
      <c r="BB83" s="75"/>
      <c r="BC83" s="75"/>
      <c r="BD83" s="76"/>
    </row>
    <row r="84" spans="2:56" s="1" customFormat="1" ht="10.9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201"/>
      <c r="AT84" s="202"/>
      <c r="AU84" s="35"/>
      <c r="AV84" s="35"/>
      <c r="AW84" s="35"/>
      <c r="AX84" s="35"/>
      <c r="AY84" s="35"/>
      <c r="AZ84" s="35"/>
      <c r="BA84" s="35"/>
      <c r="BB84" s="35"/>
      <c r="BC84" s="35"/>
      <c r="BD84" s="77"/>
    </row>
    <row r="85" spans="2:56" s="1" customFormat="1" ht="29.25" customHeight="1">
      <c r="B85" s="34"/>
      <c r="C85" s="203" t="s">
        <v>59</v>
      </c>
      <c r="D85" s="204"/>
      <c r="E85" s="204"/>
      <c r="F85" s="204"/>
      <c r="G85" s="204"/>
      <c r="H85" s="78"/>
      <c r="I85" s="205" t="s">
        <v>60</v>
      </c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5" t="s">
        <v>61</v>
      </c>
      <c r="AH85" s="204"/>
      <c r="AI85" s="204"/>
      <c r="AJ85" s="204"/>
      <c r="AK85" s="204"/>
      <c r="AL85" s="204"/>
      <c r="AM85" s="204"/>
      <c r="AN85" s="205" t="s">
        <v>62</v>
      </c>
      <c r="AO85" s="204"/>
      <c r="AP85" s="206"/>
      <c r="AQ85" s="36"/>
      <c r="AS85" s="79" t="s">
        <v>63</v>
      </c>
      <c r="AT85" s="80" t="s">
        <v>64</v>
      </c>
      <c r="AU85" s="80" t="s">
        <v>65</v>
      </c>
      <c r="AV85" s="80" t="s">
        <v>66</v>
      </c>
      <c r="AW85" s="80" t="s">
        <v>67</v>
      </c>
      <c r="AX85" s="80" t="s">
        <v>68</v>
      </c>
      <c r="AY85" s="80" t="s">
        <v>69</v>
      </c>
      <c r="AZ85" s="80" t="s">
        <v>70</v>
      </c>
      <c r="BA85" s="80" t="s">
        <v>71</v>
      </c>
      <c r="BB85" s="80" t="s">
        <v>72</v>
      </c>
      <c r="BC85" s="80" t="s">
        <v>73</v>
      </c>
      <c r="BD85" s="81" t="s">
        <v>74</v>
      </c>
    </row>
    <row r="86" spans="2:56" s="1" customFormat="1" ht="10.9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82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2:76" s="4" customFormat="1" ht="32.45" customHeight="1">
      <c r="B87" s="67"/>
      <c r="C87" s="83" t="s">
        <v>75</v>
      </c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214">
        <f>ROUND(AG88,2)</f>
        <v>0</v>
      </c>
      <c r="AH87" s="214"/>
      <c r="AI87" s="214"/>
      <c r="AJ87" s="214"/>
      <c r="AK87" s="214"/>
      <c r="AL87" s="214"/>
      <c r="AM87" s="214"/>
      <c r="AN87" s="215">
        <f>SUM(AG87,AT87)</f>
        <v>0</v>
      </c>
      <c r="AO87" s="215"/>
      <c r="AP87" s="215"/>
      <c r="AQ87" s="70"/>
      <c r="AS87" s="85">
        <f>ROUND(AS88,2)</f>
        <v>0</v>
      </c>
      <c r="AT87" s="86">
        <f>ROUND(SUM(AV87:AW87),2)</f>
        <v>0</v>
      </c>
      <c r="AU87" s="87">
        <f>ROUND(AU88,5)</f>
        <v>0</v>
      </c>
      <c r="AV87" s="86">
        <f>ROUND(AZ87*L31,2)</f>
        <v>0</v>
      </c>
      <c r="AW87" s="86">
        <f>ROUND(BA87*L32,2)</f>
        <v>0</v>
      </c>
      <c r="AX87" s="86">
        <f>ROUND(BB87*L31,2)</f>
        <v>0</v>
      </c>
      <c r="AY87" s="86">
        <f>ROUND(BC87*L32,2)</f>
        <v>0</v>
      </c>
      <c r="AZ87" s="86">
        <f>ROUND(AZ88,2)</f>
        <v>0</v>
      </c>
      <c r="BA87" s="86">
        <f>ROUND(BA88,2)</f>
        <v>0</v>
      </c>
      <c r="BB87" s="86">
        <f>ROUND(BB88,2)</f>
        <v>0</v>
      </c>
      <c r="BC87" s="86">
        <f>ROUND(BC88,2)</f>
        <v>0</v>
      </c>
      <c r="BD87" s="88">
        <f>ROUND(BD88,2)</f>
        <v>0</v>
      </c>
      <c r="BS87" s="89" t="s">
        <v>76</v>
      </c>
      <c r="BT87" s="89" t="s">
        <v>77</v>
      </c>
      <c r="BV87" s="89" t="s">
        <v>78</v>
      </c>
      <c r="BW87" s="89" t="s">
        <v>79</v>
      </c>
      <c r="BX87" s="89" t="s">
        <v>80</v>
      </c>
    </row>
    <row r="88" spans="1:76" s="5" customFormat="1" ht="47.25" customHeight="1">
      <c r="A88" s="90" t="s">
        <v>81</v>
      </c>
      <c r="B88" s="91"/>
      <c r="C88" s="92"/>
      <c r="D88" s="209" t="s">
        <v>17</v>
      </c>
      <c r="E88" s="209"/>
      <c r="F88" s="209"/>
      <c r="G88" s="209"/>
      <c r="H88" s="209"/>
      <c r="I88" s="93"/>
      <c r="J88" s="209" t="s">
        <v>20</v>
      </c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  <c r="AF88" s="209"/>
      <c r="AG88" s="207">
        <f>'KolinnadjezOvcarecka - Ko...'!M29</f>
        <v>0</v>
      </c>
      <c r="AH88" s="208"/>
      <c r="AI88" s="208"/>
      <c r="AJ88" s="208"/>
      <c r="AK88" s="208"/>
      <c r="AL88" s="208"/>
      <c r="AM88" s="208"/>
      <c r="AN88" s="207">
        <f>SUM(AG88,AT88)</f>
        <v>0</v>
      </c>
      <c r="AO88" s="208"/>
      <c r="AP88" s="208"/>
      <c r="AQ88" s="94"/>
      <c r="AS88" s="95">
        <f>'KolinnadjezOvcarecka - Ko...'!M27</f>
        <v>0</v>
      </c>
      <c r="AT88" s="96">
        <f>ROUND(SUM(AV88:AW88),2)</f>
        <v>0</v>
      </c>
      <c r="AU88" s="97">
        <f>'KolinnadjezOvcarecka - Ko...'!W127</f>
        <v>0</v>
      </c>
      <c r="AV88" s="96">
        <f>'KolinnadjezOvcarecka - Ko...'!M31</f>
        <v>0</v>
      </c>
      <c r="AW88" s="96">
        <f>'KolinnadjezOvcarecka - Ko...'!M32</f>
        <v>0</v>
      </c>
      <c r="AX88" s="96">
        <f>'KolinnadjezOvcarecka - Ko...'!M33</f>
        <v>0</v>
      </c>
      <c r="AY88" s="96">
        <f>'KolinnadjezOvcarecka - Ko...'!M34</f>
        <v>0</v>
      </c>
      <c r="AZ88" s="96">
        <f>'KolinnadjezOvcarecka - Ko...'!H31</f>
        <v>0</v>
      </c>
      <c r="BA88" s="96">
        <f>'KolinnadjezOvcarecka - Ko...'!H32</f>
        <v>0</v>
      </c>
      <c r="BB88" s="96">
        <f>'KolinnadjezOvcarecka - Ko...'!H33</f>
        <v>0</v>
      </c>
      <c r="BC88" s="96">
        <f>'KolinnadjezOvcarecka - Ko...'!H34</f>
        <v>0</v>
      </c>
      <c r="BD88" s="98">
        <f>'KolinnadjezOvcarecka - Ko...'!H35</f>
        <v>0</v>
      </c>
      <c r="BT88" s="99" t="s">
        <v>82</v>
      </c>
      <c r="BU88" s="99" t="s">
        <v>83</v>
      </c>
      <c r="BV88" s="99" t="s">
        <v>78</v>
      </c>
      <c r="BW88" s="99" t="s">
        <v>79</v>
      </c>
      <c r="BX88" s="99" t="s">
        <v>80</v>
      </c>
    </row>
    <row r="89" spans="2:43" ht="13.5">
      <c r="B89" s="22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3"/>
    </row>
    <row r="90" spans="2:48" s="1" customFormat="1" ht="30" customHeight="1">
      <c r="B90" s="34"/>
      <c r="C90" s="83" t="s">
        <v>84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215">
        <f>ROUND(SUM(AG91:AG94),2)</f>
        <v>0</v>
      </c>
      <c r="AH90" s="215"/>
      <c r="AI90" s="215"/>
      <c r="AJ90" s="215"/>
      <c r="AK90" s="215"/>
      <c r="AL90" s="215"/>
      <c r="AM90" s="215"/>
      <c r="AN90" s="215">
        <f>ROUND(SUM(AN91:AN94),2)</f>
        <v>0</v>
      </c>
      <c r="AO90" s="215"/>
      <c r="AP90" s="215"/>
      <c r="AQ90" s="36"/>
      <c r="AS90" s="79" t="s">
        <v>85</v>
      </c>
      <c r="AT90" s="80" t="s">
        <v>86</v>
      </c>
      <c r="AU90" s="80" t="s">
        <v>41</v>
      </c>
      <c r="AV90" s="81" t="s">
        <v>64</v>
      </c>
    </row>
    <row r="91" spans="2:89" s="1" customFormat="1" ht="19.9" customHeight="1">
      <c r="B91" s="34"/>
      <c r="C91" s="35"/>
      <c r="D91" s="100" t="s">
        <v>87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210">
        <f>ROUND(AG87*AS91,2)</f>
        <v>0</v>
      </c>
      <c r="AH91" s="211"/>
      <c r="AI91" s="211"/>
      <c r="AJ91" s="211"/>
      <c r="AK91" s="211"/>
      <c r="AL91" s="211"/>
      <c r="AM91" s="211"/>
      <c r="AN91" s="211">
        <f>ROUND(AG91+AV91,2)</f>
        <v>0</v>
      </c>
      <c r="AO91" s="211"/>
      <c r="AP91" s="211"/>
      <c r="AQ91" s="36"/>
      <c r="AS91" s="101">
        <v>0</v>
      </c>
      <c r="AT91" s="102" t="s">
        <v>88</v>
      </c>
      <c r="AU91" s="102" t="s">
        <v>42</v>
      </c>
      <c r="AV91" s="103">
        <f>ROUND(IF(AU91="základní",AG91*L31,IF(AU91="snížená",AG91*L32,0)),2)</f>
        <v>0</v>
      </c>
      <c r="BV91" s="18" t="s">
        <v>89</v>
      </c>
      <c r="BY91" s="104">
        <f>IF(AU91="základní",AV91,0)</f>
        <v>0</v>
      </c>
      <c r="BZ91" s="104">
        <f>IF(AU91="snížená",AV91,0)</f>
        <v>0</v>
      </c>
      <c r="CA91" s="104">
        <v>0</v>
      </c>
      <c r="CB91" s="104">
        <v>0</v>
      </c>
      <c r="CC91" s="104">
        <v>0</v>
      </c>
      <c r="CD91" s="104">
        <f>IF(AU91="základní",AG91,0)</f>
        <v>0</v>
      </c>
      <c r="CE91" s="104">
        <f>IF(AU91="snížená",AG91,0)</f>
        <v>0</v>
      </c>
      <c r="CF91" s="104">
        <f>IF(AU91="zákl. přenesená",AG91,0)</f>
        <v>0</v>
      </c>
      <c r="CG91" s="104">
        <f>IF(AU91="sníž. přenesená",AG91,0)</f>
        <v>0</v>
      </c>
      <c r="CH91" s="104">
        <f>IF(AU91="nulová",AG91,0)</f>
        <v>0</v>
      </c>
      <c r="CI91" s="18">
        <f>IF(AU91="základní",1,IF(AU91="snížená",2,IF(AU91="zákl. přenesená",4,IF(AU91="sníž. přenesená",5,3))))</f>
        <v>1</v>
      </c>
      <c r="CJ91" s="18">
        <f>IF(AT91="stavební čast",1,IF(8891="investiční čast",2,3))</f>
        <v>1</v>
      </c>
      <c r="CK91" s="18" t="str">
        <f>IF(D91="Vyplň vlastní","","x")</f>
        <v>x</v>
      </c>
    </row>
    <row r="92" spans="2:89" s="1" customFormat="1" ht="19.9" customHeight="1">
      <c r="B92" s="34"/>
      <c r="C92" s="35"/>
      <c r="D92" s="212" t="s">
        <v>90</v>
      </c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35"/>
      <c r="AD92" s="35"/>
      <c r="AE92" s="35"/>
      <c r="AF92" s="35"/>
      <c r="AG92" s="210">
        <f>AG87*AS92</f>
        <v>0</v>
      </c>
      <c r="AH92" s="211"/>
      <c r="AI92" s="211"/>
      <c r="AJ92" s="211"/>
      <c r="AK92" s="211"/>
      <c r="AL92" s="211"/>
      <c r="AM92" s="211"/>
      <c r="AN92" s="211">
        <f>AG92+AV92</f>
        <v>0</v>
      </c>
      <c r="AO92" s="211"/>
      <c r="AP92" s="211"/>
      <c r="AQ92" s="36"/>
      <c r="AS92" s="105">
        <v>0</v>
      </c>
      <c r="AT92" s="106" t="s">
        <v>88</v>
      </c>
      <c r="AU92" s="106" t="s">
        <v>42</v>
      </c>
      <c r="AV92" s="107">
        <f>ROUND(IF(AU92="nulová",0,IF(OR(AU92="základní",AU92="zákl. přenesená"),AG92*L31,AG92*L32)),2)</f>
        <v>0</v>
      </c>
      <c r="BV92" s="18" t="s">
        <v>91</v>
      </c>
      <c r="BY92" s="104">
        <f>IF(AU92="základní",AV92,0)</f>
        <v>0</v>
      </c>
      <c r="BZ92" s="104">
        <f>IF(AU92="snížená",AV92,0)</f>
        <v>0</v>
      </c>
      <c r="CA92" s="104">
        <f>IF(AU92="zákl. přenesená",AV92,0)</f>
        <v>0</v>
      </c>
      <c r="CB92" s="104">
        <f>IF(AU92="sníž. přenesená",AV92,0)</f>
        <v>0</v>
      </c>
      <c r="CC92" s="104">
        <f>IF(AU92="nulová",AV92,0)</f>
        <v>0</v>
      </c>
      <c r="CD92" s="104">
        <f>IF(AU92="základní",AG92,0)</f>
        <v>0</v>
      </c>
      <c r="CE92" s="104">
        <f>IF(AU92="snížená",AG92,0)</f>
        <v>0</v>
      </c>
      <c r="CF92" s="104">
        <f>IF(AU92="zákl. přenesená",AG92,0)</f>
        <v>0</v>
      </c>
      <c r="CG92" s="104">
        <f>IF(AU92="sníž. přenesená",AG92,0)</f>
        <v>0</v>
      </c>
      <c r="CH92" s="104">
        <f>IF(AU92="nulová",AG92,0)</f>
        <v>0</v>
      </c>
      <c r="CI92" s="18">
        <f>IF(AU92="základní",1,IF(AU92="snížená",2,IF(AU92="zákl. přenesená",4,IF(AU92="sníž. přenesená",5,3))))</f>
        <v>1</v>
      </c>
      <c r="CJ92" s="18">
        <f>IF(AT92="stavební čast",1,IF(8892="investiční čast",2,3))</f>
        <v>1</v>
      </c>
      <c r="CK92" s="18" t="str">
        <f>IF(D92="Vyplň vlastní","","x")</f>
        <v/>
      </c>
    </row>
    <row r="93" spans="2:89" s="1" customFormat="1" ht="19.9" customHeight="1">
      <c r="B93" s="34"/>
      <c r="C93" s="35"/>
      <c r="D93" s="212" t="s">
        <v>90</v>
      </c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35"/>
      <c r="AD93" s="35"/>
      <c r="AE93" s="35"/>
      <c r="AF93" s="35"/>
      <c r="AG93" s="210">
        <f>AG87*AS93</f>
        <v>0</v>
      </c>
      <c r="AH93" s="211"/>
      <c r="AI93" s="211"/>
      <c r="AJ93" s="211"/>
      <c r="AK93" s="211"/>
      <c r="AL93" s="211"/>
      <c r="AM93" s="211"/>
      <c r="AN93" s="211">
        <f>AG93+AV93</f>
        <v>0</v>
      </c>
      <c r="AO93" s="211"/>
      <c r="AP93" s="211"/>
      <c r="AQ93" s="36"/>
      <c r="AS93" s="105">
        <v>0</v>
      </c>
      <c r="AT93" s="106" t="s">
        <v>88</v>
      </c>
      <c r="AU93" s="106" t="s">
        <v>42</v>
      </c>
      <c r="AV93" s="107">
        <f>ROUND(IF(AU93="nulová",0,IF(OR(AU93="základní",AU93="zákl. přenesená"),AG93*L31,AG93*L32)),2)</f>
        <v>0</v>
      </c>
      <c r="BV93" s="18" t="s">
        <v>91</v>
      </c>
      <c r="BY93" s="104">
        <f>IF(AU93="základní",AV93,0)</f>
        <v>0</v>
      </c>
      <c r="BZ93" s="104">
        <f>IF(AU93="snížená",AV93,0)</f>
        <v>0</v>
      </c>
      <c r="CA93" s="104">
        <f>IF(AU93="zákl. přenesená",AV93,0)</f>
        <v>0</v>
      </c>
      <c r="CB93" s="104">
        <f>IF(AU93="sníž. přenesená",AV93,0)</f>
        <v>0</v>
      </c>
      <c r="CC93" s="104">
        <f>IF(AU93="nulová",AV93,0)</f>
        <v>0</v>
      </c>
      <c r="CD93" s="104">
        <f>IF(AU93="základní",AG93,0)</f>
        <v>0</v>
      </c>
      <c r="CE93" s="104">
        <f>IF(AU93="snížená",AG93,0)</f>
        <v>0</v>
      </c>
      <c r="CF93" s="104">
        <f>IF(AU93="zákl. přenesená",AG93,0)</f>
        <v>0</v>
      </c>
      <c r="CG93" s="104">
        <f>IF(AU93="sníž. přenesená",AG93,0)</f>
        <v>0</v>
      </c>
      <c r="CH93" s="104">
        <f>IF(AU93="nulová",AG93,0)</f>
        <v>0</v>
      </c>
      <c r="CI93" s="18">
        <f>IF(AU93="základní",1,IF(AU93="snížená",2,IF(AU93="zákl. přenesená",4,IF(AU93="sníž. přenesená",5,3))))</f>
        <v>1</v>
      </c>
      <c r="CJ93" s="18">
        <f>IF(AT93="stavební čast",1,IF(8893="investiční čast",2,3))</f>
        <v>1</v>
      </c>
      <c r="CK93" s="18" t="str">
        <f>IF(D93="Vyplň vlastní","","x")</f>
        <v/>
      </c>
    </row>
    <row r="94" spans="2:89" s="1" customFormat="1" ht="19.9" customHeight="1">
      <c r="B94" s="34"/>
      <c r="C94" s="35"/>
      <c r="D94" s="212" t="s">
        <v>90</v>
      </c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35"/>
      <c r="AD94" s="35"/>
      <c r="AE94" s="35"/>
      <c r="AF94" s="35"/>
      <c r="AG94" s="210">
        <f>AG87*AS94</f>
        <v>0</v>
      </c>
      <c r="AH94" s="211"/>
      <c r="AI94" s="211"/>
      <c r="AJ94" s="211"/>
      <c r="AK94" s="211"/>
      <c r="AL94" s="211"/>
      <c r="AM94" s="211"/>
      <c r="AN94" s="211">
        <f>AG94+AV94</f>
        <v>0</v>
      </c>
      <c r="AO94" s="211"/>
      <c r="AP94" s="211"/>
      <c r="AQ94" s="36"/>
      <c r="AS94" s="108">
        <v>0</v>
      </c>
      <c r="AT94" s="109" t="s">
        <v>88</v>
      </c>
      <c r="AU94" s="109" t="s">
        <v>42</v>
      </c>
      <c r="AV94" s="110">
        <f>ROUND(IF(AU94="nulová",0,IF(OR(AU94="základní",AU94="zákl. přenesená"),AG94*L31,AG94*L32)),2)</f>
        <v>0</v>
      </c>
      <c r="BV94" s="18" t="s">
        <v>91</v>
      </c>
      <c r="BY94" s="104">
        <f>IF(AU94="základní",AV94,0)</f>
        <v>0</v>
      </c>
      <c r="BZ94" s="104">
        <f>IF(AU94="snížená",AV94,0)</f>
        <v>0</v>
      </c>
      <c r="CA94" s="104">
        <f>IF(AU94="zákl. přenesená",AV94,0)</f>
        <v>0</v>
      </c>
      <c r="CB94" s="104">
        <f>IF(AU94="sníž. přenesená",AV94,0)</f>
        <v>0</v>
      </c>
      <c r="CC94" s="104">
        <f>IF(AU94="nulová",AV94,0)</f>
        <v>0</v>
      </c>
      <c r="CD94" s="104">
        <f>IF(AU94="základní",AG94,0)</f>
        <v>0</v>
      </c>
      <c r="CE94" s="104">
        <f>IF(AU94="snížená",AG94,0)</f>
        <v>0</v>
      </c>
      <c r="CF94" s="104">
        <f>IF(AU94="zákl. přenesená",AG94,0)</f>
        <v>0</v>
      </c>
      <c r="CG94" s="104">
        <f>IF(AU94="sníž. přenesená",AG94,0)</f>
        <v>0</v>
      </c>
      <c r="CH94" s="104">
        <f>IF(AU94="nulová",AG94,0)</f>
        <v>0</v>
      </c>
      <c r="CI94" s="18">
        <f>IF(AU94="základní",1,IF(AU94="snížená",2,IF(AU94="zákl. přenesená",4,IF(AU94="sníž. přenesená",5,3))))</f>
        <v>1</v>
      </c>
      <c r="CJ94" s="18">
        <f>IF(AT94="stavební čast",1,IF(8894="investiční čast",2,3))</f>
        <v>1</v>
      </c>
      <c r="CK94" s="18" t="str">
        <f>IF(D94="Vyplň vlastní","","x")</f>
        <v/>
      </c>
    </row>
    <row r="95" spans="2:43" s="1" customFormat="1" ht="10.9" customHeight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6"/>
    </row>
    <row r="96" spans="2:43" s="1" customFormat="1" ht="30" customHeight="1">
      <c r="B96" s="34"/>
      <c r="C96" s="111" t="s">
        <v>92</v>
      </c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216">
        <f>ROUND(AG87+AG90,2)</f>
        <v>0</v>
      </c>
      <c r="AH96" s="216"/>
      <c r="AI96" s="216"/>
      <c r="AJ96" s="216"/>
      <c r="AK96" s="216"/>
      <c r="AL96" s="216"/>
      <c r="AM96" s="216"/>
      <c r="AN96" s="216">
        <f>AN87+AN90</f>
        <v>0</v>
      </c>
      <c r="AO96" s="216"/>
      <c r="AP96" s="216"/>
      <c r="AQ96" s="36"/>
    </row>
    <row r="97" spans="2:43" s="1" customFormat="1" ht="6.95" customHeight="1"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60"/>
    </row>
  </sheetData>
  <sheetProtection algorithmName="SHA-512" hashValue="A/8LOvT7/guS3OR3lznmnPrh+OXR+TNV5nD2hthgvtRfZNaoI8dGgUPfKwV0bSoMtDDs5oRyED5N7YATPJSFRw==" saltValue="y7IGSi/Pzcr6T9WkKZAtI/Xb55qe5O9iIoYYn8aCTRNG4FzDOpHhjHwSPXk5Y4T6rdDmfaqPpYJgh0MmuTEpFA==" spinCount="10" sheet="1" objects="1" scenarios="1" formatColumns="0" formatRows="0"/>
  <mergeCells count="58">
    <mergeCell ref="AG90:AM90"/>
    <mergeCell ref="AN90:AP90"/>
    <mergeCell ref="AG96:AM96"/>
    <mergeCell ref="AN96:AP96"/>
    <mergeCell ref="AR2:BE2"/>
    <mergeCell ref="D93:AB93"/>
    <mergeCell ref="AG93:AM93"/>
    <mergeCell ref="AN93:AP93"/>
    <mergeCell ref="D94:AB94"/>
    <mergeCell ref="AG94:AM94"/>
    <mergeCell ref="AN94:AP94"/>
    <mergeCell ref="AG91:AM91"/>
    <mergeCell ref="AN91:AP91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KolinnadjezOvcarecka - Ko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3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3"/>
      <c r="B1" s="11"/>
      <c r="C1" s="11"/>
      <c r="D1" s="12" t="s">
        <v>1</v>
      </c>
      <c r="E1" s="11"/>
      <c r="F1" s="13" t="s">
        <v>93</v>
      </c>
      <c r="G1" s="13"/>
      <c r="H1" s="256" t="s">
        <v>94</v>
      </c>
      <c r="I1" s="256"/>
      <c r="J1" s="256"/>
      <c r="K1" s="256"/>
      <c r="L1" s="13" t="s">
        <v>95</v>
      </c>
      <c r="M1" s="11"/>
      <c r="N1" s="11"/>
      <c r="O1" s="12" t="s">
        <v>96</v>
      </c>
      <c r="P1" s="11"/>
      <c r="Q1" s="11"/>
      <c r="R1" s="11"/>
      <c r="S1" s="13" t="s">
        <v>97</v>
      </c>
      <c r="T1" s="13"/>
      <c r="U1" s="113"/>
      <c r="V1" s="113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72" t="s">
        <v>7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S2" s="217" t="s">
        <v>8</v>
      </c>
      <c r="T2" s="218"/>
      <c r="U2" s="218"/>
      <c r="V2" s="218"/>
      <c r="W2" s="218"/>
      <c r="X2" s="218"/>
      <c r="Y2" s="218"/>
      <c r="Z2" s="218"/>
      <c r="AA2" s="218"/>
      <c r="AB2" s="218"/>
      <c r="AC2" s="218"/>
      <c r="AT2" s="18" t="s">
        <v>79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98</v>
      </c>
    </row>
    <row r="4" spans="2:46" ht="36.95" customHeight="1">
      <c r="B4" s="22"/>
      <c r="C4" s="174" t="s">
        <v>99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23"/>
      <c r="T4" s="17" t="s">
        <v>13</v>
      </c>
      <c r="AT4" s="18" t="s">
        <v>6</v>
      </c>
    </row>
    <row r="5" spans="2:18" ht="6.9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2:18" s="1" customFormat="1" ht="32.85" customHeight="1">
      <c r="B6" s="34"/>
      <c r="C6" s="35"/>
      <c r="D6" s="28" t="s">
        <v>19</v>
      </c>
      <c r="E6" s="35"/>
      <c r="F6" s="180" t="s">
        <v>20</v>
      </c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35"/>
      <c r="R6" s="36"/>
    </row>
    <row r="7" spans="2:18" s="1" customFormat="1" ht="14.45" customHeight="1">
      <c r="B7" s="34"/>
      <c r="C7" s="35"/>
      <c r="D7" s="29" t="s">
        <v>21</v>
      </c>
      <c r="E7" s="35"/>
      <c r="F7" s="27" t="s">
        <v>22</v>
      </c>
      <c r="G7" s="35"/>
      <c r="H7" s="35"/>
      <c r="I7" s="35"/>
      <c r="J7" s="35"/>
      <c r="K7" s="35"/>
      <c r="L7" s="35"/>
      <c r="M7" s="29" t="s">
        <v>23</v>
      </c>
      <c r="N7" s="35"/>
      <c r="O7" s="27" t="s">
        <v>22</v>
      </c>
      <c r="P7" s="35"/>
      <c r="Q7" s="35"/>
      <c r="R7" s="36"/>
    </row>
    <row r="8" spans="2:18" s="1" customFormat="1" ht="14.45" customHeight="1">
      <c r="B8" s="34"/>
      <c r="C8" s="35"/>
      <c r="D8" s="29" t="s">
        <v>24</v>
      </c>
      <c r="E8" s="35"/>
      <c r="F8" s="27" t="s">
        <v>25</v>
      </c>
      <c r="G8" s="35"/>
      <c r="H8" s="35"/>
      <c r="I8" s="35"/>
      <c r="J8" s="35"/>
      <c r="K8" s="35"/>
      <c r="L8" s="35"/>
      <c r="M8" s="29" t="s">
        <v>26</v>
      </c>
      <c r="N8" s="35"/>
      <c r="O8" s="220" t="str">
        <f>'Rekapitulace stavby'!AN8</f>
        <v>13.7.2017</v>
      </c>
      <c r="P8" s="221"/>
      <c r="Q8" s="35"/>
      <c r="R8" s="36"/>
    </row>
    <row r="9" spans="2:18" s="1" customFormat="1" ht="10.9" customHeight="1"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6"/>
    </row>
    <row r="10" spans="2:18" s="1" customFormat="1" ht="14.45" customHeight="1">
      <c r="B10" s="34"/>
      <c r="C10" s="35"/>
      <c r="D10" s="29" t="s">
        <v>28</v>
      </c>
      <c r="E10" s="35"/>
      <c r="F10" s="35"/>
      <c r="G10" s="35"/>
      <c r="H10" s="35"/>
      <c r="I10" s="35"/>
      <c r="J10" s="35"/>
      <c r="K10" s="35"/>
      <c r="L10" s="35"/>
      <c r="M10" s="29" t="s">
        <v>29</v>
      </c>
      <c r="N10" s="35"/>
      <c r="O10" s="178" t="s">
        <v>22</v>
      </c>
      <c r="P10" s="178"/>
      <c r="Q10" s="35"/>
      <c r="R10" s="36"/>
    </row>
    <row r="11" spans="2:18" s="1" customFormat="1" ht="18" customHeight="1">
      <c r="B11" s="34"/>
      <c r="C11" s="35"/>
      <c r="D11" s="35"/>
      <c r="E11" s="27" t="s">
        <v>30</v>
      </c>
      <c r="F11" s="35"/>
      <c r="G11" s="35"/>
      <c r="H11" s="35"/>
      <c r="I11" s="35"/>
      <c r="J11" s="35"/>
      <c r="K11" s="35"/>
      <c r="L11" s="35"/>
      <c r="M11" s="29" t="s">
        <v>31</v>
      </c>
      <c r="N11" s="35"/>
      <c r="O11" s="178" t="s">
        <v>22</v>
      </c>
      <c r="P11" s="178"/>
      <c r="Q11" s="35"/>
      <c r="R11" s="36"/>
    </row>
    <row r="12" spans="2:18" s="1" customFormat="1" ht="6.95" customHeight="1"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6"/>
    </row>
    <row r="13" spans="2:18" s="1" customFormat="1" ht="14.45" customHeight="1">
      <c r="B13" s="34"/>
      <c r="C13" s="35"/>
      <c r="D13" s="29" t="s">
        <v>32</v>
      </c>
      <c r="E13" s="35"/>
      <c r="F13" s="35"/>
      <c r="G13" s="35"/>
      <c r="H13" s="35"/>
      <c r="I13" s="35"/>
      <c r="J13" s="35"/>
      <c r="K13" s="35"/>
      <c r="L13" s="35"/>
      <c r="M13" s="29" t="s">
        <v>29</v>
      </c>
      <c r="N13" s="35"/>
      <c r="O13" s="222" t="str">
        <f>IF('Rekapitulace stavby'!AN13="","",'Rekapitulace stavby'!AN13)</f>
        <v>Vyplň údaj</v>
      </c>
      <c r="P13" s="178"/>
      <c r="Q13" s="35"/>
      <c r="R13" s="36"/>
    </row>
    <row r="14" spans="2:18" s="1" customFormat="1" ht="18" customHeight="1">
      <c r="B14" s="34"/>
      <c r="C14" s="35"/>
      <c r="D14" s="35"/>
      <c r="E14" s="222" t="str">
        <f>IF('Rekapitulace stavby'!E14="","",'Rekapitulace stavby'!E14)</f>
        <v>Vyplň údaj</v>
      </c>
      <c r="F14" s="223"/>
      <c r="G14" s="223"/>
      <c r="H14" s="223"/>
      <c r="I14" s="223"/>
      <c r="J14" s="223"/>
      <c r="K14" s="223"/>
      <c r="L14" s="223"/>
      <c r="M14" s="29" t="s">
        <v>31</v>
      </c>
      <c r="N14" s="35"/>
      <c r="O14" s="222" t="str">
        <f>IF('Rekapitulace stavby'!AN14="","",'Rekapitulace stavby'!AN14)</f>
        <v>Vyplň údaj</v>
      </c>
      <c r="P14" s="178"/>
      <c r="Q14" s="35"/>
      <c r="R14" s="36"/>
    </row>
    <row r="15" spans="2:18" s="1" customFormat="1" ht="6.95" customHeight="1"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6"/>
    </row>
    <row r="16" spans="2:18" s="1" customFormat="1" ht="14.45" customHeight="1">
      <c r="B16" s="34"/>
      <c r="C16" s="35"/>
      <c r="D16" s="29" t="s">
        <v>34</v>
      </c>
      <c r="E16" s="35"/>
      <c r="F16" s="35"/>
      <c r="G16" s="35"/>
      <c r="H16" s="35"/>
      <c r="I16" s="35"/>
      <c r="J16" s="35"/>
      <c r="K16" s="35"/>
      <c r="L16" s="35"/>
      <c r="M16" s="29" t="s">
        <v>29</v>
      </c>
      <c r="N16" s="35"/>
      <c r="O16" s="178" t="str">
        <f>IF('Rekapitulace stavby'!AN16="","",'Rekapitulace stavby'!AN16)</f>
        <v/>
      </c>
      <c r="P16" s="178"/>
      <c r="Q16" s="35"/>
      <c r="R16" s="36"/>
    </row>
    <row r="17" spans="2:18" s="1" customFormat="1" ht="18" customHeight="1">
      <c r="B17" s="34"/>
      <c r="C17" s="35"/>
      <c r="D17" s="35"/>
      <c r="E17" s="27" t="str">
        <f>IF('Rekapitulace stavby'!E17="","",'Rekapitulace stavby'!E17)</f>
        <v xml:space="preserve"> </v>
      </c>
      <c r="F17" s="35"/>
      <c r="G17" s="35"/>
      <c r="H17" s="35"/>
      <c r="I17" s="35"/>
      <c r="J17" s="35"/>
      <c r="K17" s="35"/>
      <c r="L17" s="35"/>
      <c r="M17" s="29" t="s">
        <v>31</v>
      </c>
      <c r="N17" s="35"/>
      <c r="O17" s="178" t="str">
        <f>IF('Rekapitulace stavby'!AN17="","",'Rekapitulace stavby'!AN17)</f>
        <v/>
      </c>
      <c r="P17" s="178"/>
      <c r="Q17" s="35"/>
      <c r="R17" s="36"/>
    </row>
    <row r="18" spans="2:18" s="1" customFormat="1" ht="6.95" customHeight="1"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6"/>
    </row>
    <row r="19" spans="2:18" s="1" customFormat="1" ht="14.45" customHeight="1">
      <c r="B19" s="34"/>
      <c r="C19" s="35"/>
      <c r="D19" s="29" t="s">
        <v>36</v>
      </c>
      <c r="E19" s="35"/>
      <c r="F19" s="35"/>
      <c r="G19" s="35"/>
      <c r="H19" s="35"/>
      <c r="I19" s="35"/>
      <c r="J19" s="35"/>
      <c r="K19" s="35"/>
      <c r="L19" s="35"/>
      <c r="M19" s="29" t="s">
        <v>29</v>
      </c>
      <c r="N19" s="35"/>
      <c r="O19" s="178" t="str">
        <f>IF('Rekapitulace stavby'!AN19="","",'Rekapitulace stavby'!AN19)</f>
        <v/>
      </c>
      <c r="P19" s="178"/>
      <c r="Q19" s="35"/>
      <c r="R19" s="36"/>
    </row>
    <row r="20" spans="2:18" s="1" customFormat="1" ht="18" customHeight="1">
      <c r="B20" s="34"/>
      <c r="C20" s="35"/>
      <c r="D20" s="35"/>
      <c r="E20" s="27" t="str">
        <f>IF('Rekapitulace stavby'!E20="","",'Rekapitulace stavby'!E20)</f>
        <v xml:space="preserve"> </v>
      </c>
      <c r="F20" s="35"/>
      <c r="G20" s="35"/>
      <c r="H20" s="35"/>
      <c r="I20" s="35"/>
      <c r="J20" s="35"/>
      <c r="K20" s="35"/>
      <c r="L20" s="35"/>
      <c r="M20" s="29" t="s">
        <v>31</v>
      </c>
      <c r="N20" s="35"/>
      <c r="O20" s="178" t="str">
        <f>IF('Rekapitulace stavby'!AN20="","",'Rekapitulace stavby'!AN20)</f>
        <v/>
      </c>
      <c r="P20" s="178"/>
      <c r="Q20" s="35"/>
      <c r="R20" s="36"/>
    </row>
    <row r="21" spans="2:18" s="1" customFormat="1" ht="6.95" customHeight="1"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/>
    </row>
    <row r="22" spans="2:18" s="1" customFormat="1" ht="14.45" customHeight="1">
      <c r="B22" s="34"/>
      <c r="C22" s="35"/>
      <c r="D22" s="29" t="s">
        <v>37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6.5" customHeight="1">
      <c r="B23" s="34"/>
      <c r="C23" s="35"/>
      <c r="D23" s="35"/>
      <c r="E23" s="183" t="s">
        <v>22</v>
      </c>
      <c r="F23" s="183"/>
      <c r="G23" s="183"/>
      <c r="H23" s="183"/>
      <c r="I23" s="183"/>
      <c r="J23" s="183"/>
      <c r="K23" s="183"/>
      <c r="L23" s="183"/>
      <c r="M23" s="35"/>
      <c r="N23" s="35"/>
      <c r="O23" s="35"/>
      <c r="P23" s="35"/>
      <c r="Q23" s="35"/>
      <c r="R23" s="36"/>
    </row>
    <row r="24" spans="2:18" s="1" customFormat="1" ht="6.9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35"/>
      <c r="R25" s="36"/>
    </row>
    <row r="26" spans="2:18" s="1" customFormat="1" ht="14.45" customHeight="1">
      <c r="B26" s="34"/>
      <c r="C26" s="35"/>
      <c r="D26" s="114" t="s">
        <v>100</v>
      </c>
      <c r="E26" s="35"/>
      <c r="F26" s="35"/>
      <c r="G26" s="35"/>
      <c r="H26" s="35"/>
      <c r="I26" s="35"/>
      <c r="J26" s="35"/>
      <c r="K26" s="35"/>
      <c r="L26" s="35"/>
      <c r="M26" s="184">
        <f>N87</f>
        <v>0</v>
      </c>
      <c r="N26" s="184"/>
      <c r="O26" s="184"/>
      <c r="P26" s="184"/>
      <c r="Q26" s="35"/>
      <c r="R26" s="36"/>
    </row>
    <row r="27" spans="2:18" s="1" customFormat="1" ht="14.45" customHeight="1">
      <c r="B27" s="34"/>
      <c r="C27" s="35"/>
      <c r="D27" s="33" t="s">
        <v>87</v>
      </c>
      <c r="E27" s="35"/>
      <c r="F27" s="35"/>
      <c r="G27" s="35"/>
      <c r="H27" s="35"/>
      <c r="I27" s="35"/>
      <c r="J27" s="35"/>
      <c r="K27" s="35"/>
      <c r="L27" s="35"/>
      <c r="M27" s="184">
        <f>N103</f>
        <v>0</v>
      </c>
      <c r="N27" s="184"/>
      <c r="O27" s="184"/>
      <c r="P27" s="184"/>
      <c r="Q27" s="35"/>
      <c r="R27" s="36"/>
    </row>
    <row r="28" spans="2:18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6"/>
    </row>
    <row r="29" spans="2:18" s="1" customFormat="1" ht="25.35" customHeight="1">
      <c r="B29" s="34"/>
      <c r="C29" s="35"/>
      <c r="D29" s="115" t="s">
        <v>40</v>
      </c>
      <c r="E29" s="35"/>
      <c r="F29" s="35"/>
      <c r="G29" s="35"/>
      <c r="H29" s="35"/>
      <c r="I29" s="35"/>
      <c r="J29" s="35"/>
      <c r="K29" s="35"/>
      <c r="L29" s="35"/>
      <c r="M29" s="224">
        <f>ROUND(M26+M27,2)</f>
        <v>0</v>
      </c>
      <c r="N29" s="219"/>
      <c r="O29" s="219"/>
      <c r="P29" s="219"/>
      <c r="Q29" s="35"/>
      <c r="R29" s="36"/>
    </row>
    <row r="30" spans="2:18" s="1" customFormat="1" ht="6.95" customHeight="1">
      <c r="B30" s="34"/>
      <c r="C30" s="35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35"/>
      <c r="R30" s="36"/>
    </row>
    <row r="31" spans="2:18" s="1" customFormat="1" ht="14.45" customHeight="1">
      <c r="B31" s="34"/>
      <c r="C31" s="35"/>
      <c r="D31" s="41" t="s">
        <v>41</v>
      </c>
      <c r="E31" s="41" t="s">
        <v>42</v>
      </c>
      <c r="F31" s="42">
        <v>0.21</v>
      </c>
      <c r="G31" s="116" t="s">
        <v>43</v>
      </c>
      <c r="H31" s="225">
        <f>(SUM(BE103:BE110)+SUM(BE127:BE236))</f>
        <v>0</v>
      </c>
      <c r="I31" s="219"/>
      <c r="J31" s="219"/>
      <c r="K31" s="35"/>
      <c r="L31" s="35"/>
      <c r="M31" s="225">
        <f>ROUND((SUM(BE103:BE110)+SUM(BE127:BE236)),2)*F31</f>
        <v>0</v>
      </c>
      <c r="N31" s="219"/>
      <c r="O31" s="219"/>
      <c r="P31" s="219"/>
      <c r="Q31" s="35"/>
      <c r="R31" s="36"/>
    </row>
    <row r="32" spans="2:18" s="1" customFormat="1" ht="14.45" customHeight="1">
      <c r="B32" s="34"/>
      <c r="C32" s="35"/>
      <c r="D32" s="35"/>
      <c r="E32" s="41" t="s">
        <v>44</v>
      </c>
      <c r="F32" s="42">
        <v>0.15</v>
      </c>
      <c r="G32" s="116" t="s">
        <v>43</v>
      </c>
      <c r="H32" s="225">
        <f>(SUM(BF103:BF110)+SUM(BF127:BF236))</f>
        <v>0</v>
      </c>
      <c r="I32" s="219"/>
      <c r="J32" s="219"/>
      <c r="K32" s="35"/>
      <c r="L32" s="35"/>
      <c r="M32" s="225">
        <f>ROUND((SUM(BF103:BF110)+SUM(BF127:BF236)),2)*F32</f>
        <v>0</v>
      </c>
      <c r="N32" s="219"/>
      <c r="O32" s="219"/>
      <c r="P32" s="219"/>
      <c r="Q32" s="35"/>
      <c r="R32" s="36"/>
    </row>
    <row r="33" spans="2:18" s="1" customFormat="1" ht="14.45" customHeight="1" hidden="1">
      <c r="B33" s="34"/>
      <c r="C33" s="35"/>
      <c r="D33" s="35"/>
      <c r="E33" s="41" t="s">
        <v>45</v>
      </c>
      <c r="F33" s="42">
        <v>0.21</v>
      </c>
      <c r="G33" s="116" t="s">
        <v>43</v>
      </c>
      <c r="H33" s="225">
        <f>(SUM(BG103:BG110)+SUM(BG127:BG236))</f>
        <v>0</v>
      </c>
      <c r="I33" s="219"/>
      <c r="J33" s="219"/>
      <c r="K33" s="35"/>
      <c r="L33" s="35"/>
      <c r="M33" s="225">
        <v>0</v>
      </c>
      <c r="N33" s="219"/>
      <c r="O33" s="219"/>
      <c r="P33" s="219"/>
      <c r="Q33" s="35"/>
      <c r="R33" s="36"/>
    </row>
    <row r="34" spans="2:18" s="1" customFormat="1" ht="14.45" customHeight="1" hidden="1">
      <c r="B34" s="34"/>
      <c r="C34" s="35"/>
      <c r="D34" s="35"/>
      <c r="E34" s="41" t="s">
        <v>46</v>
      </c>
      <c r="F34" s="42">
        <v>0.15</v>
      </c>
      <c r="G34" s="116" t="s">
        <v>43</v>
      </c>
      <c r="H34" s="225">
        <f>(SUM(BH103:BH110)+SUM(BH127:BH236))</f>
        <v>0</v>
      </c>
      <c r="I34" s="219"/>
      <c r="J34" s="219"/>
      <c r="K34" s="35"/>
      <c r="L34" s="35"/>
      <c r="M34" s="225">
        <v>0</v>
      </c>
      <c r="N34" s="219"/>
      <c r="O34" s="219"/>
      <c r="P34" s="219"/>
      <c r="Q34" s="35"/>
      <c r="R34" s="36"/>
    </row>
    <row r="35" spans="2:18" s="1" customFormat="1" ht="14.45" customHeight="1" hidden="1">
      <c r="B35" s="34"/>
      <c r="C35" s="35"/>
      <c r="D35" s="35"/>
      <c r="E35" s="41" t="s">
        <v>47</v>
      </c>
      <c r="F35" s="42">
        <v>0</v>
      </c>
      <c r="G35" s="116" t="s">
        <v>43</v>
      </c>
      <c r="H35" s="225">
        <f>(SUM(BI103:BI110)+SUM(BI127:BI236))</f>
        <v>0</v>
      </c>
      <c r="I35" s="219"/>
      <c r="J35" s="219"/>
      <c r="K35" s="35"/>
      <c r="L35" s="35"/>
      <c r="M35" s="225">
        <v>0</v>
      </c>
      <c r="N35" s="219"/>
      <c r="O35" s="219"/>
      <c r="P35" s="219"/>
      <c r="Q35" s="35"/>
      <c r="R35" s="36"/>
    </row>
    <row r="36" spans="2:18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6"/>
    </row>
    <row r="37" spans="2:18" s="1" customFormat="1" ht="25.35" customHeight="1">
      <c r="B37" s="34"/>
      <c r="C37" s="112"/>
      <c r="D37" s="117" t="s">
        <v>48</v>
      </c>
      <c r="E37" s="78"/>
      <c r="F37" s="78"/>
      <c r="G37" s="118" t="s">
        <v>49</v>
      </c>
      <c r="H37" s="119" t="s">
        <v>50</v>
      </c>
      <c r="I37" s="78"/>
      <c r="J37" s="78"/>
      <c r="K37" s="78"/>
      <c r="L37" s="226">
        <f>SUM(M29:M35)</f>
        <v>0</v>
      </c>
      <c r="M37" s="226"/>
      <c r="N37" s="226"/>
      <c r="O37" s="226"/>
      <c r="P37" s="227"/>
      <c r="Q37" s="112"/>
      <c r="R37" s="36"/>
    </row>
    <row r="38" spans="2:18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ht="13.5">
      <c r="B40" s="2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3"/>
    </row>
    <row r="41" spans="2:18" ht="13.5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ht="13.5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3.5">
      <c r="B50" s="34"/>
      <c r="C50" s="35"/>
      <c r="D50" s="49" t="s">
        <v>51</v>
      </c>
      <c r="E50" s="50"/>
      <c r="F50" s="50"/>
      <c r="G50" s="50"/>
      <c r="H50" s="51"/>
      <c r="I50" s="35"/>
      <c r="J50" s="49" t="s">
        <v>52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2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3"/>
    </row>
    <row r="52" spans="2:18" ht="13.5">
      <c r="B52" s="22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3"/>
    </row>
    <row r="53" spans="2:18" ht="13.5">
      <c r="B53" s="22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3"/>
    </row>
    <row r="54" spans="2:18" ht="13.5">
      <c r="B54" s="22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3"/>
    </row>
    <row r="55" spans="2:18" ht="13.5">
      <c r="B55" s="22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3"/>
    </row>
    <row r="56" spans="2:18" ht="13.5">
      <c r="B56" s="22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3"/>
    </row>
    <row r="57" spans="2:18" ht="13.5">
      <c r="B57" s="22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3"/>
    </row>
    <row r="58" spans="2:18" ht="13.5">
      <c r="B58" s="22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3"/>
    </row>
    <row r="59" spans="2:18" s="1" customFormat="1" ht="13.5">
      <c r="B59" s="34"/>
      <c r="C59" s="35"/>
      <c r="D59" s="54" t="s">
        <v>53</v>
      </c>
      <c r="E59" s="55"/>
      <c r="F59" s="55"/>
      <c r="G59" s="56" t="s">
        <v>54</v>
      </c>
      <c r="H59" s="57"/>
      <c r="I59" s="35"/>
      <c r="J59" s="54" t="s">
        <v>53</v>
      </c>
      <c r="K59" s="55"/>
      <c r="L59" s="55"/>
      <c r="M59" s="55"/>
      <c r="N59" s="56" t="s">
        <v>54</v>
      </c>
      <c r="O59" s="55"/>
      <c r="P59" s="57"/>
      <c r="Q59" s="35"/>
      <c r="R59" s="36"/>
    </row>
    <row r="60" spans="2:18" ht="13.5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3.5">
      <c r="B61" s="34"/>
      <c r="C61" s="35"/>
      <c r="D61" s="49" t="s">
        <v>55</v>
      </c>
      <c r="E61" s="50"/>
      <c r="F61" s="50"/>
      <c r="G61" s="50"/>
      <c r="H61" s="51"/>
      <c r="I61" s="35"/>
      <c r="J61" s="49" t="s">
        <v>56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2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3"/>
    </row>
    <row r="63" spans="2:18" ht="13.5">
      <c r="B63" s="22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3"/>
    </row>
    <row r="64" spans="2:18" ht="13.5">
      <c r="B64" s="22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3"/>
    </row>
    <row r="65" spans="2:18" ht="13.5">
      <c r="B65" s="22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3"/>
    </row>
    <row r="66" spans="2:18" ht="13.5">
      <c r="B66" s="22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3"/>
    </row>
    <row r="67" spans="2:18" ht="13.5">
      <c r="B67" s="22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3"/>
    </row>
    <row r="68" spans="2:18" ht="13.5">
      <c r="B68" s="22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3"/>
    </row>
    <row r="69" spans="2:18" ht="13.5">
      <c r="B69" s="22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3"/>
    </row>
    <row r="70" spans="2:18" s="1" customFormat="1" ht="13.5">
      <c r="B70" s="34"/>
      <c r="C70" s="35"/>
      <c r="D70" s="54" t="s">
        <v>53</v>
      </c>
      <c r="E70" s="55"/>
      <c r="F70" s="55"/>
      <c r="G70" s="56" t="s">
        <v>54</v>
      </c>
      <c r="H70" s="57"/>
      <c r="I70" s="35"/>
      <c r="J70" s="54" t="s">
        <v>53</v>
      </c>
      <c r="K70" s="55"/>
      <c r="L70" s="55"/>
      <c r="M70" s="55"/>
      <c r="N70" s="56" t="s">
        <v>54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120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2"/>
    </row>
    <row r="76" spans="2:21" s="1" customFormat="1" ht="36.95" customHeight="1">
      <c r="B76" s="34"/>
      <c r="C76" s="174" t="s">
        <v>101</v>
      </c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36"/>
      <c r="T76" s="123"/>
      <c r="U76" s="123"/>
    </row>
    <row r="77" spans="2:21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23"/>
      <c r="U77" s="123"/>
    </row>
    <row r="78" spans="2:21" s="1" customFormat="1" ht="36.95" customHeight="1">
      <c r="B78" s="34"/>
      <c r="C78" s="68" t="s">
        <v>19</v>
      </c>
      <c r="D78" s="35"/>
      <c r="E78" s="35"/>
      <c r="F78" s="194" t="str">
        <f>F6</f>
        <v>Kolín - Ovčárecká nadjezd - veřejné osvětlení</v>
      </c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35"/>
      <c r="R78" s="36"/>
      <c r="T78" s="123"/>
      <c r="U78" s="123"/>
    </row>
    <row r="79" spans="2:21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6"/>
      <c r="T79" s="123"/>
      <c r="U79" s="123"/>
    </row>
    <row r="80" spans="2:21" s="1" customFormat="1" ht="18" customHeight="1">
      <c r="B80" s="34"/>
      <c r="C80" s="29" t="s">
        <v>24</v>
      </c>
      <c r="D80" s="35"/>
      <c r="E80" s="35"/>
      <c r="F80" s="27" t="str">
        <f>F8</f>
        <v xml:space="preserve"> </v>
      </c>
      <c r="G80" s="35"/>
      <c r="H80" s="35"/>
      <c r="I80" s="35"/>
      <c r="J80" s="35"/>
      <c r="K80" s="29" t="s">
        <v>26</v>
      </c>
      <c r="L80" s="35"/>
      <c r="M80" s="221" t="str">
        <f>IF(O8="","",O8)</f>
        <v>13.7.2017</v>
      </c>
      <c r="N80" s="221"/>
      <c r="O80" s="221"/>
      <c r="P80" s="221"/>
      <c r="Q80" s="35"/>
      <c r="R80" s="36"/>
      <c r="T80" s="123"/>
      <c r="U80" s="123"/>
    </row>
    <row r="81" spans="2:21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6"/>
      <c r="T81" s="123"/>
      <c r="U81" s="123"/>
    </row>
    <row r="82" spans="2:21" s="1" customFormat="1" ht="13.5">
      <c r="B82" s="34"/>
      <c r="C82" s="29" t="s">
        <v>28</v>
      </c>
      <c r="D82" s="35"/>
      <c r="E82" s="35"/>
      <c r="F82" s="27" t="str">
        <f>E11</f>
        <v>Město Kolín</v>
      </c>
      <c r="G82" s="35"/>
      <c r="H82" s="35"/>
      <c r="I82" s="35"/>
      <c r="J82" s="35"/>
      <c r="K82" s="29" t="s">
        <v>34</v>
      </c>
      <c r="L82" s="35"/>
      <c r="M82" s="178" t="str">
        <f>E17</f>
        <v xml:space="preserve"> </v>
      </c>
      <c r="N82" s="178"/>
      <c r="O82" s="178"/>
      <c r="P82" s="178"/>
      <c r="Q82" s="178"/>
      <c r="R82" s="36"/>
      <c r="T82" s="123"/>
      <c r="U82" s="123"/>
    </row>
    <row r="83" spans="2:21" s="1" customFormat="1" ht="14.45" customHeight="1">
      <c r="B83" s="34"/>
      <c r="C83" s="29" t="s">
        <v>32</v>
      </c>
      <c r="D83" s="35"/>
      <c r="E83" s="35"/>
      <c r="F83" s="27" t="str">
        <f>IF(E14="","",E14)</f>
        <v>Vyplň údaj</v>
      </c>
      <c r="G83" s="35"/>
      <c r="H83" s="35"/>
      <c r="I83" s="35"/>
      <c r="J83" s="35"/>
      <c r="K83" s="29" t="s">
        <v>36</v>
      </c>
      <c r="L83" s="35"/>
      <c r="M83" s="178" t="str">
        <f>E20</f>
        <v xml:space="preserve"> </v>
      </c>
      <c r="N83" s="178"/>
      <c r="O83" s="178"/>
      <c r="P83" s="178"/>
      <c r="Q83" s="178"/>
      <c r="R83" s="36"/>
      <c r="T83" s="123"/>
      <c r="U83" s="123"/>
    </row>
    <row r="84" spans="2:21" s="1" customFormat="1" ht="10.35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6"/>
      <c r="T84" s="123"/>
      <c r="U84" s="123"/>
    </row>
    <row r="85" spans="2:21" s="1" customFormat="1" ht="29.25" customHeight="1">
      <c r="B85" s="34"/>
      <c r="C85" s="228" t="s">
        <v>102</v>
      </c>
      <c r="D85" s="229"/>
      <c r="E85" s="229"/>
      <c r="F85" s="229"/>
      <c r="G85" s="229"/>
      <c r="H85" s="112"/>
      <c r="I85" s="112"/>
      <c r="J85" s="112"/>
      <c r="K85" s="112"/>
      <c r="L85" s="112"/>
      <c r="M85" s="112"/>
      <c r="N85" s="228" t="s">
        <v>103</v>
      </c>
      <c r="O85" s="229"/>
      <c r="P85" s="229"/>
      <c r="Q85" s="229"/>
      <c r="R85" s="36"/>
      <c r="T85" s="123"/>
      <c r="U85" s="123"/>
    </row>
    <row r="86" spans="2:21" s="1" customFormat="1" ht="10.3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6"/>
      <c r="T86" s="123"/>
      <c r="U86" s="123"/>
    </row>
    <row r="87" spans="2:47" s="1" customFormat="1" ht="29.25" customHeight="1">
      <c r="B87" s="34"/>
      <c r="C87" s="124" t="s">
        <v>104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215">
        <f>N127</f>
        <v>0</v>
      </c>
      <c r="O87" s="230"/>
      <c r="P87" s="230"/>
      <c r="Q87" s="230"/>
      <c r="R87" s="36"/>
      <c r="T87" s="123"/>
      <c r="U87" s="123"/>
      <c r="AU87" s="18" t="s">
        <v>105</v>
      </c>
    </row>
    <row r="88" spans="2:21" s="6" customFormat="1" ht="24.95" customHeight="1">
      <c r="B88" s="125"/>
      <c r="C88" s="126"/>
      <c r="D88" s="127" t="s">
        <v>106</v>
      </c>
      <c r="E88" s="126"/>
      <c r="F88" s="126"/>
      <c r="G88" s="126"/>
      <c r="H88" s="126"/>
      <c r="I88" s="126"/>
      <c r="J88" s="126"/>
      <c r="K88" s="126"/>
      <c r="L88" s="126"/>
      <c r="M88" s="126"/>
      <c r="N88" s="231">
        <f>N128</f>
        <v>0</v>
      </c>
      <c r="O88" s="232"/>
      <c r="P88" s="232"/>
      <c r="Q88" s="232"/>
      <c r="R88" s="128"/>
      <c r="T88" s="129"/>
      <c r="U88" s="129"/>
    </row>
    <row r="89" spans="2:21" s="7" customFormat="1" ht="19.9" customHeight="1">
      <c r="B89" s="130"/>
      <c r="C89" s="131"/>
      <c r="D89" s="100" t="s">
        <v>107</v>
      </c>
      <c r="E89" s="131"/>
      <c r="F89" s="131"/>
      <c r="G89" s="131"/>
      <c r="H89" s="131"/>
      <c r="I89" s="131"/>
      <c r="J89" s="131"/>
      <c r="K89" s="131"/>
      <c r="L89" s="131"/>
      <c r="M89" s="131"/>
      <c r="N89" s="211">
        <f>N129</f>
        <v>0</v>
      </c>
      <c r="O89" s="233"/>
      <c r="P89" s="233"/>
      <c r="Q89" s="233"/>
      <c r="R89" s="132"/>
      <c r="T89" s="133"/>
      <c r="U89" s="133"/>
    </row>
    <row r="90" spans="2:21" s="6" customFormat="1" ht="24.95" customHeight="1">
      <c r="B90" s="125"/>
      <c r="C90" s="126"/>
      <c r="D90" s="127" t="s">
        <v>108</v>
      </c>
      <c r="E90" s="126"/>
      <c r="F90" s="126"/>
      <c r="G90" s="126"/>
      <c r="H90" s="126"/>
      <c r="I90" s="126"/>
      <c r="J90" s="126"/>
      <c r="K90" s="126"/>
      <c r="L90" s="126"/>
      <c r="M90" s="126"/>
      <c r="N90" s="231">
        <f>N133</f>
        <v>0</v>
      </c>
      <c r="O90" s="232"/>
      <c r="P90" s="232"/>
      <c r="Q90" s="232"/>
      <c r="R90" s="128"/>
      <c r="T90" s="129"/>
      <c r="U90" s="129"/>
    </row>
    <row r="91" spans="2:21" s="7" customFormat="1" ht="19.9" customHeight="1">
      <c r="B91" s="130"/>
      <c r="C91" s="131"/>
      <c r="D91" s="100" t="s">
        <v>109</v>
      </c>
      <c r="E91" s="131"/>
      <c r="F91" s="131"/>
      <c r="G91" s="131"/>
      <c r="H91" s="131"/>
      <c r="I91" s="131"/>
      <c r="J91" s="131"/>
      <c r="K91" s="131"/>
      <c r="L91" s="131"/>
      <c r="M91" s="131"/>
      <c r="N91" s="211">
        <f>N134</f>
        <v>0</v>
      </c>
      <c r="O91" s="233"/>
      <c r="P91" s="233"/>
      <c r="Q91" s="233"/>
      <c r="R91" s="132"/>
      <c r="T91" s="133"/>
      <c r="U91" s="133"/>
    </row>
    <row r="92" spans="2:21" s="6" customFormat="1" ht="24.95" customHeight="1">
      <c r="B92" s="125"/>
      <c r="C92" s="126"/>
      <c r="D92" s="127" t="s">
        <v>110</v>
      </c>
      <c r="E92" s="126"/>
      <c r="F92" s="126"/>
      <c r="G92" s="126"/>
      <c r="H92" s="126"/>
      <c r="I92" s="126"/>
      <c r="J92" s="126"/>
      <c r="K92" s="126"/>
      <c r="L92" s="126"/>
      <c r="M92" s="126"/>
      <c r="N92" s="231">
        <f>N139</f>
        <v>0</v>
      </c>
      <c r="O92" s="232"/>
      <c r="P92" s="232"/>
      <c r="Q92" s="232"/>
      <c r="R92" s="128"/>
      <c r="T92" s="129"/>
      <c r="U92" s="129"/>
    </row>
    <row r="93" spans="2:21" s="7" customFormat="1" ht="19.9" customHeight="1">
      <c r="B93" s="130"/>
      <c r="C93" s="131"/>
      <c r="D93" s="100" t="s">
        <v>111</v>
      </c>
      <c r="E93" s="131"/>
      <c r="F93" s="131"/>
      <c r="G93" s="131"/>
      <c r="H93" s="131"/>
      <c r="I93" s="131"/>
      <c r="J93" s="131"/>
      <c r="K93" s="131"/>
      <c r="L93" s="131"/>
      <c r="M93" s="131"/>
      <c r="N93" s="211">
        <f>N140</f>
        <v>0</v>
      </c>
      <c r="O93" s="233"/>
      <c r="P93" s="233"/>
      <c r="Q93" s="233"/>
      <c r="R93" s="132"/>
      <c r="T93" s="133"/>
      <c r="U93" s="133"/>
    </row>
    <row r="94" spans="2:21" s="7" customFormat="1" ht="19.9" customHeight="1">
      <c r="B94" s="130"/>
      <c r="C94" s="131"/>
      <c r="D94" s="100" t="s">
        <v>112</v>
      </c>
      <c r="E94" s="131"/>
      <c r="F94" s="131"/>
      <c r="G94" s="131"/>
      <c r="H94" s="131"/>
      <c r="I94" s="131"/>
      <c r="J94" s="131"/>
      <c r="K94" s="131"/>
      <c r="L94" s="131"/>
      <c r="M94" s="131"/>
      <c r="N94" s="211">
        <f>N182</f>
        <v>0</v>
      </c>
      <c r="O94" s="233"/>
      <c r="P94" s="233"/>
      <c r="Q94" s="233"/>
      <c r="R94" s="132"/>
      <c r="T94" s="133"/>
      <c r="U94" s="133"/>
    </row>
    <row r="95" spans="2:21" s="6" customFormat="1" ht="24.95" customHeight="1">
      <c r="B95" s="125"/>
      <c r="C95" s="126"/>
      <c r="D95" s="127" t="s">
        <v>113</v>
      </c>
      <c r="E95" s="126"/>
      <c r="F95" s="126"/>
      <c r="G95" s="126"/>
      <c r="H95" s="126"/>
      <c r="I95" s="126"/>
      <c r="J95" s="126"/>
      <c r="K95" s="126"/>
      <c r="L95" s="126"/>
      <c r="M95" s="126"/>
      <c r="N95" s="231">
        <f>N220</f>
        <v>0</v>
      </c>
      <c r="O95" s="232"/>
      <c r="P95" s="232"/>
      <c r="Q95" s="232"/>
      <c r="R95" s="128"/>
      <c r="T95" s="129"/>
      <c r="U95" s="129"/>
    </row>
    <row r="96" spans="2:21" s="6" customFormat="1" ht="24.95" customHeight="1">
      <c r="B96" s="125"/>
      <c r="C96" s="126"/>
      <c r="D96" s="127" t="s">
        <v>114</v>
      </c>
      <c r="E96" s="126"/>
      <c r="F96" s="126"/>
      <c r="G96" s="126"/>
      <c r="H96" s="126"/>
      <c r="I96" s="126"/>
      <c r="J96" s="126"/>
      <c r="K96" s="126"/>
      <c r="L96" s="126"/>
      <c r="M96" s="126"/>
      <c r="N96" s="231">
        <f>N222</f>
        <v>0</v>
      </c>
      <c r="O96" s="232"/>
      <c r="P96" s="232"/>
      <c r="Q96" s="232"/>
      <c r="R96" s="128"/>
      <c r="T96" s="129"/>
      <c r="U96" s="129"/>
    </row>
    <row r="97" spans="2:21" s="7" customFormat="1" ht="19.9" customHeight="1">
      <c r="B97" s="130"/>
      <c r="C97" s="131"/>
      <c r="D97" s="100" t="s">
        <v>115</v>
      </c>
      <c r="E97" s="131"/>
      <c r="F97" s="131"/>
      <c r="G97" s="131"/>
      <c r="H97" s="131"/>
      <c r="I97" s="131"/>
      <c r="J97" s="131"/>
      <c r="K97" s="131"/>
      <c r="L97" s="131"/>
      <c r="M97" s="131"/>
      <c r="N97" s="211">
        <f>N223</f>
        <v>0</v>
      </c>
      <c r="O97" s="233"/>
      <c r="P97" s="233"/>
      <c r="Q97" s="233"/>
      <c r="R97" s="132"/>
      <c r="T97" s="133"/>
      <c r="U97" s="133"/>
    </row>
    <row r="98" spans="2:21" s="7" customFormat="1" ht="19.9" customHeight="1">
      <c r="B98" s="130"/>
      <c r="C98" s="131"/>
      <c r="D98" s="100" t="s">
        <v>116</v>
      </c>
      <c r="E98" s="131"/>
      <c r="F98" s="131"/>
      <c r="G98" s="131"/>
      <c r="H98" s="131"/>
      <c r="I98" s="131"/>
      <c r="J98" s="131"/>
      <c r="K98" s="131"/>
      <c r="L98" s="131"/>
      <c r="M98" s="131"/>
      <c r="N98" s="211">
        <f>N225</f>
        <v>0</v>
      </c>
      <c r="O98" s="233"/>
      <c r="P98" s="233"/>
      <c r="Q98" s="233"/>
      <c r="R98" s="132"/>
      <c r="T98" s="133"/>
      <c r="U98" s="133"/>
    </row>
    <row r="99" spans="2:21" s="7" customFormat="1" ht="19.9" customHeight="1">
      <c r="B99" s="130"/>
      <c r="C99" s="131"/>
      <c r="D99" s="100" t="s">
        <v>117</v>
      </c>
      <c r="E99" s="131"/>
      <c r="F99" s="131"/>
      <c r="G99" s="131"/>
      <c r="H99" s="131"/>
      <c r="I99" s="131"/>
      <c r="J99" s="131"/>
      <c r="K99" s="131"/>
      <c r="L99" s="131"/>
      <c r="M99" s="131"/>
      <c r="N99" s="211">
        <f>N227</f>
        <v>0</v>
      </c>
      <c r="O99" s="233"/>
      <c r="P99" s="233"/>
      <c r="Q99" s="233"/>
      <c r="R99" s="132"/>
      <c r="T99" s="133"/>
      <c r="U99" s="133"/>
    </row>
    <row r="100" spans="2:21" s="7" customFormat="1" ht="19.9" customHeight="1">
      <c r="B100" s="130"/>
      <c r="C100" s="131"/>
      <c r="D100" s="100" t="s">
        <v>118</v>
      </c>
      <c r="E100" s="131"/>
      <c r="F100" s="131"/>
      <c r="G100" s="131"/>
      <c r="H100" s="131"/>
      <c r="I100" s="131"/>
      <c r="J100" s="131"/>
      <c r="K100" s="131"/>
      <c r="L100" s="131"/>
      <c r="M100" s="131"/>
      <c r="N100" s="211">
        <f>N233</f>
        <v>0</v>
      </c>
      <c r="O100" s="233"/>
      <c r="P100" s="233"/>
      <c r="Q100" s="233"/>
      <c r="R100" s="132"/>
      <c r="T100" s="133"/>
      <c r="U100" s="133"/>
    </row>
    <row r="101" spans="2:21" s="7" customFormat="1" ht="19.9" customHeight="1">
      <c r="B101" s="130"/>
      <c r="C101" s="131"/>
      <c r="D101" s="100" t="s">
        <v>119</v>
      </c>
      <c r="E101" s="131"/>
      <c r="F101" s="131"/>
      <c r="G101" s="131"/>
      <c r="H101" s="131"/>
      <c r="I101" s="131"/>
      <c r="J101" s="131"/>
      <c r="K101" s="131"/>
      <c r="L101" s="131"/>
      <c r="M101" s="131"/>
      <c r="N101" s="211">
        <f>N235</f>
        <v>0</v>
      </c>
      <c r="O101" s="233"/>
      <c r="P101" s="233"/>
      <c r="Q101" s="233"/>
      <c r="R101" s="132"/>
      <c r="T101" s="133"/>
      <c r="U101" s="133"/>
    </row>
    <row r="102" spans="2:21" s="1" customFormat="1" ht="21.75" customHeight="1"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6"/>
      <c r="T102" s="123"/>
      <c r="U102" s="123"/>
    </row>
    <row r="103" spans="2:21" s="1" customFormat="1" ht="29.25" customHeight="1">
      <c r="B103" s="34"/>
      <c r="C103" s="124" t="s">
        <v>120</v>
      </c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230">
        <f>ROUND(N104+N105+N106+N107+N108+N109,2)</f>
        <v>0</v>
      </c>
      <c r="O103" s="234"/>
      <c r="P103" s="234"/>
      <c r="Q103" s="234"/>
      <c r="R103" s="36"/>
      <c r="T103" s="134"/>
      <c r="U103" s="135" t="s">
        <v>41</v>
      </c>
    </row>
    <row r="104" spans="2:65" s="1" customFormat="1" ht="18" customHeight="1">
      <c r="B104" s="34"/>
      <c r="C104" s="35"/>
      <c r="D104" s="212" t="s">
        <v>121</v>
      </c>
      <c r="E104" s="213"/>
      <c r="F104" s="213"/>
      <c r="G104" s="213"/>
      <c r="H104" s="213"/>
      <c r="I104" s="35"/>
      <c r="J104" s="35"/>
      <c r="K104" s="35"/>
      <c r="L104" s="35"/>
      <c r="M104" s="35"/>
      <c r="N104" s="210">
        <f>ROUND(N87*T104,2)</f>
        <v>0</v>
      </c>
      <c r="O104" s="211"/>
      <c r="P104" s="211"/>
      <c r="Q104" s="211"/>
      <c r="R104" s="36"/>
      <c r="S104" s="136"/>
      <c r="T104" s="137"/>
      <c r="U104" s="138" t="s">
        <v>42</v>
      </c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  <c r="AR104" s="136"/>
      <c r="AS104" s="136"/>
      <c r="AT104" s="136"/>
      <c r="AU104" s="136"/>
      <c r="AV104" s="136"/>
      <c r="AW104" s="136"/>
      <c r="AX104" s="136"/>
      <c r="AY104" s="139" t="s">
        <v>122</v>
      </c>
      <c r="AZ104" s="136"/>
      <c r="BA104" s="136"/>
      <c r="BB104" s="136"/>
      <c r="BC104" s="136"/>
      <c r="BD104" s="136"/>
      <c r="BE104" s="140">
        <f aca="true" t="shared" si="0" ref="BE104:BE109">IF(U104="základní",N104,0)</f>
        <v>0</v>
      </c>
      <c r="BF104" s="140">
        <f aca="true" t="shared" si="1" ref="BF104:BF109">IF(U104="snížená",N104,0)</f>
        <v>0</v>
      </c>
      <c r="BG104" s="140">
        <f aca="true" t="shared" si="2" ref="BG104:BG109">IF(U104="zákl. přenesená",N104,0)</f>
        <v>0</v>
      </c>
      <c r="BH104" s="140">
        <f aca="true" t="shared" si="3" ref="BH104:BH109">IF(U104="sníž. přenesená",N104,0)</f>
        <v>0</v>
      </c>
      <c r="BI104" s="140">
        <f aca="true" t="shared" si="4" ref="BI104:BI109">IF(U104="nulová",N104,0)</f>
        <v>0</v>
      </c>
      <c r="BJ104" s="139" t="s">
        <v>82</v>
      </c>
      <c r="BK104" s="136"/>
      <c r="BL104" s="136"/>
      <c r="BM104" s="136"/>
    </row>
    <row r="105" spans="2:65" s="1" customFormat="1" ht="18" customHeight="1">
      <c r="B105" s="34"/>
      <c r="C105" s="35"/>
      <c r="D105" s="212" t="s">
        <v>123</v>
      </c>
      <c r="E105" s="213"/>
      <c r="F105" s="213"/>
      <c r="G105" s="213"/>
      <c r="H105" s="213"/>
      <c r="I105" s="35"/>
      <c r="J105" s="35"/>
      <c r="K105" s="35"/>
      <c r="L105" s="35"/>
      <c r="M105" s="35"/>
      <c r="N105" s="210">
        <f>ROUND(N87*T105,2)</f>
        <v>0</v>
      </c>
      <c r="O105" s="211"/>
      <c r="P105" s="211"/>
      <c r="Q105" s="211"/>
      <c r="R105" s="36"/>
      <c r="S105" s="136"/>
      <c r="T105" s="137"/>
      <c r="U105" s="138" t="s">
        <v>42</v>
      </c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6"/>
      <c r="AL105" s="136"/>
      <c r="AM105" s="136"/>
      <c r="AN105" s="136"/>
      <c r="AO105" s="136"/>
      <c r="AP105" s="136"/>
      <c r="AQ105" s="136"/>
      <c r="AR105" s="136"/>
      <c r="AS105" s="136"/>
      <c r="AT105" s="136"/>
      <c r="AU105" s="136"/>
      <c r="AV105" s="136"/>
      <c r="AW105" s="136"/>
      <c r="AX105" s="136"/>
      <c r="AY105" s="139" t="s">
        <v>122</v>
      </c>
      <c r="AZ105" s="136"/>
      <c r="BA105" s="136"/>
      <c r="BB105" s="136"/>
      <c r="BC105" s="136"/>
      <c r="BD105" s="136"/>
      <c r="BE105" s="140">
        <f t="shared" si="0"/>
        <v>0</v>
      </c>
      <c r="BF105" s="140">
        <f t="shared" si="1"/>
        <v>0</v>
      </c>
      <c r="BG105" s="140">
        <f t="shared" si="2"/>
        <v>0</v>
      </c>
      <c r="BH105" s="140">
        <f t="shared" si="3"/>
        <v>0</v>
      </c>
      <c r="BI105" s="140">
        <f t="shared" si="4"/>
        <v>0</v>
      </c>
      <c r="BJ105" s="139" t="s">
        <v>82</v>
      </c>
      <c r="BK105" s="136"/>
      <c r="BL105" s="136"/>
      <c r="BM105" s="136"/>
    </row>
    <row r="106" spans="2:65" s="1" customFormat="1" ht="18" customHeight="1">
      <c r="B106" s="34"/>
      <c r="C106" s="35"/>
      <c r="D106" s="212" t="s">
        <v>124</v>
      </c>
      <c r="E106" s="213"/>
      <c r="F106" s="213"/>
      <c r="G106" s="213"/>
      <c r="H106" s="213"/>
      <c r="I106" s="35"/>
      <c r="J106" s="35"/>
      <c r="K106" s="35"/>
      <c r="L106" s="35"/>
      <c r="M106" s="35"/>
      <c r="N106" s="210">
        <f>ROUND(N87*T106,2)</f>
        <v>0</v>
      </c>
      <c r="O106" s="211"/>
      <c r="P106" s="211"/>
      <c r="Q106" s="211"/>
      <c r="R106" s="36"/>
      <c r="S106" s="136"/>
      <c r="T106" s="137"/>
      <c r="U106" s="138" t="s">
        <v>42</v>
      </c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6"/>
      <c r="AN106" s="136"/>
      <c r="AO106" s="136"/>
      <c r="AP106" s="136"/>
      <c r="AQ106" s="136"/>
      <c r="AR106" s="136"/>
      <c r="AS106" s="136"/>
      <c r="AT106" s="136"/>
      <c r="AU106" s="136"/>
      <c r="AV106" s="136"/>
      <c r="AW106" s="136"/>
      <c r="AX106" s="136"/>
      <c r="AY106" s="139" t="s">
        <v>122</v>
      </c>
      <c r="AZ106" s="136"/>
      <c r="BA106" s="136"/>
      <c r="BB106" s="136"/>
      <c r="BC106" s="136"/>
      <c r="BD106" s="136"/>
      <c r="BE106" s="140">
        <f t="shared" si="0"/>
        <v>0</v>
      </c>
      <c r="BF106" s="140">
        <f t="shared" si="1"/>
        <v>0</v>
      </c>
      <c r="BG106" s="140">
        <f t="shared" si="2"/>
        <v>0</v>
      </c>
      <c r="BH106" s="140">
        <f t="shared" si="3"/>
        <v>0</v>
      </c>
      <c r="BI106" s="140">
        <f t="shared" si="4"/>
        <v>0</v>
      </c>
      <c r="BJ106" s="139" t="s">
        <v>82</v>
      </c>
      <c r="BK106" s="136"/>
      <c r="BL106" s="136"/>
      <c r="BM106" s="136"/>
    </row>
    <row r="107" spans="2:65" s="1" customFormat="1" ht="18" customHeight="1">
      <c r="B107" s="34"/>
      <c r="C107" s="35"/>
      <c r="D107" s="212" t="s">
        <v>125</v>
      </c>
      <c r="E107" s="213"/>
      <c r="F107" s="213"/>
      <c r="G107" s="213"/>
      <c r="H107" s="213"/>
      <c r="I107" s="35"/>
      <c r="J107" s="35"/>
      <c r="K107" s="35"/>
      <c r="L107" s="35"/>
      <c r="M107" s="35"/>
      <c r="N107" s="210">
        <f>ROUND(N87*T107,2)</f>
        <v>0</v>
      </c>
      <c r="O107" s="211"/>
      <c r="P107" s="211"/>
      <c r="Q107" s="211"/>
      <c r="R107" s="36"/>
      <c r="S107" s="136"/>
      <c r="T107" s="137"/>
      <c r="U107" s="138" t="s">
        <v>42</v>
      </c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L107" s="136"/>
      <c r="AM107" s="136"/>
      <c r="AN107" s="136"/>
      <c r="AO107" s="136"/>
      <c r="AP107" s="136"/>
      <c r="AQ107" s="136"/>
      <c r="AR107" s="136"/>
      <c r="AS107" s="136"/>
      <c r="AT107" s="136"/>
      <c r="AU107" s="136"/>
      <c r="AV107" s="136"/>
      <c r="AW107" s="136"/>
      <c r="AX107" s="136"/>
      <c r="AY107" s="139" t="s">
        <v>122</v>
      </c>
      <c r="AZ107" s="136"/>
      <c r="BA107" s="136"/>
      <c r="BB107" s="136"/>
      <c r="BC107" s="136"/>
      <c r="BD107" s="136"/>
      <c r="BE107" s="140">
        <f t="shared" si="0"/>
        <v>0</v>
      </c>
      <c r="BF107" s="140">
        <f t="shared" si="1"/>
        <v>0</v>
      </c>
      <c r="BG107" s="140">
        <f t="shared" si="2"/>
        <v>0</v>
      </c>
      <c r="BH107" s="140">
        <f t="shared" si="3"/>
        <v>0</v>
      </c>
      <c r="BI107" s="140">
        <f t="shared" si="4"/>
        <v>0</v>
      </c>
      <c r="BJ107" s="139" t="s">
        <v>82</v>
      </c>
      <c r="BK107" s="136"/>
      <c r="BL107" s="136"/>
      <c r="BM107" s="136"/>
    </row>
    <row r="108" spans="2:65" s="1" customFormat="1" ht="18" customHeight="1">
      <c r="B108" s="34"/>
      <c r="C108" s="35"/>
      <c r="D108" s="212" t="s">
        <v>126</v>
      </c>
      <c r="E108" s="213"/>
      <c r="F108" s="213"/>
      <c r="G108" s="213"/>
      <c r="H108" s="213"/>
      <c r="I108" s="35"/>
      <c r="J108" s="35"/>
      <c r="K108" s="35"/>
      <c r="L108" s="35"/>
      <c r="M108" s="35"/>
      <c r="N108" s="210">
        <f>ROUND(N87*T108,2)</f>
        <v>0</v>
      </c>
      <c r="O108" s="211"/>
      <c r="P108" s="211"/>
      <c r="Q108" s="211"/>
      <c r="R108" s="36"/>
      <c r="S108" s="136"/>
      <c r="T108" s="137"/>
      <c r="U108" s="138" t="s">
        <v>42</v>
      </c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36"/>
      <c r="AK108" s="136"/>
      <c r="AL108" s="136"/>
      <c r="AM108" s="136"/>
      <c r="AN108" s="136"/>
      <c r="AO108" s="136"/>
      <c r="AP108" s="136"/>
      <c r="AQ108" s="136"/>
      <c r="AR108" s="136"/>
      <c r="AS108" s="136"/>
      <c r="AT108" s="136"/>
      <c r="AU108" s="136"/>
      <c r="AV108" s="136"/>
      <c r="AW108" s="136"/>
      <c r="AX108" s="136"/>
      <c r="AY108" s="139" t="s">
        <v>122</v>
      </c>
      <c r="AZ108" s="136"/>
      <c r="BA108" s="136"/>
      <c r="BB108" s="136"/>
      <c r="BC108" s="136"/>
      <c r="BD108" s="136"/>
      <c r="BE108" s="140">
        <f t="shared" si="0"/>
        <v>0</v>
      </c>
      <c r="BF108" s="140">
        <f t="shared" si="1"/>
        <v>0</v>
      </c>
      <c r="BG108" s="140">
        <f t="shared" si="2"/>
        <v>0</v>
      </c>
      <c r="BH108" s="140">
        <f t="shared" si="3"/>
        <v>0</v>
      </c>
      <c r="BI108" s="140">
        <f t="shared" si="4"/>
        <v>0</v>
      </c>
      <c r="BJ108" s="139" t="s">
        <v>82</v>
      </c>
      <c r="BK108" s="136"/>
      <c r="BL108" s="136"/>
      <c r="BM108" s="136"/>
    </row>
    <row r="109" spans="2:65" s="1" customFormat="1" ht="18" customHeight="1">
      <c r="B109" s="34"/>
      <c r="C109" s="35"/>
      <c r="D109" s="100" t="s">
        <v>127</v>
      </c>
      <c r="E109" s="35"/>
      <c r="F109" s="35"/>
      <c r="G109" s="35"/>
      <c r="H109" s="35"/>
      <c r="I109" s="35"/>
      <c r="J109" s="35"/>
      <c r="K109" s="35"/>
      <c r="L109" s="35"/>
      <c r="M109" s="35"/>
      <c r="N109" s="210">
        <f>ROUND(N87*T109,2)</f>
        <v>0</v>
      </c>
      <c r="O109" s="211"/>
      <c r="P109" s="211"/>
      <c r="Q109" s="211"/>
      <c r="R109" s="36"/>
      <c r="S109" s="136"/>
      <c r="T109" s="141"/>
      <c r="U109" s="142" t="s">
        <v>42</v>
      </c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  <c r="AR109" s="136"/>
      <c r="AS109" s="136"/>
      <c r="AT109" s="136"/>
      <c r="AU109" s="136"/>
      <c r="AV109" s="136"/>
      <c r="AW109" s="136"/>
      <c r="AX109" s="136"/>
      <c r="AY109" s="139" t="s">
        <v>128</v>
      </c>
      <c r="AZ109" s="136"/>
      <c r="BA109" s="136"/>
      <c r="BB109" s="136"/>
      <c r="BC109" s="136"/>
      <c r="BD109" s="136"/>
      <c r="BE109" s="140">
        <f t="shared" si="0"/>
        <v>0</v>
      </c>
      <c r="BF109" s="140">
        <f t="shared" si="1"/>
        <v>0</v>
      </c>
      <c r="BG109" s="140">
        <f t="shared" si="2"/>
        <v>0</v>
      </c>
      <c r="BH109" s="140">
        <f t="shared" si="3"/>
        <v>0</v>
      </c>
      <c r="BI109" s="140">
        <f t="shared" si="4"/>
        <v>0</v>
      </c>
      <c r="BJ109" s="139" t="s">
        <v>82</v>
      </c>
      <c r="BK109" s="136"/>
      <c r="BL109" s="136"/>
      <c r="BM109" s="136"/>
    </row>
    <row r="110" spans="2:21" s="1" customFormat="1" ht="13.5"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6"/>
      <c r="T110" s="123"/>
      <c r="U110" s="123"/>
    </row>
    <row r="111" spans="2:21" s="1" customFormat="1" ht="29.25" customHeight="1">
      <c r="B111" s="34"/>
      <c r="C111" s="111" t="s">
        <v>92</v>
      </c>
      <c r="D111" s="112"/>
      <c r="E111" s="112"/>
      <c r="F111" s="112"/>
      <c r="G111" s="112"/>
      <c r="H111" s="112"/>
      <c r="I111" s="112"/>
      <c r="J111" s="112"/>
      <c r="K111" s="112"/>
      <c r="L111" s="216">
        <f>ROUND(SUM(N87+N103),2)</f>
        <v>0</v>
      </c>
      <c r="M111" s="216"/>
      <c r="N111" s="216"/>
      <c r="O111" s="216"/>
      <c r="P111" s="216"/>
      <c r="Q111" s="216"/>
      <c r="R111" s="36"/>
      <c r="T111" s="123"/>
      <c r="U111" s="123"/>
    </row>
    <row r="112" spans="2:21" s="1" customFormat="1" ht="6.95" customHeight="1">
      <c r="B112" s="58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60"/>
      <c r="T112" s="123"/>
      <c r="U112" s="123"/>
    </row>
    <row r="116" spans="2:18" s="1" customFormat="1" ht="6.95" customHeight="1">
      <c r="B116" s="61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3"/>
    </row>
    <row r="117" spans="2:18" s="1" customFormat="1" ht="36.95" customHeight="1">
      <c r="B117" s="34"/>
      <c r="C117" s="174" t="s">
        <v>129</v>
      </c>
      <c r="D117" s="219"/>
      <c r="E117" s="219"/>
      <c r="F117" s="219"/>
      <c r="G117" s="219"/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36"/>
    </row>
    <row r="118" spans="2:18" s="1" customFormat="1" ht="6.95" customHeight="1"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/>
    </row>
    <row r="119" spans="2:18" s="1" customFormat="1" ht="36.95" customHeight="1">
      <c r="B119" s="34"/>
      <c r="C119" s="68" t="s">
        <v>19</v>
      </c>
      <c r="D119" s="35"/>
      <c r="E119" s="35"/>
      <c r="F119" s="194" t="str">
        <f>F6</f>
        <v>Kolín - Ovčárecká nadjezd - veřejné osvětlení</v>
      </c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35"/>
      <c r="R119" s="36"/>
    </row>
    <row r="120" spans="2:18" s="1" customFormat="1" ht="6.95" customHeight="1"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6"/>
    </row>
    <row r="121" spans="2:18" s="1" customFormat="1" ht="18" customHeight="1">
      <c r="B121" s="34"/>
      <c r="C121" s="29" t="s">
        <v>24</v>
      </c>
      <c r="D121" s="35"/>
      <c r="E121" s="35"/>
      <c r="F121" s="27" t="str">
        <f>F8</f>
        <v xml:space="preserve"> </v>
      </c>
      <c r="G121" s="35"/>
      <c r="H121" s="35"/>
      <c r="I121" s="35"/>
      <c r="J121" s="35"/>
      <c r="K121" s="29" t="s">
        <v>26</v>
      </c>
      <c r="L121" s="35"/>
      <c r="M121" s="221" t="str">
        <f>IF(O8="","",O8)</f>
        <v>13.7.2017</v>
      </c>
      <c r="N121" s="221"/>
      <c r="O121" s="221"/>
      <c r="P121" s="221"/>
      <c r="Q121" s="35"/>
      <c r="R121" s="36"/>
    </row>
    <row r="122" spans="2:18" s="1" customFormat="1" ht="6.95" customHeight="1"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6"/>
    </row>
    <row r="123" spans="2:18" s="1" customFormat="1" ht="13.5">
      <c r="B123" s="34"/>
      <c r="C123" s="29" t="s">
        <v>28</v>
      </c>
      <c r="D123" s="35"/>
      <c r="E123" s="35"/>
      <c r="F123" s="27" t="str">
        <f>E11</f>
        <v>Město Kolín</v>
      </c>
      <c r="G123" s="35"/>
      <c r="H123" s="35"/>
      <c r="I123" s="35"/>
      <c r="J123" s="35"/>
      <c r="K123" s="29" t="s">
        <v>34</v>
      </c>
      <c r="L123" s="35"/>
      <c r="M123" s="178" t="str">
        <f>E17</f>
        <v xml:space="preserve"> </v>
      </c>
      <c r="N123" s="178"/>
      <c r="O123" s="178"/>
      <c r="P123" s="178"/>
      <c r="Q123" s="178"/>
      <c r="R123" s="36"/>
    </row>
    <row r="124" spans="2:18" s="1" customFormat="1" ht="14.45" customHeight="1">
      <c r="B124" s="34"/>
      <c r="C124" s="29" t="s">
        <v>32</v>
      </c>
      <c r="D124" s="35"/>
      <c r="E124" s="35"/>
      <c r="F124" s="27" t="str">
        <f>IF(E14="","",E14)</f>
        <v>Vyplň údaj</v>
      </c>
      <c r="G124" s="35"/>
      <c r="H124" s="35"/>
      <c r="I124" s="35"/>
      <c r="J124" s="35"/>
      <c r="K124" s="29" t="s">
        <v>36</v>
      </c>
      <c r="L124" s="35"/>
      <c r="M124" s="178" t="str">
        <f>E20</f>
        <v xml:space="preserve"> </v>
      </c>
      <c r="N124" s="178"/>
      <c r="O124" s="178"/>
      <c r="P124" s="178"/>
      <c r="Q124" s="178"/>
      <c r="R124" s="36"/>
    </row>
    <row r="125" spans="2:18" s="1" customFormat="1" ht="10.35" customHeight="1">
      <c r="B125" s="34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6"/>
    </row>
    <row r="126" spans="2:27" s="8" customFormat="1" ht="29.25" customHeight="1">
      <c r="B126" s="143"/>
      <c r="C126" s="144" t="s">
        <v>130</v>
      </c>
      <c r="D126" s="145" t="s">
        <v>131</v>
      </c>
      <c r="E126" s="145" t="s">
        <v>59</v>
      </c>
      <c r="F126" s="235" t="s">
        <v>132</v>
      </c>
      <c r="G126" s="235"/>
      <c r="H126" s="235"/>
      <c r="I126" s="235"/>
      <c r="J126" s="145" t="s">
        <v>133</v>
      </c>
      <c r="K126" s="145" t="s">
        <v>134</v>
      </c>
      <c r="L126" s="235" t="s">
        <v>135</v>
      </c>
      <c r="M126" s="235"/>
      <c r="N126" s="235" t="s">
        <v>103</v>
      </c>
      <c r="O126" s="235"/>
      <c r="P126" s="235"/>
      <c r="Q126" s="236"/>
      <c r="R126" s="146"/>
      <c r="T126" s="79" t="s">
        <v>136</v>
      </c>
      <c r="U126" s="80" t="s">
        <v>41</v>
      </c>
      <c r="V126" s="80" t="s">
        <v>137</v>
      </c>
      <c r="W126" s="80" t="s">
        <v>138</v>
      </c>
      <c r="X126" s="80" t="s">
        <v>139</v>
      </c>
      <c r="Y126" s="80" t="s">
        <v>140</v>
      </c>
      <c r="Z126" s="80" t="s">
        <v>141</v>
      </c>
      <c r="AA126" s="81" t="s">
        <v>142</v>
      </c>
    </row>
    <row r="127" spans="2:63" s="1" customFormat="1" ht="29.25" customHeight="1">
      <c r="B127" s="34"/>
      <c r="C127" s="83" t="s">
        <v>100</v>
      </c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245">
        <f>BK127</f>
        <v>0</v>
      </c>
      <c r="O127" s="246"/>
      <c r="P127" s="246"/>
      <c r="Q127" s="246"/>
      <c r="R127" s="36"/>
      <c r="T127" s="82"/>
      <c r="U127" s="50"/>
      <c r="V127" s="50"/>
      <c r="W127" s="147">
        <f>W128+W133+W139+W220+W222+W237</f>
        <v>0</v>
      </c>
      <c r="X127" s="50"/>
      <c r="Y127" s="147">
        <f>Y128+Y133+Y139+Y220+Y222+Y237</f>
        <v>539.356606</v>
      </c>
      <c r="Z127" s="50"/>
      <c r="AA127" s="148">
        <f>AA128+AA133+AA139+AA220+AA222+AA237</f>
        <v>0</v>
      </c>
      <c r="AT127" s="18" t="s">
        <v>76</v>
      </c>
      <c r="AU127" s="18" t="s">
        <v>105</v>
      </c>
      <c r="BK127" s="149">
        <f>BK128+BK133+BK139+BK220+BK222+BK237</f>
        <v>0</v>
      </c>
    </row>
    <row r="128" spans="2:63" s="9" customFormat="1" ht="37.35" customHeight="1">
      <c r="B128" s="150"/>
      <c r="C128" s="151"/>
      <c r="D128" s="152" t="s">
        <v>106</v>
      </c>
      <c r="E128" s="152"/>
      <c r="F128" s="152"/>
      <c r="G128" s="152"/>
      <c r="H128" s="152"/>
      <c r="I128" s="152"/>
      <c r="J128" s="152"/>
      <c r="K128" s="152"/>
      <c r="L128" s="152"/>
      <c r="M128" s="152"/>
      <c r="N128" s="247">
        <f>BK128</f>
        <v>0</v>
      </c>
      <c r="O128" s="231"/>
      <c r="P128" s="231"/>
      <c r="Q128" s="231"/>
      <c r="R128" s="153"/>
      <c r="T128" s="154"/>
      <c r="U128" s="151"/>
      <c r="V128" s="151"/>
      <c r="W128" s="155">
        <f>W129</f>
        <v>0</v>
      </c>
      <c r="X128" s="151"/>
      <c r="Y128" s="155">
        <f>Y129</f>
        <v>0</v>
      </c>
      <c r="Z128" s="151"/>
      <c r="AA128" s="156">
        <f>AA129</f>
        <v>0</v>
      </c>
      <c r="AR128" s="157" t="s">
        <v>82</v>
      </c>
      <c r="AT128" s="158" t="s">
        <v>76</v>
      </c>
      <c r="AU128" s="158" t="s">
        <v>77</v>
      </c>
      <c r="AY128" s="157" t="s">
        <v>143</v>
      </c>
      <c r="BK128" s="159">
        <f>BK129</f>
        <v>0</v>
      </c>
    </row>
    <row r="129" spans="2:63" s="9" customFormat="1" ht="19.9" customHeight="1">
      <c r="B129" s="150"/>
      <c r="C129" s="151"/>
      <c r="D129" s="160" t="s">
        <v>107</v>
      </c>
      <c r="E129" s="160"/>
      <c r="F129" s="160"/>
      <c r="G129" s="160"/>
      <c r="H129" s="160"/>
      <c r="I129" s="160"/>
      <c r="J129" s="160"/>
      <c r="K129" s="160"/>
      <c r="L129" s="160"/>
      <c r="M129" s="160"/>
      <c r="N129" s="248">
        <f>BK129</f>
        <v>0</v>
      </c>
      <c r="O129" s="249"/>
      <c r="P129" s="249"/>
      <c r="Q129" s="249"/>
      <c r="R129" s="153"/>
      <c r="T129" s="154"/>
      <c r="U129" s="151"/>
      <c r="V129" s="151"/>
      <c r="W129" s="155">
        <f>SUM(W130:W132)</f>
        <v>0</v>
      </c>
      <c r="X129" s="151"/>
      <c r="Y129" s="155">
        <f>SUM(Y130:Y132)</f>
        <v>0</v>
      </c>
      <c r="Z129" s="151"/>
      <c r="AA129" s="156">
        <f>SUM(AA130:AA132)</f>
        <v>0</v>
      </c>
      <c r="AR129" s="157" t="s">
        <v>82</v>
      </c>
      <c r="AT129" s="158" t="s">
        <v>76</v>
      </c>
      <c r="AU129" s="158" t="s">
        <v>82</v>
      </c>
      <c r="AY129" s="157" t="s">
        <v>143</v>
      </c>
      <c r="BK129" s="159">
        <f>SUM(BK130:BK132)</f>
        <v>0</v>
      </c>
    </row>
    <row r="130" spans="2:65" s="1" customFormat="1" ht="38.25" customHeight="1">
      <c r="B130" s="34"/>
      <c r="C130" s="161" t="s">
        <v>82</v>
      </c>
      <c r="D130" s="161" t="s">
        <v>144</v>
      </c>
      <c r="E130" s="162" t="s">
        <v>145</v>
      </c>
      <c r="F130" s="237" t="s">
        <v>146</v>
      </c>
      <c r="G130" s="237"/>
      <c r="H130" s="237"/>
      <c r="I130" s="237"/>
      <c r="J130" s="163" t="s">
        <v>147</v>
      </c>
      <c r="K130" s="164">
        <v>98.12</v>
      </c>
      <c r="L130" s="238">
        <v>0</v>
      </c>
      <c r="M130" s="239"/>
      <c r="N130" s="240">
        <f>ROUND(L130*K130,2)</f>
        <v>0</v>
      </c>
      <c r="O130" s="240"/>
      <c r="P130" s="240"/>
      <c r="Q130" s="240"/>
      <c r="R130" s="36"/>
      <c r="T130" s="165" t="s">
        <v>22</v>
      </c>
      <c r="U130" s="43" t="s">
        <v>42</v>
      </c>
      <c r="V130" s="35"/>
      <c r="W130" s="166">
        <f>V130*K130</f>
        <v>0</v>
      </c>
      <c r="X130" s="166">
        <v>0</v>
      </c>
      <c r="Y130" s="166">
        <f>X130*K130</f>
        <v>0</v>
      </c>
      <c r="Z130" s="166">
        <v>0</v>
      </c>
      <c r="AA130" s="167">
        <f>Z130*K130</f>
        <v>0</v>
      </c>
      <c r="AR130" s="18" t="s">
        <v>148</v>
      </c>
      <c r="AT130" s="18" t="s">
        <v>144</v>
      </c>
      <c r="AU130" s="18" t="s">
        <v>98</v>
      </c>
      <c r="AY130" s="18" t="s">
        <v>143</v>
      </c>
      <c r="BE130" s="104">
        <f>IF(U130="základní",N130,0)</f>
        <v>0</v>
      </c>
      <c r="BF130" s="104">
        <f>IF(U130="snížená",N130,0)</f>
        <v>0</v>
      </c>
      <c r="BG130" s="104">
        <f>IF(U130="zákl. přenesená",N130,0)</f>
        <v>0</v>
      </c>
      <c r="BH130" s="104">
        <f>IF(U130="sníž. přenesená",N130,0)</f>
        <v>0</v>
      </c>
      <c r="BI130" s="104">
        <f>IF(U130="nulová",N130,0)</f>
        <v>0</v>
      </c>
      <c r="BJ130" s="18" t="s">
        <v>82</v>
      </c>
      <c r="BK130" s="104">
        <f>ROUND(L130*K130,2)</f>
        <v>0</v>
      </c>
      <c r="BL130" s="18" t="s">
        <v>148</v>
      </c>
      <c r="BM130" s="18" t="s">
        <v>149</v>
      </c>
    </row>
    <row r="131" spans="2:65" s="1" customFormat="1" ht="25.5" customHeight="1">
      <c r="B131" s="34"/>
      <c r="C131" s="161" t="s">
        <v>98</v>
      </c>
      <c r="D131" s="161" t="s">
        <v>144</v>
      </c>
      <c r="E131" s="162" t="s">
        <v>150</v>
      </c>
      <c r="F131" s="237" t="s">
        <v>151</v>
      </c>
      <c r="G131" s="237"/>
      <c r="H131" s="237"/>
      <c r="I131" s="237"/>
      <c r="J131" s="163" t="s">
        <v>147</v>
      </c>
      <c r="K131" s="164">
        <v>981.2</v>
      </c>
      <c r="L131" s="238">
        <v>0</v>
      </c>
      <c r="M131" s="239"/>
      <c r="N131" s="240">
        <f>ROUND(L131*K131,2)</f>
        <v>0</v>
      </c>
      <c r="O131" s="240"/>
      <c r="P131" s="240"/>
      <c r="Q131" s="240"/>
      <c r="R131" s="36"/>
      <c r="T131" s="165" t="s">
        <v>22</v>
      </c>
      <c r="U131" s="43" t="s">
        <v>42</v>
      </c>
      <c r="V131" s="35"/>
      <c r="W131" s="166">
        <f>V131*K131</f>
        <v>0</v>
      </c>
      <c r="X131" s="166">
        <v>0</v>
      </c>
      <c r="Y131" s="166">
        <f>X131*K131</f>
        <v>0</v>
      </c>
      <c r="Z131" s="166">
        <v>0</v>
      </c>
      <c r="AA131" s="167">
        <f>Z131*K131</f>
        <v>0</v>
      </c>
      <c r="AR131" s="18" t="s">
        <v>148</v>
      </c>
      <c r="AT131" s="18" t="s">
        <v>144</v>
      </c>
      <c r="AU131" s="18" t="s">
        <v>98</v>
      </c>
      <c r="AY131" s="18" t="s">
        <v>143</v>
      </c>
      <c r="BE131" s="104">
        <f>IF(U131="základní",N131,0)</f>
        <v>0</v>
      </c>
      <c r="BF131" s="104">
        <f>IF(U131="snížená",N131,0)</f>
        <v>0</v>
      </c>
      <c r="BG131" s="104">
        <f>IF(U131="zákl. přenesená",N131,0)</f>
        <v>0</v>
      </c>
      <c r="BH131" s="104">
        <f>IF(U131="sníž. přenesená",N131,0)</f>
        <v>0</v>
      </c>
      <c r="BI131" s="104">
        <f>IF(U131="nulová",N131,0)</f>
        <v>0</v>
      </c>
      <c r="BJ131" s="18" t="s">
        <v>82</v>
      </c>
      <c r="BK131" s="104">
        <f>ROUND(L131*K131,2)</f>
        <v>0</v>
      </c>
      <c r="BL131" s="18" t="s">
        <v>148</v>
      </c>
      <c r="BM131" s="18" t="s">
        <v>152</v>
      </c>
    </row>
    <row r="132" spans="2:65" s="1" customFormat="1" ht="25.5" customHeight="1">
      <c r="B132" s="34"/>
      <c r="C132" s="161" t="s">
        <v>153</v>
      </c>
      <c r="D132" s="161" t="s">
        <v>144</v>
      </c>
      <c r="E132" s="162" t="s">
        <v>154</v>
      </c>
      <c r="F132" s="237" t="s">
        <v>155</v>
      </c>
      <c r="G132" s="237"/>
      <c r="H132" s="237"/>
      <c r="I132" s="237"/>
      <c r="J132" s="163" t="s">
        <v>147</v>
      </c>
      <c r="K132" s="164">
        <v>98.12</v>
      </c>
      <c r="L132" s="238">
        <v>0</v>
      </c>
      <c r="M132" s="239"/>
      <c r="N132" s="240">
        <f>ROUND(L132*K132,2)</f>
        <v>0</v>
      </c>
      <c r="O132" s="240"/>
      <c r="P132" s="240"/>
      <c r="Q132" s="240"/>
      <c r="R132" s="36"/>
      <c r="T132" s="165" t="s">
        <v>22</v>
      </c>
      <c r="U132" s="43" t="s">
        <v>42</v>
      </c>
      <c r="V132" s="35"/>
      <c r="W132" s="166">
        <f>V132*K132</f>
        <v>0</v>
      </c>
      <c r="X132" s="166">
        <v>0</v>
      </c>
      <c r="Y132" s="166">
        <f>X132*K132</f>
        <v>0</v>
      </c>
      <c r="Z132" s="166">
        <v>0</v>
      </c>
      <c r="AA132" s="167">
        <f>Z132*K132</f>
        <v>0</v>
      </c>
      <c r="AR132" s="18" t="s">
        <v>148</v>
      </c>
      <c r="AT132" s="18" t="s">
        <v>144</v>
      </c>
      <c r="AU132" s="18" t="s">
        <v>98</v>
      </c>
      <c r="AY132" s="18" t="s">
        <v>143</v>
      </c>
      <c r="BE132" s="104">
        <f>IF(U132="základní",N132,0)</f>
        <v>0</v>
      </c>
      <c r="BF132" s="104">
        <f>IF(U132="snížená",N132,0)</f>
        <v>0</v>
      </c>
      <c r="BG132" s="104">
        <f>IF(U132="zákl. přenesená",N132,0)</f>
        <v>0</v>
      </c>
      <c r="BH132" s="104">
        <f>IF(U132="sníž. přenesená",N132,0)</f>
        <v>0</v>
      </c>
      <c r="BI132" s="104">
        <f>IF(U132="nulová",N132,0)</f>
        <v>0</v>
      </c>
      <c r="BJ132" s="18" t="s">
        <v>82</v>
      </c>
      <c r="BK132" s="104">
        <f>ROUND(L132*K132,2)</f>
        <v>0</v>
      </c>
      <c r="BL132" s="18" t="s">
        <v>148</v>
      </c>
      <c r="BM132" s="18" t="s">
        <v>156</v>
      </c>
    </row>
    <row r="133" spans="2:63" s="9" customFormat="1" ht="37.35" customHeight="1">
      <c r="B133" s="150"/>
      <c r="C133" s="151"/>
      <c r="D133" s="152" t="s">
        <v>108</v>
      </c>
      <c r="E133" s="152"/>
      <c r="F133" s="152"/>
      <c r="G133" s="152"/>
      <c r="H133" s="152"/>
      <c r="I133" s="152"/>
      <c r="J133" s="152"/>
      <c r="K133" s="152"/>
      <c r="L133" s="152"/>
      <c r="M133" s="152"/>
      <c r="N133" s="250">
        <f>BK133</f>
        <v>0</v>
      </c>
      <c r="O133" s="251"/>
      <c r="P133" s="251"/>
      <c r="Q133" s="251"/>
      <c r="R133" s="153"/>
      <c r="T133" s="154"/>
      <c r="U133" s="151"/>
      <c r="V133" s="151"/>
      <c r="W133" s="155">
        <f>W134</f>
        <v>0</v>
      </c>
      <c r="X133" s="151"/>
      <c r="Y133" s="155">
        <f>Y134</f>
        <v>0</v>
      </c>
      <c r="Z133" s="151"/>
      <c r="AA133" s="156">
        <f>AA134</f>
        <v>0</v>
      </c>
      <c r="AR133" s="157" t="s">
        <v>98</v>
      </c>
      <c r="AT133" s="158" t="s">
        <v>76</v>
      </c>
      <c r="AU133" s="158" t="s">
        <v>77</v>
      </c>
      <c r="AY133" s="157" t="s">
        <v>143</v>
      </c>
      <c r="BK133" s="159">
        <f>BK134</f>
        <v>0</v>
      </c>
    </row>
    <row r="134" spans="2:63" s="9" customFormat="1" ht="19.9" customHeight="1">
      <c r="B134" s="150"/>
      <c r="C134" s="151"/>
      <c r="D134" s="160" t="s">
        <v>109</v>
      </c>
      <c r="E134" s="160"/>
      <c r="F134" s="160"/>
      <c r="G134" s="160"/>
      <c r="H134" s="160"/>
      <c r="I134" s="160"/>
      <c r="J134" s="160"/>
      <c r="K134" s="160"/>
      <c r="L134" s="160"/>
      <c r="M134" s="160"/>
      <c r="N134" s="248">
        <f>BK134</f>
        <v>0</v>
      </c>
      <c r="O134" s="249"/>
      <c r="P134" s="249"/>
      <c r="Q134" s="249"/>
      <c r="R134" s="153"/>
      <c r="T134" s="154"/>
      <c r="U134" s="151"/>
      <c r="V134" s="151"/>
      <c r="W134" s="155">
        <f>SUM(W135:W138)</f>
        <v>0</v>
      </c>
      <c r="X134" s="151"/>
      <c r="Y134" s="155">
        <f>SUM(Y135:Y138)</f>
        <v>0</v>
      </c>
      <c r="Z134" s="151"/>
      <c r="AA134" s="156">
        <f>SUM(AA135:AA138)</f>
        <v>0</v>
      </c>
      <c r="AR134" s="157" t="s">
        <v>98</v>
      </c>
      <c r="AT134" s="158" t="s">
        <v>76</v>
      </c>
      <c r="AU134" s="158" t="s">
        <v>82</v>
      </c>
      <c r="AY134" s="157" t="s">
        <v>143</v>
      </c>
      <c r="BK134" s="159">
        <f>SUM(BK135:BK138)</f>
        <v>0</v>
      </c>
    </row>
    <row r="135" spans="2:65" s="1" customFormat="1" ht="25.5" customHeight="1">
      <c r="B135" s="34"/>
      <c r="C135" s="161" t="s">
        <v>148</v>
      </c>
      <c r="D135" s="161" t="s">
        <v>144</v>
      </c>
      <c r="E135" s="162" t="s">
        <v>157</v>
      </c>
      <c r="F135" s="237" t="s">
        <v>158</v>
      </c>
      <c r="G135" s="237"/>
      <c r="H135" s="237"/>
      <c r="I135" s="237"/>
      <c r="J135" s="163" t="s">
        <v>159</v>
      </c>
      <c r="K135" s="164">
        <v>407</v>
      </c>
      <c r="L135" s="238">
        <v>0</v>
      </c>
      <c r="M135" s="239"/>
      <c r="N135" s="240">
        <f>ROUND(L135*K135,2)</f>
        <v>0</v>
      </c>
      <c r="O135" s="240"/>
      <c r="P135" s="240"/>
      <c r="Q135" s="240"/>
      <c r="R135" s="36"/>
      <c r="T135" s="165" t="s">
        <v>22</v>
      </c>
      <c r="U135" s="43" t="s">
        <v>42</v>
      </c>
      <c r="V135" s="35"/>
      <c r="W135" s="166">
        <f>V135*K135</f>
        <v>0</v>
      </c>
      <c r="X135" s="166">
        <v>0</v>
      </c>
      <c r="Y135" s="166">
        <f>X135*K135</f>
        <v>0</v>
      </c>
      <c r="Z135" s="166">
        <v>0</v>
      </c>
      <c r="AA135" s="167">
        <f>Z135*K135</f>
        <v>0</v>
      </c>
      <c r="AR135" s="18" t="s">
        <v>160</v>
      </c>
      <c r="AT135" s="18" t="s">
        <v>144</v>
      </c>
      <c r="AU135" s="18" t="s">
        <v>98</v>
      </c>
      <c r="AY135" s="18" t="s">
        <v>143</v>
      </c>
      <c r="BE135" s="104">
        <f>IF(U135="základní",N135,0)</f>
        <v>0</v>
      </c>
      <c r="BF135" s="104">
        <f>IF(U135="snížená",N135,0)</f>
        <v>0</v>
      </c>
      <c r="BG135" s="104">
        <f>IF(U135="zákl. přenesená",N135,0)</f>
        <v>0</v>
      </c>
      <c r="BH135" s="104">
        <f>IF(U135="sníž. přenesená",N135,0)</f>
        <v>0</v>
      </c>
      <c r="BI135" s="104">
        <f>IF(U135="nulová",N135,0)</f>
        <v>0</v>
      </c>
      <c r="BJ135" s="18" t="s">
        <v>82</v>
      </c>
      <c r="BK135" s="104">
        <f>ROUND(L135*K135,2)</f>
        <v>0</v>
      </c>
      <c r="BL135" s="18" t="s">
        <v>160</v>
      </c>
      <c r="BM135" s="18" t="s">
        <v>161</v>
      </c>
    </row>
    <row r="136" spans="2:65" s="1" customFormat="1" ht="25.5" customHeight="1">
      <c r="B136" s="34"/>
      <c r="C136" s="161" t="s">
        <v>162</v>
      </c>
      <c r="D136" s="161" t="s">
        <v>144</v>
      </c>
      <c r="E136" s="162" t="s">
        <v>163</v>
      </c>
      <c r="F136" s="237" t="s">
        <v>164</v>
      </c>
      <c r="G136" s="237"/>
      <c r="H136" s="237"/>
      <c r="I136" s="237"/>
      <c r="J136" s="163" t="s">
        <v>165</v>
      </c>
      <c r="K136" s="164">
        <v>53</v>
      </c>
      <c r="L136" s="238">
        <v>0</v>
      </c>
      <c r="M136" s="239"/>
      <c r="N136" s="240">
        <f>ROUND(L136*K136,2)</f>
        <v>0</v>
      </c>
      <c r="O136" s="240"/>
      <c r="P136" s="240"/>
      <c r="Q136" s="240"/>
      <c r="R136" s="36"/>
      <c r="T136" s="165" t="s">
        <v>22</v>
      </c>
      <c r="U136" s="43" t="s">
        <v>42</v>
      </c>
      <c r="V136" s="35"/>
      <c r="W136" s="166">
        <f>V136*K136</f>
        <v>0</v>
      </c>
      <c r="X136" s="166">
        <v>0</v>
      </c>
      <c r="Y136" s="166">
        <f>X136*K136</f>
        <v>0</v>
      </c>
      <c r="Z136" s="166">
        <v>0</v>
      </c>
      <c r="AA136" s="167">
        <f>Z136*K136</f>
        <v>0</v>
      </c>
      <c r="AR136" s="18" t="s">
        <v>160</v>
      </c>
      <c r="AT136" s="18" t="s">
        <v>144</v>
      </c>
      <c r="AU136" s="18" t="s">
        <v>98</v>
      </c>
      <c r="AY136" s="18" t="s">
        <v>143</v>
      </c>
      <c r="BE136" s="104">
        <f>IF(U136="základní",N136,0)</f>
        <v>0</v>
      </c>
      <c r="BF136" s="104">
        <f>IF(U136="snížená",N136,0)</f>
        <v>0</v>
      </c>
      <c r="BG136" s="104">
        <f>IF(U136="zákl. přenesená",N136,0)</f>
        <v>0</v>
      </c>
      <c r="BH136" s="104">
        <f>IF(U136="sníž. přenesená",N136,0)</f>
        <v>0</v>
      </c>
      <c r="BI136" s="104">
        <f>IF(U136="nulová",N136,0)</f>
        <v>0</v>
      </c>
      <c r="BJ136" s="18" t="s">
        <v>82</v>
      </c>
      <c r="BK136" s="104">
        <f>ROUND(L136*K136,2)</f>
        <v>0</v>
      </c>
      <c r="BL136" s="18" t="s">
        <v>160</v>
      </c>
      <c r="BM136" s="18" t="s">
        <v>166</v>
      </c>
    </row>
    <row r="137" spans="2:65" s="1" customFormat="1" ht="38.25" customHeight="1">
      <c r="B137" s="34"/>
      <c r="C137" s="168" t="s">
        <v>167</v>
      </c>
      <c r="D137" s="168" t="s">
        <v>168</v>
      </c>
      <c r="E137" s="169" t="s">
        <v>169</v>
      </c>
      <c r="F137" s="241" t="s">
        <v>170</v>
      </c>
      <c r="G137" s="241"/>
      <c r="H137" s="241"/>
      <c r="I137" s="241"/>
      <c r="J137" s="170" t="s">
        <v>171</v>
      </c>
      <c r="K137" s="171">
        <v>2</v>
      </c>
      <c r="L137" s="242">
        <v>0</v>
      </c>
      <c r="M137" s="243"/>
      <c r="N137" s="244">
        <f>ROUND(L137*K137,2)</f>
        <v>0</v>
      </c>
      <c r="O137" s="240"/>
      <c r="P137" s="240"/>
      <c r="Q137" s="240"/>
      <c r="R137" s="36"/>
      <c r="T137" s="165" t="s">
        <v>22</v>
      </c>
      <c r="U137" s="43" t="s">
        <v>42</v>
      </c>
      <c r="V137" s="35"/>
      <c r="W137" s="166">
        <f>V137*K137</f>
        <v>0</v>
      </c>
      <c r="X137" s="166">
        <v>0</v>
      </c>
      <c r="Y137" s="166">
        <f>X137*K137</f>
        <v>0</v>
      </c>
      <c r="Z137" s="166">
        <v>0</v>
      </c>
      <c r="AA137" s="167">
        <f>Z137*K137</f>
        <v>0</v>
      </c>
      <c r="AR137" s="18" t="s">
        <v>172</v>
      </c>
      <c r="AT137" s="18" t="s">
        <v>168</v>
      </c>
      <c r="AU137" s="18" t="s">
        <v>98</v>
      </c>
      <c r="AY137" s="18" t="s">
        <v>143</v>
      </c>
      <c r="BE137" s="104">
        <f>IF(U137="základní",N137,0)</f>
        <v>0</v>
      </c>
      <c r="BF137" s="104">
        <f>IF(U137="snížená",N137,0)</f>
        <v>0</v>
      </c>
      <c r="BG137" s="104">
        <f>IF(U137="zákl. přenesená",N137,0)</f>
        <v>0</v>
      </c>
      <c r="BH137" s="104">
        <f>IF(U137="sníž. přenesená",N137,0)</f>
        <v>0</v>
      </c>
      <c r="BI137" s="104">
        <f>IF(U137="nulová",N137,0)</f>
        <v>0</v>
      </c>
      <c r="BJ137" s="18" t="s">
        <v>82</v>
      </c>
      <c r="BK137" s="104">
        <f>ROUND(L137*K137,2)</f>
        <v>0</v>
      </c>
      <c r="BL137" s="18" t="s">
        <v>160</v>
      </c>
      <c r="BM137" s="18" t="s">
        <v>173</v>
      </c>
    </row>
    <row r="138" spans="2:65" s="1" customFormat="1" ht="38.25" customHeight="1">
      <c r="B138" s="34"/>
      <c r="C138" s="168" t="s">
        <v>174</v>
      </c>
      <c r="D138" s="168" t="s">
        <v>168</v>
      </c>
      <c r="E138" s="169" t="s">
        <v>175</v>
      </c>
      <c r="F138" s="241" t="s">
        <v>176</v>
      </c>
      <c r="G138" s="241"/>
      <c r="H138" s="241"/>
      <c r="I138" s="241"/>
      <c r="J138" s="170" t="s">
        <v>171</v>
      </c>
      <c r="K138" s="171">
        <v>51</v>
      </c>
      <c r="L138" s="242">
        <v>0</v>
      </c>
      <c r="M138" s="243"/>
      <c r="N138" s="244">
        <f>ROUND(L138*K138,2)</f>
        <v>0</v>
      </c>
      <c r="O138" s="240"/>
      <c r="P138" s="240"/>
      <c r="Q138" s="240"/>
      <c r="R138" s="36"/>
      <c r="T138" s="165" t="s">
        <v>22</v>
      </c>
      <c r="U138" s="43" t="s">
        <v>42</v>
      </c>
      <c r="V138" s="35"/>
      <c r="W138" s="166">
        <f>V138*K138</f>
        <v>0</v>
      </c>
      <c r="X138" s="166">
        <v>0</v>
      </c>
      <c r="Y138" s="166">
        <f>X138*K138</f>
        <v>0</v>
      </c>
      <c r="Z138" s="166">
        <v>0</v>
      </c>
      <c r="AA138" s="167">
        <f>Z138*K138</f>
        <v>0</v>
      </c>
      <c r="AR138" s="18" t="s">
        <v>172</v>
      </c>
      <c r="AT138" s="18" t="s">
        <v>168</v>
      </c>
      <c r="AU138" s="18" t="s">
        <v>98</v>
      </c>
      <c r="AY138" s="18" t="s">
        <v>143</v>
      </c>
      <c r="BE138" s="104">
        <f>IF(U138="základní",N138,0)</f>
        <v>0</v>
      </c>
      <c r="BF138" s="104">
        <f>IF(U138="snížená",N138,0)</f>
        <v>0</v>
      </c>
      <c r="BG138" s="104">
        <f>IF(U138="zákl. přenesená",N138,0)</f>
        <v>0</v>
      </c>
      <c r="BH138" s="104">
        <f>IF(U138="sníž. přenesená",N138,0)</f>
        <v>0</v>
      </c>
      <c r="BI138" s="104">
        <f>IF(U138="nulová",N138,0)</f>
        <v>0</v>
      </c>
      <c r="BJ138" s="18" t="s">
        <v>82</v>
      </c>
      <c r="BK138" s="104">
        <f>ROUND(L138*K138,2)</f>
        <v>0</v>
      </c>
      <c r="BL138" s="18" t="s">
        <v>160</v>
      </c>
      <c r="BM138" s="18" t="s">
        <v>177</v>
      </c>
    </row>
    <row r="139" spans="2:63" s="9" customFormat="1" ht="37.35" customHeight="1">
      <c r="B139" s="150"/>
      <c r="C139" s="151"/>
      <c r="D139" s="152" t="s">
        <v>110</v>
      </c>
      <c r="E139" s="152"/>
      <c r="F139" s="152"/>
      <c r="G139" s="152"/>
      <c r="H139" s="152"/>
      <c r="I139" s="152"/>
      <c r="J139" s="152"/>
      <c r="K139" s="152"/>
      <c r="L139" s="152"/>
      <c r="M139" s="152"/>
      <c r="N139" s="250">
        <f>BK139</f>
        <v>0</v>
      </c>
      <c r="O139" s="251"/>
      <c r="P139" s="251"/>
      <c r="Q139" s="251"/>
      <c r="R139" s="153"/>
      <c r="T139" s="154"/>
      <c r="U139" s="151"/>
      <c r="V139" s="151"/>
      <c r="W139" s="155">
        <f>W140+W182</f>
        <v>0</v>
      </c>
      <c r="X139" s="151"/>
      <c r="Y139" s="155">
        <f>Y140+Y182</f>
        <v>539.356606</v>
      </c>
      <c r="Z139" s="151"/>
      <c r="AA139" s="156">
        <f>AA140+AA182</f>
        <v>0</v>
      </c>
      <c r="AR139" s="157" t="s">
        <v>153</v>
      </c>
      <c r="AT139" s="158" t="s">
        <v>76</v>
      </c>
      <c r="AU139" s="158" t="s">
        <v>77</v>
      </c>
      <c r="AY139" s="157" t="s">
        <v>143</v>
      </c>
      <c r="BK139" s="159">
        <f>BK140+BK182</f>
        <v>0</v>
      </c>
    </row>
    <row r="140" spans="2:63" s="9" customFormat="1" ht="19.9" customHeight="1">
      <c r="B140" s="150"/>
      <c r="C140" s="151"/>
      <c r="D140" s="160" t="s">
        <v>111</v>
      </c>
      <c r="E140" s="160"/>
      <c r="F140" s="160"/>
      <c r="G140" s="160"/>
      <c r="H140" s="160"/>
      <c r="I140" s="160"/>
      <c r="J140" s="160"/>
      <c r="K140" s="160"/>
      <c r="L140" s="160"/>
      <c r="M140" s="160"/>
      <c r="N140" s="248">
        <f>BK140</f>
        <v>0</v>
      </c>
      <c r="O140" s="249"/>
      <c r="P140" s="249"/>
      <c r="Q140" s="249"/>
      <c r="R140" s="153"/>
      <c r="T140" s="154"/>
      <c r="U140" s="151"/>
      <c r="V140" s="151"/>
      <c r="W140" s="155">
        <f>SUM(W141:W181)</f>
        <v>0</v>
      </c>
      <c r="X140" s="151"/>
      <c r="Y140" s="155">
        <f>SUM(Y141:Y181)</f>
        <v>4.1100200000000005</v>
      </c>
      <c r="Z140" s="151"/>
      <c r="AA140" s="156">
        <f>SUM(AA141:AA181)</f>
        <v>0</v>
      </c>
      <c r="AR140" s="157" t="s">
        <v>153</v>
      </c>
      <c r="AT140" s="158" t="s">
        <v>76</v>
      </c>
      <c r="AU140" s="158" t="s">
        <v>82</v>
      </c>
      <c r="AY140" s="157" t="s">
        <v>143</v>
      </c>
      <c r="BK140" s="159">
        <f>SUM(BK141:BK181)</f>
        <v>0</v>
      </c>
    </row>
    <row r="141" spans="2:65" s="1" customFormat="1" ht="38.25" customHeight="1">
      <c r="B141" s="34"/>
      <c r="C141" s="161" t="s">
        <v>178</v>
      </c>
      <c r="D141" s="161" t="s">
        <v>144</v>
      </c>
      <c r="E141" s="162" t="s">
        <v>179</v>
      </c>
      <c r="F141" s="237" t="s">
        <v>180</v>
      </c>
      <c r="G141" s="237"/>
      <c r="H141" s="237"/>
      <c r="I141" s="237"/>
      <c r="J141" s="163" t="s">
        <v>165</v>
      </c>
      <c r="K141" s="164">
        <v>318</v>
      </c>
      <c r="L141" s="238">
        <v>0</v>
      </c>
      <c r="M141" s="239"/>
      <c r="N141" s="240">
        <f aca="true" t="shared" si="5" ref="N141:N181">ROUND(L141*K141,2)</f>
        <v>0</v>
      </c>
      <c r="O141" s="240"/>
      <c r="P141" s="240"/>
      <c r="Q141" s="240"/>
      <c r="R141" s="36"/>
      <c r="T141" s="165" t="s">
        <v>22</v>
      </c>
      <c r="U141" s="43" t="s">
        <v>42</v>
      </c>
      <c r="V141" s="35"/>
      <c r="W141" s="166">
        <f aca="true" t="shared" si="6" ref="W141:W181">V141*K141</f>
        <v>0</v>
      </c>
      <c r="X141" s="166">
        <v>0</v>
      </c>
      <c r="Y141" s="166">
        <f aca="true" t="shared" si="7" ref="Y141:Y181">X141*K141</f>
        <v>0</v>
      </c>
      <c r="Z141" s="166">
        <v>0</v>
      </c>
      <c r="AA141" s="167">
        <f aca="true" t="shared" si="8" ref="AA141:AA181">Z141*K141</f>
        <v>0</v>
      </c>
      <c r="AR141" s="18" t="s">
        <v>181</v>
      </c>
      <c r="AT141" s="18" t="s">
        <v>144</v>
      </c>
      <c r="AU141" s="18" t="s">
        <v>98</v>
      </c>
      <c r="AY141" s="18" t="s">
        <v>143</v>
      </c>
      <c r="BE141" s="104">
        <f aca="true" t="shared" si="9" ref="BE141:BE181">IF(U141="základní",N141,0)</f>
        <v>0</v>
      </c>
      <c r="BF141" s="104">
        <f aca="true" t="shared" si="10" ref="BF141:BF181">IF(U141="snížená",N141,0)</f>
        <v>0</v>
      </c>
      <c r="BG141" s="104">
        <f aca="true" t="shared" si="11" ref="BG141:BG181">IF(U141="zákl. přenesená",N141,0)</f>
        <v>0</v>
      </c>
      <c r="BH141" s="104">
        <f aca="true" t="shared" si="12" ref="BH141:BH181">IF(U141="sníž. přenesená",N141,0)</f>
        <v>0</v>
      </c>
      <c r="BI141" s="104">
        <f aca="true" t="shared" si="13" ref="BI141:BI181">IF(U141="nulová",N141,0)</f>
        <v>0</v>
      </c>
      <c r="BJ141" s="18" t="s">
        <v>82</v>
      </c>
      <c r="BK141" s="104">
        <f aca="true" t="shared" si="14" ref="BK141:BK181">ROUND(L141*K141,2)</f>
        <v>0</v>
      </c>
      <c r="BL141" s="18" t="s">
        <v>181</v>
      </c>
      <c r="BM141" s="18" t="s">
        <v>182</v>
      </c>
    </row>
    <row r="142" spans="2:65" s="1" customFormat="1" ht="38.25" customHeight="1">
      <c r="B142" s="34"/>
      <c r="C142" s="161" t="s">
        <v>183</v>
      </c>
      <c r="D142" s="161" t="s">
        <v>144</v>
      </c>
      <c r="E142" s="162" t="s">
        <v>184</v>
      </c>
      <c r="F142" s="237" t="s">
        <v>185</v>
      </c>
      <c r="G142" s="237"/>
      <c r="H142" s="237"/>
      <c r="I142" s="237"/>
      <c r="J142" s="163" t="s">
        <v>165</v>
      </c>
      <c r="K142" s="164">
        <v>416</v>
      </c>
      <c r="L142" s="238">
        <v>0</v>
      </c>
      <c r="M142" s="239"/>
      <c r="N142" s="240">
        <f t="shared" si="5"/>
        <v>0</v>
      </c>
      <c r="O142" s="240"/>
      <c r="P142" s="240"/>
      <c r="Q142" s="240"/>
      <c r="R142" s="36"/>
      <c r="T142" s="165" t="s">
        <v>22</v>
      </c>
      <c r="U142" s="43" t="s">
        <v>42</v>
      </c>
      <c r="V142" s="35"/>
      <c r="W142" s="166">
        <f t="shared" si="6"/>
        <v>0</v>
      </c>
      <c r="X142" s="166">
        <v>0</v>
      </c>
      <c r="Y142" s="166">
        <f t="shared" si="7"/>
        <v>0</v>
      </c>
      <c r="Z142" s="166">
        <v>0</v>
      </c>
      <c r="AA142" s="167">
        <f t="shared" si="8"/>
        <v>0</v>
      </c>
      <c r="AR142" s="18" t="s">
        <v>181</v>
      </c>
      <c r="AT142" s="18" t="s">
        <v>144</v>
      </c>
      <c r="AU142" s="18" t="s">
        <v>98</v>
      </c>
      <c r="AY142" s="18" t="s">
        <v>143</v>
      </c>
      <c r="BE142" s="104">
        <f t="shared" si="9"/>
        <v>0</v>
      </c>
      <c r="BF142" s="104">
        <f t="shared" si="10"/>
        <v>0</v>
      </c>
      <c r="BG142" s="104">
        <f t="shared" si="11"/>
        <v>0</v>
      </c>
      <c r="BH142" s="104">
        <f t="shared" si="12"/>
        <v>0</v>
      </c>
      <c r="BI142" s="104">
        <f t="shared" si="13"/>
        <v>0</v>
      </c>
      <c r="BJ142" s="18" t="s">
        <v>82</v>
      </c>
      <c r="BK142" s="104">
        <f t="shared" si="14"/>
        <v>0</v>
      </c>
      <c r="BL142" s="18" t="s">
        <v>181</v>
      </c>
      <c r="BM142" s="18" t="s">
        <v>186</v>
      </c>
    </row>
    <row r="143" spans="2:65" s="1" customFormat="1" ht="38.25" customHeight="1">
      <c r="B143" s="34"/>
      <c r="C143" s="161" t="s">
        <v>187</v>
      </c>
      <c r="D143" s="161" t="s">
        <v>144</v>
      </c>
      <c r="E143" s="162" t="s">
        <v>188</v>
      </c>
      <c r="F143" s="237" t="s">
        <v>189</v>
      </c>
      <c r="G143" s="237"/>
      <c r="H143" s="237"/>
      <c r="I143" s="237"/>
      <c r="J143" s="163" t="s">
        <v>165</v>
      </c>
      <c r="K143" s="164">
        <v>344</v>
      </c>
      <c r="L143" s="238">
        <v>0</v>
      </c>
      <c r="M143" s="239"/>
      <c r="N143" s="240">
        <f t="shared" si="5"/>
        <v>0</v>
      </c>
      <c r="O143" s="240"/>
      <c r="P143" s="240"/>
      <c r="Q143" s="240"/>
      <c r="R143" s="36"/>
      <c r="T143" s="165" t="s">
        <v>22</v>
      </c>
      <c r="U143" s="43" t="s">
        <v>42</v>
      </c>
      <c r="V143" s="35"/>
      <c r="W143" s="166">
        <f t="shared" si="6"/>
        <v>0</v>
      </c>
      <c r="X143" s="166">
        <v>0</v>
      </c>
      <c r="Y143" s="166">
        <f t="shared" si="7"/>
        <v>0</v>
      </c>
      <c r="Z143" s="166">
        <v>0</v>
      </c>
      <c r="AA143" s="167">
        <f t="shared" si="8"/>
        <v>0</v>
      </c>
      <c r="AR143" s="18" t="s">
        <v>181</v>
      </c>
      <c r="AT143" s="18" t="s">
        <v>144</v>
      </c>
      <c r="AU143" s="18" t="s">
        <v>98</v>
      </c>
      <c r="AY143" s="18" t="s">
        <v>143</v>
      </c>
      <c r="BE143" s="104">
        <f t="shared" si="9"/>
        <v>0</v>
      </c>
      <c r="BF143" s="104">
        <f t="shared" si="10"/>
        <v>0</v>
      </c>
      <c r="BG143" s="104">
        <f t="shared" si="11"/>
        <v>0</v>
      </c>
      <c r="BH143" s="104">
        <f t="shared" si="12"/>
        <v>0</v>
      </c>
      <c r="BI143" s="104">
        <f t="shared" si="13"/>
        <v>0</v>
      </c>
      <c r="BJ143" s="18" t="s">
        <v>82</v>
      </c>
      <c r="BK143" s="104">
        <f t="shared" si="14"/>
        <v>0</v>
      </c>
      <c r="BL143" s="18" t="s">
        <v>181</v>
      </c>
      <c r="BM143" s="18" t="s">
        <v>190</v>
      </c>
    </row>
    <row r="144" spans="2:65" s="1" customFormat="1" ht="25.5" customHeight="1">
      <c r="B144" s="34"/>
      <c r="C144" s="161" t="s">
        <v>191</v>
      </c>
      <c r="D144" s="161" t="s">
        <v>144</v>
      </c>
      <c r="E144" s="162" t="s">
        <v>192</v>
      </c>
      <c r="F144" s="237" t="s">
        <v>193</v>
      </c>
      <c r="G144" s="237"/>
      <c r="H144" s="237"/>
      <c r="I144" s="237"/>
      <c r="J144" s="163" t="s">
        <v>165</v>
      </c>
      <c r="K144" s="164">
        <v>4</v>
      </c>
      <c r="L144" s="238">
        <v>0</v>
      </c>
      <c r="M144" s="239"/>
      <c r="N144" s="240">
        <f t="shared" si="5"/>
        <v>0</v>
      </c>
      <c r="O144" s="240"/>
      <c r="P144" s="240"/>
      <c r="Q144" s="240"/>
      <c r="R144" s="36"/>
      <c r="T144" s="165" t="s">
        <v>22</v>
      </c>
      <c r="U144" s="43" t="s">
        <v>42</v>
      </c>
      <c r="V144" s="35"/>
      <c r="W144" s="166">
        <f t="shared" si="6"/>
        <v>0</v>
      </c>
      <c r="X144" s="166">
        <v>0</v>
      </c>
      <c r="Y144" s="166">
        <f t="shared" si="7"/>
        <v>0</v>
      </c>
      <c r="Z144" s="166">
        <v>0</v>
      </c>
      <c r="AA144" s="167">
        <f t="shared" si="8"/>
        <v>0</v>
      </c>
      <c r="AR144" s="18" t="s">
        <v>181</v>
      </c>
      <c r="AT144" s="18" t="s">
        <v>144</v>
      </c>
      <c r="AU144" s="18" t="s">
        <v>98</v>
      </c>
      <c r="AY144" s="18" t="s">
        <v>143</v>
      </c>
      <c r="BE144" s="104">
        <f t="shared" si="9"/>
        <v>0</v>
      </c>
      <c r="BF144" s="104">
        <f t="shared" si="10"/>
        <v>0</v>
      </c>
      <c r="BG144" s="104">
        <f t="shared" si="11"/>
        <v>0</v>
      </c>
      <c r="BH144" s="104">
        <f t="shared" si="12"/>
        <v>0</v>
      </c>
      <c r="BI144" s="104">
        <f t="shared" si="13"/>
        <v>0</v>
      </c>
      <c r="BJ144" s="18" t="s">
        <v>82</v>
      </c>
      <c r="BK144" s="104">
        <f t="shared" si="14"/>
        <v>0</v>
      </c>
      <c r="BL144" s="18" t="s">
        <v>181</v>
      </c>
      <c r="BM144" s="18" t="s">
        <v>194</v>
      </c>
    </row>
    <row r="145" spans="2:65" s="1" customFormat="1" ht="16.5" customHeight="1">
      <c r="B145" s="34"/>
      <c r="C145" s="168" t="s">
        <v>195</v>
      </c>
      <c r="D145" s="168" t="s">
        <v>168</v>
      </c>
      <c r="E145" s="169" t="s">
        <v>196</v>
      </c>
      <c r="F145" s="241" t="s">
        <v>197</v>
      </c>
      <c r="G145" s="241"/>
      <c r="H145" s="241"/>
      <c r="I145" s="241"/>
      <c r="J145" s="170" t="s">
        <v>171</v>
      </c>
      <c r="K145" s="171">
        <v>1</v>
      </c>
      <c r="L145" s="242">
        <v>0</v>
      </c>
      <c r="M145" s="243"/>
      <c r="N145" s="244">
        <f t="shared" si="5"/>
        <v>0</v>
      </c>
      <c r="O145" s="240"/>
      <c r="P145" s="240"/>
      <c r="Q145" s="240"/>
      <c r="R145" s="36"/>
      <c r="T145" s="165" t="s">
        <v>22</v>
      </c>
      <c r="U145" s="43" t="s">
        <v>42</v>
      </c>
      <c r="V145" s="35"/>
      <c r="W145" s="166">
        <f t="shared" si="6"/>
        <v>0</v>
      </c>
      <c r="X145" s="166">
        <v>0</v>
      </c>
      <c r="Y145" s="166">
        <f t="shared" si="7"/>
        <v>0</v>
      </c>
      <c r="Z145" s="166">
        <v>0</v>
      </c>
      <c r="AA145" s="167">
        <f t="shared" si="8"/>
        <v>0</v>
      </c>
      <c r="AR145" s="18" t="s">
        <v>198</v>
      </c>
      <c r="AT145" s="18" t="s">
        <v>168</v>
      </c>
      <c r="AU145" s="18" t="s">
        <v>98</v>
      </c>
      <c r="AY145" s="18" t="s">
        <v>143</v>
      </c>
      <c r="BE145" s="104">
        <f t="shared" si="9"/>
        <v>0</v>
      </c>
      <c r="BF145" s="104">
        <f t="shared" si="10"/>
        <v>0</v>
      </c>
      <c r="BG145" s="104">
        <f t="shared" si="11"/>
        <v>0</v>
      </c>
      <c r="BH145" s="104">
        <f t="shared" si="12"/>
        <v>0</v>
      </c>
      <c r="BI145" s="104">
        <f t="shared" si="13"/>
        <v>0</v>
      </c>
      <c r="BJ145" s="18" t="s">
        <v>82</v>
      </c>
      <c r="BK145" s="104">
        <f t="shared" si="14"/>
        <v>0</v>
      </c>
      <c r="BL145" s="18" t="s">
        <v>181</v>
      </c>
      <c r="BM145" s="18" t="s">
        <v>199</v>
      </c>
    </row>
    <row r="146" spans="2:65" s="1" customFormat="1" ht="16.5" customHeight="1">
      <c r="B146" s="34"/>
      <c r="C146" s="168" t="s">
        <v>200</v>
      </c>
      <c r="D146" s="168" t="s">
        <v>168</v>
      </c>
      <c r="E146" s="169" t="s">
        <v>201</v>
      </c>
      <c r="F146" s="241" t="s">
        <v>202</v>
      </c>
      <c r="G146" s="241"/>
      <c r="H146" s="241"/>
      <c r="I146" s="241"/>
      <c r="J146" s="170" t="s">
        <v>171</v>
      </c>
      <c r="K146" s="171">
        <v>1</v>
      </c>
      <c r="L146" s="242">
        <v>0</v>
      </c>
      <c r="M146" s="243"/>
      <c r="N146" s="244">
        <f t="shared" si="5"/>
        <v>0</v>
      </c>
      <c r="O146" s="240"/>
      <c r="P146" s="240"/>
      <c r="Q146" s="240"/>
      <c r="R146" s="36"/>
      <c r="T146" s="165" t="s">
        <v>22</v>
      </c>
      <c r="U146" s="43" t="s">
        <v>42</v>
      </c>
      <c r="V146" s="35"/>
      <c r="W146" s="166">
        <f t="shared" si="6"/>
        <v>0</v>
      </c>
      <c r="X146" s="166">
        <v>0</v>
      </c>
      <c r="Y146" s="166">
        <f t="shared" si="7"/>
        <v>0</v>
      </c>
      <c r="Z146" s="166">
        <v>0</v>
      </c>
      <c r="AA146" s="167">
        <f t="shared" si="8"/>
        <v>0</v>
      </c>
      <c r="AR146" s="18" t="s">
        <v>198</v>
      </c>
      <c r="AT146" s="18" t="s">
        <v>168</v>
      </c>
      <c r="AU146" s="18" t="s">
        <v>98</v>
      </c>
      <c r="AY146" s="18" t="s">
        <v>143</v>
      </c>
      <c r="BE146" s="104">
        <f t="shared" si="9"/>
        <v>0</v>
      </c>
      <c r="BF146" s="104">
        <f t="shared" si="10"/>
        <v>0</v>
      </c>
      <c r="BG146" s="104">
        <f t="shared" si="11"/>
        <v>0</v>
      </c>
      <c r="BH146" s="104">
        <f t="shared" si="12"/>
        <v>0</v>
      </c>
      <c r="BI146" s="104">
        <f t="shared" si="13"/>
        <v>0</v>
      </c>
      <c r="BJ146" s="18" t="s">
        <v>82</v>
      </c>
      <c r="BK146" s="104">
        <f t="shared" si="14"/>
        <v>0</v>
      </c>
      <c r="BL146" s="18" t="s">
        <v>181</v>
      </c>
      <c r="BM146" s="18" t="s">
        <v>203</v>
      </c>
    </row>
    <row r="147" spans="2:65" s="1" customFormat="1" ht="16.5" customHeight="1">
      <c r="B147" s="34"/>
      <c r="C147" s="168" t="s">
        <v>204</v>
      </c>
      <c r="D147" s="168" t="s">
        <v>168</v>
      </c>
      <c r="E147" s="169" t="s">
        <v>205</v>
      </c>
      <c r="F147" s="241" t="s">
        <v>206</v>
      </c>
      <c r="G147" s="241"/>
      <c r="H147" s="241"/>
      <c r="I147" s="241"/>
      <c r="J147" s="170" t="s">
        <v>171</v>
      </c>
      <c r="K147" s="171">
        <v>1</v>
      </c>
      <c r="L147" s="242">
        <v>0</v>
      </c>
      <c r="M147" s="243"/>
      <c r="N147" s="244">
        <f t="shared" si="5"/>
        <v>0</v>
      </c>
      <c r="O147" s="240"/>
      <c r="P147" s="240"/>
      <c r="Q147" s="240"/>
      <c r="R147" s="36"/>
      <c r="T147" s="165" t="s">
        <v>22</v>
      </c>
      <c r="U147" s="43" t="s">
        <v>42</v>
      </c>
      <c r="V147" s="35"/>
      <c r="W147" s="166">
        <f t="shared" si="6"/>
        <v>0</v>
      </c>
      <c r="X147" s="166">
        <v>0</v>
      </c>
      <c r="Y147" s="166">
        <f t="shared" si="7"/>
        <v>0</v>
      </c>
      <c r="Z147" s="166">
        <v>0</v>
      </c>
      <c r="AA147" s="167">
        <f t="shared" si="8"/>
        <v>0</v>
      </c>
      <c r="AR147" s="18" t="s">
        <v>198</v>
      </c>
      <c r="AT147" s="18" t="s">
        <v>168</v>
      </c>
      <c r="AU147" s="18" t="s">
        <v>98</v>
      </c>
      <c r="AY147" s="18" t="s">
        <v>143</v>
      </c>
      <c r="BE147" s="104">
        <f t="shared" si="9"/>
        <v>0</v>
      </c>
      <c r="BF147" s="104">
        <f t="shared" si="10"/>
        <v>0</v>
      </c>
      <c r="BG147" s="104">
        <f t="shared" si="11"/>
        <v>0</v>
      </c>
      <c r="BH147" s="104">
        <f t="shared" si="12"/>
        <v>0</v>
      </c>
      <c r="BI147" s="104">
        <f t="shared" si="13"/>
        <v>0</v>
      </c>
      <c r="BJ147" s="18" t="s">
        <v>82</v>
      </c>
      <c r="BK147" s="104">
        <f t="shared" si="14"/>
        <v>0</v>
      </c>
      <c r="BL147" s="18" t="s">
        <v>181</v>
      </c>
      <c r="BM147" s="18" t="s">
        <v>207</v>
      </c>
    </row>
    <row r="148" spans="2:65" s="1" customFormat="1" ht="16.5" customHeight="1">
      <c r="B148" s="34"/>
      <c r="C148" s="168" t="s">
        <v>11</v>
      </c>
      <c r="D148" s="168" t="s">
        <v>168</v>
      </c>
      <c r="E148" s="169" t="s">
        <v>208</v>
      </c>
      <c r="F148" s="241" t="s">
        <v>209</v>
      </c>
      <c r="G148" s="241"/>
      <c r="H148" s="241"/>
      <c r="I148" s="241"/>
      <c r="J148" s="170" t="s">
        <v>171</v>
      </c>
      <c r="K148" s="171">
        <v>1</v>
      </c>
      <c r="L148" s="242">
        <v>0</v>
      </c>
      <c r="M148" s="243"/>
      <c r="N148" s="244">
        <f t="shared" si="5"/>
        <v>0</v>
      </c>
      <c r="O148" s="240"/>
      <c r="P148" s="240"/>
      <c r="Q148" s="240"/>
      <c r="R148" s="36"/>
      <c r="T148" s="165" t="s">
        <v>22</v>
      </c>
      <c r="U148" s="43" t="s">
        <v>42</v>
      </c>
      <c r="V148" s="35"/>
      <c r="W148" s="166">
        <f t="shared" si="6"/>
        <v>0</v>
      </c>
      <c r="X148" s="166">
        <v>0</v>
      </c>
      <c r="Y148" s="166">
        <f t="shared" si="7"/>
        <v>0</v>
      </c>
      <c r="Z148" s="166">
        <v>0</v>
      </c>
      <c r="AA148" s="167">
        <f t="shared" si="8"/>
        <v>0</v>
      </c>
      <c r="AR148" s="18" t="s">
        <v>198</v>
      </c>
      <c r="AT148" s="18" t="s">
        <v>168</v>
      </c>
      <c r="AU148" s="18" t="s">
        <v>98</v>
      </c>
      <c r="AY148" s="18" t="s">
        <v>143</v>
      </c>
      <c r="BE148" s="104">
        <f t="shared" si="9"/>
        <v>0</v>
      </c>
      <c r="BF148" s="104">
        <f t="shared" si="10"/>
        <v>0</v>
      </c>
      <c r="BG148" s="104">
        <f t="shared" si="11"/>
        <v>0</v>
      </c>
      <c r="BH148" s="104">
        <f t="shared" si="12"/>
        <v>0</v>
      </c>
      <c r="BI148" s="104">
        <f t="shared" si="13"/>
        <v>0</v>
      </c>
      <c r="BJ148" s="18" t="s">
        <v>82</v>
      </c>
      <c r="BK148" s="104">
        <f t="shared" si="14"/>
        <v>0</v>
      </c>
      <c r="BL148" s="18" t="s">
        <v>181</v>
      </c>
      <c r="BM148" s="18" t="s">
        <v>210</v>
      </c>
    </row>
    <row r="149" spans="2:65" s="1" customFormat="1" ht="25.5" customHeight="1">
      <c r="B149" s="34"/>
      <c r="C149" s="161" t="s">
        <v>160</v>
      </c>
      <c r="D149" s="161" t="s">
        <v>144</v>
      </c>
      <c r="E149" s="162" t="s">
        <v>211</v>
      </c>
      <c r="F149" s="237" t="s">
        <v>212</v>
      </c>
      <c r="G149" s="237"/>
      <c r="H149" s="237"/>
      <c r="I149" s="237"/>
      <c r="J149" s="163" t="s">
        <v>165</v>
      </c>
      <c r="K149" s="164">
        <v>51</v>
      </c>
      <c r="L149" s="238">
        <v>0</v>
      </c>
      <c r="M149" s="239"/>
      <c r="N149" s="240">
        <f t="shared" si="5"/>
        <v>0</v>
      </c>
      <c r="O149" s="240"/>
      <c r="P149" s="240"/>
      <c r="Q149" s="240"/>
      <c r="R149" s="36"/>
      <c r="T149" s="165" t="s">
        <v>22</v>
      </c>
      <c r="U149" s="43" t="s">
        <v>42</v>
      </c>
      <c r="V149" s="35"/>
      <c r="W149" s="166">
        <f t="shared" si="6"/>
        <v>0</v>
      </c>
      <c r="X149" s="166">
        <v>0</v>
      </c>
      <c r="Y149" s="166">
        <f t="shared" si="7"/>
        <v>0</v>
      </c>
      <c r="Z149" s="166">
        <v>0</v>
      </c>
      <c r="AA149" s="167">
        <f t="shared" si="8"/>
        <v>0</v>
      </c>
      <c r="AR149" s="18" t="s">
        <v>181</v>
      </c>
      <c r="AT149" s="18" t="s">
        <v>144</v>
      </c>
      <c r="AU149" s="18" t="s">
        <v>98</v>
      </c>
      <c r="AY149" s="18" t="s">
        <v>143</v>
      </c>
      <c r="BE149" s="104">
        <f t="shared" si="9"/>
        <v>0</v>
      </c>
      <c r="BF149" s="104">
        <f t="shared" si="10"/>
        <v>0</v>
      </c>
      <c r="BG149" s="104">
        <f t="shared" si="11"/>
        <v>0</v>
      </c>
      <c r="BH149" s="104">
        <f t="shared" si="12"/>
        <v>0</v>
      </c>
      <c r="BI149" s="104">
        <f t="shared" si="13"/>
        <v>0</v>
      </c>
      <c r="BJ149" s="18" t="s">
        <v>82</v>
      </c>
      <c r="BK149" s="104">
        <f t="shared" si="14"/>
        <v>0</v>
      </c>
      <c r="BL149" s="18" t="s">
        <v>181</v>
      </c>
      <c r="BM149" s="18" t="s">
        <v>213</v>
      </c>
    </row>
    <row r="150" spans="2:65" s="1" customFormat="1" ht="25.5" customHeight="1">
      <c r="B150" s="34"/>
      <c r="C150" s="161" t="s">
        <v>214</v>
      </c>
      <c r="D150" s="161" t="s">
        <v>144</v>
      </c>
      <c r="E150" s="162" t="s">
        <v>215</v>
      </c>
      <c r="F150" s="237" t="s">
        <v>216</v>
      </c>
      <c r="G150" s="237"/>
      <c r="H150" s="237"/>
      <c r="I150" s="237"/>
      <c r="J150" s="163" t="s">
        <v>165</v>
      </c>
      <c r="K150" s="164">
        <v>44</v>
      </c>
      <c r="L150" s="238">
        <v>0</v>
      </c>
      <c r="M150" s="239"/>
      <c r="N150" s="240">
        <f t="shared" si="5"/>
        <v>0</v>
      </c>
      <c r="O150" s="240"/>
      <c r="P150" s="240"/>
      <c r="Q150" s="240"/>
      <c r="R150" s="36"/>
      <c r="T150" s="165" t="s">
        <v>22</v>
      </c>
      <c r="U150" s="43" t="s">
        <v>42</v>
      </c>
      <c r="V150" s="35"/>
      <c r="W150" s="166">
        <f t="shared" si="6"/>
        <v>0</v>
      </c>
      <c r="X150" s="166">
        <v>0</v>
      </c>
      <c r="Y150" s="166">
        <f t="shared" si="7"/>
        <v>0</v>
      </c>
      <c r="Z150" s="166">
        <v>0</v>
      </c>
      <c r="AA150" s="167">
        <f t="shared" si="8"/>
        <v>0</v>
      </c>
      <c r="AR150" s="18" t="s">
        <v>181</v>
      </c>
      <c r="AT150" s="18" t="s">
        <v>144</v>
      </c>
      <c r="AU150" s="18" t="s">
        <v>98</v>
      </c>
      <c r="AY150" s="18" t="s">
        <v>143</v>
      </c>
      <c r="BE150" s="104">
        <f t="shared" si="9"/>
        <v>0</v>
      </c>
      <c r="BF150" s="104">
        <f t="shared" si="10"/>
        <v>0</v>
      </c>
      <c r="BG150" s="104">
        <f t="shared" si="11"/>
        <v>0</v>
      </c>
      <c r="BH150" s="104">
        <f t="shared" si="12"/>
        <v>0</v>
      </c>
      <c r="BI150" s="104">
        <f t="shared" si="13"/>
        <v>0</v>
      </c>
      <c r="BJ150" s="18" t="s">
        <v>82</v>
      </c>
      <c r="BK150" s="104">
        <f t="shared" si="14"/>
        <v>0</v>
      </c>
      <c r="BL150" s="18" t="s">
        <v>181</v>
      </c>
      <c r="BM150" s="18" t="s">
        <v>217</v>
      </c>
    </row>
    <row r="151" spans="2:65" s="1" customFormat="1" ht="16.5" customHeight="1">
      <c r="B151" s="34"/>
      <c r="C151" s="168" t="s">
        <v>218</v>
      </c>
      <c r="D151" s="168" t="s">
        <v>168</v>
      </c>
      <c r="E151" s="169" t="s">
        <v>219</v>
      </c>
      <c r="F151" s="241" t="s">
        <v>220</v>
      </c>
      <c r="G151" s="241"/>
      <c r="H151" s="241"/>
      <c r="I151" s="241"/>
      <c r="J151" s="170" t="s">
        <v>171</v>
      </c>
      <c r="K151" s="171">
        <v>2</v>
      </c>
      <c r="L151" s="242">
        <v>0</v>
      </c>
      <c r="M151" s="243"/>
      <c r="N151" s="244">
        <f t="shared" si="5"/>
        <v>0</v>
      </c>
      <c r="O151" s="240"/>
      <c r="P151" s="240"/>
      <c r="Q151" s="240"/>
      <c r="R151" s="36"/>
      <c r="T151" s="165" t="s">
        <v>22</v>
      </c>
      <c r="U151" s="43" t="s">
        <v>42</v>
      </c>
      <c r="V151" s="35"/>
      <c r="W151" s="166">
        <f t="shared" si="6"/>
        <v>0</v>
      </c>
      <c r="X151" s="166">
        <v>0</v>
      </c>
      <c r="Y151" s="166">
        <f t="shared" si="7"/>
        <v>0</v>
      </c>
      <c r="Z151" s="166">
        <v>0</v>
      </c>
      <c r="AA151" s="167">
        <f t="shared" si="8"/>
        <v>0</v>
      </c>
      <c r="AR151" s="18" t="s">
        <v>198</v>
      </c>
      <c r="AT151" s="18" t="s">
        <v>168</v>
      </c>
      <c r="AU151" s="18" t="s">
        <v>98</v>
      </c>
      <c r="AY151" s="18" t="s">
        <v>143</v>
      </c>
      <c r="BE151" s="104">
        <f t="shared" si="9"/>
        <v>0</v>
      </c>
      <c r="BF151" s="104">
        <f t="shared" si="10"/>
        <v>0</v>
      </c>
      <c r="BG151" s="104">
        <f t="shared" si="11"/>
        <v>0</v>
      </c>
      <c r="BH151" s="104">
        <f t="shared" si="12"/>
        <v>0</v>
      </c>
      <c r="BI151" s="104">
        <f t="shared" si="13"/>
        <v>0</v>
      </c>
      <c r="BJ151" s="18" t="s">
        <v>82</v>
      </c>
      <c r="BK151" s="104">
        <f t="shared" si="14"/>
        <v>0</v>
      </c>
      <c r="BL151" s="18" t="s">
        <v>181</v>
      </c>
      <c r="BM151" s="18" t="s">
        <v>221</v>
      </c>
    </row>
    <row r="152" spans="2:65" s="1" customFormat="1" ht="16.5" customHeight="1">
      <c r="B152" s="34"/>
      <c r="C152" s="168" t="s">
        <v>222</v>
      </c>
      <c r="D152" s="168" t="s">
        <v>168</v>
      </c>
      <c r="E152" s="169" t="s">
        <v>223</v>
      </c>
      <c r="F152" s="241" t="s">
        <v>224</v>
      </c>
      <c r="G152" s="241"/>
      <c r="H152" s="241"/>
      <c r="I152" s="241"/>
      <c r="J152" s="170" t="s">
        <v>171</v>
      </c>
      <c r="K152" s="171">
        <v>8</v>
      </c>
      <c r="L152" s="242">
        <v>0</v>
      </c>
      <c r="M152" s="243"/>
      <c r="N152" s="244">
        <f t="shared" si="5"/>
        <v>0</v>
      </c>
      <c r="O152" s="240"/>
      <c r="P152" s="240"/>
      <c r="Q152" s="240"/>
      <c r="R152" s="36"/>
      <c r="T152" s="165" t="s">
        <v>22</v>
      </c>
      <c r="U152" s="43" t="s">
        <v>42</v>
      </c>
      <c r="V152" s="35"/>
      <c r="W152" s="166">
        <f t="shared" si="6"/>
        <v>0</v>
      </c>
      <c r="X152" s="166">
        <v>0</v>
      </c>
      <c r="Y152" s="166">
        <f t="shared" si="7"/>
        <v>0</v>
      </c>
      <c r="Z152" s="166">
        <v>0</v>
      </c>
      <c r="AA152" s="167">
        <f t="shared" si="8"/>
        <v>0</v>
      </c>
      <c r="AR152" s="18" t="s">
        <v>198</v>
      </c>
      <c r="AT152" s="18" t="s">
        <v>168</v>
      </c>
      <c r="AU152" s="18" t="s">
        <v>98</v>
      </c>
      <c r="AY152" s="18" t="s">
        <v>143</v>
      </c>
      <c r="BE152" s="104">
        <f t="shared" si="9"/>
        <v>0</v>
      </c>
      <c r="BF152" s="104">
        <f t="shared" si="10"/>
        <v>0</v>
      </c>
      <c r="BG152" s="104">
        <f t="shared" si="11"/>
        <v>0</v>
      </c>
      <c r="BH152" s="104">
        <f t="shared" si="12"/>
        <v>0</v>
      </c>
      <c r="BI152" s="104">
        <f t="shared" si="13"/>
        <v>0</v>
      </c>
      <c r="BJ152" s="18" t="s">
        <v>82</v>
      </c>
      <c r="BK152" s="104">
        <f t="shared" si="14"/>
        <v>0</v>
      </c>
      <c r="BL152" s="18" t="s">
        <v>181</v>
      </c>
      <c r="BM152" s="18" t="s">
        <v>225</v>
      </c>
    </row>
    <row r="153" spans="2:65" s="1" customFormat="1" ht="16.5" customHeight="1">
      <c r="B153" s="34"/>
      <c r="C153" s="168" t="s">
        <v>226</v>
      </c>
      <c r="D153" s="168" t="s">
        <v>168</v>
      </c>
      <c r="E153" s="169" t="s">
        <v>227</v>
      </c>
      <c r="F153" s="241" t="s">
        <v>228</v>
      </c>
      <c r="G153" s="241"/>
      <c r="H153" s="241"/>
      <c r="I153" s="241"/>
      <c r="J153" s="170" t="s">
        <v>171</v>
      </c>
      <c r="K153" s="171">
        <v>33</v>
      </c>
      <c r="L153" s="242">
        <v>0</v>
      </c>
      <c r="M153" s="243"/>
      <c r="N153" s="244">
        <f t="shared" si="5"/>
        <v>0</v>
      </c>
      <c r="O153" s="240"/>
      <c r="P153" s="240"/>
      <c r="Q153" s="240"/>
      <c r="R153" s="36"/>
      <c r="T153" s="165" t="s">
        <v>22</v>
      </c>
      <c r="U153" s="43" t="s">
        <v>42</v>
      </c>
      <c r="V153" s="35"/>
      <c r="W153" s="166">
        <f t="shared" si="6"/>
        <v>0</v>
      </c>
      <c r="X153" s="166">
        <v>0</v>
      </c>
      <c r="Y153" s="166">
        <f t="shared" si="7"/>
        <v>0</v>
      </c>
      <c r="Z153" s="166">
        <v>0</v>
      </c>
      <c r="AA153" s="167">
        <f t="shared" si="8"/>
        <v>0</v>
      </c>
      <c r="AR153" s="18" t="s">
        <v>198</v>
      </c>
      <c r="AT153" s="18" t="s">
        <v>168</v>
      </c>
      <c r="AU153" s="18" t="s">
        <v>98</v>
      </c>
      <c r="AY153" s="18" t="s">
        <v>143</v>
      </c>
      <c r="BE153" s="104">
        <f t="shared" si="9"/>
        <v>0</v>
      </c>
      <c r="BF153" s="104">
        <f t="shared" si="10"/>
        <v>0</v>
      </c>
      <c r="BG153" s="104">
        <f t="shared" si="11"/>
        <v>0</v>
      </c>
      <c r="BH153" s="104">
        <f t="shared" si="12"/>
        <v>0</v>
      </c>
      <c r="BI153" s="104">
        <f t="shared" si="13"/>
        <v>0</v>
      </c>
      <c r="BJ153" s="18" t="s">
        <v>82</v>
      </c>
      <c r="BK153" s="104">
        <f t="shared" si="14"/>
        <v>0</v>
      </c>
      <c r="BL153" s="18" t="s">
        <v>181</v>
      </c>
      <c r="BM153" s="18" t="s">
        <v>229</v>
      </c>
    </row>
    <row r="154" spans="2:65" s="1" customFormat="1" ht="16.5" customHeight="1">
      <c r="B154" s="34"/>
      <c r="C154" s="168" t="s">
        <v>10</v>
      </c>
      <c r="D154" s="168" t="s">
        <v>168</v>
      </c>
      <c r="E154" s="169" t="s">
        <v>230</v>
      </c>
      <c r="F154" s="241" t="s">
        <v>231</v>
      </c>
      <c r="G154" s="241"/>
      <c r="H154" s="241"/>
      <c r="I154" s="241"/>
      <c r="J154" s="170" t="s">
        <v>171</v>
      </c>
      <c r="K154" s="171">
        <v>8</v>
      </c>
      <c r="L154" s="242">
        <v>0</v>
      </c>
      <c r="M154" s="243"/>
      <c r="N154" s="244">
        <f t="shared" si="5"/>
        <v>0</v>
      </c>
      <c r="O154" s="240"/>
      <c r="P154" s="240"/>
      <c r="Q154" s="240"/>
      <c r="R154" s="36"/>
      <c r="T154" s="165" t="s">
        <v>22</v>
      </c>
      <c r="U154" s="43" t="s">
        <v>42</v>
      </c>
      <c r="V154" s="35"/>
      <c r="W154" s="166">
        <f t="shared" si="6"/>
        <v>0</v>
      </c>
      <c r="X154" s="166">
        <v>0</v>
      </c>
      <c r="Y154" s="166">
        <f t="shared" si="7"/>
        <v>0</v>
      </c>
      <c r="Z154" s="166">
        <v>0</v>
      </c>
      <c r="AA154" s="167">
        <f t="shared" si="8"/>
        <v>0</v>
      </c>
      <c r="AR154" s="18" t="s">
        <v>198</v>
      </c>
      <c r="AT154" s="18" t="s">
        <v>168</v>
      </c>
      <c r="AU154" s="18" t="s">
        <v>98</v>
      </c>
      <c r="AY154" s="18" t="s">
        <v>143</v>
      </c>
      <c r="BE154" s="104">
        <f t="shared" si="9"/>
        <v>0</v>
      </c>
      <c r="BF154" s="104">
        <f t="shared" si="10"/>
        <v>0</v>
      </c>
      <c r="BG154" s="104">
        <f t="shared" si="11"/>
        <v>0</v>
      </c>
      <c r="BH154" s="104">
        <f t="shared" si="12"/>
        <v>0</v>
      </c>
      <c r="BI154" s="104">
        <f t="shared" si="13"/>
        <v>0</v>
      </c>
      <c r="BJ154" s="18" t="s">
        <v>82</v>
      </c>
      <c r="BK154" s="104">
        <f t="shared" si="14"/>
        <v>0</v>
      </c>
      <c r="BL154" s="18" t="s">
        <v>181</v>
      </c>
      <c r="BM154" s="18" t="s">
        <v>232</v>
      </c>
    </row>
    <row r="155" spans="2:65" s="1" customFormat="1" ht="16.5" customHeight="1">
      <c r="B155" s="34"/>
      <c r="C155" s="168" t="s">
        <v>233</v>
      </c>
      <c r="D155" s="168" t="s">
        <v>168</v>
      </c>
      <c r="E155" s="169" t="s">
        <v>234</v>
      </c>
      <c r="F155" s="241" t="s">
        <v>235</v>
      </c>
      <c r="G155" s="241"/>
      <c r="H155" s="241"/>
      <c r="I155" s="241"/>
      <c r="J155" s="170" t="s">
        <v>171</v>
      </c>
      <c r="K155" s="171">
        <v>1</v>
      </c>
      <c r="L155" s="242">
        <v>0</v>
      </c>
      <c r="M155" s="243"/>
      <c r="N155" s="244">
        <f t="shared" si="5"/>
        <v>0</v>
      </c>
      <c r="O155" s="240"/>
      <c r="P155" s="240"/>
      <c r="Q155" s="240"/>
      <c r="R155" s="36"/>
      <c r="T155" s="165" t="s">
        <v>22</v>
      </c>
      <c r="U155" s="43" t="s">
        <v>42</v>
      </c>
      <c r="V155" s="35"/>
      <c r="W155" s="166">
        <f t="shared" si="6"/>
        <v>0</v>
      </c>
      <c r="X155" s="166">
        <v>0</v>
      </c>
      <c r="Y155" s="166">
        <f t="shared" si="7"/>
        <v>0</v>
      </c>
      <c r="Z155" s="166">
        <v>0</v>
      </c>
      <c r="AA155" s="167">
        <f t="shared" si="8"/>
        <v>0</v>
      </c>
      <c r="AR155" s="18" t="s">
        <v>198</v>
      </c>
      <c r="AT155" s="18" t="s">
        <v>168</v>
      </c>
      <c r="AU155" s="18" t="s">
        <v>98</v>
      </c>
      <c r="AY155" s="18" t="s">
        <v>143</v>
      </c>
      <c r="BE155" s="104">
        <f t="shared" si="9"/>
        <v>0</v>
      </c>
      <c r="BF155" s="104">
        <f t="shared" si="10"/>
        <v>0</v>
      </c>
      <c r="BG155" s="104">
        <f t="shared" si="11"/>
        <v>0</v>
      </c>
      <c r="BH155" s="104">
        <f t="shared" si="12"/>
        <v>0</v>
      </c>
      <c r="BI155" s="104">
        <f t="shared" si="13"/>
        <v>0</v>
      </c>
      <c r="BJ155" s="18" t="s">
        <v>82</v>
      </c>
      <c r="BK155" s="104">
        <f t="shared" si="14"/>
        <v>0</v>
      </c>
      <c r="BL155" s="18" t="s">
        <v>181</v>
      </c>
      <c r="BM155" s="18" t="s">
        <v>236</v>
      </c>
    </row>
    <row r="156" spans="2:65" s="1" customFormat="1" ht="25.5" customHeight="1">
      <c r="B156" s="34"/>
      <c r="C156" s="161" t="s">
        <v>237</v>
      </c>
      <c r="D156" s="161" t="s">
        <v>144</v>
      </c>
      <c r="E156" s="162" t="s">
        <v>238</v>
      </c>
      <c r="F156" s="237" t="s">
        <v>239</v>
      </c>
      <c r="G156" s="237"/>
      <c r="H156" s="237"/>
      <c r="I156" s="237"/>
      <c r="J156" s="163" t="s">
        <v>165</v>
      </c>
      <c r="K156" s="164">
        <v>43</v>
      </c>
      <c r="L156" s="238">
        <v>0</v>
      </c>
      <c r="M156" s="239"/>
      <c r="N156" s="240">
        <f t="shared" si="5"/>
        <v>0</v>
      </c>
      <c r="O156" s="240"/>
      <c r="P156" s="240"/>
      <c r="Q156" s="240"/>
      <c r="R156" s="36"/>
      <c r="T156" s="165" t="s">
        <v>22</v>
      </c>
      <c r="U156" s="43" t="s">
        <v>42</v>
      </c>
      <c r="V156" s="35"/>
      <c r="W156" s="166">
        <f t="shared" si="6"/>
        <v>0</v>
      </c>
      <c r="X156" s="166">
        <v>0</v>
      </c>
      <c r="Y156" s="166">
        <f t="shared" si="7"/>
        <v>0</v>
      </c>
      <c r="Z156" s="166">
        <v>0</v>
      </c>
      <c r="AA156" s="167">
        <f t="shared" si="8"/>
        <v>0</v>
      </c>
      <c r="AR156" s="18" t="s">
        <v>181</v>
      </c>
      <c r="AT156" s="18" t="s">
        <v>144</v>
      </c>
      <c r="AU156" s="18" t="s">
        <v>98</v>
      </c>
      <c r="AY156" s="18" t="s">
        <v>143</v>
      </c>
      <c r="BE156" s="104">
        <f t="shared" si="9"/>
        <v>0</v>
      </c>
      <c r="BF156" s="104">
        <f t="shared" si="10"/>
        <v>0</v>
      </c>
      <c r="BG156" s="104">
        <f t="shared" si="11"/>
        <v>0</v>
      </c>
      <c r="BH156" s="104">
        <f t="shared" si="12"/>
        <v>0</v>
      </c>
      <c r="BI156" s="104">
        <f t="shared" si="13"/>
        <v>0</v>
      </c>
      <c r="BJ156" s="18" t="s">
        <v>82</v>
      </c>
      <c r="BK156" s="104">
        <f t="shared" si="14"/>
        <v>0</v>
      </c>
      <c r="BL156" s="18" t="s">
        <v>181</v>
      </c>
      <c r="BM156" s="18" t="s">
        <v>240</v>
      </c>
    </row>
    <row r="157" spans="2:65" s="1" customFormat="1" ht="25.5" customHeight="1">
      <c r="B157" s="34"/>
      <c r="C157" s="161" t="s">
        <v>241</v>
      </c>
      <c r="D157" s="161" t="s">
        <v>144</v>
      </c>
      <c r="E157" s="162" t="s">
        <v>242</v>
      </c>
      <c r="F157" s="237" t="s">
        <v>243</v>
      </c>
      <c r="G157" s="237"/>
      <c r="H157" s="237"/>
      <c r="I157" s="237"/>
      <c r="J157" s="163" t="s">
        <v>165</v>
      </c>
      <c r="K157" s="164">
        <v>45</v>
      </c>
      <c r="L157" s="238">
        <v>0</v>
      </c>
      <c r="M157" s="239"/>
      <c r="N157" s="240">
        <f t="shared" si="5"/>
        <v>0</v>
      </c>
      <c r="O157" s="240"/>
      <c r="P157" s="240"/>
      <c r="Q157" s="240"/>
      <c r="R157" s="36"/>
      <c r="T157" s="165" t="s">
        <v>22</v>
      </c>
      <c r="U157" s="43" t="s">
        <v>42</v>
      </c>
      <c r="V157" s="35"/>
      <c r="W157" s="166">
        <f t="shared" si="6"/>
        <v>0</v>
      </c>
      <c r="X157" s="166">
        <v>0</v>
      </c>
      <c r="Y157" s="166">
        <f t="shared" si="7"/>
        <v>0</v>
      </c>
      <c r="Z157" s="166">
        <v>0</v>
      </c>
      <c r="AA157" s="167">
        <f t="shared" si="8"/>
        <v>0</v>
      </c>
      <c r="AR157" s="18" t="s">
        <v>181</v>
      </c>
      <c r="AT157" s="18" t="s">
        <v>144</v>
      </c>
      <c r="AU157" s="18" t="s">
        <v>98</v>
      </c>
      <c r="AY157" s="18" t="s">
        <v>143</v>
      </c>
      <c r="BE157" s="104">
        <f t="shared" si="9"/>
        <v>0</v>
      </c>
      <c r="BF157" s="104">
        <f t="shared" si="10"/>
        <v>0</v>
      </c>
      <c r="BG157" s="104">
        <f t="shared" si="11"/>
        <v>0</v>
      </c>
      <c r="BH157" s="104">
        <f t="shared" si="12"/>
        <v>0</v>
      </c>
      <c r="BI157" s="104">
        <f t="shared" si="13"/>
        <v>0</v>
      </c>
      <c r="BJ157" s="18" t="s">
        <v>82</v>
      </c>
      <c r="BK157" s="104">
        <f t="shared" si="14"/>
        <v>0</v>
      </c>
      <c r="BL157" s="18" t="s">
        <v>181</v>
      </c>
      <c r="BM157" s="18" t="s">
        <v>244</v>
      </c>
    </row>
    <row r="158" spans="2:65" s="1" customFormat="1" ht="16.5" customHeight="1">
      <c r="B158" s="34"/>
      <c r="C158" s="168" t="s">
        <v>245</v>
      </c>
      <c r="D158" s="168" t="s">
        <v>168</v>
      </c>
      <c r="E158" s="169" t="s">
        <v>246</v>
      </c>
      <c r="F158" s="241" t="s">
        <v>247</v>
      </c>
      <c r="G158" s="241"/>
      <c r="H158" s="241"/>
      <c r="I158" s="241"/>
      <c r="J158" s="170" t="s">
        <v>171</v>
      </c>
      <c r="K158" s="171">
        <v>2</v>
      </c>
      <c r="L158" s="242">
        <v>0</v>
      </c>
      <c r="M158" s="243"/>
      <c r="N158" s="244">
        <f t="shared" si="5"/>
        <v>0</v>
      </c>
      <c r="O158" s="240"/>
      <c r="P158" s="240"/>
      <c r="Q158" s="240"/>
      <c r="R158" s="36"/>
      <c r="T158" s="165" t="s">
        <v>22</v>
      </c>
      <c r="U158" s="43" t="s">
        <v>42</v>
      </c>
      <c r="V158" s="35"/>
      <c r="W158" s="166">
        <f t="shared" si="6"/>
        <v>0</v>
      </c>
      <c r="X158" s="166">
        <v>0</v>
      </c>
      <c r="Y158" s="166">
        <f t="shared" si="7"/>
        <v>0</v>
      </c>
      <c r="Z158" s="166">
        <v>0</v>
      </c>
      <c r="AA158" s="167">
        <f t="shared" si="8"/>
        <v>0</v>
      </c>
      <c r="AR158" s="18" t="s">
        <v>198</v>
      </c>
      <c r="AT158" s="18" t="s">
        <v>168</v>
      </c>
      <c r="AU158" s="18" t="s">
        <v>98</v>
      </c>
      <c r="AY158" s="18" t="s">
        <v>143</v>
      </c>
      <c r="BE158" s="104">
        <f t="shared" si="9"/>
        <v>0</v>
      </c>
      <c r="BF158" s="104">
        <f t="shared" si="10"/>
        <v>0</v>
      </c>
      <c r="BG158" s="104">
        <f t="shared" si="11"/>
        <v>0</v>
      </c>
      <c r="BH158" s="104">
        <f t="shared" si="12"/>
        <v>0</v>
      </c>
      <c r="BI158" s="104">
        <f t="shared" si="13"/>
        <v>0</v>
      </c>
      <c r="BJ158" s="18" t="s">
        <v>82</v>
      </c>
      <c r="BK158" s="104">
        <f t="shared" si="14"/>
        <v>0</v>
      </c>
      <c r="BL158" s="18" t="s">
        <v>181</v>
      </c>
      <c r="BM158" s="18" t="s">
        <v>248</v>
      </c>
    </row>
    <row r="159" spans="2:65" s="1" customFormat="1" ht="16.5" customHeight="1">
      <c r="B159" s="34"/>
      <c r="C159" s="168" t="s">
        <v>249</v>
      </c>
      <c r="D159" s="168" t="s">
        <v>168</v>
      </c>
      <c r="E159" s="169" t="s">
        <v>250</v>
      </c>
      <c r="F159" s="241" t="s">
        <v>251</v>
      </c>
      <c r="G159" s="241"/>
      <c r="H159" s="241"/>
      <c r="I159" s="241"/>
      <c r="J159" s="170" t="s">
        <v>171</v>
      </c>
      <c r="K159" s="171">
        <v>41</v>
      </c>
      <c r="L159" s="242">
        <v>0</v>
      </c>
      <c r="M159" s="243"/>
      <c r="N159" s="244">
        <f t="shared" si="5"/>
        <v>0</v>
      </c>
      <c r="O159" s="240"/>
      <c r="P159" s="240"/>
      <c r="Q159" s="240"/>
      <c r="R159" s="36"/>
      <c r="T159" s="165" t="s">
        <v>22</v>
      </c>
      <c r="U159" s="43" t="s">
        <v>42</v>
      </c>
      <c r="V159" s="35"/>
      <c r="W159" s="166">
        <f t="shared" si="6"/>
        <v>0</v>
      </c>
      <c r="X159" s="166">
        <v>0</v>
      </c>
      <c r="Y159" s="166">
        <f t="shared" si="7"/>
        <v>0</v>
      </c>
      <c r="Z159" s="166">
        <v>0</v>
      </c>
      <c r="AA159" s="167">
        <f t="shared" si="8"/>
        <v>0</v>
      </c>
      <c r="AR159" s="18" t="s">
        <v>198</v>
      </c>
      <c r="AT159" s="18" t="s">
        <v>168</v>
      </c>
      <c r="AU159" s="18" t="s">
        <v>98</v>
      </c>
      <c r="AY159" s="18" t="s">
        <v>143</v>
      </c>
      <c r="BE159" s="104">
        <f t="shared" si="9"/>
        <v>0</v>
      </c>
      <c r="BF159" s="104">
        <f t="shared" si="10"/>
        <v>0</v>
      </c>
      <c r="BG159" s="104">
        <f t="shared" si="11"/>
        <v>0</v>
      </c>
      <c r="BH159" s="104">
        <f t="shared" si="12"/>
        <v>0</v>
      </c>
      <c r="BI159" s="104">
        <f t="shared" si="13"/>
        <v>0</v>
      </c>
      <c r="BJ159" s="18" t="s">
        <v>82</v>
      </c>
      <c r="BK159" s="104">
        <f t="shared" si="14"/>
        <v>0</v>
      </c>
      <c r="BL159" s="18" t="s">
        <v>181</v>
      </c>
      <c r="BM159" s="18" t="s">
        <v>252</v>
      </c>
    </row>
    <row r="160" spans="2:65" s="1" customFormat="1" ht="16.5" customHeight="1">
      <c r="B160" s="34"/>
      <c r="C160" s="168" t="s">
        <v>253</v>
      </c>
      <c r="D160" s="168" t="s">
        <v>168</v>
      </c>
      <c r="E160" s="169" t="s">
        <v>254</v>
      </c>
      <c r="F160" s="241" t="s">
        <v>255</v>
      </c>
      <c r="G160" s="241"/>
      <c r="H160" s="241"/>
      <c r="I160" s="241"/>
      <c r="J160" s="170" t="s">
        <v>171</v>
      </c>
      <c r="K160" s="171">
        <v>1</v>
      </c>
      <c r="L160" s="242">
        <v>0</v>
      </c>
      <c r="M160" s="243"/>
      <c r="N160" s="244">
        <f t="shared" si="5"/>
        <v>0</v>
      </c>
      <c r="O160" s="240"/>
      <c r="P160" s="240"/>
      <c r="Q160" s="240"/>
      <c r="R160" s="36"/>
      <c r="T160" s="165" t="s">
        <v>22</v>
      </c>
      <c r="U160" s="43" t="s">
        <v>42</v>
      </c>
      <c r="V160" s="35"/>
      <c r="W160" s="166">
        <f t="shared" si="6"/>
        <v>0</v>
      </c>
      <c r="X160" s="166">
        <v>0</v>
      </c>
      <c r="Y160" s="166">
        <f t="shared" si="7"/>
        <v>0</v>
      </c>
      <c r="Z160" s="166">
        <v>0</v>
      </c>
      <c r="AA160" s="167">
        <f t="shared" si="8"/>
        <v>0</v>
      </c>
      <c r="AR160" s="18" t="s">
        <v>198</v>
      </c>
      <c r="AT160" s="18" t="s">
        <v>168</v>
      </c>
      <c r="AU160" s="18" t="s">
        <v>98</v>
      </c>
      <c r="AY160" s="18" t="s">
        <v>143</v>
      </c>
      <c r="BE160" s="104">
        <f t="shared" si="9"/>
        <v>0</v>
      </c>
      <c r="BF160" s="104">
        <f t="shared" si="10"/>
        <v>0</v>
      </c>
      <c r="BG160" s="104">
        <f t="shared" si="11"/>
        <v>0</v>
      </c>
      <c r="BH160" s="104">
        <f t="shared" si="12"/>
        <v>0</v>
      </c>
      <c r="BI160" s="104">
        <f t="shared" si="13"/>
        <v>0</v>
      </c>
      <c r="BJ160" s="18" t="s">
        <v>82</v>
      </c>
      <c r="BK160" s="104">
        <f t="shared" si="14"/>
        <v>0</v>
      </c>
      <c r="BL160" s="18" t="s">
        <v>181</v>
      </c>
      <c r="BM160" s="18" t="s">
        <v>256</v>
      </c>
    </row>
    <row r="161" spans="2:65" s="1" customFormat="1" ht="16.5" customHeight="1">
      <c r="B161" s="34"/>
      <c r="C161" s="168" t="s">
        <v>257</v>
      </c>
      <c r="D161" s="168" t="s">
        <v>168</v>
      </c>
      <c r="E161" s="169" t="s">
        <v>258</v>
      </c>
      <c r="F161" s="241" t="s">
        <v>259</v>
      </c>
      <c r="G161" s="241"/>
      <c r="H161" s="241"/>
      <c r="I161" s="241"/>
      <c r="J161" s="170" t="s">
        <v>171</v>
      </c>
      <c r="K161" s="171">
        <v>1</v>
      </c>
      <c r="L161" s="242">
        <v>0</v>
      </c>
      <c r="M161" s="243"/>
      <c r="N161" s="244">
        <f t="shared" si="5"/>
        <v>0</v>
      </c>
      <c r="O161" s="240"/>
      <c r="P161" s="240"/>
      <c r="Q161" s="240"/>
      <c r="R161" s="36"/>
      <c r="T161" s="165" t="s">
        <v>22</v>
      </c>
      <c r="U161" s="43" t="s">
        <v>42</v>
      </c>
      <c r="V161" s="35"/>
      <c r="W161" s="166">
        <f t="shared" si="6"/>
        <v>0</v>
      </c>
      <c r="X161" s="166">
        <v>0</v>
      </c>
      <c r="Y161" s="166">
        <f t="shared" si="7"/>
        <v>0</v>
      </c>
      <c r="Z161" s="166">
        <v>0</v>
      </c>
      <c r="AA161" s="167">
        <f t="shared" si="8"/>
        <v>0</v>
      </c>
      <c r="AR161" s="18" t="s">
        <v>198</v>
      </c>
      <c r="AT161" s="18" t="s">
        <v>168</v>
      </c>
      <c r="AU161" s="18" t="s">
        <v>98</v>
      </c>
      <c r="AY161" s="18" t="s">
        <v>143</v>
      </c>
      <c r="BE161" s="104">
        <f t="shared" si="9"/>
        <v>0</v>
      </c>
      <c r="BF161" s="104">
        <f t="shared" si="10"/>
        <v>0</v>
      </c>
      <c r="BG161" s="104">
        <f t="shared" si="11"/>
        <v>0</v>
      </c>
      <c r="BH161" s="104">
        <f t="shared" si="12"/>
        <v>0</v>
      </c>
      <c r="BI161" s="104">
        <f t="shared" si="13"/>
        <v>0</v>
      </c>
      <c r="BJ161" s="18" t="s">
        <v>82</v>
      </c>
      <c r="BK161" s="104">
        <f t="shared" si="14"/>
        <v>0</v>
      </c>
      <c r="BL161" s="18" t="s">
        <v>181</v>
      </c>
      <c r="BM161" s="18" t="s">
        <v>260</v>
      </c>
    </row>
    <row r="162" spans="2:65" s="1" customFormat="1" ht="38.25" customHeight="1">
      <c r="B162" s="34"/>
      <c r="C162" s="161" t="s">
        <v>261</v>
      </c>
      <c r="D162" s="161" t="s">
        <v>144</v>
      </c>
      <c r="E162" s="162" t="s">
        <v>262</v>
      </c>
      <c r="F162" s="237" t="s">
        <v>263</v>
      </c>
      <c r="G162" s="237"/>
      <c r="H162" s="237"/>
      <c r="I162" s="237"/>
      <c r="J162" s="163" t="s">
        <v>165</v>
      </c>
      <c r="K162" s="164">
        <v>43</v>
      </c>
      <c r="L162" s="238">
        <v>0</v>
      </c>
      <c r="M162" s="239"/>
      <c r="N162" s="240">
        <f t="shared" si="5"/>
        <v>0</v>
      </c>
      <c r="O162" s="240"/>
      <c r="P162" s="240"/>
      <c r="Q162" s="240"/>
      <c r="R162" s="36"/>
      <c r="T162" s="165" t="s">
        <v>22</v>
      </c>
      <c r="U162" s="43" t="s">
        <v>42</v>
      </c>
      <c r="V162" s="35"/>
      <c r="W162" s="166">
        <f t="shared" si="6"/>
        <v>0</v>
      </c>
      <c r="X162" s="166">
        <v>0</v>
      </c>
      <c r="Y162" s="166">
        <f t="shared" si="7"/>
        <v>0</v>
      </c>
      <c r="Z162" s="166">
        <v>0</v>
      </c>
      <c r="AA162" s="167">
        <f t="shared" si="8"/>
        <v>0</v>
      </c>
      <c r="AR162" s="18" t="s">
        <v>181</v>
      </c>
      <c r="AT162" s="18" t="s">
        <v>144</v>
      </c>
      <c r="AU162" s="18" t="s">
        <v>98</v>
      </c>
      <c r="AY162" s="18" t="s">
        <v>143</v>
      </c>
      <c r="BE162" s="104">
        <f t="shared" si="9"/>
        <v>0</v>
      </c>
      <c r="BF162" s="104">
        <f t="shared" si="10"/>
        <v>0</v>
      </c>
      <c r="BG162" s="104">
        <f t="shared" si="11"/>
        <v>0</v>
      </c>
      <c r="BH162" s="104">
        <f t="shared" si="12"/>
        <v>0</v>
      </c>
      <c r="BI162" s="104">
        <f t="shared" si="13"/>
        <v>0</v>
      </c>
      <c r="BJ162" s="18" t="s">
        <v>82</v>
      </c>
      <c r="BK162" s="104">
        <f t="shared" si="14"/>
        <v>0</v>
      </c>
      <c r="BL162" s="18" t="s">
        <v>181</v>
      </c>
      <c r="BM162" s="18" t="s">
        <v>264</v>
      </c>
    </row>
    <row r="163" spans="2:65" s="1" customFormat="1" ht="16.5" customHeight="1">
      <c r="B163" s="34"/>
      <c r="C163" s="161" t="s">
        <v>265</v>
      </c>
      <c r="D163" s="161" t="s">
        <v>144</v>
      </c>
      <c r="E163" s="162" t="s">
        <v>266</v>
      </c>
      <c r="F163" s="237" t="s">
        <v>267</v>
      </c>
      <c r="G163" s="237"/>
      <c r="H163" s="237"/>
      <c r="I163" s="237"/>
      <c r="J163" s="163" t="s">
        <v>165</v>
      </c>
      <c r="K163" s="164">
        <v>33</v>
      </c>
      <c r="L163" s="238">
        <v>0</v>
      </c>
      <c r="M163" s="239"/>
      <c r="N163" s="240">
        <f t="shared" si="5"/>
        <v>0</v>
      </c>
      <c r="O163" s="240"/>
      <c r="P163" s="240"/>
      <c r="Q163" s="240"/>
      <c r="R163" s="36"/>
      <c r="T163" s="165" t="s">
        <v>22</v>
      </c>
      <c r="U163" s="43" t="s">
        <v>42</v>
      </c>
      <c r="V163" s="35"/>
      <c r="W163" s="166">
        <f t="shared" si="6"/>
        <v>0</v>
      </c>
      <c r="X163" s="166">
        <v>0</v>
      </c>
      <c r="Y163" s="166">
        <f t="shared" si="7"/>
        <v>0</v>
      </c>
      <c r="Z163" s="166">
        <v>0</v>
      </c>
      <c r="AA163" s="167">
        <f t="shared" si="8"/>
        <v>0</v>
      </c>
      <c r="AR163" s="18" t="s">
        <v>181</v>
      </c>
      <c r="AT163" s="18" t="s">
        <v>144</v>
      </c>
      <c r="AU163" s="18" t="s">
        <v>98</v>
      </c>
      <c r="AY163" s="18" t="s">
        <v>143</v>
      </c>
      <c r="BE163" s="104">
        <f t="shared" si="9"/>
        <v>0</v>
      </c>
      <c r="BF163" s="104">
        <f t="shared" si="10"/>
        <v>0</v>
      </c>
      <c r="BG163" s="104">
        <f t="shared" si="11"/>
        <v>0</v>
      </c>
      <c r="BH163" s="104">
        <f t="shared" si="12"/>
        <v>0</v>
      </c>
      <c r="BI163" s="104">
        <f t="shared" si="13"/>
        <v>0</v>
      </c>
      <c r="BJ163" s="18" t="s">
        <v>82</v>
      </c>
      <c r="BK163" s="104">
        <f t="shared" si="14"/>
        <v>0</v>
      </c>
      <c r="BL163" s="18" t="s">
        <v>181</v>
      </c>
      <c r="BM163" s="18" t="s">
        <v>268</v>
      </c>
    </row>
    <row r="164" spans="2:65" s="1" customFormat="1" ht="25.5" customHeight="1">
      <c r="B164" s="34"/>
      <c r="C164" s="161" t="s">
        <v>269</v>
      </c>
      <c r="D164" s="161" t="s">
        <v>144</v>
      </c>
      <c r="E164" s="162" t="s">
        <v>270</v>
      </c>
      <c r="F164" s="237" t="s">
        <v>271</v>
      </c>
      <c r="G164" s="237"/>
      <c r="H164" s="237"/>
      <c r="I164" s="237"/>
      <c r="J164" s="163" t="s">
        <v>165</v>
      </c>
      <c r="K164" s="164">
        <v>44</v>
      </c>
      <c r="L164" s="238">
        <v>0</v>
      </c>
      <c r="M164" s="239"/>
      <c r="N164" s="240">
        <f t="shared" si="5"/>
        <v>0</v>
      </c>
      <c r="O164" s="240"/>
      <c r="P164" s="240"/>
      <c r="Q164" s="240"/>
      <c r="R164" s="36"/>
      <c r="T164" s="165" t="s">
        <v>22</v>
      </c>
      <c r="U164" s="43" t="s">
        <v>42</v>
      </c>
      <c r="V164" s="35"/>
      <c r="W164" s="166">
        <f t="shared" si="6"/>
        <v>0</v>
      </c>
      <c r="X164" s="166">
        <v>0</v>
      </c>
      <c r="Y164" s="166">
        <f t="shared" si="7"/>
        <v>0</v>
      </c>
      <c r="Z164" s="166">
        <v>0</v>
      </c>
      <c r="AA164" s="167">
        <f t="shared" si="8"/>
        <v>0</v>
      </c>
      <c r="AR164" s="18" t="s">
        <v>181</v>
      </c>
      <c r="AT164" s="18" t="s">
        <v>144</v>
      </c>
      <c r="AU164" s="18" t="s">
        <v>98</v>
      </c>
      <c r="AY164" s="18" t="s">
        <v>143</v>
      </c>
      <c r="BE164" s="104">
        <f t="shared" si="9"/>
        <v>0</v>
      </c>
      <c r="BF164" s="104">
        <f t="shared" si="10"/>
        <v>0</v>
      </c>
      <c r="BG164" s="104">
        <f t="shared" si="11"/>
        <v>0</v>
      </c>
      <c r="BH164" s="104">
        <f t="shared" si="12"/>
        <v>0</v>
      </c>
      <c r="BI164" s="104">
        <f t="shared" si="13"/>
        <v>0</v>
      </c>
      <c r="BJ164" s="18" t="s">
        <v>82</v>
      </c>
      <c r="BK164" s="104">
        <f t="shared" si="14"/>
        <v>0</v>
      </c>
      <c r="BL164" s="18" t="s">
        <v>181</v>
      </c>
      <c r="BM164" s="18" t="s">
        <v>272</v>
      </c>
    </row>
    <row r="165" spans="2:65" s="1" customFormat="1" ht="16.5" customHeight="1">
      <c r="B165" s="34"/>
      <c r="C165" s="168" t="s">
        <v>172</v>
      </c>
      <c r="D165" s="168" t="s">
        <v>168</v>
      </c>
      <c r="E165" s="169" t="s">
        <v>273</v>
      </c>
      <c r="F165" s="241" t="s">
        <v>274</v>
      </c>
      <c r="G165" s="241"/>
      <c r="H165" s="241"/>
      <c r="I165" s="241"/>
      <c r="J165" s="170" t="s">
        <v>171</v>
      </c>
      <c r="K165" s="171">
        <v>44</v>
      </c>
      <c r="L165" s="242">
        <v>0</v>
      </c>
      <c r="M165" s="243"/>
      <c r="N165" s="244">
        <f t="shared" si="5"/>
        <v>0</v>
      </c>
      <c r="O165" s="240"/>
      <c r="P165" s="240"/>
      <c r="Q165" s="240"/>
      <c r="R165" s="36"/>
      <c r="T165" s="165" t="s">
        <v>22</v>
      </c>
      <c r="U165" s="43" t="s">
        <v>42</v>
      </c>
      <c r="V165" s="35"/>
      <c r="W165" s="166">
        <f t="shared" si="6"/>
        <v>0</v>
      </c>
      <c r="X165" s="166">
        <v>0</v>
      </c>
      <c r="Y165" s="166">
        <f t="shared" si="7"/>
        <v>0</v>
      </c>
      <c r="Z165" s="166">
        <v>0</v>
      </c>
      <c r="AA165" s="167">
        <f t="shared" si="8"/>
        <v>0</v>
      </c>
      <c r="AR165" s="18" t="s">
        <v>198</v>
      </c>
      <c r="AT165" s="18" t="s">
        <v>168</v>
      </c>
      <c r="AU165" s="18" t="s">
        <v>98</v>
      </c>
      <c r="AY165" s="18" t="s">
        <v>143</v>
      </c>
      <c r="BE165" s="104">
        <f t="shared" si="9"/>
        <v>0</v>
      </c>
      <c r="BF165" s="104">
        <f t="shared" si="10"/>
        <v>0</v>
      </c>
      <c r="BG165" s="104">
        <f t="shared" si="11"/>
        <v>0</v>
      </c>
      <c r="BH165" s="104">
        <f t="shared" si="12"/>
        <v>0</v>
      </c>
      <c r="BI165" s="104">
        <f t="shared" si="13"/>
        <v>0</v>
      </c>
      <c r="BJ165" s="18" t="s">
        <v>82</v>
      </c>
      <c r="BK165" s="104">
        <f t="shared" si="14"/>
        <v>0</v>
      </c>
      <c r="BL165" s="18" t="s">
        <v>181</v>
      </c>
      <c r="BM165" s="18" t="s">
        <v>275</v>
      </c>
    </row>
    <row r="166" spans="2:65" s="1" customFormat="1" ht="25.5" customHeight="1">
      <c r="B166" s="34"/>
      <c r="C166" s="161" t="s">
        <v>276</v>
      </c>
      <c r="D166" s="161" t="s">
        <v>144</v>
      </c>
      <c r="E166" s="162" t="s">
        <v>277</v>
      </c>
      <c r="F166" s="237" t="s">
        <v>278</v>
      </c>
      <c r="G166" s="237"/>
      <c r="H166" s="237"/>
      <c r="I166" s="237"/>
      <c r="J166" s="163" t="s">
        <v>165</v>
      </c>
      <c r="K166" s="164">
        <v>43</v>
      </c>
      <c r="L166" s="238">
        <v>0</v>
      </c>
      <c r="M166" s="239"/>
      <c r="N166" s="240">
        <f t="shared" si="5"/>
        <v>0</v>
      </c>
      <c r="O166" s="240"/>
      <c r="P166" s="240"/>
      <c r="Q166" s="240"/>
      <c r="R166" s="36"/>
      <c r="T166" s="165" t="s">
        <v>22</v>
      </c>
      <c r="U166" s="43" t="s">
        <v>42</v>
      </c>
      <c r="V166" s="35"/>
      <c r="W166" s="166">
        <f t="shared" si="6"/>
        <v>0</v>
      </c>
      <c r="X166" s="166">
        <v>0</v>
      </c>
      <c r="Y166" s="166">
        <f t="shared" si="7"/>
        <v>0</v>
      </c>
      <c r="Z166" s="166">
        <v>0</v>
      </c>
      <c r="AA166" s="167">
        <f t="shared" si="8"/>
        <v>0</v>
      </c>
      <c r="AR166" s="18" t="s">
        <v>181</v>
      </c>
      <c r="AT166" s="18" t="s">
        <v>144</v>
      </c>
      <c r="AU166" s="18" t="s">
        <v>98</v>
      </c>
      <c r="AY166" s="18" t="s">
        <v>143</v>
      </c>
      <c r="BE166" s="104">
        <f t="shared" si="9"/>
        <v>0</v>
      </c>
      <c r="BF166" s="104">
        <f t="shared" si="10"/>
        <v>0</v>
      </c>
      <c r="BG166" s="104">
        <f t="shared" si="11"/>
        <v>0</v>
      </c>
      <c r="BH166" s="104">
        <f t="shared" si="12"/>
        <v>0</v>
      </c>
      <c r="BI166" s="104">
        <f t="shared" si="13"/>
        <v>0</v>
      </c>
      <c r="BJ166" s="18" t="s">
        <v>82</v>
      </c>
      <c r="BK166" s="104">
        <f t="shared" si="14"/>
        <v>0</v>
      </c>
      <c r="BL166" s="18" t="s">
        <v>181</v>
      </c>
      <c r="BM166" s="18" t="s">
        <v>279</v>
      </c>
    </row>
    <row r="167" spans="2:65" s="1" customFormat="1" ht="38.25" customHeight="1">
      <c r="B167" s="34"/>
      <c r="C167" s="161" t="s">
        <v>280</v>
      </c>
      <c r="D167" s="161" t="s">
        <v>144</v>
      </c>
      <c r="E167" s="162" t="s">
        <v>281</v>
      </c>
      <c r="F167" s="237" t="s">
        <v>282</v>
      </c>
      <c r="G167" s="237"/>
      <c r="H167" s="237"/>
      <c r="I167" s="237"/>
      <c r="J167" s="163" t="s">
        <v>159</v>
      </c>
      <c r="K167" s="164">
        <v>1998</v>
      </c>
      <c r="L167" s="238">
        <v>0</v>
      </c>
      <c r="M167" s="239"/>
      <c r="N167" s="240">
        <f t="shared" si="5"/>
        <v>0</v>
      </c>
      <c r="O167" s="240"/>
      <c r="P167" s="240"/>
      <c r="Q167" s="240"/>
      <c r="R167" s="36"/>
      <c r="T167" s="165" t="s">
        <v>22</v>
      </c>
      <c r="U167" s="43" t="s">
        <v>42</v>
      </c>
      <c r="V167" s="35"/>
      <c r="W167" s="166">
        <f t="shared" si="6"/>
        <v>0</v>
      </c>
      <c r="X167" s="166">
        <v>0</v>
      </c>
      <c r="Y167" s="166">
        <f t="shared" si="7"/>
        <v>0</v>
      </c>
      <c r="Z167" s="166">
        <v>0</v>
      </c>
      <c r="AA167" s="167">
        <f t="shared" si="8"/>
        <v>0</v>
      </c>
      <c r="AR167" s="18" t="s">
        <v>181</v>
      </c>
      <c r="AT167" s="18" t="s">
        <v>144</v>
      </c>
      <c r="AU167" s="18" t="s">
        <v>98</v>
      </c>
      <c r="AY167" s="18" t="s">
        <v>143</v>
      </c>
      <c r="BE167" s="104">
        <f t="shared" si="9"/>
        <v>0</v>
      </c>
      <c r="BF167" s="104">
        <f t="shared" si="10"/>
        <v>0</v>
      </c>
      <c r="BG167" s="104">
        <f t="shared" si="11"/>
        <v>0</v>
      </c>
      <c r="BH167" s="104">
        <f t="shared" si="12"/>
        <v>0</v>
      </c>
      <c r="BI167" s="104">
        <f t="shared" si="13"/>
        <v>0</v>
      </c>
      <c r="BJ167" s="18" t="s">
        <v>82</v>
      </c>
      <c r="BK167" s="104">
        <f t="shared" si="14"/>
        <v>0</v>
      </c>
      <c r="BL167" s="18" t="s">
        <v>181</v>
      </c>
      <c r="BM167" s="18" t="s">
        <v>283</v>
      </c>
    </row>
    <row r="168" spans="2:65" s="1" customFormat="1" ht="16.5" customHeight="1">
      <c r="B168" s="34"/>
      <c r="C168" s="168" t="s">
        <v>284</v>
      </c>
      <c r="D168" s="168" t="s">
        <v>168</v>
      </c>
      <c r="E168" s="169" t="s">
        <v>285</v>
      </c>
      <c r="F168" s="241" t="s">
        <v>286</v>
      </c>
      <c r="G168" s="241"/>
      <c r="H168" s="241"/>
      <c r="I168" s="241"/>
      <c r="J168" s="170" t="s">
        <v>159</v>
      </c>
      <c r="K168" s="171">
        <v>1998</v>
      </c>
      <c r="L168" s="242">
        <v>0</v>
      </c>
      <c r="M168" s="243"/>
      <c r="N168" s="244">
        <f t="shared" si="5"/>
        <v>0</v>
      </c>
      <c r="O168" s="240"/>
      <c r="P168" s="240"/>
      <c r="Q168" s="240"/>
      <c r="R168" s="36"/>
      <c r="T168" s="165" t="s">
        <v>22</v>
      </c>
      <c r="U168" s="43" t="s">
        <v>42</v>
      </c>
      <c r="V168" s="35"/>
      <c r="W168" s="166">
        <f t="shared" si="6"/>
        <v>0</v>
      </c>
      <c r="X168" s="166">
        <v>0.001</v>
      </c>
      <c r="Y168" s="166">
        <f t="shared" si="7"/>
        <v>1.998</v>
      </c>
      <c r="Z168" s="166">
        <v>0</v>
      </c>
      <c r="AA168" s="167">
        <f t="shared" si="8"/>
        <v>0</v>
      </c>
      <c r="AR168" s="18" t="s">
        <v>287</v>
      </c>
      <c r="AT168" s="18" t="s">
        <v>168</v>
      </c>
      <c r="AU168" s="18" t="s">
        <v>98</v>
      </c>
      <c r="AY168" s="18" t="s">
        <v>143</v>
      </c>
      <c r="BE168" s="104">
        <f t="shared" si="9"/>
        <v>0</v>
      </c>
      <c r="BF168" s="104">
        <f t="shared" si="10"/>
        <v>0</v>
      </c>
      <c r="BG168" s="104">
        <f t="shared" si="11"/>
        <v>0</v>
      </c>
      <c r="BH168" s="104">
        <f t="shared" si="12"/>
        <v>0</v>
      </c>
      <c r="BI168" s="104">
        <f t="shared" si="13"/>
        <v>0</v>
      </c>
      <c r="BJ168" s="18" t="s">
        <v>82</v>
      </c>
      <c r="BK168" s="104">
        <f t="shared" si="14"/>
        <v>0</v>
      </c>
      <c r="BL168" s="18" t="s">
        <v>287</v>
      </c>
      <c r="BM168" s="18" t="s">
        <v>288</v>
      </c>
    </row>
    <row r="169" spans="2:65" s="1" customFormat="1" ht="25.5" customHeight="1">
      <c r="B169" s="34"/>
      <c r="C169" s="161" t="s">
        <v>289</v>
      </c>
      <c r="D169" s="161" t="s">
        <v>144</v>
      </c>
      <c r="E169" s="162" t="s">
        <v>290</v>
      </c>
      <c r="F169" s="237" t="s">
        <v>291</v>
      </c>
      <c r="G169" s="237"/>
      <c r="H169" s="237"/>
      <c r="I169" s="237"/>
      <c r="J169" s="163" t="s">
        <v>165</v>
      </c>
      <c r="K169" s="164">
        <v>104</v>
      </c>
      <c r="L169" s="238">
        <v>0</v>
      </c>
      <c r="M169" s="239"/>
      <c r="N169" s="240">
        <f t="shared" si="5"/>
        <v>0</v>
      </c>
      <c r="O169" s="240"/>
      <c r="P169" s="240"/>
      <c r="Q169" s="240"/>
      <c r="R169" s="36"/>
      <c r="T169" s="165" t="s">
        <v>22</v>
      </c>
      <c r="U169" s="43" t="s">
        <v>42</v>
      </c>
      <c r="V169" s="35"/>
      <c r="W169" s="166">
        <f t="shared" si="6"/>
        <v>0</v>
      </c>
      <c r="X169" s="166">
        <v>0</v>
      </c>
      <c r="Y169" s="166">
        <f t="shared" si="7"/>
        <v>0</v>
      </c>
      <c r="Z169" s="166">
        <v>0</v>
      </c>
      <c r="AA169" s="167">
        <f t="shared" si="8"/>
        <v>0</v>
      </c>
      <c r="AR169" s="18" t="s">
        <v>181</v>
      </c>
      <c r="AT169" s="18" t="s">
        <v>144</v>
      </c>
      <c r="AU169" s="18" t="s">
        <v>98</v>
      </c>
      <c r="AY169" s="18" t="s">
        <v>143</v>
      </c>
      <c r="BE169" s="104">
        <f t="shared" si="9"/>
        <v>0</v>
      </c>
      <c r="BF169" s="104">
        <f t="shared" si="10"/>
        <v>0</v>
      </c>
      <c r="BG169" s="104">
        <f t="shared" si="11"/>
        <v>0</v>
      </c>
      <c r="BH169" s="104">
        <f t="shared" si="12"/>
        <v>0</v>
      </c>
      <c r="BI169" s="104">
        <f t="shared" si="13"/>
        <v>0</v>
      </c>
      <c r="BJ169" s="18" t="s">
        <v>82</v>
      </c>
      <c r="BK169" s="104">
        <f t="shared" si="14"/>
        <v>0</v>
      </c>
      <c r="BL169" s="18" t="s">
        <v>181</v>
      </c>
      <c r="BM169" s="18" t="s">
        <v>292</v>
      </c>
    </row>
    <row r="170" spans="2:65" s="1" customFormat="1" ht="16.5" customHeight="1">
      <c r="B170" s="34"/>
      <c r="C170" s="168" t="s">
        <v>293</v>
      </c>
      <c r="D170" s="168" t="s">
        <v>168</v>
      </c>
      <c r="E170" s="169" t="s">
        <v>294</v>
      </c>
      <c r="F170" s="241" t="s">
        <v>295</v>
      </c>
      <c r="G170" s="241"/>
      <c r="H170" s="241"/>
      <c r="I170" s="241"/>
      <c r="J170" s="170" t="s">
        <v>165</v>
      </c>
      <c r="K170" s="171">
        <v>52</v>
      </c>
      <c r="L170" s="242">
        <v>0</v>
      </c>
      <c r="M170" s="243"/>
      <c r="N170" s="244">
        <f t="shared" si="5"/>
        <v>0</v>
      </c>
      <c r="O170" s="240"/>
      <c r="P170" s="240"/>
      <c r="Q170" s="240"/>
      <c r="R170" s="36"/>
      <c r="T170" s="165" t="s">
        <v>22</v>
      </c>
      <c r="U170" s="43" t="s">
        <v>42</v>
      </c>
      <c r="V170" s="35"/>
      <c r="W170" s="166">
        <f t="shared" si="6"/>
        <v>0</v>
      </c>
      <c r="X170" s="166">
        <v>0.00023</v>
      </c>
      <c r="Y170" s="166">
        <f t="shared" si="7"/>
        <v>0.01196</v>
      </c>
      <c r="Z170" s="166">
        <v>0</v>
      </c>
      <c r="AA170" s="167">
        <f t="shared" si="8"/>
        <v>0</v>
      </c>
      <c r="AR170" s="18" t="s">
        <v>287</v>
      </c>
      <c r="AT170" s="18" t="s">
        <v>168</v>
      </c>
      <c r="AU170" s="18" t="s">
        <v>98</v>
      </c>
      <c r="AY170" s="18" t="s">
        <v>143</v>
      </c>
      <c r="BE170" s="104">
        <f t="shared" si="9"/>
        <v>0</v>
      </c>
      <c r="BF170" s="104">
        <f t="shared" si="10"/>
        <v>0</v>
      </c>
      <c r="BG170" s="104">
        <f t="shared" si="11"/>
        <v>0</v>
      </c>
      <c r="BH170" s="104">
        <f t="shared" si="12"/>
        <v>0</v>
      </c>
      <c r="BI170" s="104">
        <f t="shared" si="13"/>
        <v>0</v>
      </c>
      <c r="BJ170" s="18" t="s">
        <v>82</v>
      </c>
      <c r="BK170" s="104">
        <f t="shared" si="14"/>
        <v>0</v>
      </c>
      <c r="BL170" s="18" t="s">
        <v>287</v>
      </c>
      <c r="BM170" s="18" t="s">
        <v>296</v>
      </c>
    </row>
    <row r="171" spans="2:65" s="1" customFormat="1" ht="25.5" customHeight="1">
      <c r="B171" s="34"/>
      <c r="C171" s="168" t="s">
        <v>297</v>
      </c>
      <c r="D171" s="168" t="s">
        <v>168</v>
      </c>
      <c r="E171" s="169" t="s">
        <v>298</v>
      </c>
      <c r="F171" s="241" t="s">
        <v>299</v>
      </c>
      <c r="G171" s="241"/>
      <c r="H171" s="241"/>
      <c r="I171" s="241"/>
      <c r="J171" s="170" t="s">
        <v>165</v>
      </c>
      <c r="K171" s="171">
        <v>52</v>
      </c>
      <c r="L171" s="242">
        <v>0</v>
      </c>
      <c r="M171" s="243"/>
      <c r="N171" s="244">
        <f t="shared" si="5"/>
        <v>0</v>
      </c>
      <c r="O171" s="240"/>
      <c r="P171" s="240"/>
      <c r="Q171" s="240"/>
      <c r="R171" s="36"/>
      <c r="T171" s="165" t="s">
        <v>22</v>
      </c>
      <c r="U171" s="43" t="s">
        <v>42</v>
      </c>
      <c r="V171" s="35"/>
      <c r="W171" s="166">
        <f t="shared" si="6"/>
        <v>0</v>
      </c>
      <c r="X171" s="166">
        <v>0.00016</v>
      </c>
      <c r="Y171" s="166">
        <f t="shared" si="7"/>
        <v>0.008320000000000001</v>
      </c>
      <c r="Z171" s="166">
        <v>0</v>
      </c>
      <c r="AA171" s="167">
        <f t="shared" si="8"/>
        <v>0</v>
      </c>
      <c r="AR171" s="18" t="s">
        <v>287</v>
      </c>
      <c r="AT171" s="18" t="s">
        <v>168</v>
      </c>
      <c r="AU171" s="18" t="s">
        <v>98</v>
      </c>
      <c r="AY171" s="18" t="s">
        <v>143</v>
      </c>
      <c r="BE171" s="104">
        <f t="shared" si="9"/>
        <v>0</v>
      </c>
      <c r="BF171" s="104">
        <f t="shared" si="10"/>
        <v>0</v>
      </c>
      <c r="BG171" s="104">
        <f t="shared" si="11"/>
        <v>0</v>
      </c>
      <c r="BH171" s="104">
        <f t="shared" si="12"/>
        <v>0</v>
      </c>
      <c r="BI171" s="104">
        <f t="shared" si="13"/>
        <v>0</v>
      </c>
      <c r="BJ171" s="18" t="s">
        <v>82</v>
      </c>
      <c r="BK171" s="104">
        <f t="shared" si="14"/>
        <v>0</v>
      </c>
      <c r="BL171" s="18" t="s">
        <v>287</v>
      </c>
      <c r="BM171" s="18" t="s">
        <v>300</v>
      </c>
    </row>
    <row r="172" spans="2:65" s="1" customFormat="1" ht="38.25" customHeight="1">
      <c r="B172" s="34"/>
      <c r="C172" s="161" t="s">
        <v>301</v>
      </c>
      <c r="D172" s="161" t="s">
        <v>144</v>
      </c>
      <c r="E172" s="162" t="s">
        <v>302</v>
      </c>
      <c r="F172" s="237" t="s">
        <v>303</v>
      </c>
      <c r="G172" s="237"/>
      <c r="H172" s="237"/>
      <c r="I172" s="237"/>
      <c r="J172" s="163" t="s">
        <v>165</v>
      </c>
      <c r="K172" s="164">
        <v>1</v>
      </c>
      <c r="L172" s="238">
        <v>0</v>
      </c>
      <c r="M172" s="239"/>
      <c r="N172" s="240">
        <f t="shared" si="5"/>
        <v>0</v>
      </c>
      <c r="O172" s="240"/>
      <c r="P172" s="240"/>
      <c r="Q172" s="240"/>
      <c r="R172" s="36"/>
      <c r="T172" s="165" t="s">
        <v>22</v>
      </c>
      <c r="U172" s="43" t="s">
        <v>42</v>
      </c>
      <c r="V172" s="35"/>
      <c r="W172" s="166">
        <f t="shared" si="6"/>
        <v>0</v>
      </c>
      <c r="X172" s="166">
        <v>0</v>
      </c>
      <c r="Y172" s="166">
        <f t="shared" si="7"/>
        <v>0</v>
      </c>
      <c r="Z172" s="166">
        <v>0</v>
      </c>
      <c r="AA172" s="167">
        <f t="shared" si="8"/>
        <v>0</v>
      </c>
      <c r="AR172" s="18" t="s">
        <v>181</v>
      </c>
      <c r="AT172" s="18" t="s">
        <v>144</v>
      </c>
      <c r="AU172" s="18" t="s">
        <v>98</v>
      </c>
      <c r="AY172" s="18" t="s">
        <v>143</v>
      </c>
      <c r="BE172" s="104">
        <f t="shared" si="9"/>
        <v>0</v>
      </c>
      <c r="BF172" s="104">
        <f t="shared" si="10"/>
        <v>0</v>
      </c>
      <c r="BG172" s="104">
        <f t="shared" si="11"/>
        <v>0</v>
      </c>
      <c r="BH172" s="104">
        <f t="shared" si="12"/>
        <v>0</v>
      </c>
      <c r="BI172" s="104">
        <f t="shared" si="13"/>
        <v>0</v>
      </c>
      <c r="BJ172" s="18" t="s">
        <v>82</v>
      </c>
      <c r="BK172" s="104">
        <f t="shared" si="14"/>
        <v>0</v>
      </c>
      <c r="BL172" s="18" t="s">
        <v>181</v>
      </c>
      <c r="BM172" s="18" t="s">
        <v>304</v>
      </c>
    </row>
    <row r="173" spans="2:65" s="1" customFormat="1" ht="25.5" customHeight="1">
      <c r="B173" s="34"/>
      <c r="C173" s="161" t="s">
        <v>305</v>
      </c>
      <c r="D173" s="161" t="s">
        <v>144</v>
      </c>
      <c r="E173" s="162" t="s">
        <v>306</v>
      </c>
      <c r="F173" s="237" t="s">
        <v>307</v>
      </c>
      <c r="G173" s="237"/>
      <c r="H173" s="237"/>
      <c r="I173" s="237"/>
      <c r="J173" s="163" t="s">
        <v>159</v>
      </c>
      <c r="K173" s="164">
        <v>52</v>
      </c>
      <c r="L173" s="238">
        <v>0</v>
      </c>
      <c r="M173" s="239"/>
      <c r="N173" s="240">
        <f t="shared" si="5"/>
        <v>0</v>
      </c>
      <c r="O173" s="240"/>
      <c r="P173" s="240"/>
      <c r="Q173" s="240"/>
      <c r="R173" s="36"/>
      <c r="T173" s="165" t="s">
        <v>22</v>
      </c>
      <c r="U173" s="43" t="s">
        <v>42</v>
      </c>
      <c r="V173" s="35"/>
      <c r="W173" s="166">
        <f t="shared" si="6"/>
        <v>0</v>
      </c>
      <c r="X173" s="166">
        <v>0</v>
      </c>
      <c r="Y173" s="166">
        <f t="shared" si="7"/>
        <v>0</v>
      </c>
      <c r="Z173" s="166">
        <v>0</v>
      </c>
      <c r="AA173" s="167">
        <f t="shared" si="8"/>
        <v>0</v>
      </c>
      <c r="AR173" s="18" t="s">
        <v>181</v>
      </c>
      <c r="AT173" s="18" t="s">
        <v>144</v>
      </c>
      <c r="AU173" s="18" t="s">
        <v>98</v>
      </c>
      <c r="AY173" s="18" t="s">
        <v>143</v>
      </c>
      <c r="BE173" s="104">
        <f t="shared" si="9"/>
        <v>0</v>
      </c>
      <c r="BF173" s="104">
        <f t="shared" si="10"/>
        <v>0</v>
      </c>
      <c r="BG173" s="104">
        <f t="shared" si="11"/>
        <v>0</v>
      </c>
      <c r="BH173" s="104">
        <f t="shared" si="12"/>
        <v>0</v>
      </c>
      <c r="BI173" s="104">
        <f t="shared" si="13"/>
        <v>0</v>
      </c>
      <c r="BJ173" s="18" t="s">
        <v>82</v>
      </c>
      <c r="BK173" s="104">
        <f t="shared" si="14"/>
        <v>0</v>
      </c>
      <c r="BL173" s="18" t="s">
        <v>181</v>
      </c>
      <c r="BM173" s="18" t="s">
        <v>308</v>
      </c>
    </row>
    <row r="174" spans="2:65" s="1" customFormat="1" ht="25.5" customHeight="1">
      <c r="B174" s="34"/>
      <c r="C174" s="168" t="s">
        <v>309</v>
      </c>
      <c r="D174" s="168" t="s">
        <v>168</v>
      </c>
      <c r="E174" s="169" t="s">
        <v>310</v>
      </c>
      <c r="F174" s="241" t="s">
        <v>311</v>
      </c>
      <c r="G174" s="241"/>
      <c r="H174" s="241"/>
      <c r="I174" s="241"/>
      <c r="J174" s="170" t="s">
        <v>159</v>
      </c>
      <c r="K174" s="171">
        <v>52</v>
      </c>
      <c r="L174" s="242">
        <v>0</v>
      </c>
      <c r="M174" s="243"/>
      <c r="N174" s="244">
        <f t="shared" si="5"/>
        <v>0</v>
      </c>
      <c r="O174" s="240"/>
      <c r="P174" s="240"/>
      <c r="Q174" s="240"/>
      <c r="R174" s="36"/>
      <c r="T174" s="165" t="s">
        <v>22</v>
      </c>
      <c r="U174" s="43" t="s">
        <v>42</v>
      </c>
      <c r="V174" s="35"/>
      <c r="W174" s="166">
        <f t="shared" si="6"/>
        <v>0</v>
      </c>
      <c r="X174" s="166">
        <v>7E-05</v>
      </c>
      <c r="Y174" s="166">
        <f t="shared" si="7"/>
        <v>0.0036399999999999996</v>
      </c>
      <c r="Z174" s="166">
        <v>0</v>
      </c>
      <c r="AA174" s="167">
        <f t="shared" si="8"/>
        <v>0</v>
      </c>
      <c r="AR174" s="18" t="s">
        <v>287</v>
      </c>
      <c r="AT174" s="18" t="s">
        <v>168</v>
      </c>
      <c r="AU174" s="18" t="s">
        <v>98</v>
      </c>
      <c r="AY174" s="18" t="s">
        <v>143</v>
      </c>
      <c r="BE174" s="104">
        <f t="shared" si="9"/>
        <v>0</v>
      </c>
      <c r="BF174" s="104">
        <f t="shared" si="10"/>
        <v>0</v>
      </c>
      <c r="BG174" s="104">
        <f t="shared" si="11"/>
        <v>0</v>
      </c>
      <c r="BH174" s="104">
        <f t="shared" si="12"/>
        <v>0</v>
      </c>
      <c r="BI174" s="104">
        <f t="shared" si="13"/>
        <v>0</v>
      </c>
      <c r="BJ174" s="18" t="s">
        <v>82</v>
      </c>
      <c r="BK174" s="104">
        <f t="shared" si="14"/>
        <v>0</v>
      </c>
      <c r="BL174" s="18" t="s">
        <v>287</v>
      </c>
      <c r="BM174" s="18" t="s">
        <v>312</v>
      </c>
    </row>
    <row r="175" spans="2:65" s="1" customFormat="1" ht="38.25" customHeight="1">
      <c r="B175" s="34"/>
      <c r="C175" s="161" t="s">
        <v>313</v>
      </c>
      <c r="D175" s="161" t="s">
        <v>144</v>
      </c>
      <c r="E175" s="162" t="s">
        <v>314</v>
      </c>
      <c r="F175" s="237" t="s">
        <v>315</v>
      </c>
      <c r="G175" s="237"/>
      <c r="H175" s="237"/>
      <c r="I175" s="237"/>
      <c r="J175" s="163" t="s">
        <v>159</v>
      </c>
      <c r="K175" s="164">
        <v>2198</v>
      </c>
      <c r="L175" s="238">
        <v>0</v>
      </c>
      <c r="M175" s="239"/>
      <c r="N175" s="240">
        <f t="shared" si="5"/>
        <v>0</v>
      </c>
      <c r="O175" s="240"/>
      <c r="P175" s="240"/>
      <c r="Q175" s="240"/>
      <c r="R175" s="36"/>
      <c r="T175" s="165" t="s">
        <v>22</v>
      </c>
      <c r="U175" s="43" t="s">
        <v>42</v>
      </c>
      <c r="V175" s="35"/>
      <c r="W175" s="166">
        <f t="shared" si="6"/>
        <v>0</v>
      </c>
      <c r="X175" s="166">
        <v>0</v>
      </c>
      <c r="Y175" s="166">
        <f t="shared" si="7"/>
        <v>0</v>
      </c>
      <c r="Z175" s="166">
        <v>0</v>
      </c>
      <c r="AA175" s="167">
        <f t="shared" si="8"/>
        <v>0</v>
      </c>
      <c r="AR175" s="18" t="s">
        <v>181</v>
      </c>
      <c r="AT175" s="18" t="s">
        <v>144</v>
      </c>
      <c r="AU175" s="18" t="s">
        <v>98</v>
      </c>
      <c r="AY175" s="18" t="s">
        <v>143</v>
      </c>
      <c r="BE175" s="104">
        <f t="shared" si="9"/>
        <v>0</v>
      </c>
      <c r="BF175" s="104">
        <f t="shared" si="10"/>
        <v>0</v>
      </c>
      <c r="BG175" s="104">
        <f t="shared" si="11"/>
        <v>0</v>
      </c>
      <c r="BH175" s="104">
        <f t="shared" si="12"/>
        <v>0</v>
      </c>
      <c r="BI175" s="104">
        <f t="shared" si="13"/>
        <v>0</v>
      </c>
      <c r="BJ175" s="18" t="s">
        <v>82</v>
      </c>
      <c r="BK175" s="104">
        <f t="shared" si="14"/>
        <v>0</v>
      </c>
      <c r="BL175" s="18" t="s">
        <v>181</v>
      </c>
      <c r="BM175" s="18" t="s">
        <v>316</v>
      </c>
    </row>
    <row r="176" spans="2:65" s="1" customFormat="1" ht="16.5" customHeight="1">
      <c r="B176" s="34"/>
      <c r="C176" s="168" t="s">
        <v>317</v>
      </c>
      <c r="D176" s="168" t="s">
        <v>168</v>
      </c>
      <c r="E176" s="169" t="s">
        <v>318</v>
      </c>
      <c r="F176" s="241" t="s">
        <v>319</v>
      </c>
      <c r="G176" s="241"/>
      <c r="H176" s="241"/>
      <c r="I176" s="241"/>
      <c r="J176" s="170" t="s">
        <v>159</v>
      </c>
      <c r="K176" s="171">
        <v>2198</v>
      </c>
      <c r="L176" s="242">
        <v>0</v>
      </c>
      <c r="M176" s="243"/>
      <c r="N176" s="244">
        <f t="shared" si="5"/>
        <v>0</v>
      </c>
      <c r="O176" s="240"/>
      <c r="P176" s="240"/>
      <c r="Q176" s="240"/>
      <c r="R176" s="36"/>
      <c r="T176" s="165" t="s">
        <v>22</v>
      </c>
      <c r="U176" s="43" t="s">
        <v>42</v>
      </c>
      <c r="V176" s="35"/>
      <c r="W176" s="166">
        <f t="shared" si="6"/>
        <v>0</v>
      </c>
      <c r="X176" s="166">
        <v>0.0009</v>
      </c>
      <c r="Y176" s="166">
        <f t="shared" si="7"/>
        <v>1.9782</v>
      </c>
      <c r="Z176" s="166">
        <v>0</v>
      </c>
      <c r="AA176" s="167">
        <f t="shared" si="8"/>
        <v>0</v>
      </c>
      <c r="AR176" s="18" t="s">
        <v>287</v>
      </c>
      <c r="AT176" s="18" t="s">
        <v>168</v>
      </c>
      <c r="AU176" s="18" t="s">
        <v>98</v>
      </c>
      <c r="AY176" s="18" t="s">
        <v>143</v>
      </c>
      <c r="BE176" s="104">
        <f t="shared" si="9"/>
        <v>0</v>
      </c>
      <c r="BF176" s="104">
        <f t="shared" si="10"/>
        <v>0</v>
      </c>
      <c r="BG176" s="104">
        <f t="shared" si="11"/>
        <v>0</v>
      </c>
      <c r="BH176" s="104">
        <f t="shared" si="12"/>
        <v>0</v>
      </c>
      <c r="BI176" s="104">
        <f t="shared" si="13"/>
        <v>0</v>
      </c>
      <c r="BJ176" s="18" t="s">
        <v>82</v>
      </c>
      <c r="BK176" s="104">
        <f t="shared" si="14"/>
        <v>0</v>
      </c>
      <c r="BL176" s="18" t="s">
        <v>287</v>
      </c>
      <c r="BM176" s="18" t="s">
        <v>320</v>
      </c>
    </row>
    <row r="177" spans="2:65" s="1" customFormat="1" ht="38.25" customHeight="1">
      <c r="B177" s="34"/>
      <c r="C177" s="161" t="s">
        <v>321</v>
      </c>
      <c r="D177" s="161" t="s">
        <v>144</v>
      </c>
      <c r="E177" s="162" t="s">
        <v>322</v>
      </c>
      <c r="F177" s="237" t="s">
        <v>323</v>
      </c>
      <c r="G177" s="237"/>
      <c r="H177" s="237"/>
      <c r="I177" s="237"/>
      <c r="J177" s="163" t="s">
        <v>159</v>
      </c>
      <c r="K177" s="164">
        <v>407</v>
      </c>
      <c r="L177" s="238">
        <v>0</v>
      </c>
      <c r="M177" s="239"/>
      <c r="N177" s="240">
        <f t="shared" si="5"/>
        <v>0</v>
      </c>
      <c r="O177" s="240"/>
      <c r="P177" s="240"/>
      <c r="Q177" s="240"/>
      <c r="R177" s="36"/>
      <c r="T177" s="165" t="s">
        <v>22</v>
      </c>
      <c r="U177" s="43" t="s">
        <v>42</v>
      </c>
      <c r="V177" s="35"/>
      <c r="W177" s="166">
        <f t="shared" si="6"/>
        <v>0</v>
      </c>
      <c r="X177" s="166">
        <v>0</v>
      </c>
      <c r="Y177" s="166">
        <f t="shared" si="7"/>
        <v>0</v>
      </c>
      <c r="Z177" s="166">
        <v>0</v>
      </c>
      <c r="AA177" s="167">
        <f t="shared" si="8"/>
        <v>0</v>
      </c>
      <c r="AR177" s="18" t="s">
        <v>181</v>
      </c>
      <c r="AT177" s="18" t="s">
        <v>144</v>
      </c>
      <c r="AU177" s="18" t="s">
        <v>98</v>
      </c>
      <c r="AY177" s="18" t="s">
        <v>143</v>
      </c>
      <c r="BE177" s="104">
        <f t="shared" si="9"/>
        <v>0</v>
      </c>
      <c r="BF177" s="104">
        <f t="shared" si="10"/>
        <v>0</v>
      </c>
      <c r="BG177" s="104">
        <f t="shared" si="11"/>
        <v>0</v>
      </c>
      <c r="BH177" s="104">
        <f t="shared" si="12"/>
        <v>0</v>
      </c>
      <c r="BI177" s="104">
        <f t="shared" si="13"/>
        <v>0</v>
      </c>
      <c r="BJ177" s="18" t="s">
        <v>82</v>
      </c>
      <c r="BK177" s="104">
        <f t="shared" si="14"/>
        <v>0</v>
      </c>
      <c r="BL177" s="18" t="s">
        <v>181</v>
      </c>
      <c r="BM177" s="18" t="s">
        <v>324</v>
      </c>
    </row>
    <row r="178" spans="2:65" s="1" customFormat="1" ht="25.5" customHeight="1">
      <c r="B178" s="34"/>
      <c r="C178" s="168" t="s">
        <v>325</v>
      </c>
      <c r="D178" s="168" t="s">
        <v>168</v>
      </c>
      <c r="E178" s="169" t="s">
        <v>326</v>
      </c>
      <c r="F178" s="241" t="s">
        <v>327</v>
      </c>
      <c r="G178" s="241"/>
      <c r="H178" s="241"/>
      <c r="I178" s="241"/>
      <c r="J178" s="170" t="s">
        <v>159</v>
      </c>
      <c r="K178" s="171">
        <v>407</v>
      </c>
      <c r="L178" s="242">
        <v>0</v>
      </c>
      <c r="M178" s="243"/>
      <c r="N178" s="244">
        <f t="shared" si="5"/>
        <v>0</v>
      </c>
      <c r="O178" s="240"/>
      <c r="P178" s="240"/>
      <c r="Q178" s="240"/>
      <c r="R178" s="36"/>
      <c r="T178" s="165" t="s">
        <v>22</v>
      </c>
      <c r="U178" s="43" t="s">
        <v>42</v>
      </c>
      <c r="V178" s="35"/>
      <c r="W178" s="166">
        <f t="shared" si="6"/>
        <v>0</v>
      </c>
      <c r="X178" s="166">
        <v>0.00014</v>
      </c>
      <c r="Y178" s="166">
        <f t="shared" si="7"/>
        <v>0.056979999999999996</v>
      </c>
      <c r="Z178" s="166">
        <v>0</v>
      </c>
      <c r="AA178" s="167">
        <f t="shared" si="8"/>
        <v>0</v>
      </c>
      <c r="AR178" s="18" t="s">
        <v>287</v>
      </c>
      <c r="AT178" s="18" t="s">
        <v>168</v>
      </c>
      <c r="AU178" s="18" t="s">
        <v>98</v>
      </c>
      <c r="AY178" s="18" t="s">
        <v>143</v>
      </c>
      <c r="BE178" s="104">
        <f t="shared" si="9"/>
        <v>0</v>
      </c>
      <c r="BF178" s="104">
        <f t="shared" si="10"/>
        <v>0</v>
      </c>
      <c r="BG178" s="104">
        <f t="shared" si="11"/>
        <v>0</v>
      </c>
      <c r="BH178" s="104">
        <f t="shared" si="12"/>
        <v>0</v>
      </c>
      <c r="BI178" s="104">
        <f t="shared" si="13"/>
        <v>0</v>
      </c>
      <c r="BJ178" s="18" t="s">
        <v>82</v>
      </c>
      <c r="BK178" s="104">
        <f t="shared" si="14"/>
        <v>0</v>
      </c>
      <c r="BL178" s="18" t="s">
        <v>287</v>
      </c>
      <c r="BM178" s="18" t="s">
        <v>328</v>
      </c>
    </row>
    <row r="179" spans="2:65" s="1" customFormat="1" ht="38.25" customHeight="1">
      <c r="B179" s="34"/>
      <c r="C179" s="161" t="s">
        <v>329</v>
      </c>
      <c r="D179" s="161" t="s">
        <v>144</v>
      </c>
      <c r="E179" s="162" t="s">
        <v>330</v>
      </c>
      <c r="F179" s="237" t="s">
        <v>331</v>
      </c>
      <c r="G179" s="237"/>
      <c r="H179" s="237"/>
      <c r="I179" s="237"/>
      <c r="J179" s="163" t="s">
        <v>159</v>
      </c>
      <c r="K179" s="164">
        <v>441</v>
      </c>
      <c r="L179" s="238">
        <v>0</v>
      </c>
      <c r="M179" s="239"/>
      <c r="N179" s="240">
        <f t="shared" si="5"/>
        <v>0</v>
      </c>
      <c r="O179" s="240"/>
      <c r="P179" s="240"/>
      <c r="Q179" s="240"/>
      <c r="R179" s="36"/>
      <c r="T179" s="165" t="s">
        <v>22</v>
      </c>
      <c r="U179" s="43" t="s">
        <v>42</v>
      </c>
      <c r="V179" s="35"/>
      <c r="W179" s="166">
        <f t="shared" si="6"/>
        <v>0</v>
      </c>
      <c r="X179" s="166">
        <v>0</v>
      </c>
      <c r="Y179" s="166">
        <f t="shared" si="7"/>
        <v>0</v>
      </c>
      <c r="Z179" s="166">
        <v>0</v>
      </c>
      <c r="AA179" s="167">
        <f t="shared" si="8"/>
        <v>0</v>
      </c>
      <c r="AR179" s="18" t="s">
        <v>181</v>
      </c>
      <c r="AT179" s="18" t="s">
        <v>144</v>
      </c>
      <c r="AU179" s="18" t="s">
        <v>98</v>
      </c>
      <c r="AY179" s="18" t="s">
        <v>143</v>
      </c>
      <c r="BE179" s="104">
        <f t="shared" si="9"/>
        <v>0</v>
      </c>
      <c r="BF179" s="104">
        <f t="shared" si="10"/>
        <v>0</v>
      </c>
      <c r="BG179" s="104">
        <f t="shared" si="11"/>
        <v>0</v>
      </c>
      <c r="BH179" s="104">
        <f t="shared" si="12"/>
        <v>0</v>
      </c>
      <c r="BI179" s="104">
        <f t="shared" si="13"/>
        <v>0</v>
      </c>
      <c r="BJ179" s="18" t="s">
        <v>82</v>
      </c>
      <c r="BK179" s="104">
        <f t="shared" si="14"/>
        <v>0</v>
      </c>
      <c r="BL179" s="18" t="s">
        <v>181</v>
      </c>
      <c r="BM179" s="18" t="s">
        <v>332</v>
      </c>
    </row>
    <row r="180" spans="2:65" s="1" customFormat="1" ht="25.5" customHeight="1">
      <c r="B180" s="34"/>
      <c r="C180" s="168" t="s">
        <v>333</v>
      </c>
      <c r="D180" s="168" t="s">
        <v>168</v>
      </c>
      <c r="E180" s="169" t="s">
        <v>334</v>
      </c>
      <c r="F180" s="241" t="s">
        <v>335</v>
      </c>
      <c r="G180" s="241"/>
      <c r="H180" s="241"/>
      <c r="I180" s="241"/>
      <c r="J180" s="170" t="s">
        <v>159</v>
      </c>
      <c r="K180" s="171">
        <v>441</v>
      </c>
      <c r="L180" s="242">
        <v>0</v>
      </c>
      <c r="M180" s="243"/>
      <c r="N180" s="244">
        <f t="shared" si="5"/>
        <v>0</v>
      </c>
      <c r="O180" s="240"/>
      <c r="P180" s="240"/>
      <c r="Q180" s="240"/>
      <c r="R180" s="36"/>
      <c r="T180" s="165" t="s">
        <v>22</v>
      </c>
      <c r="U180" s="43" t="s">
        <v>42</v>
      </c>
      <c r="V180" s="35"/>
      <c r="W180" s="166">
        <f t="shared" si="6"/>
        <v>0</v>
      </c>
      <c r="X180" s="166">
        <v>0.00012</v>
      </c>
      <c r="Y180" s="166">
        <f t="shared" si="7"/>
        <v>0.05292</v>
      </c>
      <c r="Z180" s="166">
        <v>0</v>
      </c>
      <c r="AA180" s="167">
        <f t="shared" si="8"/>
        <v>0</v>
      </c>
      <c r="AR180" s="18" t="s">
        <v>287</v>
      </c>
      <c r="AT180" s="18" t="s">
        <v>168</v>
      </c>
      <c r="AU180" s="18" t="s">
        <v>98</v>
      </c>
      <c r="AY180" s="18" t="s">
        <v>143</v>
      </c>
      <c r="BE180" s="104">
        <f t="shared" si="9"/>
        <v>0</v>
      </c>
      <c r="BF180" s="104">
        <f t="shared" si="10"/>
        <v>0</v>
      </c>
      <c r="BG180" s="104">
        <f t="shared" si="11"/>
        <v>0</v>
      </c>
      <c r="BH180" s="104">
        <f t="shared" si="12"/>
        <v>0</v>
      </c>
      <c r="BI180" s="104">
        <f t="shared" si="13"/>
        <v>0</v>
      </c>
      <c r="BJ180" s="18" t="s">
        <v>82</v>
      </c>
      <c r="BK180" s="104">
        <f t="shared" si="14"/>
        <v>0</v>
      </c>
      <c r="BL180" s="18" t="s">
        <v>287</v>
      </c>
      <c r="BM180" s="18" t="s">
        <v>336</v>
      </c>
    </row>
    <row r="181" spans="2:65" s="1" customFormat="1" ht="16.5" customHeight="1">
      <c r="B181" s="34"/>
      <c r="C181" s="161" t="s">
        <v>337</v>
      </c>
      <c r="D181" s="161" t="s">
        <v>144</v>
      </c>
      <c r="E181" s="162" t="s">
        <v>338</v>
      </c>
      <c r="F181" s="237" t="s">
        <v>339</v>
      </c>
      <c r="G181" s="237"/>
      <c r="H181" s="237"/>
      <c r="I181" s="237"/>
      <c r="J181" s="163" t="s">
        <v>171</v>
      </c>
      <c r="K181" s="164">
        <v>8</v>
      </c>
      <c r="L181" s="238">
        <v>0</v>
      </c>
      <c r="M181" s="239"/>
      <c r="N181" s="240">
        <f t="shared" si="5"/>
        <v>0</v>
      </c>
      <c r="O181" s="240"/>
      <c r="P181" s="240"/>
      <c r="Q181" s="240"/>
      <c r="R181" s="36"/>
      <c r="T181" s="165" t="s">
        <v>22</v>
      </c>
      <c r="U181" s="43" t="s">
        <v>42</v>
      </c>
      <c r="V181" s="35"/>
      <c r="W181" s="166">
        <f t="shared" si="6"/>
        <v>0</v>
      </c>
      <c r="X181" s="166">
        <v>0</v>
      </c>
      <c r="Y181" s="166">
        <f t="shared" si="7"/>
        <v>0</v>
      </c>
      <c r="Z181" s="166">
        <v>0</v>
      </c>
      <c r="AA181" s="167">
        <f t="shared" si="8"/>
        <v>0</v>
      </c>
      <c r="AR181" s="18" t="s">
        <v>181</v>
      </c>
      <c r="AT181" s="18" t="s">
        <v>144</v>
      </c>
      <c r="AU181" s="18" t="s">
        <v>98</v>
      </c>
      <c r="AY181" s="18" t="s">
        <v>143</v>
      </c>
      <c r="BE181" s="104">
        <f t="shared" si="9"/>
        <v>0</v>
      </c>
      <c r="BF181" s="104">
        <f t="shared" si="10"/>
        <v>0</v>
      </c>
      <c r="BG181" s="104">
        <f t="shared" si="11"/>
        <v>0</v>
      </c>
      <c r="BH181" s="104">
        <f t="shared" si="12"/>
        <v>0</v>
      </c>
      <c r="BI181" s="104">
        <f t="shared" si="13"/>
        <v>0</v>
      </c>
      <c r="BJ181" s="18" t="s">
        <v>82</v>
      </c>
      <c r="BK181" s="104">
        <f t="shared" si="14"/>
        <v>0</v>
      </c>
      <c r="BL181" s="18" t="s">
        <v>181</v>
      </c>
      <c r="BM181" s="18" t="s">
        <v>340</v>
      </c>
    </row>
    <row r="182" spans="2:63" s="9" customFormat="1" ht="29.85" customHeight="1">
      <c r="B182" s="150"/>
      <c r="C182" s="151"/>
      <c r="D182" s="160" t="s">
        <v>112</v>
      </c>
      <c r="E182" s="160"/>
      <c r="F182" s="160"/>
      <c r="G182" s="160"/>
      <c r="H182" s="160"/>
      <c r="I182" s="160"/>
      <c r="J182" s="160"/>
      <c r="K182" s="160"/>
      <c r="L182" s="160"/>
      <c r="M182" s="160"/>
      <c r="N182" s="252">
        <f>BK182</f>
        <v>0</v>
      </c>
      <c r="O182" s="253"/>
      <c r="P182" s="253"/>
      <c r="Q182" s="253"/>
      <c r="R182" s="153"/>
      <c r="T182" s="154"/>
      <c r="U182" s="151"/>
      <c r="V182" s="151"/>
      <c r="W182" s="155">
        <f>SUM(W183:W219)</f>
        <v>0</v>
      </c>
      <c r="X182" s="151"/>
      <c r="Y182" s="155">
        <f>SUM(Y183:Y219)</f>
        <v>535.2465860000001</v>
      </c>
      <c r="Z182" s="151"/>
      <c r="AA182" s="156">
        <f>SUM(AA183:AA219)</f>
        <v>0</v>
      </c>
      <c r="AR182" s="157" t="s">
        <v>153</v>
      </c>
      <c r="AT182" s="158" t="s">
        <v>76</v>
      </c>
      <c r="AU182" s="158" t="s">
        <v>82</v>
      </c>
      <c r="AY182" s="157" t="s">
        <v>143</v>
      </c>
      <c r="BK182" s="159">
        <f>SUM(BK183:BK219)</f>
        <v>0</v>
      </c>
    </row>
    <row r="183" spans="2:65" s="1" customFormat="1" ht="25.5" customHeight="1">
      <c r="B183" s="34"/>
      <c r="C183" s="161" t="s">
        <v>341</v>
      </c>
      <c r="D183" s="161" t="s">
        <v>144</v>
      </c>
      <c r="E183" s="162" t="s">
        <v>342</v>
      </c>
      <c r="F183" s="237" t="s">
        <v>343</v>
      </c>
      <c r="G183" s="237"/>
      <c r="H183" s="237"/>
      <c r="I183" s="237"/>
      <c r="J183" s="163" t="s">
        <v>344</v>
      </c>
      <c r="K183" s="164">
        <v>1.58</v>
      </c>
      <c r="L183" s="238">
        <v>0</v>
      </c>
      <c r="M183" s="239"/>
      <c r="N183" s="240">
        <f aca="true" t="shared" si="15" ref="N183:N219">ROUND(L183*K183,2)</f>
        <v>0</v>
      </c>
      <c r="O183" s="240"/>
      <c r="P183" s="240"/>
      <c r="Q183" s="240"/>
      <c r="R183" s="36"/>
      <c r="T183" s="165" t="s">
        <v>22</v>
      </c>
      <c r="U183" s="43" t="s">
        <v>42</v>
      </c>
      <c r="V183" s="35"/>
      <c r="W183" s="166">
        <f aca="true" t="shared" si="16" ref="W183:W219">V183*K183</f>
        <v>0</v>
      </c>
      <c r="X183" s="166">
        <v>0.0088</v>
      </c>
      <c r="Y183" s="166">
        <f aca="true" t="shared" si="17" ref="Y183:Y219">X183*K183</f>
        <v>0.013904000000000001</v>
      </c>
      <c r="Z183" s="166">
        <v>0</v>
      </c>
      <c r="AA183" s="167">
        <f aca="true" t="shared" si="18" ref="AA183:AA219">Z183*K183</f>
        <v>0</v>
      </c>
      <c r="AR183" s="18" t="s">
        <v>181</v>
      </c>
      <c r="AT183" s="18" t="s">
        <v>144</v>
      </c>
      <c r="AU183" s="18" t="s">
        <v>98</v>
      </c>
      <c r="AY183" s="18" t="s">
        <v>143</v>
      </c>
      <c r="BE183" s="104">
        <f aca="true" t="shared" si="19" ref="BE183:BE219">IF(U183="základní",N183,0)</f>
        <v>0</v>
      </c>
      <c r="BF183" s="104">
        <f aca="true" t="shared" si="20" ref="BF183:BF219">IF(U183="snížená",N183,0)</f>
        <v>0</v>
      </c>
      <c r="BG183" s="104">
        <f aca="true" t="shared" si="21" ref="BG183:BG219">IF(U183="zákl. přenesená",N183,0)</f>
        <v>0</v>
      </c>
      <c r="BH183" s="104">
        <f aca="true" t="shared" si="22" ref="BH183:BH219">IF(U183="sníž. přenesená",N183,0)</f>
        <v>0</v>
      </c>
      <c r="BI183" s="104">
        <f aca="true" t="shared" si="23" ref="BI183:BI219">IF(U183="nulová",N183,0)</f>
        <v>0</v>
      </c>
      <c r="BJ183" s="18" t="s">
        <v>82</v>
      </c>
      <c r="BK183" s="104">
        <f aca="true" t="shared" si="24" ref="BK183:BK219">ROUND(L183*K183,2)</f>
        <v>0</v>
      </c>
      <c r="BL183" s="18" t="s">
        <v>181</v>
      </c>
      <c r="BM183" s="18" t="s">
        <v>345</v>
      </c>
    </row>
    <row r="184" spans="2:65" s="1" customFormat="1" ht="16.5" customHeight="1">
      <c r="B184" s="34"/>
      <c r="C184" s="161" t="s">
        <v>346</v>
      </c>
      <c r="D184" s="161" t="s">
        <v>144</v>
      </c>
      <c r="E184" s="162" t="s">
        <v>347</v>
      </c>
      <c r="F184" s="237" t="s">
        <v>348</v>
      </c>
      <c r="G184" s="237"/>
      <c r="H184" s="237"/>
      <c r="I184" s="237"/>
      <c r="J184" s="163" t="s">
        <v>349</v>
      </c>
      <c r="K184" s="164">
        <v>510.5</v>
      </c>
      <c r="L184" s="238">
        <v>0</v>
      </c>
      <c r="M184" s="239"/>
      <c r="N184" s="240">
        <f t="shared" si="15"/>
        <v>0</v>
      </c>
      <c r="O184" s="240"/>
      <c r="P184" s="240"/>
      <c r="Q184" s="240"/>
      <c r="R184" s="36"/>
      <c r="T184" s="165" t="s">
        <v>22</v>
      </c>
      <c r="U184" s="43" t="s">
        <v>42</v>
      </c>
      <c r="V184" s="35"/>
      <c r="W184" s="166">
        <f t="shared" si="16"/>
        <v>0</v>
      </c>
      <c r="X184" s="166">
        <v>0</v>
      </c>
      <c r="Y184" s="166">
        <f t="shared" si="17"/>
        <v>0</v>
      </c>
      <c r="Z184" s="166">
        <v>0</v>
      </c>
      <c r="AA184" s="167">
        <f t="shared" si="18"/>
        <v>0</v>
      </c>
      <c r="AR184" s="18" t="s">
        <v>181</v>
      </c>
      <c r="AT184" s="18" t="s">
        <v>144</v>
      </c>
      <c r="AU184" s="18" t="s">
        <v>98</v>
      </c>
      <c r="AY184" s="18" t="s">
        <v>143</v>
      </c>
      <c r="BE184" s="104">
        <f t="shared" si="19"/>
        <v>0</v>
      </c>
      <c r="BF184" s="104">
        <f t="shared" si="20"/>
        <v>0</v>
      </c>
      <c r="BG184" s="104">
        <f t="shared" si="21"/>
        <v>0</v>
      </c>
      <c r="BH184" s="104">
        <f t="shared" si="22"/>
        <v>0</v>
      </c>
      <c r="BI184" s="104">
        <f t="shared" si="23"/>
        <v>0</v>
      </c>
      <c r="BJ184" s="18" t="s">
        <v>82</v>
      </c>
      <c r="BK184" s="104">
        <f t="shared" si="24"/>
        <v>0</v>
      </c>
      <c r="BL184" s="18" t="s">
        <v>181</v>
      </c>
      <c r="BM184" s="18" t="s">
        <v>350</v>
      </c>
    </row>
    <row r="185" spans="2:65" s="1" customFormat="1" ht="25.5" customHeight="1">
      <c r="B185" s="34"/>
      <c r="C185" s="161" t="s">
        <v>351</v>
      </c>
      <c r="D185" s="161" t="s">
        <v>144</v>
      </c>
      <c r="E185" s="162" t="s">
        <v>352</v>
      </c>
      <c r="F185" s="237" t="s">
        <v>353</v>
      </c>
      <c r="G185" s="237"/>
      <c r="H185" s="237"/>
      <c r="I185" s="237"/>
      <c r="J185" s="163" t="s">
        <v>349</v>
      </c>
      <c r="K185" s="164">
        <v>30</v>
      </c>
      <c r="L185" s="238">
        <v>0</v>
      </c>
      <c r="M185" s="239"/>
      <c r="N185" s="240">
        <f t="shared" si="15"/>
        <v>0</v>
      </c>
      <c r="O185" s="240"/>
      <c r="P185" s="240"/>
      <c r="Q185" s="240"/>
      <c r="R185" s="36"/>
      <c r="T185" s="165" t="s">
        <v>22</v>
      </c>
      <c r="U185" s="43" t="s">
        <v>42</v>
      </c>
      <c r="V185" s="35"/>
      <c r="W185" s="166">
        <f t="shared" si="16"/>
        <v>0</v>
      </c>
      <c r="X185" s="166">
        <v>0</v>
      </c>
      <c r="Y185" s="166">
        <f t="shared" si="17"/>
        <v>0</v>
      </c>
      <c r="Z185" s="166">
        <v>0</v>
      </c>
      <c r="AA185" s="167">
        <f t="shared" si="18"/>
        <v>0</v>
      </c>
      <c r="AR185" s="18" t="s">
        <v>181</v>
      </c>
      <c r="AT185" s="18" t="s">
        <v>144</v>
      </c>
      <c r="AU185" s="18" t="s">
        <v>98</v>
      </c>
      <c r="AY185" s="18" t="s">
        <v>143</v>
      </c>
      <c r="BE185" s="104">
        <f t="shared" si="19"/>
        <v>0</v>
      </c>
      <c r="BF185" s="104">
        <f t="shared" si="20"/>
        <v>0</v>
      </c>
      <c r="BG185" s="104">
        <f t="shared" si="21"/>
        <v>0</v>
      </c>
      <c r="BH185" s="104">
        <f t="shared" si="22"/>
        <v>0</v>
      </c>
      <c r="BI185" s="104">
        <f t="shared" si="23"/>
        <v>0</v>
      </c>
      <c r="BJ185" s="18" t="s">
        <v>82</v>
      </c>
      <c r="BK185" s="104">
        <f t="shared" si="24"/>
        <v>0</v>
      </c>
      <c r="BL185" s="18" t="s">
        <v>181</v>
      </c>
      <c r="BM185" s="18" t="s">
        <v>354</v>
      </c>
    </row>
    <row r="186" spans="2:65" s="1" customFormat="1" ht="25.5" customHeight="1">
      <c r="B186" s="34"/>
      <c r="C186" s="161" t="s">
        <v>355</v>
      </c>
      <c r="D186" s="161" t="s">
        <v>144</v>
      </c>
      <c r="E186" s="162" t="s">
        <v>356</v>
      </c>
      <c r="F186" s="237" t="s">
        <v>357</v>
      </c>
      <c r="G186" s="237"/>
      <c r="H186" s="237"/>
      <c r="I186" s="237"/>
      <c r="J186" s="163" t="s">
        <v>349</v>
      </c>
      <c r="K186" s="164">
        <v>1.5</v>
      </c>
      <c r="L186" s="238">
        <v>0</v>
      </c>
      <c r="M186" s="239"/>
      <c r="N186" s="240">
        <f t="shared" si="15"/>
        <v>0</v>
      </c>
      <c r="O186" s="240"/>
      <c r="P186" s="240"/>
      <c r="Q186" s="240"/>
      <c r="R186" s="36"/>
      <c r="T186" s="165" t="s">
        <v>22</v>
      </c>
      <c r="U186" s="43" t="s">
        <v>42</v>
      </c>
      <c r="V186" s="35"/>
      <c r="W186" s="166">
        <f t="shared" si="16"/>
        <v>0</v>
      </c>
      <c r="X186" s="166">
        <v>0</v>
      </c>
      <c r="Y186" s="166">
        <f t="shared" si="17"/>
        <v>0</v>
      </c>
      <c r="Z186" s="166">
        <v>0</v>
      </c>
      <c r="AA186" s="167">
        <f t="shared" si="18"/>
        <v>0</v>
      </c>
      <c r="AR186" s="18" t="s">
        <v>181</v>
      </c>
      <c r="AT186" s="18" t="s">
        <v>144</v>
      </c>
      <c r="AU186" s="18" t="s">
        <v>98</v>
      </c>
      <c r="AY186" s="18" t="s">
        <v>143</v>
      </c>
      <c r="BE186" s="104">
        <f t="shared" si="19"/>
        <v>0</v>
      </c>
      <c r="BF186" s="104">
        <f t="shared" si="20"/>
        <v>0</v>
      </c>
      <c r="BG186" s="104">
        <f t="shared" si="21"/>
        <v>0</v>
      </c>
      <c r="BH186" s="104">
        <f t="shared" si="22"/>
        <v>0</v>
      </c>
      <c r="BI186" s="104">
        <f t="shared" si="23"/>
        <v>0</v>
      </c>
      <c r="BJ186" s="18" t="s">
        <v>82</v>
      </c>
      <c r="BK186" s="104">
        <f t="shared" si="24"/>
        <v>0</v>
      </c>
      <c r="BL186" s="18" t="s">
        <v>181</v>
      </c>
      <c r="BM186" s="18" t="s">
        <v>358</v>
      </c>
    </row>
    <row r="187" spans="2:65" s="1" customFormat="1" ht="38.25" customHeight="1">
      <c r="B187" s="34"/>
      <c r="C187" s="161" t="s">
        <v>359</v>
      </c>
      <c r="D187" s="161" t="s">
        <v>144</v>
      </c>
      <c r="E187" s="162" t="s">
        <v>360</v>
      </c>
      <c r="F187" s="237" t="s">
        <v>361</v>
      </c>
      <c r="G187" s="237"/>
      <c r="H187" s="237"/>
      <c r="I187" s="237"/>
      <c r="J187" s="163" t="s">
        <v>349</v>
      </c>
      <c r="K187" s="164">
        <v>38.8</v>
      </c>
      <c r="L187" s="238">
        <v>0</v>
      </c>
      <c r="M187" s="239"/>
      <c r="N187" s="240">
        <f t="shared" si="15"/>
        <v>0</v>
      </c>
      <c r="O187" s="240"/>
      <c r="P187" s="240"/>
      <c r="Q187" s="240"/>
      <c r="R187" s="36"/>
      <c r="T187" s="165" t="s">
        <v>22</v>
      </c>
      <c r="U187" s="43" t="s">
        <v>42</v>
      </c>
      <c r="V187" s="35"/>
      <c r="W187" s="166">
        <f t="shared" si="16"/>
        <v>0</v>
      </c>
      <c r="X187" s="166">
        <v>0</v>
      </c>
      <c r="Y187" s="166">
        <f t="shared" si="17"/>
        <v>0</v>
      </c>
      <c r="Z187" s="166">
        <v>0</v>
      </c>
      <c r="AA187" s="167">
        <f t="shared" si="18"/>
        <v>0</v>
      </c>
      <c r="AR187" s="18" t="s">
        <v>181</v>
      </c>
      <c r="AT187" s="18" t="s">
        <v>144</v>
      </c>
      <c r="AU187" s="18" t="s">
        <v>98</v>
      </c>
      <c r="AY187" s="18" t="s">
        <v>143</v>
      </c>
      <c r="BE187" s="104">
        <f t="shared" si="19"/>
        <v>0</v>
      </c>
      <c r="BF187" s="104">
        <f t="shared" si="20"/>
        <v>0</v>
      </c>
      <c r="BG187" s="104">
        <f t="shared" si="21"/>
        <v>0</v>
      </c>
      <c r="BH187" s="104">
        <f t="shared" si="22"/>
        <v>0</v>
      </c>
      <c r="BI187" s="104">
        <f t="shared" si="23"/>
        <v>0</v>
      </c>
      <c r="BJ187" s="18" t="s">
        <v>82</v>
      </c>
      <c r="BK187" s="104">
        <f t="shared" si="24"/>
        <v>0</v>
      </c>
      <c r="BL187" s="18" t="s">
        <v>181</v>
      </c>
      <c r="BM187" s="18" t="s">
        <v>362</v>
      </c>
    </row>
    <row r="188" spans="2:65" s="1" customFormat="1" ht="38.25" customHeight="1">
      <c r="B188" s="34"/>
      <c r="C188" s="161" t="s">
        <v>363</v>
      </c>
      <c r="D188" s="161" t="s">
        <v>144</v>
      </c>
      <c r="E188" s="162" t="s">
        <v>364</v>
      </c>
      <c r="F188" s="237" t="s">
        <v>365</v>
      </c>
      <c r="G188" s="237"/>
      <c r="H188" s="237"/>
      <c r="I188" s="237"/>
      <c r="J188" s="163" t="s">
        <v>349</v>
      </c>
      <c r="K188" s="164">
        <v>206.4</v>
      </c>
      <c r="L188" s="238">
        <v>0</v>
      </c>
      <c r="M188" s="239"/>
      <c r="N188" s="240">
        <f t="shared" si="15"/>
        <v>0</v>
      </c>
      <c r="O188" s="240"/>
      <c r="P188" s="240"/>
      <c r="Q188" s="240"/>
      <c r="R188" s="36"/>
      <c r="T188" s="165" t="s">
        <v>22</v>
      </c>
      <c r="U188" s="43" t="s">
        <v>42</v>
      </c>
      <c r="V188" s="35"/>
      <c r="W188" s="166">
        <f t="shared" si="16"/>
        <v>0</v>
      </c>
      <c r="X188" s="166">
        <v>0</v>
      </c>
      <c r="Y188" s="166">
        <f t="shared" si="17"/>
        <v>0</v>
      </c>
      <c r="Z188" s="166">
        <v>0</v>
      </c>
      <c r="AA188" s="167">
        <f t="shared" si="18"/>
        <v>0</v>
      </c>
      <c r="AR188" s="18" t="s">
        <v>181</v>
      </c>
      <c r="AT188" s="18" t="s">
        <v>144</v>
      </c>
      <c r="AU188" s="18" t="s">
        <v>98</v>
      </c>
      <c r="AY188" s="18" t="s">
        <v>143</v>
      </c>
      <c r="BE188" s="104">
        <f t="shared" si="19"/>
        <v>0</v>
      </c>
      <c r="BF188" s="104">
        <f t="shared" si="20"/>
        <v>0</v>
      </c>
      <c r="BG188" s="104">
        <f t="shared" si="21"/>
        <v>0</v>
      </c>
      <c r="BH188" s="104">
        <f t="shared" si="22"/>
        <v>0</v>
      </c>
      <c r="BI188" s="104">
        <f t="shared" si="23"/>
        <v>0</v>
      </c>
      <c r="BJ188" s="18" t="s">
        <v>82</v>
      </c>
      <c r="BK188" s="104">
        <f t="shared" si="24"/>
        <v>0</v>
      </c>
      <c r="BL188" s="18" t="s">
        <v>181</v>
      </c>
      <c r="BM188" s="18" t="s">
        <v>366</v>
      </c>
    </row>
    <row r="189" spans="2:65" s="1" customFormat="1" ht="25.5" customHeight="1">
      <c r="B189" s="34"/>
      <c r="C189" s="161" t="s">
        <v>367</v>
      </c>
      <c r="D189" s="161" t="s">
        <v>144</v>
      </c>
      <c r="E189" s="162" t="s">
        <v>368</v>
      </c>
      <c r="F189" s="237" t="s">
        <v>369</v>
      </c>
      <c r="G189" s="237"/>
      <c r="H189" s="237"/>
      <c r="I189" s="237"/>
      <c r="J189" s="163" t="s">
        <v>349</v>
      </c>
      <c r="K189" s="164">
        <v>206.4</v>
      </c>
      <c r="L189" s="238">
        <v>0</v>
      </c>
      <c r="M189" s="239"/>
      <c r="N189" s="240">
        <f t="shared" si="15"/>
        <v>0</v>
      </c>
      <c r="O189" s="240"/>
      <c r="P189" s="240"/>
      <c r="Q189" s="240"/>
      <c r="R189" s="36"/>
      <c r="T189" s="165" t="s">
        <v>22</v>
      </c>
      <c r="U189" s="43" t="s">
        <v>42</v>
      </c>
      <c r="V189" s="35"/>
      <c r="W189" s="166">
        <f t="shared" si="16"/>
        <v>0</v>
      </c>
      <c r="X189" s="166">
        <v>0</v>
      </c>
      <c r="Y189" s="166">
        <f t="shared" si="17"/>
        <v>0</v>
      </c>
      <c r="Z189" s="166">
        <v>0</v>
      </c>
      <c r="AA189" s="167">
        <f t="shared" si="18"/>
        <v>0</v>
      </c>
      <c r="AR189" s="18" t="s">
        <v>181</v>
      </c>
      <c r="AT189" s="18" t="s">
        <v>144</v>
      </c>
      <c r="AU189" s="18" t="s">
        <v>98</v>
      </c>
      <c r="AY189" s="18" t="s">
        <v>143</v>
      </c>
      <c r="BE189" s="104">
        <f t="shared" si="19"/>
        <v>0</v>
      </c>
      <c r="BF189" s="104">
        <f t="shared" si="20"/>
        <v>0</v>
      </c>
      <c r="BG189" s="104">
        <f t="shared" si="21"/>
        <v>0</v>
      </c>
      <c r="BH189" s="104">
        <f t="shared" si="22"/>
        <v>0</v>
      </c>
      <c r="BI189" s="104">
        <f t="shared" si="23"/>
        <v>0</v>
      </c>
      <c r="BJ189" s="18" t="s">
        <v>82</v>
      </c>
      <c r="BK189" s="104">
        <f t="shared" si="24"/>
        <v>0</v>
      </c>
      <c r="BL189" s="18" t="s">
        <v>181</v>
      </c>
      <c r="BM189" s="18" t="s">
        <v>370</v>
      </c>
    </row>
    <row r="190" spans="2:65" s="1" customFormat="1" ht="25.5" customHeight="1">
      <c r="B190" s="34"/>
      <c r="C190" s="161" t="s">
        <v>371</v>
      </c>
      <c r="D190" s="161" t="s">
        <v>144</v>
      </c>
      <c r="E190" s="162" t="s">
        <v>372</v>
      </c>
      <c r="F190" s="237" t="s">
        <v>373</v>
      </c>
      <c r="G190" s="237"/>
      <c r="H190" s="237"/>
      <c r="I190" s="237"/>
      <c r="J190" s="163" t="s">
        <v>159</v>
      </c>
      <c r="K190" s="164">
        <v>167</v>
      </c>
      <c r="L190" s="238">
        <v>0</v>
      </c>
      <c r="M190" s="239"/>
      <c r="N190" s="240">
        <f t="shared" si="15"/>
        <v>0</v>
      </c>
      <c r="O190" s="240"/>
      <c r="P190" s="240"/>
      <c r="Q190" s="240"/>
      <c r="R190" s="36"/>
      <c r="T190" s="165" t="s">
        <v>22</v>
      </c>
      <c r="U190" s="43" t="s">
        <v>42</v>
      </c>
      <c r="V190" s="35"/>
      <c r="W190" s="166">
        <f t="shared" si="16"/>
        <v>0</v>
      </c>
      <c r="X190" s="166">
        <v>2E-05</v>
      </c>
      <c r="Y190" s="166">
        <f t="shared" si="17"/>
        <v>0.00334</v>
      </c>
      <c r="Z190" s="166">
        <v>0</v>
      </c>
      <c r="AA190" s="167">
        <f t="shared" si="18"/>
        <v>0</v>
      </c>
      <c r="AR190" s="18" t="s">
        <v>181</v>
      </c>
      <c r="AT190" s="18" t="s">
        <v>144</v>
      </c>
      <c r="AU190" s="18" t="s">
        <v>98</v>
      </c>
      <c r="AY190" s="18" t="s">
        <v>143</v>
      </c>
      <c r="BE190" s="104">
        <f t="shared" si="19"/>
        <v>0</v>
      </c>
      <c r="BF190" s="104">
        <f t="shared" si="20"/>
        <v>0</v>
      </c>
      <c r="BG190" s="104">
        <f t="shared" si="21"/>
        <v>0</v>
      </c>
      <c r="BH190" s="104">
        <f t="shared" si="22"/>
        <v>0</v>
      </c>
      <c r="BI190" s="104">
        <f t="shared" si="23"/>
        <v>0</v>
      </c>
      <c r="BJ190" s="18" t="s">
        <v>82</v>
      </c>
      <c r="BK190" s="104">
        <f t="shared" si="24"/>
        <v>0</v>
      </c>
      <c r="BL190" s="18" t="s">
        <v>181</v>
      </c>
      <c r="BM190" s="18" t="s">
        <v>374</v>
      </c>
    </row>
    <row r="191" spans="2:65" s="1" customFormat="1" ht="25.5" customHeight="1">
      <c r="B191" s="34"/>
      <c r="C191" s="161" t="s">
        <v>375</v>
      </c>
      <c r="D191" s="161" t="s">
        <v>144</v>
      </c>
      <c r="E191" s="162" t="s">
        <v>376</v>
      </c>
      <c r="F191" s="237" t="s">
        <v>377</v>
      </c>
      <c r="G191" s="237"/>
      <c r="H191" s="237"/>
      <c r="I191" s="237"/>
      <c r="J191" s="163" t="s">
        <v>159</v>
      </c>
      <c r="K191" s="164">
        <v>454</v>
      </c>
      <c r="L191" s="238">
        <v>0</v>
      </c>
      <c r="M191" s="239"/>
      <c r="N191" s="240">
        <f t="shared" si="15"/>
        <v>0</v>
      </c>
      <c r="O191" s="240"/>
      <c r="P191" s="240"/>
      <c r="Q191" s="240"/>
      <c r="R191" s="36"/>
      <c r="T191" s="165" t="s">
        <v>22</v>
      </c>
      <c r="U191" s="43" t="s">
        <v>42</v>
      </c>
      <c r="V191" s="35"/>
      <c r="W191" s="166">
        <f t="shared" si="16"/>
        <v>0</v>
      </c>
      <c r="X191" s="166">
        <v>0</v>
      </c>
      <c r="Y191" s="166">
        <f t="shared" si="17"/>
        <v>0</v>
      </c>
      <c r="Z191" s="166">
        <v>0</v>
      </c>
      <c r="AA191" s="167">
        <f t="shared" si="18"/>
        <v>0</v>
      </c>
      <c r="AR191" s="18" t="s">
        <v>181</v>
      </c>
      <c r="AT191" s="18" t="s">
        <v>144</v>
      </c>
      <c r="AU191" s="18" t="s">
        <v>98</v>
      </c>
      <c r="AY191" s="18" t="s">
        <v>143</v>
      </c>
      <c r="BE191" s="104">
        <f t="shared" si="19"/>
        <v>0</v>
      </c>
      <c r="BF191" s="104">
        <f t="shared" si="20"/>
        <v>0</v>
      </c>
      <c r="BG191" s="104">
        <f t="shared" si="21"/>
        <v>0</v>
      </c>
      <c r="BH191" s="104">
        <f t="shared" si="22"/>
        <v>0</v>
      </c>
      <c r="BI191" s="104">
        <f t="shared" si="23"/>
        <v>0</v>
      </c>
      <c r="BJ191" s="18" t="s">
        <v>82</v>
      </c>
      <c r="BK191" s="104">
        <f t="shared" si="24"/>
        <v>0</v>
      </c>
      <c r="BL191" s="18" t="s">
        <v>181</v>
      </c>
      <c r="BM191" s="18" t="s">
        <v>378</v>
      </c>
    </row>
    <row r="192" spans="2:65" s="1" customFormat="1" ht="38.25" customHeight="1">
      <c r="B192" s="34"/>
      <c r="C192" s="161" t="s">
        <v>379</v>
      </c>
      <c r="D192" s="161" t="s">
        <v>144</v>
      </c>
      <c r="E192" s="162" t="s">
        <v>380</v>
      </c>
      <c r="F192" s="237" t="s">
        <v>381</v>
      </c>
      <c r="G192" s="237"/>
      <c r="H192" s="237"/>
      <c r="I192" s="237"/>
      <c r="J192" s="163" t="s">
        <v>165</v>
      </c>
      <c r="K192" s="164">
        <v>38</v>
      </c>
      <c r="L192" s="238">
        <v>0</v>
      </c>
      <c r="M192" s="239"/>
      <c r="N192" s="240">
        <f t="shared" si="15"/>
        <v>0</v>
      </c>
      <c r="O192" s="240"/>
      <c r="P192" s="240"/>
      <c r="Q192" s="240"/>
      <c r="R192" s="36"/>
      <c r="T192" s="165" t="s">
        <v>22</v>
      </c>
      <c r="U192" s="43" t="s">
        <v>42</v>
      </c>
      <c r="V192" s="35"/>
      <c r="W192" s="166">
        <f t="shared" si="16"/>
        <v>0</v>
      </c>
      <c r="X192" s="166">
        <v>0</v>
      </c>
      <c r="Y192" s="166">
        <f t="shared" si="17"/>
        <v>0</v>
      </c>
      <c r="Z192" s="166">
        <v>0</v>
      </c>
      <c r="AA192" s="167">
        <f t="shared" si="18"/>
        <v>0</v>
      </c>
      <c r="AR192" s="18" t="s">
        <v>181</v>
      </c>
      <c r="AT192" s="18" t="s">
        <v>144</v>
      </c>
      <c r="AU192" s="18" t="s">
        <v>98</v>
      </c>
      <c r="AY192" s="18" t="s">
        <v>143</v>
      </c>
      <c r="BE192" s="104">
        <f t="shared" si="19"/>
        <v>0</v>
      </c>
      <c r="BF192" s="104">
        <f t="shared" si="20"/>
        <v>0</v>
      </c>
      <c r="BG192" s="104">
        <f t="shared" si="21"/>
        <v>0</v>
      </c>
      <c r="BH192" s="104">
        <f t="shared" si="22"/>
        <v>0</v>
      </c>
      <c r="BI192" s="104">
        <f t="shared" si="23"/>
        <v>0</v>
      </c>
      <c r="BJ192" s="18" t="s">
        <v>82</v>
      </c>
      <c r="BK192" s="104">
        <f t="shared" si="24"/>
        <v>0</v>
      </c>
      <c r="BL192" s="18" t="s">
        <v>181</v>
      </c>
      <c r="BM192" s="18" t="s">
        <v>382</v>
      </c>
    </row>
    <row r="193" spans="2:65" s="1" customFormat="1" ht="25.5" customHeight="1">
      <c r="B193" s="34"/>
      <c r="C193" s="161" t="s">
        <v>383</v>
      </c>
      <c r="D193" s="161" t="s">
        <v>144</v>
      </c>
      <c r="E193" s="162" t="s">
        <v>384</v>
      </c>
      <c r="F193" s="237" t="s">
        <v>385</v>
      </c>
      <c r="G193" s="237"/>
      <c r="H193" s="237"/>
      <c r="I193" s="237"/>
      <c r="J193" s="163" t="s">
        <v>386</v>
      </c>
      <c r="K193" s="164">
        <v>16</v>
      </c>
      <c r="L193" s="238">
        <v>0</v>
      </c>
      <c r="M193" s="239"/>
      <c r="N193" s="240">
        <f t="shared" si="15"/>
        <v>0</v>
      </c>
      <c r="O193" s="240"/>
      <c r="P193" s="240"/>
      <c r="Q193" s="240"/>
      <c r="R193" s="36"/>
      <c r="T193" s="165" t="s">
        <v>22</v>
      </c>
      <c r="U193" s="43" t="s">
        <v>42</v>
      </c>
      <c r="V193" s="35"/>
      <c r="W193" s="166">
        <f t="shared" si="16"/>
        <v>0</v>
      </c>
      <c r="X193" s="166">
        <v>0</v>
      </c>
      <c r="Y193" s="166">
        <f t="shared" si="17"/>
        <v>0</v>
      </c>
      <c r="Z193" s="166">
        <v>0</v>
      </c>
      <c r="AA193" s="167">
        <f t="shared" si="18"/>
        <v>0</v>
      </c>
      <c r="AR193" s="18" t="s">
        <v>181</v>
      </c>
      <c r="AT193" s="18" t="s">
        <v>144</v>
      </c>
      <c r="AU193" s="18" t="s">
        <v>98</v>
      </c>
      <c r="AY193" s="18" t="s">
        <v>143</v>
      </c>
      <c r="BE193" s="104">
        <f t="shared" si="19"/>
        <v>0</v>
      </c>
      <c r="BF193" s="104">
        <f t="shared" si="20"/>
        <v>0</v>
      </c>
      <c r="BG193" s="104">
        <f t="shared" si="21"/>
        <v>0</v>
      </c>
      <c r="BH193" s="104">
        <f t="shared" si="22"/>
        <v>0</v>
      </c>
      <c r="BI193" s="104">
        <f t="shared" si="23"/>
        <v>0</v>
      </c>
      <c r="BJ193" s="18" t="s">
        <v>82</v>
      </c>
      <c r="BK193" s="104">
        <f t="shared" si="24"/>
        <v>0</v>
      </c>
      <c r="BL193" s="18" t="s">
        <v>181</v>
      </c>
      <c r="BM193" s="18" t="s">
        <v>387</v>
      </c>
    </row>
    <row r="194" spans="2:65" s="1" customFormat="1" ht="25.5" customHeight="1">
      <c r="B194" s="34"/>
      <c r="C194" s="161" t="s">
        <v>388</v>
      </c>
      <c r="D194" s="161" t="s">
        <v>144</v>
      </c>
      <c r="E194" s="162" t="s">
        <v>389</v>
      </c>
      <c r="F194" s="237" t="s">
        <v>390</v>
      </c>
      <c r="G194" s="237"/>
      <c r="H194" s="237"/>
      <c r="I194" s="237"/>
      <c r="J194" s="163" t="s">
        <v>386</v>
      </c>
      <c r="K194" s="164">
        <v>43</v>
      </c>
      <c r="L194" s="238">
        <v>0</v>
      </c>
      <c r="M194" s="239"/>
      <c r="N194" s="240">
        <f t="shared" si="15"/>
        <v>0</v>
      </c>
      <c r="O194" s="240"/>
      <c r="P194" s="240"/>
      <c r="Q194" s="240"/>
      <c r="R194" s="36"/>
      <c r="T194" s="165" t="s">
        <v>22</v>
      </c>
      <c r="U194" s="43" t="s">
        <v>42</v>
      </c>
      <c r="V194" s="35"/>
      <c r="W194" s="166">
        <f t="shared" si="16"/>
        <v>0</v>
      </c>
      <c r="X194" s="166">
        <v>2.25634</v>
      </c>
      <c r="Y194" s="166">
        <f t="shared" si="17"/>
        <v>97.02261999999999</v>
      </c>
      <c r="Z194" s="166">
        <v>0</v>
      </c>
      <c r="AA194" s="167">
        <f t="shared" si="18"/>
        <v>0</v>
      </c>
      <c r="AR194" s="18" t="s">
        <v>181</v>
      </c>
      <c r="AT194" s="18" t="s">
        <v>144</v>
      </c>
      <c r="AU194" s="18" t="s">
        <v>98</v>
      </c>
      <c r="AY194" s="18" t="s">
        <v>143</v>
      </c>
      <c r="BE194" s="104">
        <f t="shared" si="19"/>
        <v>0</v>
      </c>
      <c r="BF194" s="104">
        <f t="shared" si="20"/>
        <v>0</v>
      </c>
      <c r="BG194" s="104">
        <f t="shared" si="21"/>
        <v>0</v>
      </c>
      <c r="BH194" s="104">
        <f t="shared" si="22"/>
        <v>0</v>
      </c>
      <c r="BI194" s="104">
        <f t="shared" si="23"/>
        <v>0</v>
      </c>
      <c r="BJ194" s="18" t="s">
        <v>82</v>
      </c>
      <c r="BK194" s="104">
        <f t="shared" si="24"/>
        <v>0</v>
      </c>
      <c r="BL194" s="18" t="s">
        <v>181</v>
      </c>
      <c r="BM194" s="18" t="s">
        <v>391</v>
      </c>
    </row>
    <row r="195" spans="2:65" s="1" customFormat="1" ht="25.5" customHeight="1">
      <c r="B195" s="34"/>
      <c r="C195" s="161" t="s">
        <v>392</v>
      </c>
      <c r="D195" s="161" t="s">
        <v>144</v>
      </c>
      <c r="E195" s="162" t="s">
        <v>393</v>
      </c>
      <c r="F195" s="237" t="s">
        <v>394</v>
      </c>
      <c r="G195" s="237"/>
      <c r="H195" s="237"/>
      <c r="I195" s="237"/>
      <c r="J195" s="163" t="s">
        <v>349</v>
      </c>
      <c r="K195" s="164">
        <v>22</v>
      </c>
      <c r="L195" s="238">
        <v>0</v>
      </c>
      <c r="M195" s="239"/>
      <c r="N195" s="240">
        <f t="shared" si="15"/>
        <v>0</v>
      </c>
      <c r="O195" s="240"/>
      <c r="P195" s="240"/>
      <c r="Q195" s="240"/>
      <c r="R195" s="36"/>
      <c r="T195" s="165" t="s">
        <v>22</v>
      </c>
      <c r="U195" s="43" t="s">
        <v>42</v>
      </c>
      <c r="V195" s="35"/>
      <c r="W195" s="166">
        <f t="shared" si="16"/>
        <v>0</v>
      </c>
      <c r="X195" s="166">
        <v>0.01743</v>
      </c>
      <c r="Y195" s="166">
        <f t="shared" si="17"/>
        <v>0.38346</v>
      </c>
      <c r="Z195" s="166">
        <v>0</v>
      </c>
      <c r="AA195" s="167">
        <f t="shared" si="18"/>
        <v>0</v>
      </c>
      <c r="AR195" s="18" t="s">
        <v>181</v>
      </c>
      <c r="AT195" s="18" t="s">
        <v>144</v>
      </c>
      <c r="AU195" s="18" t="s">
        <v>98</v>
      </c>
      <c r="AY195" s="18" t="s">
        <v>143</v>
      </c>
      <c r="BE195" s="104">
        <f t="shared" si="19"/>
        <v>0</v>
      </c>
      <c r="BF195" s="104">
        <f t="shared" si="20"/>
        <v>0</v>
      </c>
      <c r="BG195" s="104">
        <f t="shared" si="21"/>
        <v>0</v>
      </c>
      <c r="BH195" s="104">
        <f t="shared" si="22"/>
        <v>0</v>
      </c>
      <c r="BI195" s="104">
        <f t="shared" si="23"/>
        <v>0</v>
      </c>
      <c r="BJ195" s="18" t="s">
        <v>82</v>
      </c>
      <c r="BK195" s="104">
        <f t="shared" si="24"/>
        <v>0</v>
      </c>
      <c r="BL195" s="18" t="s">
        <v>181</v>
      </c>
      <c r="BM195" s="18" t="s">
        <v>395</v>
      </c>
    </row>
    <row r="196" spans="2:65" s="1" customFormat="1" ht="25.5" customHeight="1">
      <c r="B196" s="34"/>
      <c r="C196" s="168" t="s">
        <v>396</v>
      </c>
      <c r="D196" s="168" t="s">
        <v>168</v>
      </c>
      <c r="E196" s="169" t="s">
        <v>397</v>
      </c>
      <c r="F196" s="241" t="s">
        <v>398</v>
      </c>
      <c r="G196" s="241"/>
      <c r="H196" s="241"/>
      <c r="I196" s="241"/>
      <c r="J196" s="170" t="s">
        <v>165</v>
      </c>
      <c r="K196" s="171">
        <v>38</v>
      </c>
      <c r="L196" s="242">
        <v>0</v>
      </c>
      <c r="M196" s="243"/>
      <c r="N196" s="244">
        <f t="shared" si="15"/>
        <v>0</v>
      </c>
      <c r="O196" s="240"/>
      <c r="P196" s="240"/>
      <c r="Q196" s="240"/>
      <c r="R196" s="36"/>
      <c r="T196" s="165" t="s">
        <v>22</v>
      </c>
      <c r="U196" s="43" t="s">
        <v>42</v>
      </c>
      <c r="V196" s="35"/>
      <c r="W196" s="166">
        <f t="shared" si="16"/>
        <v>0</v>
      </c>
      <c r="X196" s="166">
        <v>0.00917</v>
      </c>
      <c r="Y196" s="166">
        <f t="shared" si="17"/>
        <v>0.34846</v>
      </c>
      <c r="Z196" s="166">
        <v>0</v>
      </c>
      <c r="AA196" s="167">
        <f t="shared" si="18"/>
        <v>0</v>
      </c>
      <c r="AR196" s="18" t="s">
        <v>287</v>
      </c>
      <c r="AT196" s="18" t="s">
        <v>168</v>
      </c>
      <c r="AU196" s="18" t="s">
        <v>98</v>
      </c>
      <c r="AY196" s="18" t="s">
        <v>143</v>
      </c>
      <c r="BE196" s="104">
        <f t="shared" si="19"/>
        <v>0</v>
      </c>
      <c r="BF196" s="104">
        <f t="shared" si="20"/>
        <v>0</v>
      </c>
      <c r="BG196" s="104">
        <f t="shared" si="21"/>
        <v>0</v>
      </c>
      <c r="BH196" s="104">
        <f t="shared" si="22"/>
        <v>0</v>
      </c>
      <c r="BI196" s="104">
        <f t="shared" si="23"/>
        <v>0</v>
      </c>
      <c r="BJ196" s="18" t="s">
        <v>82</v>
      </c>
      <c r="BK196" s="104">
        <f t="shared" si="24"/>
        <v>0</v>
      </c>
      <c r="BL196" s="18" t="s">
        <v>287</v>
      </c>
      <c r="BM196" s="18" t="s">
        <v>399</v>
      </c>
    </row>
    <row r="197" spans="2:65" s="1" customFormat="1" ht="38.25" customHeight="1">
      <c r="B197" s="34"/>
      <c r="C197" s="161" t="s">
        <v>400</v>
      </c>
      <c r="D197" s="161" t="s">
        <v>144</v>
      </c>
      <c r="E197" s="162" t="s">
        <v>401</v>
      </c>
      <c r="F197" s="237" t="s">
        <v>402</v>
      </c>
      <c r="G197" s="237"/>
      <c r="H197" s="237"/>
      <c r="I197" s="237"/>
      <c r="J197" s="163" t="s">
        <v>159</v>
      </c>
      <c r="K197" s="164">
        <v>1489</v>
      </c>
      <c r="L197" s="238">
        <v>0</v>
      </c>
      <c r="M197" s="239"/>
      <c r="N197" s="240">
        <f t="shared" si="15"/>
        <v>0</v>
      </c>
      <c r="O197" s="240"/>
      <c r="P197" s="240"/>
      <c r="Q197" s="240"/>
      <c r="R197" s="36"/>
      <c r="T197" s="165" t="s">
        <v>22</v>
      </c>
      <c r="U197" s="43" t="s">
        <v>42</v>
      </c>
      <c r="V197" s="35"/>
      <c r="W197" s="166">
        <f t="shared" si="16"/>
        <v>0</v>
      </c>
      <c r="X197" s="166">
        <v>0</v>
      </c>
      <c r="Y197" s="166">
        <f t="shared" si="17"/>
        <v>0</v>
      </c>
      <c r="Z197" s="166">
        <v>0</v>
      </c>
      <c r="AA197" s="167">
        <f t="shared" si="18"/>
        <v>0</v>
      </c>
      <c r="AR197" s="18" t="s">
        <v>181</v>
      </c>
      <c r="AT197" s="18" t="s">
        <v>144</v>
      </c>
      <c r="AU197" s="18" t="s">
        <v>98</v>
      </c>
      <c r="AY197" s="18" t="s">
        <v>143</v>
      </c>
      <c r="BE197" s="104">
        <f t="shared" si="19"/>
        <v>0</v>
      </c>
      <c r="BF197" s="104">
        <f t="shared" si="20"/>
        <v>0</v>
      </c>
      <c r="BG197" s="104">
        <f t="shared" si="21"/>
        <v>0</v>
      </c>
      <c r="BH197" s="104">
        <f t="shared" si="22"/>
        <v>0</v>
      </c>
      <c r="BI197" s="104">
        <f t="shared" si="23"/>
        <v>0</v>
      </c>
      <c r="BJ197" s="18" t="s">
        <v>82</v>
      </c>
      <c r="BK197" s="104">
        <f t="shared" si="24"/>
        <v>0</v>
      </c>
      <c r="BL197" s="18" t="s">
        <v>181</v>
      </c>
      <c r="BM197" s="18" t="s">
        <v>403</v>
      </c>
    </row>
    <row r="198" spans="2:65" s="1" customFormat="1" ht="38.25" customHeight="1">
      <c r="B198" s="34"/>
      <c r="C198" s="161" t="s">
        <v>181</v>
      </c>
      <c r="D198" s="161" t="s">
        <v>144</v>
      </c>
      <c r="E198" s="162" t="s">
        <v>404</v>
      </c>
      <c r="F198" s="237" t="s">
        <v>405</v>
      </c>
      <c r="G198" s="237"/>
      <c r="H198" s="237"/>
      <c r="I198" s="237"/>
      <c r="J198" s="163" t="s">
        <v>159</v>
      </c>
      <c r="K198" s="164">
        <v>46</v>
      </c>
      <c r="L198" s="238">
        <v>0</v>
      </c>
      <c r="M198" s="239"/>
      <c r="N198" s="240">
        <f t="shared" si="15"/>
        <v>0</v>
      </c>
      <c r="O198" s="240"/>
      <c r="P198" s="240"/>
      <c r="Q198" s="240"/>
      <c r="R198" s="36"/>
      <c r="T198" s="165" t="s">
        <v>22</v>
      </c>
      <c r="U198" s="43" t="s">
        <v>42</v>
      </c>
      <c r="V198" s="35"/>
      <c r="W198" s="166">
        <f t="shared" si="16"/>
        <v>0</v>
      </c>
      <c r="X198" s="166">
        <v>0</v>
      </c>
      <c r="Y198" s="166">
        <f t="shared" si="17"/>
        <v>0</v>
      </c>
      <c r="Z198" s="166">
        <v>0</v>
      </c>
      <c r="AA198" s="167">
        <f t="shared" si="18"/>
        <v>0</v>
      </c>
      <c r="AR198" s="18" t="s">
        <v>181</v>
      </c>
      <c r="AT198" s="18" t="s">
        <v>144</v>
      </c>
      <c r="AU198" s="18" t="s">
        <v>98</v>
      </c>
      <c r="AY198" s="18" t="s">
        <v>143</v>
      </c>
      <c r="BE198" s="104">
        <f t="shared" si="19"/>
        <v>0</v>
      </c>
      <c r="BF198" s="104">
        <f t="shared" si="20"/>
        <v>0</v>
      </c>
      <c r="BG198" s="104">
        <f t="shared" si="21"/>
        <v>0</v>
      </c>
      <c r="BH198" s="104">
        <f t="shared" si="22"/>
        <v>0</v>
      </c>
      <c r="BI198" s="104">
        <f t="shared" si="23"/>
        <v>0</v>
      </c>
      <c r="BJ198" s="18" t="s">
        <v>82</v>
      </c>
      <c r="BK198" s="104">
        <f t="shared" si="24"/>
        <v>0</v>
      </c>
      <c r="BL198" s="18" t="s">
        <v>181</v>
      </c>
      <c r="BM198" s="18" t="s">
        <v>406</v>
      </c>
    </row>
    <row r="199" spans="2:65" s="1" customFormat="1" ht="25.5" customHeight="1">
      <c r="B199" s="34"/>
      <c r="C199" s="161" t="s">
        <v>407</v>
      </c>
      <c r="D199" s="161" t="s">
        <v>144</v>
      </c>
      <c r="E199" s="162" t="s">
        <v>408</v>
      </c>
      <c r="F199" s="237" t="s">
        <v>409</v>
      </c>
      <c r="G199" s="237"/>
      <c r="H199" s="237"/>
      <c r="I199" s="237"/>
      <c r="J199" s="163" t="s">
        <v>386</v>
      </c>
      <c r="K199" s="164">
        <v>16</v>
      </c>
      <c r="L199" s="238">
        <v>0</v>
      </c>
      <c r="M199" s="239"/>
      <c r="N199" s="240">
        <f t="shared" si="15"/>
        <v>0</v>
      </c>
      <c r="O199" s="240"/>
      <c r="P199" s="240"/>
      <c r="Q199" s="240"/>
      <c r="R199" s="36"/>
      <c r="T199" s="165" t="s">
        <v>22</v>
      </c>
      <c r="U199" s="43" t="s">
        <v>42</v>
      </c>
      <c r="V199" s="35"/>
      <c r="W199" s="166">
        <f t="shared" si="16"/>
        <v>0</v>
      </c>
      <c r="X199" s="166">
        <v>0</v>
      </c>
      <c r="Y199" s="166">
        <f t="shared" si="17"/>
        <v>0</v>
      </c>
      <c r="Z199" s="166">
        <v>0</v>
      </c>
      <c r="AA199" s="167">
        <f t="shared" si="18"/>
        <v>0</v>
      </c>
      <c r="AR199" s="18" t="s">
        <v>181</v>
      </c>
      <c r="AT199" s="18" t="s">
        <v>144</v>
      </c>
      <c r="AU199" s="18" t="s">
        <v>98</v>
      </c>
      <c r="AY199" s="18" t="s">
        <v>143</v>
      </c>
      <c r="BE199" s="104">
        <f t="shared" si="19"/>
        <v>0</v>
      </c>
      <c r="BF199" s="104">
        <f t="shared" si="20"/>
        <v>0</v>
      </c>
      <c r="BG199" s="104">
        <f t="shared" si="21"/>
        <v>0</v>
      </c>
      <c r="BH199" s="104">
        <f t="shared" si="22"/>
        <v>0</v>
      </c>
      <c r="BI199" s="104">
        <f t="shared" si="23"/>
        <v>0</v>
      </c>
      <c r="BJ199" s="18" t="s">
        <v>82</v>
      </c>
      <c r="BK199" s="104">
        <f t="shared" si="24"/>
        <v>0</v>
      </c>
      <c r="BL199" s="18" t="s">
        <v>181</v>
      </c>
      <c r="BM199" s="18" t="s">
        <v>410</v>
      </c>
    </row>
    <row r="200" spans="2:65" s="1" customFormat="1" ht="38.25" customHeight="1">
      <c r="B200" s="34"/>
      <c r="C200" s="161" t="s">
        <v>411</v>
      </c>
      <c r="D200" s="161" t="s">
        <v>144</v>
      </c>
      <c r="E200" s="162" t="s">
        <v>412</v>
      </c>
      <c r="F200" s="237" t="s">
        <v>413</v>
      </c>
      <c r="G200" s="237"/>
      <c r="H200" s="237"/>
      <c r="I200" s="237"/>
      <c r="J200" s="163" t="s">
        <v>159</v>
      </c>
      <c r="K200" s="164">
        <v>21</v>
      </c>
      <c r="L200" s="238">
        <v>0</v>
      </c>
      <c r="M200" s="239"/>
      <c r="N200" s="240">
        <f t="shared" si="15"/>
        <v>0</v>
      </c>
      <c r="O200" s="240"/>
      <c r="P200" s="240"/>
      <c r="Q200" s="240"/>
      <c r="R200" s="36"/>
      <c r="T200" s="165" t="s">
        <v>22</v>
      </c>
      <c r="U200" s="43" t="s">
        <v>42</v>
      </c>
      <c r="V200" s="35"/>
      <c r="W200" s="166">
        <f t="shared" si="16"/>
        <v>0</v>
      </c>
      <c r="X200" s="166">
        <v>0</v>
      </c>
      <c r="Y200" s="166">
        <f t="shared" si="17"/>
        <v>0</v>
      </c>
      <c r="Z200" s="166">
        <v>0</v>
      </c>
      <c r="AA200" s="167">
        <f t="shared" si="18"/>
        <v>0</v>
      </c>
      <c r="AR200" s="18" t="s">
        <v>181</v>
      </c>
      <c r="AT200" s="18" t="s">
        <v>144</v>
      </c>
      <c r="AU200" s="18" t="s">
        <v>98</v>
      </c>
      <c r="AY200" s="18" t="s">
        <v>143</v>
      </c>
      <c r="BE200" s="104">
        <f t="shared" si="19"/>
        <v>0</v>
      </c>
      <c r="BF200" s="104">
        <f t="shared" si="20"/>
        <v>0</v>
      </c>
      <c r="BG200" s="104">
        <f t="shared" si="21"/>
        <v>0</v>
      </c>
      <c r="BH200" s="104">
        <f t="shared" si="22"/>
        <v>0</v>
      </c>
      <c r="BI200" s="104">
        <f t="shared" si="23"/>
        <v>0</v>
      </c>
      <c r="BJ200" s="18" t="s">
        <v>82</v>
      </c>
      <c r="BK200" s="104">
        <f t="shared" si="24"/>
        <v>0</v>
      </c>
      <c r="BL200" s="18" t="s">
        <v>181</v>
      </c>
      <c r="BM200" s="18" t="s">
        <v>414</v>
      </c>
    </row>
    <row r="201" spans="2:65" s="1" customFormat="1" ht="25.5" customHeight="1">
      <c r="B201" s="34"/>
      <c r="C201" s="168" t="s">
        <v>415</v>
      </c>
      <c r="D201" s="168" t="s">
        <v>168</v>
      </c>
      <c r="E201" s="169" t="s">
        <v>416</v>
      </c>
      <c r="F201" s="241" t="s">
        <v>417</v>
      </c>
      <c r="G201" s="241"/>
      <c r="H201" s="241"/>
      <c r="I201" s="241"/>
      <c r="J201" s="170" t="s">
        <v>165</v>
      </c>
      <c r="K201" s="171">
        <v>21</v>
      </c>
      <c r="L201" s="242">
        <v>0</v>
      </c>
      <c r="M201" s="243"/>
      <c r="N201" s="244">
        <f t="shared" si="15"/>
        <v>0</v>
      </c>
      <c r="O201" s="240"/>
      <c r="P201" s="240"/>
      <c r="Q201" s="240"/>
      <c r="R201" s="36"/>
      <c r="T201" s="165" t="s">
        <v>22</v>
      </c>
      <c r="U201" s="43" t="s">
        <v>42</v>
      </c>
      <c r="V201" s="35"/>
      <c r="W201" s="166">
        <f t="shared" si="16"/>
        <v>0</v>
      </c>
      <c r="X201" s="166">
        <v>0.00189</v>
      </c>
      <c r="Y201" s="166">
        <f t="shared" si="17"/>
        <v>0.039689999999999996</v>
      </c>
      <c r="Z201" s="166">
        <v>0</v>
      </c>
      <c r="AA201" s="167">
        <f t="shared" si="18"/>
        <v>0</v>
      </c>
      <c r="AR201" s="18" t="s">
        <v>287</v>
      </c>
      <c r="AT201" s="18" t="s">
        <v>168</v>
      </c>
      <c r="AU201" s="18" t="s">
        <v>98</v>
      </c>
      <c r="AY201" s="18" t="s">
        <v>143</v>
      </c>
      <c r="BE201" s="104">
        <f t="shared" si="19"/>
        <v>0</v>
      </c>
      <c r="BF201" s="104">
        <f t="shared" si="20"/>
        <v>0</v>
      </c>
      <c r="BG201" s="104">
        <f t="shared" si="21"/>
        <v>0</v>
      </c>
      <c r="BH201" s="104">
        <f t="shared" si="22"/>
        <v>0</v>
      </c>
      <c r="BI201" s="104">
        <f t="shared" si="23"/>
        <v>0</v>
      </c>
      <c r="BJ201" s="18" t="s">
        <v>82</v>
      </c>
      <c r="BK201" s="104">
        <f t="shared" si="24"/>
        <v>0</v>
      </c>
      <c r="BL201" s="18" t="s">
        <v>287</v>
      </c>
      <c r="BM201" s="18" t="s">
        <v>418</v>
      </c>
    </row>
    <row r="202" spans="2:65" s="1" customFormat="1" ht="38.25" customHeight="1">
      <c r="B202" s="34"/>
      <c r="C202" s="161" t="s">
        <v>419</v>
      </c>
      <c r="D202" s="161" t="s">
        <v>144</v>
      </c>
      <c r="E202" s="162" t="s">
        <v>420</v>
      </c>
      <c r="F202" s="237" t="s">
        <v>421</v>
      </c>
      <c r="G202" s="237"/>
      <c r="H202" s="237"/>
      <c r="I202" s="237"/>
      <c r="J202" s="163" t="s">
        <v>159</v>
      </c>
      <c r="K202" s="164">
        <v>1535</v>
      </c>
      <c r="L202" s="238">
        <v>0</v>
      </c>
      <c r="M202" s="239"/>
      <c r="N202" s="240">
        <f t="shared" si="15"/>
        <v>0</v>
      </c>
      <c r="O202" s="240"/>
      <c r="P202" s="240"/>
      <c r="Q202" s="240"/>
      <c r="R202" s="36"/>
      <c r="T202" s="165" t="s">
        <v>22</v>
      </c>
      <c r="U202" s="43" t="s">
        <v>42</v>
      </c>
      <c r="V202" s="35"/>
      <c r="W202" s="166">
        <f t="shared" si="16"/>
        <v>0</v>
      </c>
      <c r="X202" s="166">
        <v>0.203</v>
      </c>
      <c r="Y202" s="166">
        <f t="shared" si="17"/>
        <v>311.605</v>
      </c>
      <c r="Z202" s="166">
        <v>0</v>
      </c>
      <c r="AA202" s="167">
        <f t="shared" si="18"/>
        <v>0</v>
      </c>
      <c r="AR202" s="18" t="s">
        <v>181</v>
      </c>
      <c r="AT202" s="18" t="s">
        <v>144</v>
      </c>
      <c r="AU202" s="18" t="s">
        <v>98</v>
      </c>
      <c r="AY202" s="18" t="s">
        <v>143</v>
      </c>
      <c r="BE202" s="104">
        <f t="shared" si="19"/>
        <v>0</v>
      </c>
      <c r="BF202" s="104">
        <f t="shared" si="20"/>
        <v>0</v>
      </c>
      <c r="BG202" s="104">
        <f t="shared" si="21"/>
        <v>0</v>
      </c>
      <c r="BH202" s="104">
        <f t="shared" si="22"/>
        <v>0</v>
      </c>
      <c r="BI202" s="104">
        <f t="shared" si="23"/>
        <v>0</v>
      </c>
      <c r="BJ202" s="18" t="s">
        <v>82</v>
      </c>
      <c r="BK202" s="104">
        <f t="shared" si="24"/>
        <v>0</v>
      </c>
      <c r="BL202" s="18" t="s">
        <v>181</v>
      </c>
      <c r="BM202" s="18" t="s">
        <v>422</v>
      </c>
    </row>
    <row r="203" spans="2:65" s="1" customFormat="1" ht="16.5" customHeight="1">
      <c r="B203" s="34"/>
      <c r="C203" s="161" t="s">
        <v>423</v>
      </c>
      <c r="D203" s="161" t="s">
        <v>144</v>
      </c>
      <c r="E203" s="162" t="s">
        <v>424</v>
      </c>
      <c r="F203" s="237" t="s">
        <v>425</v>
      </c>
      <c r="G203" s="237"/>
      <c r="H203" s="237"/>
      <c r="I203" s="237"/>
      <c r="J203" s="163" t="s">
        <v>159</v>
      </c>
      <c r="K203" s="164">
        <v>1535</v>
      </c>
      <c r="L203" s="238">
        <v>0</v>
      </c>
      <c r="M203" s="239"/>
      <c r="N203" s="240">
        <f t="shared" si="15"/>
        <v>0</v>
      </c>
      <c r="O203" s="240"/>
      <c r="P203" s="240"/>
      <c r="Q203" s="240"/>
      <c r="R203" s="36"/>
      <c r="T203" s="165" t="s">
        <v>22</v>
      </c>
      <c r="U203" s="43" t="s">
        <v>42</v>
      </c>
      <c r="V203" s="35"/>
      <c r="W203" s="166">
        <f t="shared" si="16"/>
        <v>0</v>
      </c>
      <c r="X203" s="166">
        <v>6E-05</v>
      </c>
      <c r="Y203" s="166">
        <f t="shared" si="17"/>
        <v>0.0921</v>
      </c>
      <c r="Z203" s="166">
        <v>0</v>
      </c>
      <c r="AA203" s="167">
        <f t="shared" si="18"/>
        <v>0</v>
      </c>
      <c r="AR203" s="18" t="s">
        <v>181</v>
      </c>
      <c r="AT203" s="18" t="s">
        <v>144</v>
      </c>
      <c r="AU203" s="18" t="s">
        <v>98</v>
      </c>
      <c r="AY203" s="18" t="s">
        <v>143</v>
      </c>
      <c r="BE203" s="104">
        <f t="shared" si="19"/>
        <v>0</v>
      </c>
      <c r="BF203" s="104">
        <f t="shared" si="20"/>
        <v>0</v>
      </c>
      <c r="BG203" s="104">
        <f t="shared" si="21"/>
        <v>0</v>
      </c>
      <c r="BH203" s="104">
        <f t="shared" si="22"/>
        <v>0</v>
      </c>
      <c r="BI203" s="104">
        <f t="shared" si="23"/>
        <v>0</v>
      </c>
      <c r="BJ203" s="18" t="s">
        <v>82</v>
      </c>
      <c r="BK203" s="104">
        <f t="shared" si="24"/>
        <v>0</v>
      </c>
      <c r="BL203" s="18" t="s">
        <v>181</v>
      </c>
      <c r="BM203" s="18" t="s">
        <v>426</v>
      </c>
    </row>
    <row r="204" spans="2:65" s="1" customFormat="1" ht="25.5" customHeight="1">
      <c r="B204" s="34"/>
      <c r="C204" s="161" t="s">
        <v>427</v>
      </c>
      <c r="D204" s="161" t="s">
        <v>144</v>
      </c>
      <c r="E204" s="162" t="s">
        <v>428</v>
      </c>
      <c r="F204" s="237" t="s">
        <v>429</v>
      </c>
      <c r="G204" s="237"/>
      <c r="H204" s="237"/>
      <c r="I204" s="237"/>
      <c r="J204" s="163" t="s">
        <v>159</v>
      </c>
      <c r="K204" s="164">
        <v>28</v>
      </c>
      <c r="L204" s="238">
        <v>0</v>
      </c>
      <c r="M204" s="239"/>
      <c r="N204" s="240">
        <f t="shared" si="15"/>
        <v>0</v>
      </c>
      <c r="O204" s="240"/>
      <c r="P204" s="240"/>
      <c r="Q204" s="240"/>
      <c r="R204" s="36"/>
      <c r="T204" s="165" t="s">
        <v>22</v>
      </c>
      <c r="U204" s="43" t="s">
        <v>42</v>
      </c>
      <c r="V204" s="35"/>
      <c r="W204" s="166">
        <f t="shared" si="16"/>
        <v>0</v>
      </c>
      <c r="X204" s="166">
        <v>0.13538</v>
      </c>
      <c r="Y204" s="166">
        <f t="shared" si="17"/>
        <v>3.79064</v>
      </c>
      <c r="Z204" s="166">
        <v>0</v>
      </c>
      <c r="AA204" s="167">
        <f t="shared" si="18"/>
        <v>0</v>
      </c>
      <c r="AR204" s="18" t="s">
        <v>181</v>
      </c>
      <c r="AT204" s="18" t="s">
        <v>144</v>
      </c>
      <c r="AU204" s="18" t="s">
        <v>98</v>
      </c>
      <c r="AY204" s="18" t="s">
        <v>143</v>
      </c>
      <c r="BE204" s="104">
        <f t="shared" si="19"/>
        <v>0</v>
      </c>
      <c r="BF204" s="104">
        <f t="shared" si="20"/>
        <v>0</v>
      </c>
      <c r="BG204" s="104">
        <f t="shared" si="21"/>
        <v>0</v>
      </c>
      <c r="BH204" s="104">
        <f t="shared" si="22"/>
        <v>0</v>
      </c>
      <c r="BI204" s="104">
        <f t="shared" si="23"/>
        <v>0</v>
      </c>
      <c r="BJ204" s="18" t="s">
        <v>82</v>
      </c>
      <c r="BK204" s="104">
        <f t="shared" si="24"/>
        <v>0</v>
      </c>
      <c r="BL204" s="18" t="s">
        <v>181</v>
      </c>
      <c r="BM204" s="18" t="s">
        <v>430</v>
      </c>
    </row>
    <row r="205" spans="2:65" s="1" customFormat="1" ht="25.5" customHeight="1">
      <c r="B205" s="34"/>
      <c r="C205" s="168" t="s">
        <v>431</v>
      </c>
      <c r="D205" s="168" t="s">
        <v>168</v>
      </c>
      <c r="E205" s="169" t="s">
        <v>432</v>
      </c>
      <c r="F205" s="241" t="s">
        <v>433</v>
      </c>
      <c r="G205" s="241"/>
      <c r="H205" s="241"/>
      <c r="I205" s="241"/>
      <c r="J205" s="170" t="s">
        <v>159</v>
      </c>
      <c r="K205" s="171">
        <v>28</v>
      </c>
      <c r="L205" s="242">
        <v>0</v>
      </c>
      <c r="M205" s="243"/>
      <c r="N205" s="244">
        <f t="shared" si="15"/>
        <v>0</v>
      </c>
      <c r="O205" s="240"/>
      <c r="P205" s="240"/>
      <c r="Q205" s="240"/>
      <c r="R205" s="36"/>
      <c r="T205" s="165" t="s">
        <v>22</v>
      </c>
      <c r="U205" s="43" t="s">
        <v>42</v>
      </c>
      <c r="V205" s="35"/>
      <c r="W205" s="166">
        <f t="shared" si="16"/>
        <v>0</v>
      </c>
      <c r="X205" s="166">
        <v>0.00043</v>
      </c>
      <c r="Y205" s="166">
        <f t="shared" si="17"/>
        <v>0.01204</v>
      </c>
      <c r="Z205" s="166">
        <v>0</v>
      </c>
      <c r="AA205" s="167">
        <f t="shared" si="18"/>
        <v>0</v>
      </c>
      <c r="AR205" s="18" t="s">
        <v>287</v>
      </c>
      <c r="AT205" s="18" t="s">
        <v>168</v>
      </c>
      <c r="AU205" s="18" t="s">
        <v>98</v>
      </c>
      <c r="AY205" s="18" t="s">
        <v>143</v>
      </c>
      <c r="BE205" s="104">
        <f t="shared" si="19"/>
        <v>0</v>
      </c>
      <c r="BF205" s="104">
        <f t="shared" si="20"/>
        <v>0</v>
      </c>
      <c r="BG205" s="104">
        <f t="shared" si="21"/>
        <v>0</v>
      </c>
      <c r="BH205" s="104">
        <f t="shared" si="22"/>
        <v>0</v>
      </c>
      <c r="BI205" s="104">
        <f t="shared" si="23"/>
        <v>0</v>
      </c>
      <c r="BJ205" s="18" t="s">
        <v>82</v>
      </c>
      <c r="BK205" s="104">
        <f t="shared" si="24"/>
        <v>0</v>
      </c>
      <c r="BL205" s="18" t="s">
        <v>287</v>
      </c>
      <c r="BM205" s="18" t="s">
        <v>434</v>
      </c>
    </row>
    <row r="206" spans="2:65" s="1" customFormat="1" ht="25.5" customHeight="1">
      <c r="B206" s="34"/>
      <c r="C206" s="161" t="s">
        <v>435</v>
      </c>
      <c r="D206" s="161" t="s">
        <v>144</v>
      </c>
      <c r="E206" s="162" t="s">
        <v>436</v>
      </c>
      <c r="F206" s="237" t="s">
        <v>437</v>
      </c>
      <c r="G206" s="237"/>
      <c r="H206" s="237"/>
      <c r="I206" s="237"/>
      <c r="J206" s="163" t="s">
        <v>159</v>
      </c>
      <c r="K206" s="164">
        <v>1489</v>
      </c>
      <c r="L206" s="238">
        <v>0</v>
      </c>
      <c r="M206" s="239"/>
      <c r="N206" s="240">
        <f t="shared" si="15"/>
        <v>0</v>
      </c>
      <c r="O206" s="240"/>
      <c r="P206" s="240"/>
      <c r="Q206" s="240"/>
      <c r="R206" s="36"/>
      <c r="T206" s="165" t="s">
        <v>22</v>
      </c>
      <c r="U206" s="43" t="s">
        <v>42</v>
      </c>
      <c r="V206" s="35"/>
      <c r="W206" s="166">
        <f t="shared" si="16"/>
        <v>0</v>
      </c>
      <c r="X206" s="166">
        <v>0</v>
      </c>
      <c r="Y206" s="166">
        <f t="shared" si="17"/>
        <v>0</v>
      </c>
      <c r="Z206" s="166">
        <v>0</v>
      </c>
      <c r="AA206" s="167">
        <f t="shared" si="18"/>
        <v>0</v>
      </c>
      <c r="AR206" s="18" t="s">
        <v>181</v>
      </c>
      <c r="AT206" s="18" t="s">
        <v>144</v>
      </c>
      <c r="AU206" s="18" t="s">
        <v>98</v>
      </c>
      <c r="AY206" s="18" t="s">
        <v>143</v>
      </c>
      <c r="BE206" s="104">
        <f t="shared" si="19"/>
        <v>0</v>
      </c>
      <c r="BF206" s="104">
        <f t="shared" si="20"/>
        <v>0</v>
      </c>
      <c r="BG206" s="104">
        <f t="shared" si="21"/>
        <v>0</v>
      </c>
      <c r="BH206" s="104">
        <f t="shared" si="22"/>
        <v>0</v>
      </c>
      <c r="BI206" s="104">
        <f t="shared" si="23"/>
        <v>0</v>
      </c>
      <c r="BJ206" s="18" t="s">
        <v>82</v>
      </c>
      <c r="BK206" s="104">
        <f t="shared" si="24"/>
        <v>0</v>
      </c>
      <c r="BL206" s="18" t="s">
        <v>181</v>
      </c>
      <c r="BM206" s="18" t="s">
        <v>438</v>
      </c>
    </row>
    <row r="207" spans="2:65" s="1" customFormat="1" ht="25.5" customHeight="1">
      <c r="B207" s="34"/>
      <c r="C207" s="161" t="s">
        <v>439</v>
      </c>
      <c r="D207" s="161" t="s">
        <v>144</v>
      </c>
      <c r="E207" s="162" t="s">
        <v>440</v>
      </c>
      <c r="F207" s="237" t="s">
        <v>441</v>
      </c>
      <c r="G207" s="237"/>
      <c r="H207" s="237"/>
      <c r="I207" s="237"/>
      <c r="J207" s="163" t="s">
        <v>159</v>
      </c>
      <c r="K207" s="164">
        <v>46</v>
      </c>
      <c r="L207" s="238">
        <v>0</v>
      </c>
      <c r="M207" s="239"/>
      <c r="N207" s="240">
        <f t="shared" si="15"/>
        <v>0</v>
      </c>
      <c r="O207" s="240"/>
      <c r="P207" s="240"/>
      <c r="Q207" s="240"/>
      <c r="R207" s="36"/>
      <c r="T207" s="165" t="s">
        <v>22</v>
      </c>
      <c r="U207" s="43" t="s">
        <v>42</v>
      </c>
      <c r="V207" s="35"/>
      <c r="W207" s="166">
        <f t="shared" si="16"/>
        <v>0</v>
      </c>
      <c r="X207" s="166">
        <v>0</v>
      </c>
      <c r="Y207" s="166">
        <f t="shared" si="17"/>
        <v>0</v>
      </c>
      <c r="Z207" s="166">
        <v>0</v>
      </c>
      <c r="AA207" s="167">
        <f t="shared" si="18"/>
        <v>0</v>
      </c>
      <c r="AR207" s="18" t="s">
        <v>181</v>
      </c>
      <c r="AT207" s="18" t="s">
        <v>144</v>
      </c>
      <c r="AU207" s="18" t="s">
        <v>98</v>
      </c>
      <c r="AY207" s="18" t="s">
        <v>143</v>
      </c>
      <c r="BE207" s="104">
        <f t="shared" si="19"/>
        <v>0</v>
      </c>
      <c r="BF207" s="104">
        <f t="shared" si="20"/>
        <v>0</v>
      </c>
      <c r="BG207" s="104">
        <f t="shared" si="21"/>
        <v>0</v>
      </c>
      <c r="BH207" s="104">
        <f t="shared" si="22"/>
        <v>0</v>
      </c>
      <c r="BI207" s="104">
        <f t="shared" si="23"/>
        <v>0</v>
      </c>
      <c r="BJ207" s="18" t="s">
        <v>82</v>
      </c>
      <c r="BK207" s="104">
        <f t="shared" si="24"/>
        <v>0</v>
      </c>
      <c r="BL207" s="18" t="s">
        <v>181</v>
      </c>
      <c r="BM207" s="18" t="s">
        <v>442</v>
      </c>
    </row>
    <row r="208" spans="2:65" s="1" customFormat="1" ht="25.5" customHeight="1">
      <c r="B208" s="34"/>
      <c r="C208" s="161" t="s">
        <v>443</v>
      </c>
      <c r="D208" s="161" t="s">
        <v>144</v>
      </c>
      <c r="E208" s="162" t="s">
        <v>444</v>
      </c>
      <c r="F208" s="237" t="s">
        <v>445</v>
      </c>
      <c r="G208" s="237"/>
      <c r="H208" s="237"/>
      <c r="I208" s="237"/>
      <c r="J208" s="163" t="s">
        <v>386</v>
      </c>
      <c r="K208" s="164">
        <v>117.69</v>
      </c>
      <c r="L208" s="238">
        <v>0</v>
      </c>
      <c r="M208" s="239"/>
      <c r="N208" s="240">
        <f t="shared" si="15"/>
        <v>0</v>
      </c>
      <c r="O208" s="240"/>
      <c r="P208" s="240"/>
      <c r="Q208" s="240"/>
      <c r="R208" s="36"/>
      <c r="T208" s="165" t="s">
        <v>22</v>
      </c>
      <c r="U208" s="43" t="s">
        <v>42</v>
      </c>
      <c r="V208" s="35"/>
      <c r="W208" s="166">
        <f t="shared" si="16"/>
        <v>0</v>
      </c>
      <c r="X208" s="166">
        <v>0</v>
      </c>
      <c r="Y208" s="166">
        <f t="shared" si="17"/>
        <v>0</v>
      </c>
      <c r="Z208" s="166">
        <v>0</v>
      </c>
      <c r="AA208" s="167">
        <f t="shared" si="18"/>
        <v>0</v>
      </c>
      <c r="AR208" s="18" t="s">
        <v>181</v>
      </c>
      <c r="AT208" s="18" t="s">
        <v>144</v>
      </c>
      <c r="AU208" s="18" t="s">
        <v>98</v>
      </c>
      <c r="AY208" s="18" t="s">
        <v>143</v>
      </c>
      <c r="BE208" s="104">
        <f t="shared" si="19"/>
        <v>0</v>
      </c>
      <c r="BF208" s="104">
        <f t="shared" si="20"/>
        <v>0</v>
      </c>
      <c r="BG208" s="104">
        <f t="shared" si="21"/>
        <v>0</v>
      </c>
      <c r="BH208" s="104">
        <f t="shared" si="22"/>
        <v>0</v>
      </c>
      <c r="BI208" s="104">
        <f t="shared" si="23"/>
        <v>0</v>
      </c>
      <c r="BJ208" s="18" t="s">
        <v>82</v>
      </c>
      <c r="BK208" s="104">
        <f t="shared" si="24"/>
        <v>0</v>
      </c>
      <c r="BL208" s="18" t="s">
        <v>181</v>
      </c>
      <c r="BM208" s="18" t="s">
        <v>446</v>
      </c>
    </row>
    <row r="209" spans="2:65" s="1" customFormat="1" ht="25.5" customHeight="1">
      <c r="B209" s="34"/>
      <c r="C209" s="161" t="s">
        <v>447</v>
      </c>
      <c r="D209" s="161" t="s">
        <v>144</v>
      </c>
      <c r="E209" s="162" t="s">
        <v>448</v>
      </c>
      <c r="F209" s="237" t="s">
        <v>449</v>
      </c>
      <c r="G209" s="237"/>
      <c r="H209" s="237"/>
      <c r="I209" s="237"/>
      <c r="J209" s="163" t="s">
        <v>386</v>
      </c>
      <c r="K209" s="164">
        <v>1176.9</v>
      </c>
      <c r="L209" s="238">
        <v>0</v>
      </c>
      <c r="M209" s="239"/>
      <c r="N209" s="240">
        <f t="shared" si="15"/>
        <v>0</v>
      </c>
      <c r="O209" s="240"/>
      <c r="P209" s="240"/>
      <c r="Q209" s="240"/>
      <c r="R209" s="36"/>
      <c r="T209" s="165" t="s">
        <v>22</v>
      </c>
      <c r="U209" s="43" t="s">
        <v>42</v>
      </c>
      <c r="V209" s="35"/>
      <c r="W209" s="166">
        <f t="shared" si="16"/>
        <v>0</v>
      </c>
      <c r="X209" s="166">
        <v>0</v>
      </c>
      <c r="Y209" s="166">
        <f t="shared" si="17"/>
        <v>0</v>
      </c>
      <c r="Z209" s="166">
        <v>0</v>
      </c>
      <c r="AA209" s="167">
        <f t="shared" si="18"/>
        <v>0</v>
      </c>
      <c r="AR209" s="18" t="s">
        <v>181</v>
      </c>
      <c r="AT209" s="18" t="s">
        <v>144</v>
      </c>
      <c r="AU209" s="18" t="s">
        <v>98</v>
      </c>
      <c r="AY209" s="18" t="s">
        <v>143</v>
      </c>
      <c r="BE209" s="104">
        <f t="shared" si="19"/>
        <v>0</v>
      </c>
      <c r="BF209" s="104">
        <f t="shared" si="20"/>
        <v>0</v>
      </c>
      <c r="BG209" s="104">
        <f t="shared" si="21"/>
        <v>0</v>
      </c>
      <c r="BH209" s="104">
        <f t="shared" si="22"/>
        <v>0</v>
      </c>
      <c r="BI209" s="104">
        <f t="shared" si="23"/>
        <v>0</v>
      </c>
      <c r="BJ209" s="18" t="s">
        <v>82</v>
      </c>
      <c r="BK209" s="104">
        <f t="shared" si="24"/>
        <v>0</v>
      </c>
      <c r="BL209" s="18" t="s">
        <v>181</v>
      </c>
      <c r="BM209" s="18" t="s">
        <v>450</v>
      </c>
    </row>
    <row r="210" spans="2:65" s="1" customFormat="1" ht="25.5" customHeight="1">
      <c r="B210" s="34"/>
      <c r="C210" s="161" t="s">
        <v>451</v>
      </c>
      <c r="D210" s="161" t="s">
        <v>144</v>
      </c>
      <c r="E210" s="162" t="s">
        <v>452</v>
      </c>
      <c r="F210" s="237" t="s">
        <v>453</v>
      </c>
      <c r="G210" s="237"/>
      <c r="H210" s="237"/>
      <c r="I210" s="237"/>
      <c r="J210" s="163" t="s">
        <v>349</v>
      </c>
      <c r="K210" s="164">
        <v>510.5</v>
      </c>
      <c r="L210" s="238">
        <v>0</v>
      </c>
      <c r="M210" s="239"/>
      <c r="N210" s="240">
        <f t="shared" si="15"/>
        <v>0</v>
      </c>
      <c r="O210" s="240"/>
      <c r="P210" s="240"/>
      <c r="Q210" s="240"/>
      <c r="R210" s="36"/>
      <c r="T210" s="165" t="s">
        <v>22</v>
      </c>
      <c r="U210" s="43" t="s">
        <v>42</v>
      </c>
      <c r="V210" s="35"/>
      <c r="W210" s="166">
        <f t="shared" si="16"/>
        <v>0</v>
      </c>
      <c r="X210" s="166">
        <v>0</v>
      </c>
      <c r="Y210" s="166">
        <f t="shared" si="17"/>
        <v>0</v>
      </c>
      <c r="Z210" s="166">
        <v>0</v>
      </c>
      <c r="AA210" s="167">
        <f t="shared" si="18"/>
        <v>0</v>
      </c>
      <c r="AR210" s="18" t="s">
        <v>181</v>
      </c>
      <c r="AT210" s="18" t="s">
        <v>144</v>
      </c>
      <c r="AU210" s="18" t="s">
        <v>98</v>
      </c>
      <c r="AY210" s="18" t="s">
        <v>143</v>
      </c>
      <c r="BE210" s="104">
        <f t="shared" si="19"/>
        <v>0</v>
      </c>
      <c r="BF210" s="104">
        <f t="shared" si="20"/>
        <v>0</v>
      </c>
      <c r="BG210" s="104">
        <f t="shared" si="21"/>
        <v>0</v>
      </c>
      <c r="BH210" s="104">
        <f t="shared" si="22"/>
        <v>0</v>
      </c>
      <c r="BI210" s="104">
        <f t="shared" si="23"/>
        <v>0</v>
      </c>
      <c r="BJ210" s="18" t="s">
        <v>82</v>
      </c>
      <c r="BK210" s="104">
        <f t="shared" si="24"/>
        <v>0</v>
      </c>
      <c r="BL210" s="18" t="s">
        <v>181</v>
      </c>
      <c r="BM210" s="18" t="s">
        <v>454</v>
      </c>
    </row>
    <row r="211" spans="2:65" s="1" customFormat="1" ht="25.5" customHeight="1">
      <c r="B211" s="34"/>
      <c r="C211" s="161" t="s">
        <v>455</v>
      </c>
      <c r="D211" s="161" t="s">
        <v>144</v>
      </c>
      <c r="E211" s="162" t="s">
        <v>456</v>
      </c>
      <c r="F211" s="237" t="s">
        <v>457</v>
      </c>
      <c r="G211" s="237"/>
      <c r="H211" s="237"/>
      <c r="I211" s="237"/>
      <c r="J211" s="163" t="s">
        <v>349</v>
      </c>
      <c r="K211" s="164">
        <v>757.3</v>
      </c>
      <c r="L211" s="238">
        <v>0</v>
      </c>
      <c r="M211" s="239"/>
      <c r="N211" s="240">
        <f t="shared" si="15"/>
        <v>0</v>
      </c>
      <c r="O211" s="240"/>
      <c r="P211" s="240"/>
      <c r="Q211" s="240"/>
      <c r="R211" s="36"/>
      <c r="T211" s="165" t="s">
        <v>22</v>
      </c>
      <c r="U211" s="43" t="s">
        <v>42</v>
      </c>
      <c r="V211" s="35"/>
      <c r="W211" s="166">
        <f t="shared" si="16"/>
        <v>0</v>
      </c>
      <c r="X211" s="166">
        <v>0</v>
      </c>
      <c r="Y211" s="166">
        <f t="shared" si="17"/>
        <v>0</v>
      </c>
      <c r="Z211" s="166">
        <v>0</v>
      </c>
      <c r="AA211" s="167">
        <f t="shared" si="18"/>
        <v>0</v>
      </c>
      <c r="AR211" s="18" t="s">
        <v>181</v>
      </c>
      <c r="AT211" s="18" t="s">
        <v>144</v>
      </c>
      <c r="AU211" s="18" t="s">
        <v>98</v>
      </c>
      <c r="AY211" s="18" t="s">
        <v>143</v>
      </c>
      <c r="BE211" s="104">
        <f t="shared" si="19"/>
        <v>0</v>
      </c>
      <c r="BF211" s="104">
        <f t="shared" si="20"/>
        <v>0</v>
      </c>
      <c r="BG211" s="104">
        <f t="shared" si="21"/>
        <v>0</v>
      </c>
      <c r="BH211" s="104">
        <f t="shared" si="22"/>
        <v>0</v>
      </c>
      <c r="BI211" s="104">
        <f t="shared" si="23"/>
        <v>0</v>
      </c>
      <c r="BJ211" s="18" t="s">
        <v>82</v>
      </c>
      <c r="BK211" s="104">
        <f t="shared" si="24"/>
        <v>0</v>
      </c>
      <c r="BL211" s="18" t="s">
        <v>181</v>
      </c>
      <c r="BM211" s="18" t="s">
        <v>458</v>
      </c>
    </row>
    <row r="212" spans="2:65" s="1" customFormat="1" ht="38.25" customHeight="1">
      <c r="B212" s="34"/>
      <c r="C212" s="161" t="s">
        <v>459</v>
      </c>
      <c r="D212" s="161" t="s">
        <v>144</v>
      </c>
      <c r="E212" s="162" t="s">
        <v>460</v>
      </c>
      <c r="F212" s="237" t="s">
        <v>461</v>
      </c>
      <c r="G212" s="237"/>
      <c r="H212" s="237"/>
      <c r="I212" s="237"/>
      <c r="J212" s="163" t="s">
        <v>349</v>
      </c>
      <c r="K212" s="164">
        <v>1.5</v>
      </c>
      <c r="L212" s="238">
        <v>0</v>
      </c>
      <c r="M212" s="239"/>
      <c r="N212" s="240">
        <f t="shared" si="15"/>
        <v>0</v>
      </c>
      <c r="O212" s="240"/>
      <c r="P212" s="240"/>
      <c r="Q212" s="240"/>
      <c r="R212" s="36"/>
      <c r="T212" s="165" t="s">
        <v>22</v>
      </c>
      <c r="U212" s="43" t="s">
        <v>42</v>
      </c>
      <c r="V212" s="35"/>
      <c r="W212" s="166">
        <f t="shared" si="16"/>
        <v>0</v>
      </c>
      <c r="X212" s="166">
        <v>0.2024</v>
      </c>
      <c r="Y212" s="166">
        <f t="shared" si="17"/>
        <v>0.3036</v>
      </c>
      <c r="Z212" s="166">
        <v>0</v>
      </c>
      <c r="AA212" s="167">
        <f t="shared" si="18"/>
        <v>0</v>
      </c>
      <c r="AR212" s="18" t="s">
        <v>181</v>
      </c>
      <c r="AT212" s="18" t="s">
        <v>144</v>
      </c>
      <c r="AU212" s="18" t="s">
        <v>98</v>
      </c>
      <c r="AY212" s="18" t="s">
        <v>143</v>
      </c>
      <c r="BE212" s="104">
        <f t="shared" si="19"/>
        <v>0</v>
      </c>
      <c r="BF212" s="104">
        <f t="shared" si="20"/>
        <v>0</v>
      </c>
      <c r="BG212" s="104">
        <f t="shared" si="21"/>
        <v>0</v>
      </c>
      <c r="BH212" s="104">
        <f t="shared" si="22"/>
        <v>0</v>
      </c>
      <c r="BI212" s="104">
        <f t="shared" si="23"/>
        <v>0</v>
      </c>
      <c r="BJ212" s="18" t="s">
        <v>82</v>
      </c>
      <c r="BK212" s="104">
        <f t="shared" si="24"/>
        <v>0</v>
      </c>
      <c r="BL212" s="18" t="s">
        <v>181</v>
      </c>
      <c r="BM212" s="18" t="s">
        <v>462</v>
      </c>
    </row>
    <row r="213" spans="2:65" s="1" customFormat="1" ht="38.25" customHeight="1">
      <c r="B213" s="34"/>
      <c r="C213" s="161" t="s">
        <v>463</v>
      </c>
      <c r="D213" s="161" t="s">
        <v>144</v>
      </c>
      <c r="E213" s="162" t="s">
        <v>464</v>
      </c>
      <c r="F213" s="237" t="s">
        <v>465</v>
      </c>
      <c r="G213" s="237"/>
      <c r="H213" s="237"/>
      <c r="I213" s="237"/>
      <c r="J213" s="163" t="s">
        <v>349</v>
      </c>
      <c r="K213" s="164">
        <v>38.8</v>
      </c>
      <c r="L213" s="238">
        <v>0</v>
      </c>
      <c r="M213" s="239"/>
      <c r="N213" s="240">
        <f t="shared" si="15"/>
        <v>0</v>
      </c>
      <c r="O213" s="240"/>
      <c r="P213" s="240"/>
      <c r="Q213" s="240"/>
      <c r="R213" s="36"/>
      <c r="T213" s="165" t="s">
        <v>22</v>
      </c>
      <c r="U213" s="43" t="s">
        <v>42</v>
      </c>
      <c r="V213" s="35"/>
      <c r="W213" s="166">
        <f t="shared" si="16"/>
        <v>0</v>
      </c>
      <c r="X213" s="166">
        <v>0.0982</v>
      </c>
      <c r="Y213" s="166">
        <f t="shared" si="17"/>
        <v>3.8101599999999998</v>
      </c>
      <c r="Z213" s="166">
        <v>0</v>
      </c>
      <c r="AA213" s="167">
        <f t="shared" si="18"/>
        <v>0</v>
      </c>
      <c r="AR213" s="18" t="s">
        <v>181</v>
      </c>
      <c r="AT213" s="18" t="s">
        <v>144</v>
      </c>
      <c r="AU213" s="18" t="s">
        <v>98</v>
      </c>
      <c r="AY213" s="18" t="s">
        <v>143</v>
      </c>
      <c r="BE213" s="104">
        <f t="shared" si="19"/>
        <v>0</v>
      </c>
      <c r="BF213" s="104">
        <f t="shared" si="20"/>
        <v>0</v>
      </c>
      <c r="BG213" s="104">
        <f t="shared" si="21"/>
        <v>0</v>
      </c>
      <c r="BH213" s="104">
        <f t="shared" si="22"/>
        <v>0</v>
      </c>
      <c r="BI213" s="104">
        <f t="shared" si="23"/>
        <v>0</v>
      </c>
      <c r="BJ213" s="18" t="s">
        <v>82</v>
      </c>
      <c r="BK213" s="104">
        <f t="shared" si="24"/>
        <v>0</v>
      </c>
      <c r="BL213" s="18" t="s">
        <v>181</v>
      </c>
      <c r="BM213" s="18" t="s">
        <v>466</v>
      </c>
    </row>
    <row r="214" spans="2:65" s="1" customFormat="1" ht="38.25" customHeight="1">
      <c r="B214" s="34"/>
      <c r="C214" s="161" t="s">
        <v>467</v>
      </c>
      <c r="D214" s="161" t="s">
        <v>144</v>
      </c>
      <c r="E214" s="162" t="s">
        <v>468</v>
      </c>
      <c r="F214" s="237" t="s">
        <v>469</v>
      </c>
      <c r="G214" s="237"/>
      <c r="H214" s="237"/>
      <c r="I214" s="237"/>
      <c r="J214" s="163" t="s">
        <v>349</v>
      </c>
      <c r="K214" s="164">
        <v>206.4</v>
      </c>
      <c r="L214" s="238">
        <v>0</v>
      </c>
      <c r="M214" s="239"/>
      <c r="N214" s="240">
        <f t="shared" si="15"/>
        <v>0</v>
      </c>
      <c r="O214" s="240"/>
      <c r="P214" s="240"/>
      <c r="Q214" s="240"/>
      <c r="R214" s="36"/>
      <c r="T214" s="165" t="s">
        <v>22</v>
      </c>
      <c r="U214" s="43" t="s">
        <v>42</v>
      </c>
      <c r="V214" s="35"/>
      <c r="W214" s="166">
        <f t="shared" si="16"/>
        <v>0</v>
      </c>
      <c r="X214" s="166">
        <v>0.18907</v>
      </c>
      <c r="Y214" s="166">
        <f t="shared" si="17"/>
        <v>39.024048</v>
      </c>
      <c r="Z214" s="166">
        <v>0</v>
      </c>
      <c r="AA214" s="167">
        <f t="shared" si="18"/>
        <v>0</v>
      </c>
      <c r="AR214" s="18" t="s">
        <v>181</v>
      </c>
      <c r="AT214" s="18" t="s">
        <v>144</v>
      </c>
      <c r="AU214" s="18" t="s">
        <v>98</v>
      </c>
      <c r="AY214" s="18" t="s">
        <v>143</v>
      </c>
      <c r="BE214" s="104">
        <f t="shared" si="19"/>
        <v>0</v>
      </c>
      <c r="BF214" s="104">
        <f t="shared" si="20"/>
        <v>0</v>
      </c>
      <c r="BG214" s="104">
        <f t="shared" si="21"/>
        <v>0</v>
      </c>
      <c r="BH214" s="104">
        <f t="shared" si="22"/>
        <v>0</v>
      </c>
      <c r="BI214" s="104">
        <f t="shared" si="23"/>
        <v>0</v>
      </c>
      <c r="BJ214" s="18" t="s">
        <v>82</v>
      </c>
      <c r="BK214" s="104">
        <f t="shared" si="24"/>
        <v>0</v>
      </c>
      <c r="BL214" s="18" t="s">
        <v>181</v>
      </c>
      <c r="BM214" s="18" t="s">
        <v>470</v>
      </c>
    </row>
    <row r="215" spans="2:65" s="1" customFormat="1" ht="38.25" customHeight="1">
      <c r="B215" s="34"/>
      <c r="C215" s="161" t="s">
        <v>471</v>
      </c>
      <c r="D215" s="161" t="s">
        <v>144</v>
      </c>
      <c r="E215" s="162" t="s">
        <v>472</v>
      </c>
      <c r="F215" s="237" t="s">
        <v>473</v>
      </c>
      <c r="G215" s="237"/>
      <c r="H215" s="237"/>
      <c r="I215" s="237"/>
      <c r="J215" s="163" t="s">
        <v>349</v>
      </c>
      <c r="K215" s="164">
        <v>206.4</v>
      </c>
      <c r="L215" s="238">
        <v>0</v>
      </c>
      <c r="M215" s="239"/>
      <c r="N215" s="240">
        <f t="shared" si="15"/>
        <v>0</v>
      </c>
      <c r="O215" s="240"/>
      <c r="P215" s="240"/>
      <c r="Q215" s="240"/>
      <c r="R215" s="36"/>
      <c r="T215" s="165" t="s">
        <v>22</v>
      </c>
      <c r="U215" s="43" t="s">
        <v>42</v>
      </c>
      <c r="V215" s="35"/>
      <c r="W215" s="166">
        <f t="shared" si="16"/>
        <v>0</v>
      </c>
      <c r="X215" s="166">
        <v>0.22649</v>
      </c>
      <c r="Y215" s="166">
        <f t="shared" si="17"/>
        <v>46.747536000000004</v>
      </c>
      <c r="Z215" s="166">
        <v>0</v>
      </c>
      <c r="AA215" s="167">
        <f t="shared" si="18"/>
        <v>0</v>
      </c>
      <c r="AR215" s="18" t="s">
        <v>181</v>
      </c>
      <c r="AT215" s="18" t="s">
        <v>144</v>
      </c>
      <c r="AU215" s="18" t="s">
        <v>98</v>
      </c>
      <c r="AY215" s="18" t="s">
        <v>143</v>
      </c>
      <c r="BE215" s="104">
        <f t="shared" si="19"/>
        <v>0</v>
      </c>
      <c r="BF215" s="104">
        <f t="shared" si="20"/>
        <v>0</v>
      </c>
      <c r="BG215" s="104">
        <f t="shared" si="21"/>
        <v>0</v>
      </c>
      <c r="BH215" s="104">
        <f t="shared" si="22"/>
        <v>0</v>
      </c>
      <c r="BI215" s="104">
        <f t="shared" si="23"/>
        <v>0</v>
      </c>
      <c r="BJ215" s="18" t="s">
        <v>82</v>
      </c>
      <c r="BK215" s="104">
        <f t="shared" si="24"/>
        <v>0</v>
      </c>
      <c r="BL215" s="18" t="s">
        <v>181</v>
      </c>
      <c r="BM215" s="18" t="s">
        <v>474</v>
      </c>
    </row>
    <row r="216" spans="2:65" s="1" customFormat="1" ht="38.25" customHeight="1">
      <c r="B216" s="34"/>
      <c r="C216" s="161" t="s">
        <v>475</v>
      </c>
      <c r="D216" s="161" t="s">
        <v>144</v>
      </c>
      <c r="E216" s="162" t="s">
        <v>476</v>
      </c>
      <c r="F216" s="237" t="s">
        <v>477</v>
      </c>
      <c r="G216" s="237"/>
      <c r="H216" s="237"/>
      <c r="I216" s="237"/>
      <c r="J216" s="163" t="s">
        <v>349</v>
      </c>
      <c r="K216" s="164">
        <v>38.8</v>
      </c>
      <c r="L216" s="238">
        <v>0</v>
      </c>
      <c r="M216" s="239"/>
      <c r="N216" s="240">
        <f t="shared" si="15"/>
        <v>0</v>
      </c>
      <c r="O216" s="240"/>
      <c r="P216" s="240"/>
      <c r="Q216" s="240"/>
      <c r="R216" s="36"/>
      <c r="T216" s="165" t="s">
        <v>22</v>
      </c>
      <c r="U216" s="43" t="s">
        <v>42</v>
      </c>
      <c r="V216" s="35"/>
      <c r="W216" s="166">
        <f t="shared" si="16"/>
        <v>0</v>
      </c>
      <c r="X216" s="166">
        <v>0.34012</v>
      </c>
      <c r="Y216" s="166">
        <f t="shared" si="17"/>
        <v>13.196655999999999</v>
      </c>
      <c r="Z216" s="166">
        <v>0</v>
      </c>
      <c r="AA216" s="167">
        <f t="shared" si="18"/>
        <v>0</v>
      </c>
      <c r="AR216" s="18" t="s">
        <v>181</v>
      </c>
      <c r="AT216" s="18" t="s">
        <v>144</v>
      </c>
      <c r="AU216" s="18" t="s">
        <v>98</v>
      </c>
      <c r="AY216" s="18" t="s">
        <v>143</v>
      </c>
      <c r="BE216" s="104">
        <f t="shared" si="19"/>
        <v>0</v>
      </c>
      <c r="BF216" s="104">
        <f t="shared" si="20"/>
        <v>0</v>
      </c>
      <c r="BG216" s="104">
        <f t="shared" si="21"/>
        <v>0</v>
      </c>
      <c r="BH216" s="104">
        <f t="shared" si="22"/>
        <v>0</v>
      </c>
      <c r="BI216" s="104">
        <f t="shared" si="23"/>
        <v>0</v>
      </c>
      <c r="BJ216" s="18" t="s">
        <v>82</v>
      </c>
      <c r="BK216" s="104">
        <f t="shared" si="24"/>
        <v>0</v>
      </c>
      <c r="BL216" s="18" t="s">
        <v>181</v>
      </c>
      <c r="BM216" s="18" t="s">
        <v>478</v>
      </c>
    </row>
    <row r="217" spans="2:65" s="1" customFormat="1" ht="25.5" customHeight="1">
      <c r="B217" s="34"/>
      <c r="C217" s="161" t="s">
        <v>479</v>
      </c>
      <c r="D217" s="161" t="s">
        <v>144</v>
      </c>
      <c r="E217" s="162" t="s">
        <v>480</v>
      </c>
      <c r="F217" s="237" t="s">
        <v>481</v>
      </c>
      <c r="G217" s="237"/>
      <c r="H217" s="237"/>
      <c r="I217" s="237"/>
      <c r="J217" s="163" t="s">
        <v>349</v>
      </c>
      <c r="K217" s="164">
        <v>206.4</v>
      </c>
      <c r="L217" s="238">
        <v>0</v>
      </c>
      <c r="M217" s="239"/>
      <c r="N217" s="240">
        <f t="shared" si="15"/>
        <v>0</v>
      </c>
      <c r="O217" s="240"/>
      <c r="P217" s="240"/>
      <c r="Q217" s="240"/>
      <c r="R217" s="36"/>
      <c r="T217" s="165" t="s">
        <v>22</v>
      </c>
      <c r="U217" s="43" t="s">
        <v>42</v>
      </c>
      <c r="V217" s="35"/>
      <c r="W217" s="166">
        <f t="shared" si="16"/>
        <v>0</v>
      </c>
      <c r="X217" s="166">
        <v>0.09013</v>
      </c>
      <c r="Y217" s="166">
        <f t="shared" si="17"/>
        <v>18.602832</v>
      </c>
      <c r="Z217" s="166">
        <v>0</v>
      </c>
      <c r="AA217" s="167">
        <f t="shared" si="18"/>
        <v>0</v>
      </c>
      <c r="AR217" s="18" t="s">
        <v>181</v>
      </c>
      <c r="AT217" s="18" t="s">
        <v>144</v>
      </c>
      <c r="AU217" s="18" t="s">
        <v>98</v>
      </c>
      <c r="AY217" s="18" t="s">
        <v>143</v>
      </c>
      <c r="BE217" s="104">
        <f t="shared" si="19"/>
        <v>0</v>
      </c>
      <c r="BF217" s="104">
        <f t="shared" si="20"/>
        <v>0</v>
      </c>
      <c r="BG217" s="104">
        <f t="shared" si="21"/>
        <v>0</v>
      </c>
      <c r="BH217" s="104">
        <f t="shared" si="22"/>
        <v>0</v>
      </c>
      <c r="BI217" s="104">
        <f t="shared" si="23"/>
        <v>0</v>
      </c>
      <c r="BJ217" s="18" t="s">
        <v>82</v>
      </c>
      <c r="BK217" s="104">
        <f t="shared" si="24"/>
        <v>0</v>
      </c>
      <c r="BL217" s="18" t="s">
        <v>181</v>
      </c>
      <c r="BM217" s="18" t="s">
        <v>482</v>
      </c>
    </row>
    <row r="218" spans="2:65" s="1" customFormat="1" ht="25.5" customHeight="1">
      <c r="B218" s="34"/>
      <c r="C218" s="161" t="s">
        <v>483</v>
      </c>
      <c r="D218" s="161" t="s">
        <v>144</v>
      </c>
      <c r="E218" s="162" t="s">
        <v>484</v>
      </c>
      <c r="F218" s="237" t="s">
        <v>485</v>
      </c>
      <c r="G218" s="237"/>
      <c r="H218" s="237"/>
      <c r="I218" s="237"/>
      <c r="J218" s="163" t="s">
        <v>349</v>
      </c>
      <c r="K218" s="164">
        <v>1.5</v>
      </c>
      <c r="L218" s="238">
        <v>0</v>
      </c>
      <c r="M218" s="239"/>
      <c r="N218" s="240">
        <f t="shared" si="15"/>
        <v>0</v>
      </c>
      <c r="O218" s="240"/>
      <c r="P218" s="240"/>
      <c r="Q218" s="240"/>
      <c r="R218" s="36"/>
      <c r="T218" s="165" t="s">
        <v>22</v>
      </c>
      <c r="U218" s="43" t="s">
        <v>42</v>
      </c>
      <c r="V218" s="35"/>
      <c r="W218" s="166">
        <f t="shared" si="16"/>
        <v>0</v>
      </c>
      <c r="X218" s="166">
        <v>0.167</v>
      </c>
      <c r="Y218" s="166">
        <f t="shared" si="17"/>
        <v>0.2505</v>
      </c>
      <c r="Z218" s="166">
        <v>0</v>
      </c>
      <c r="AA218" s="167">
        <f t="shared" si="18"/>
        <v>0</v>
      </c>
      <c r="AR218" s="18" t="s">
        <v>181</v>
      </c>
      <c r="AT218" s="18" t="s">
        <v>144</v>
      </c>
      <c r="AU218" s="18" t="s">
        <v>98</v>
      </c>
      <c r="AY218" s="18" t="s">
        <v>143</v>
      </c>
      <c r="BE218" s="104">
        <f t="shared" si="19"/>
        <v>0</v>
      </c>
      <c r="BF218" s="104">
        <f t="shared" si="20"/>
        <v>0</v>
      </c>
      <c r="BG218" s="104">
        <f t="shared" si="21"/>
        <v>0</v>
      </c>
      <c r="BH218" s="104">
        <f t="shared" si="22"/>
        <v>0</v>
      </c>
      <c r="BI218" s="104">
        <f t="shared" si="23"/>
        <v>0</v>
      </c>
      <c r="BJ218" s="18" t="s">
        <v>82</v>
      </c>
      <c r="BK218" s="104">
        <f t="shared" si="24"/>
        <v>0</v>
      </c>
      <c r="BL218" s="18" t="s">
        <v>181</v>
      </c>
      <c r="BM218" s="18" t="s">
        <v>486</v>
      </c>
    </row>
    <row r="219" spans="2:65" s="1" customFormat="1" ht="16.5" customHeight="1">
      <c r="B219" s="34"/>
      <c r="C219" s="161" t="s">
        <v>487</v>
      </c>
      <c r="D219" s="161" t="s">
        <v>144</v>
      </c>
      <c r="E219" s="162" t="s">
        <v>488</v>
      </c>
      <c r="F219" s="237" t="s">
        <v>489</v>
      </c>
      <c r="G219" s="237"/>
      <c r="H219" s="237"/>
      <c r="I219" s="237"/>
      <c r="J219" s="163" t="s">
        <v>386</v>
      </c>
      <c r="K219" s="164">
        <v>117.69</v>
      </c>
      <c r="L219" s="238">
        <v>0</v>
      </c>
      <c r="M219" s="239"/>
      <c r="N219" s="240">
        <f t="shared" si="15"/>
        <v>0</v>
      </c>
      <c r="O219" s="240"/>
      <c r="P219" s="240"/>
      <c r="Q219" s="240"/>
      <c r="R219" s="36"/>
      <c r="T219" s="165" t="s">
        <v>22</v>
      </c>
      <c r="U219" s="43" t="s">
        <v>42</v>
      </c>
      <c r="V219" s="35"/>
      <c r="W219" s="166">
        <f t="shared" si="16"/>
        <v>0</v>
      </c>
      <c r="X219" s="166">
        <v>0</v>
      </c>
      <c r="Y219" s="166">
        <f t="shared" si="17"/>
        <v>0</v>
      </c>
      <c r="Z219" s="166">
        <v>0</v>
      </c>
      <c r="AA219" s="167">
        <f t="shared" si="18"/>
        <v>0</v>
      </c>
      <c r="AR219" s="18" t="s">
        <v>181</v>
      </c>
      <c r="AT219" s="18" t="s">
        <v>144</v>
      </c>
      <c r="AU219" s="18" t="s">
        <v>98</v>
      </c>
      <c r="AY219" s="18" t="s">
        <v>143</v>
      </c>
      <c r="BE219" s="104">
        <f t="shared" si="19"/>
        <v>0</v>
      </c>
      <c r="BF219" s="104">
        <f t="shared" si="20"/>
        <v>0</v>
      </c>
      <c r="BG219" s="104">
        <f t="shared" si="21"/>
        <v>0</v>
      </c>
      <c r="BH219" s="104">
        <f t="shared" si="22"/>
        <v>0</v>
      </c>
      <c r="BI219" s="104">
        <f t="shared" si="23"/>
        <v>0</v>
      </c>
      <c r="BJ219" s="18" t="s">
        <v>82</v>
      </c>
      <c r="BK219" s="104">
        <f t="shared" si="24"/>
        <v>0</v>
      </c>
      <c r="BL219" s="18" t="s">
        <v>181</v>
      </c>
      <c r="BM219" s="18" t="s">
        <v>490</v>
      </c>
    </row>
    <row r="220" spans="2:63" s="9" customFormat="1" ht="37.35" customHeight="1">
      <c r="B220" s="150"/>
      <c r="C220" s="151"/>
      <c r="D220" s="152" t="s">
        <v>113</v>
      </c>
      <c r="E220" s="152"/>
      <c r="F220" s="152"/>
      <c r="G220" s="152"/>
      <c r="H220" s="152"/>
      <c r="I220" s="152"/>
      <c r="J220" s="152"/>
      <c r="K220" s="152"/>
      <c r="L220" s="152"/>
      <c r="M220" s="152"/>
      <c r="N220" s="254">
        <f>BK220</f>
        <v>0</v>
      </c>
      <c r="O220" s="255"/>
      <c r="P220" s="255"/>
      <c r="Q220" s="255"/>
      <c r="R220" s="153"/>
      <c r="T220" s="154"/>
      <c r="U220" s="151"/>
      <c r="V220" s="151"/>
      <c r="W220" s="155">
        <f>W221</f>
        <v>0</v>
      </c>
      <c r="X220" s="151"/>
      <c r="Y220" s="155">
        <f>Y221</f>
        <v>0</v>
      </c>
      <c r="Z220" s="151"/>
      <c r="AA220" s="156">
        <f>AA221</f>
        <v>0</v>
      </c>
      <c r="AR220" s="157" t="s">
        <v>148</v>
      </c>
      <c r="AT220" s="158" t="s">
        <v>76</v>
      </c>
      <c r="AU220" s="158" t="s">
        <v>77</v>
      </c>
      <c r="AY220" s="157" t="s">
        <v>143</v>
      </c>
      <c r="BK220" s="159">
        <f>BK221</f>
        <v>0</v>
      </c>
    </row>
    <row r="221" spans="2:65" s="1" customFormat="1" ht="25.5" customHeight="1">
      <c r="B221" s="34"/>
      <c r="C221" s="161" t="s">
        <v>491</v>
      </c>
      <c r="D221" s="161" t="s">
        <v>144</v>
      </c>
      <c r="E221" s="162" t="s">
        <v>492</v>
      </c>
      <c r="F221" s="237" t="s">
        <v>493</v>
      </c>
      <c r="G221" s="237"/>
      <c r="H221" s="237"/>
      <c r="I221" s="237"/>
      <c r="J221" s="163" t="s">
        <v>494</v>
      </c>
      <c r="K221" s="164">
        <v>32</v>
      </c>
      <c r="L221" s="238">
        <v>0</v>
      </c>
      <c r="M221" s="239"/>
      <c r="N221" s="240">
        <f>ROUND(L221*K221,2)</f>
        <v>0</v>
      </c>
      <c r="O221" s="240"/>
      <c r="P221" s="240"/>
      <c r="Q221" s="240"/>
      <c r="R221" s="36"/>
      <c r="T221" s="165" t="s">
        <v>22</v>
      </c>
      <c r="U221" s="43" t="s">
        <v>42</v>
      </c>
      <c r="V221" s="35"/>
      <c r="W221" s="166">
        <f>V221*K221</f>
        <v>0</v>
      </c>
      <c r="X221" s="166">
        <v>0</v>
      </c>
      <c r="Y221" s="166">
        <f>X221*K221</f>
        <v>0</v>
      </c>
      <c r="Z221" s="166">
        <v>0</v>
      </c>
      <c r="AA221" s="167">
        <f>Z221*K221</f>
        <v>0</v>
      </c>
      <c r="AR221" s="18" t="s">
        <v>495</v>
      </c>
      <c r="AT221" s="18" t="s">
        <v>144</v>
      </c>
      <c r="AU221" s="18" t="s">
        <v>82</v>
      </c>
      <c r="AY221" s="18" t="s">
        <v>143</v>
      </c>
      <c r="BE221" s="104">
        <f>IF(U221="základní",N221,0)</f>
        <v>0</v>
      </c>
      <c r="BF221" s="104">
        <f>IF(U221="snížená",N221,0)</f>
        <v>0</v>
      </c>
      <c r="BG221" s="104">
        <f>IF(U221="zákl. přenesená",N221,0)</f>
        <v>0</v>
      </c>
      <c r="BH221" s="104">
        <f>IF(U221="sníž. přenesená",N221,0)</f>
        <v>0</v>
      </c>
      <c r="BI221" s="104">
        <f>IF(U221="nulová",N221,0)</f>
        <v>0</v>
      </c>
      <c r="BJ221" s="18" t="s">
        <v>82</v>
      </c>
      <c r="BK221" s="104">
        <f>ROUND(L221*K221,2)</f>
        <v>0</v>
      </c>
      <c r="BL221" s="18" t="s">
        <v>495</v>
      </c>
      <c r="BM221" s="18" t="s">
        <v>496</v>
      </c>
    </row>
    <row r="222" spans="2:63" s="9" customFormat="1" ht="37.35" customHeight="1">
      <c r="B222" s="150"/>
      <c r="C222" s="151"/>
      <c r="D222" s="152" t="s">
        <v>114</v>
      </c>
      <c r="E222" s="152"/>
      <c r="F222" s="152"/>
      <c r="G222" s="152"/>
      <c r="H222" s="152"/>
      <c r="I222" s="152"/>
      <c r="J222" s="152"/>
      <c r="K222" s="152"/>
      <c r="L222" s="152"/>
      <c r="M222" s="152"/>
      <c r="N222" s="250">
        <f>BK222</f>
        <v>0</v>
      </c>
      <c r="O222" s="251"/>
      <c r="P222" s="251"/>
      <c r="Q222" s="251"/>
      <c r="R222" s="153"/>
      <c r="T222" s="154"/>
      <c r="U222" s="151"/>
      <c r="V222" s="151"/>
      <c r="W222" s="155">
        <f>W223+W225+W227+W233+W235</f>
        <v>0</v>
      </c>
      <c r="X222" s="151"/>
      <c r="Y222" s="155">
        <f>Y223+Y225+Y227+Y233+Y235</f>
        <v>0</v>
      </c>
      <c r="Z222" s="151"/>
      <c r="AA222" s="156">
        <f>AA223+AA225+AA227+AA233+AA235</f>
        <v>0</v>
      </c>
      <c r="AR222" s="157" t="s">
        <v>162</v>
      </c>
      <c r="AT222" s="158" t="s">
        <v>76</v>
      </c>
      <c r="AU222" s="158" t="s">
        <v>77</v>
      </c>
      <c r="AY222" s="157" t="s">
        <v>143</v>
      </c>
      <c r="BK222" s="159">
        <f>BK223+BK225+BK227+BK233+BK235</f>
        <v>0</v>
      </c>
    </row>
    <row r="223" spans="2:63" s="9" customFormat="1" ht="19.9" customHeight="1">
      <c r="B223" s="150"/>
      <c r="C223" s="151"/>
      <c r="D223" s="160" t="s">
        <v>115</v>
      </c>
      <c r="E223" s="160"/>
      <c r="F223" s="160"/>
      <c r="G223" s="160"/>
      <c r="H223" s="160"/>
      <c r="I223" s="160"/>
      <c r="J223" s="160"/>
      <c r="K223" s="160"/>
      <c r="L223" s="160"/>
      <c r="M223" s="160"/>
      <c r="N223" s="248">
        <f>BK223</f>
        <v>0</v>
      </c>
      <c r="O223" s="249"/>
      <c r="P223" s="249"/>
      <c r="Q223" s="249"/>
      <c r="R223" s="153"/>
      <c r="T223" s="154"/>
      <c r="U223" s="151"/>
      <c r="V223" s="151"/>
      <c r="W223" s="155">
        <f>W224</f>
        <v>0</v>
      </c>
      <c r="X223" s="151"/>
      <c r="Y223" s="155">
        <f>Y224</f>
        <v>0</v>
      </c>
      <c r="Z223" s="151"/>
      <c r="AA223" s="156">
        <f>AA224</f>
        <v>0</v>
      </c>
      <c r="AR223" s="157" t="s">
        <v>162</v>
      </c>
      <c r="AT223" s="158" t="s">
        <v>76</v>
      </c>
      <c r="AU223" s="158" t="s">
        <v>82</v>
      </c>
      <c r="AY223" s="157" t="s">
        <v>143</v>
      </c>
      <c r="BK223" s="159">
        <f>BK224</f>
        <v>0</v>
      </c>
    </row>
    <row r="224" spans="2:65" s="1" customFormat="1" ht="16.5" customHeight="1">
      <c r="B224" s="34"/>
      <c r="C224" s="161" t="s">
        <v>497</v>
      </c>
      <c r="D224" s="161" t="s">
        <v>144</v>
      </c>
      <c r="E224" s="162" t="s">
        <v>498</v>
      </c>
      <c r="F224" s="237" t="s">
        <v>499</v>
      </c>
      <c r="G224" s="237"/>
      <c r="H224" s="237"/>
      <c r="I224" s="237"/>
      <c r="J224" s="163" t="s">
        <v>159</v>
      </c>
      <c r="K224" s="164">
        <v>1580</v>
      </c>
      <c r="L224" s="238">
        <v>0</v>
      </c>
      <c r="M224" s="239"/>
      <c r="N224" s="240">
        <f>ROUND(L224*K224,2)</f>
        <v>0</v>
      </c>
      <c r="O224" s="240"/>
      <c r="P224" s="240"/>
      <c r="Q224" s="240"/>
      <c r="R224" s="36"/>
      <c r="T224" s="165" t="s">
        <v>22</v>
      </c>
      <c r="U224" s="43" t="s">
        <v>42</v>
      </c>
      <c r="V224" s="35"/>
      <c r="W224" s="166">
        <f>V224*K224</f>
        <v>0</v>
      </c>
      <c r="X224" s="166">
        <v>0</v>
      </c>
      <c r="Y224" s="166">
        <f>X224*K224</f>
        <v>0</v>
      </c>
      <c r="Z224" s="166">
        <v>0</v>
      </c>
      <c r="AA224" s="167">
        <f>Z224*K224</f>
        <v>0</v>
      </c>
      <c r="AR224" s="18" t="s">
        <v>500</v>
      </c>
      <c r="AT224" s="18" t="s">
        <v>144</v>
      </c>
      <c r="AU224" s="18" t="s">
        <v>98</v>
      </c>
      <c r="AY224" s="18" t="s">
        <v>143</v>
      </c>
      <c r="BE224" s="104">
        <f>IF(U224="základní",N224,0)</f>
        <v>0</v>
      </c>
      <c r="BF224" s="104">
        <f>IF(U224="snížená",N224,0)</f>
        <v>0</v>
      </c>
      <c r="BG224" s="104">
        <f>IF(U224="zákl. přenesená",N224,0)</f>
        <v>0</v>
      </c>
      <c r="BH224" s="104">
        <f>IF(U224="sníž. přenesená",N224,0)</f>
        <v>0</v>
      </c>
      <c r="BI224" s="104">
        <f>IF(U224="nulová",N224,0)</f>
        <v>0</v>
      </c>
      <c r="BJ224" s="18" t="s">
        <v>82</v>
      </c>
      <c r="BK224" s="104">
        <f>ROUND(L224*K224,2)</f>
        <v>0</v>
      </c>
      <c r="BL224" s="18" t="s">
        <v>500</v>
      </c>
      <c r="BM224" s="18" t="s">
        <v>501</v>
      </c>
    </row>
    <row r="225" spans="2:63" s="9" customFormat="1" ht="29.85" customHeight="1">
      <c r="B225" s="150"/>
      <c r="C225" s="151"/>
      <c r="D225" s="160" t="s">
        <v>116</v>
      </c>
      <c r="E225" s="160"/>
      <c r="F225" s="160"/>
      <c r="G225" s="160"/>
      <c r="H225" s="160"/>
      <c r="I225" s="160"/>
      <c r="J225" s="160"/>
      <c r="K225" s="160"/>
      <c r="L225" s="160"/>
      <c r="M225" s="160"/>
      <c r="N225" s="252">
        <f>BK225</f>
        <v>0</v>
      </c>
      <c r="O225" s="253"/>
      <c r="P225" s="253"/>
      <c r="Q225" s="253"/>
      <c r="R225" s="153"/>
      <c r="T225" s="154"/>
      <c r="U225" s="151"/>
      <c r="V225" s="151"/>
      <c r="W225" s="155">
        <f>W226</f>
        <v>0</v>
      </c>
      <c r="X225" s="151"/>
      <c r="Y225" s="155">
        <f>Y226</f>
        <v>0</v>
      </c>
      <c r="Z225" s="151"/>
      <c r="AA225" s="156">
        <f>AA226</f>
        <v>0</v>
      </c>
      <c r="AR225" s="157" t="s">
        <v>162</v>
      </c>
      <c r="AT225" s="158" t="s">
        <v>76</v>
      </c>
      <c r="AU225" s="158" t="s">
        <v>82</v>
      </c>
      <c r="AY225" s="157" t="s">
        <v>143</v>
      </c>
      <c r="BK225" s="159">
        <f>BK226</f>
        <v>0</v>
      </c>
    </row>
    <row r="226" spans="2:65" s="1" customFormat="1" ht="16.5" customHeight="1">
      <c r="B226" s="34"/>
      <c r="C226" s="161" t="s">
        <v>502</v>
      </c>
      <c r="D226" s="161" t="s">
        <v>144</v>
      </c>
      <c r="E226" s="162" t="s">
        <v>503</v>
      </c>
      <c r="F226" s="237" t="s">
        <v>504</v>
      </c>
      <c r="G226" s="237"/>
      <c r="H226" s="237"/>
      <c r="I226" s="237"/>
      <c r="J226" s="163" t="s">
        <v>505</v>
      </c>
      <c r="K226" s="164">
        <v>1</v>
      </c>
      <c r="L226" s="238">
        <v>0</v>
      </c>
      <c r="M226" s="239"/>
      <c r="N226" s="240">
        <f>ROUND(L226*K226,2)</f>
        <v>0</v>
      </c>
      <c r="O226" s="240"/>
      <c r="P226" s="240"/>
      <c r="Q226" s="240"/>
      <c r="R226" s="36"/>
      <c r="T226" s="165" t="s">
        <v>22</v>
      </c>
      <c r="U226" s="43" t="s">
        <v>42</v>
      </c>
      <c r="V226" s="35"/>
      <c r="W226" s="166">
        <f>V226*K226</f>
        <v>0</v>
      </c>
      <c r="X226" s="166">
        <v>0</v>
      </c>
      <c r="Y226" s="166">
        <f>X226*K226</f>
        <v>0</v>
      </c>
      <c r="Z226" s="166">
        <v>0</v>
      </c>
      <c r="AA226" s="167">
        <f>Z226*K226</f>
        <v>0</v>
      </c>
      <c r="AR226" s="18" t="s">
        <v>500</v>
      </c>
      <c r="AT226" s="18" t="s">
        <v>144</v>
      </c>
      <c r="AU226" s="18" t="s">
        <v>98</v>
      </c>
      <c r="AY226" s="18" t="s">
        <v>143</v>
      </c>
      <c r="BE226" s="104">
        <f>IF(U226="základní",N226,0)</f>
        <v>0</v>
      </c>
      <c r="BF226" s="104">
        <f>IF(U226="snížená",N226,0)</f>
        <v>0</v>
      </c>
      <c r="BG226" s="104">
        <f>IF(U226="zákl. přenesená",N226,0)</f>
        <v>0</v>
      </c>
      <c r="BH226" s="104">
        <f>IF(U226="sníž. přenesená",N226,0)</f>
        <v>0</v>
      </c>
      <c r="BI226" s="104">
        <f>IF(U226="nulová",N226,0)</f>
        <v>0</v>
      </c>
      <c r="BJ226" s="18" t="s">
        <v>82</v>
      </c>
      <c r="BK226" s="104">
        <f>ROUND(L226*K226,2)</f>
        <v>0</v>
      </c>
      <c r="BL226" s="18" t="s">
        <v>500</v>
      </c>
      <c r="BM226" s="18" t="s">
        <v>506</v>
      </c>
    </row>
    <row r="227" spans="2:63" s="9" customFormat="1" ht="29.85" customHeight="1">
      <c r="B227" s="150"/>
      <c r="C227" s="151"/>
      <c r="D227" s="160" t="s">
        <v>117</v>
      </c>
      <c r="E227" s="160"/>
      <c r="F227" s="160"/>
      <c r="G227" s="160"/>
      <c r="H227" s="160"/>
      <c r="I227" s="160"/>
      <c r="J227" s="160"/>
      <c r="K227" s="160"/>
      <c r="L227" s="160"/>
      <c r="M227" s="160"/>
      <c r="N227" s="252">
        <f>BK227</f>
        <v>0</v>
      </c>
      <c r="O227" s="253"/>
      <c r="P227" s="253"/>
      <c r="Q227" s="253"/>
      <c r="R227" s="153"/>
      <c r="T227" s="154"/>
      <c r="U227" s="151"/>
      <c r="V227" s="151"/>
      <c r="W227" s="155">
        <f>SUM(W228:W232)</f>
        <v>0</v>
      </c>
      <c r="X227" s="151"/>
      <c r="Y227" s="155">
        <f>SUM(Y228:Y232)</f>
        <v>0</v>
      </c>
      <c r="Z227" s="151"/>
      <c r="AA227" s="156">
        <f>SUM(AA228:AA232)</f>
        <v>0</v>
      </c>
      <c r="AR227" s="157" t="s">
        <v>162</v>
      </c>
      <c r="AT227" s="158" t="s">
        <v>76</v>
      </c>
      <c r="AU227" s="158" t="s">
        <v>82</v>
      </c>
      <c r="AY227" s="157" t="s">
        <v>143</v>
      </c>
      <c r="BK227" s="159">
        <f>SUM(BK228:BK232)</f>
        <v>0</v>
      </c>
    </row>
    <row r="228" spans="2:65" s="1" customFormat="1" ht="16.5" customHeight="1">
      <c r="B228" s="34"/>
      <c r="C228" s="161" t="s">
        <v>507</v>
      </c>
      <c r="D228" s="161" t="s">
        <v>144</v>
      </c>
      <c r="E228" s="162" t="s">
        <v>508</v>
      </c>
      <c r="F228" s="237" t="s">
        <v>509</v>
      </c>
      <c r="G228" s="237"/>
      <c r="H228" s="237"/>
      <c r="I228" s="237"/>
      <c r="J228" s="163" t="s">
        <v>494</v>
      </c>
      <c r="K228" s="164">
        <v>16</v>
      </c>
      <c r="L228" s="238">
        <v>0</v>
      </c>
      <c r="M228" s="239"/>
      <c r="N228" s="240">
        <f>ROUND(L228*K228,2)</f>
        <v>0</v>
      </c>
      <c r="O228" s="240"/>
      <c r="P228" s="240"/>
      <c r="Q228" s="240"/>
      <c r="R228" s="36"/>
      <c r="T228" s="165" t="s">
        <v>22</v>
      </c>
      <c r="U228" s="43" t="s">
        <v>42</v>
      </c>
      <c r="V228" s="35"/>
      <c r="W228" s="166">
        <f>V228*K228</f>
        <v>0</v>
      </c>
      <c r="X228" s="166">
        <v>0</v>
      </c>
      <c r="Y228" s="166">
        <f>X228*K228</f>
        <v>0</v>
      </c>
      <c r="Z228" s="166">
        <v>0</v>
      </c>
      <c r="AA228" s="167">
        <f>Z228*K228</f>
        <v>0</v>
      </c>
      <c r="AR228" s="18" t="s">
        <v>500</v>
      </c>
      <c r="AT228" s="18" t="s">
        <v>144</v>
      </c>
      <c r="AU228" s="18" t="s">
        <v>98</v>
      </c>
      <c r="AY228" s="18" t="s">
        <v>143</v>
      </c>
      <c r="BE228" s="104">
        <f>IF(U228="základní",N228,0)</f>
        <v>0</v>
      </c>
      <c r="BF228" s="104">
        <f>IF(U228="snížená",N228,0)</f>
        <v>0</v>
      </c>
      <c r="BG228" s="104">
        <f>IF(U228="zákl. přenesená",N228,0)</f>
        <v>0</v>
      </c>
      <c r="BH228" s="104">
        <f>IF(U228="sníž. přenesená",N228,0)</f>
        <v>0</v>
      </c>
      <c r="BI228" s="104">
        <f>IF(U228="nulová",N228,0)</f>
        <v>0</v>
      </c>
      <c r="BJ228" s="18" t="s">
        <v>82</v>
      </c>
      <c r="BK228" s="104">
        <f>ROUND(L228*K228,2)</f>
        <v>0</v>
      </c>
      <c r="BL228" s="18" t="s">
        <v>500</v>
      </c>
      <c r="BM228" s="18" t="s">
        <v>510</v>
      </c>
    </row>
    <row r="229" spans="2:65" s="1" customFormat="1" ht="16.5" customHeight="1">
      <c r="B229" s="34"/>
      <c r="C229" s="161" t="s">
        <v>511</v>
      </c>
      <c r="D229" s="161" t="s">
        <v>144</v>
      </c>
      <c r="E229" s="162" t="s">
        <v>512</v>
      </c>
      <c r="F229" s="237" t="s">
        <v>513</v>
      </c>
      <c r="G229" s="237"/>
      <c r="H229" s="237"/>
      <c r="I229" s="237"/>
      <c r="J229" s="163" t="s">
        <v>505</v>
      </c>
      <c r="K229" s="164">
        <v>1</v>
      </c>
      <c r="L229" s="238">
        <v>0</v>
      </c>
      <c r="M229" s="239"/>
      <c r="N229" s="240">
        <f>ROUND(L229*K229,2)</f>
        <v>0</v>
      </c>
      <c r="O229" s="240"/>
      <c r="P229" s="240"/>
      <c r="Q229" s="240"/>
      <c r="R229" s="36"/>
      <c r="T229" s="165" t="s">
        <v>22</v>
      </c>
      <c r="U229" s="43" t="s">
        <v>42</v>
      </c>
      <c r="V229" s="35"/>
      <c r="W229" s="166">
        <f>V229*K229</f>
        <v>0</v>
      </c>
      <c r="X229" s="166">
        <v>0</v>
      </c>
      <c r="Y229" s="166">
        <f>X229*K229</f>
        <v>0</v>
      </c>
      <c r="Z229" s="166">
        <v>0</v>
      </c>
      <c r="AA229" s="167">
        <f>Z229*K229</f>
        <v>0</v>
      </c>
      <c r="AR229" s="18" t="s">
        <v>500</v>
      </c>
      <c r="AT229" s="18" t="s">
        <v>144</v>
      </c>
      <c r="AU229" s="18" t="s">
        <v>98</v>
      </c>
      <c r="AY229" s="18" t="s">
        <v>143</v>
      </c>
      <c r="BE229" s="104">
        <f>IF(U229="základní",N229,0)</f>
        <v>0</v>
      </c>
      <c r="BF229" s="104">
        <f>IF(U229="snížená",N229,0)</f>
        <v>0</v>
      </c>
      <c r="BG229" s="104">
        <f>IF(U229="zákl. přenesená",N229,0)</f>
        <v>0</v>
      </c>
      <c r="BH229" s="104">
        <f>IF(U229="sníž. přenesená",N229,0)</f>
        <v>0</v>
      </c>
      <c r="BI229" s="104">
        <f>IF(U229="nulová",N229,0)</f>
        <v>0</v>
      </c>
      <c r="BJ229" s="18" t="s">
        <v>82</v>
      </c>
      <c r="BK229" s="104">
        <f>ROUND(L229*K229,2)</f>
        <v>0</v>
      </c>
      <c r="BL229" s="18" t="s">
        <v>500</v>
      </c>
      <c r="BM229" s="18" t="s">
        <v>514</v>
      </c>
    </row>
    <row r="230" spans="2:65" s="1" customFormat="1" ht="16.5" customHeight="1">
      <c r="B230" s="34"/>
      <c r="C230" s="161" t="s">
        <v>515</v>
      </c>
      <c r="D230" s="161" t="s">
        <v>144</v>
      </c>
      <c r="E230" s="162" t="s">
        <v>516</v>
      </c>
      <c r="F230" s="237" t="s">
        <v>517</v>
      </c>
      <c r="G230" s="237"/>
      <c r="H230" s="237"/>
      <c r="I230" s="237"/>
      <c r="J230" s="163" t="s">
        <v>505</v>
      </c>
      <c r="K230" s="164">
        <v>1</v>
      </c>
      <c r="L230" s="238">
        <v>0</v>
      </c>
      <c r="M230" s="239"/>
      <c r="N230" s="240">
        <f>ROUND(L230*K230,2)</f>
        <v>0</v>
      </c>
      <c r="O230" s="240"/>
      <c r="P230" s="240"/>
      <c r="Q230" s="240"/>
      <c r="R230" s="36"/>
      <c r="T230" s="165" t="s">
        <v>22</v>
      </c>
      <c r="U230" s="43" t="s">
        <v>42</v>
      </c>
      <c r="V230" s="35"/>
      <c r="W230" s="166">
        <f>V230*K230</f>
        <v>0</v>
      </c>
      <c r="X230" s="166">
        <v>0</v>
      </c>
      <c r="Y230" s="166">
        <f>X230*K230</f>
        <v>0</v>
      </c>
      <c r="Z230" s="166">
        <v>0</v>
      </c>
      <c r="AA230" s="167">
        <f>Z230*K230</f>
        <v>0</v>
      </c>
      <c r="AR230" s="18" t="s">
        <v>500</v>
      </c>
      <c r="AT230" s="18" t="s">
        <v>144</v>
      </c>
      <c r="AU230" s="18" t="s">
        <v>98</v>
      </c>
      <c r="AY230" s="18" t="s">
        <v>143</v>
      </c>
      <c r="BE230" s="104">
        <f>IF(U230="základní",N230,0)</f>
        <v>0</v>
      </c>
      <c r="BF230" s="104">
        <f>IF(U230="snížená",N230,0)</f>
        <v>0</v>
      </c>
      <c r="BG230" s="104">
        <f>IF(U230="zákl. přenesená",N230,0)</f>
        <v>0</v>
      </c>
      <c r="BH230" s="104">
        <f>IF(U230="sníž. přenesená",N230,0)</f>
        <v>0</v>
      </c>
      <c r="BI230" s="104">
        <f>IF(U230="nulová",N230,0)</f>
        <v>0</v>
      </c>
      <c r="BJ230" s="18" t="s">
        <v>82</v>
      </c>
      <c r="BK230" s="104">
        <f>ROUND(L230*K230,2)</f>
        <v>0</v>
      </c>
      <c r="BL230" s="18" t="s">
        <v>500</v>
      </c>
      <c r="BM230" s="18" t="s">
        <v>518</v>
      </c>
    </row>
    <row r="231" spans="2:65" s="1" customFormat="1" ht="16.5" customHeight="1">
      <c r="B231" s="34"/>
      <c r="C231" s="161" t="s">
        <v>519</v>
      </c>
      <c r="D231" s="161" t="s">
        <v>144</v>
      </c>
      <c r="E231" s="162" t="s">
        <v>520</v>
      </c>
      <c r="F231" s="237" t="s">
        <v>521</v>
      </c>
      <c r="G231" s="237"/>
      <c r="H231" s="237"/>
      <c r="I231" s="237"/>
      <c r="J231" s="163" t="s">
        <v>505</v>
      </c>
      <c r="K231" s="164">
        <v>1</v>
      </c>
      <c r="L231" s="238">
        <v>0</v>
      </c>
      <c r="M231" s="239"/>
      <c r="N231" s="240">
        <f>ROUND(L231*K231,2)</f>
        <v>0</v>
      </c>
      <c r="O231" s="240"/>
      <c r="P231" s="240"/>
      <c r="Q231" s="240"/>
      <c r="R231" s="36"/>
      <c r="T231" s="165" t="s">
        <v>22</v>
      </c>
      <c r="U231" s="43" t="s">
        <v>42</v>
      </c>
      <c r="V231" s="35"/>
      <c r="W231" s="166">
        <f>V231*K231</f>
        <v>0</v>
      </c>
      <c r="X231" s="166">
        <v>0</v>
      </c>
      <c r="Y231" s="166">
        <f>X231*K231</f>
        <v>0</v>
      </c>
      <c r="Z231" s="166">
        <v>0</v>
      </c>
      <c r="AA231" s="167">
        <f>Z231*K231</f>
        <v>0</v>
      </c>
      <c r="AR231" s="18" t="s">
        <v>500</v>
      </c>
      <c r="AT231" s="18" t="s">
        <v>144</v>
      </c>
      <c r="AU231" s="18" t="s">
        <v>98</v>
      </c>
      <c r="AY231" s="18" t="s">
        <v>143</v>
      </c>
      <c r="BE231" s="104">
        <f>IF(U231="základní",N231,0)</f>
        <v>0</v>
      </c>
      <c r="BF231" s="104">
        <f>IF(U231="snížená",N231,0)</f>
        <v>0</v>
      </c>
      <c r="BG231" s="104">
        <f>IF(U231="zákl. přenesená",N231,0)</f>
        <v>0</v>
      </c>
      <c r="BH231" s="104">
        <f>IF(U231="sníž. přenesená",N231,0)</f>
        <v>0</v>
      </c>
      <c r="BI231" s="104">
        <f>IF(U231="nulová",N231,0)</f>
        <v>0</v>
      </c>
      <c r="BJ231" s="18" t="s">
        <v>82</v>
      </c>
      <c r="BK231" s="104">
        <f>ROUND(L231*K231,2)</f>
        <v>0</v>
      </c>
      <c r="BL231" s="18" t="s">
        <v>500</v>
      </c>
      <c r="BM231" s="18" t="s">
        <v>522</v>
      </c>
    </row>
    <row r="232" spans="2:65" s="1" customFormat="1" ht="16.5" customHeight="1">
      <c r="B232" s="34"/>
      <c r="C232" s="161" t="s">
        <v>523</v>
      </c>
      <c r="D232" s="161" t="s">
        <v>144</v>
      </c>
      <c r="E232" s="162" t="s">
        <v>524</v>
      </c>
      <c r="F232" s="237" t="s">
        <v>525</v>
      </c>
      <c r="G232" s="237"/>
      <c r="H232" s="237"/>
      <c r="I232" s="237"/>
      <c r="J232" s="163" t="s">
        <v>505</v>
      </c>
      <c r="K232" s="164">
        <v>1</v>
      </c>
      <c r="L232" s="238">
        <v>0</v>
      </c>
      <c r="M232" s="239"/>
      <c r="N232" s="240">
        <f>ROUND(L232*K232,2)</f>
        <v>0</v>
      </c>
      <c r="O232" s="240"/>
      <c r="P232" s="240"/>
      <c r="Q232" s="240"/>
      <c r="R232" s="36"/>
      <c r="T232" s="165" t="s">
        <v>22</v>
      </c>
      <c r="U232" s="43" t="s">
        <v>42</v>
      </c>
      <c r="V232" s="35"/>
      <c r="W232" s="166">
        <f>V232*K232</f>
        <v>0</v>
      </c>
      <c r="X232" s="166">
        <v>0</v>
      </c>
      <c r="Y232" s="166">
        <f>X232*K232</f>
        <v>0</v>
      </c>
      <c r="Z232" s="166">
        <v>0</v>
      </c>
      <c r="AA232" s="167">
        <f>Z232*K232</f>
        <v>0</v>
      </c>
      <c r="AR232" s="18" t="s">
        <v>500</v>
      </c>
      <c r="AT232" s="18" t="s">
        <v>144</v>
      </c>
      <c r="AU232" s="18" t="s">
        <v>98</v>
      </c>
      <c r="AY232" s="18" t="s">
        <v>143</v>
      </c>
      <c r="BE232" s="104">
        <f>IF(U232="základní",N232,0)</f>
        <v>0</v>
      </c>
      <c r="BF232" s="104">
        <f>IF(U232="snížená",N232,0)</f>
        <v>0</v>
      </c>
      <c r="BG232" s="104">
        <f>IF(U232="zákl. přenesená",N232,0)</f>
        <v>0</v>
      </c>
      <c r="BH232" s="104">
        <f>IF(U232="sníž. přenesená",N232,0)</f>
        <v>0</v>
      </c>
      <c r="BI232" s="104">
        <f>IF(U232="nulová",N232,0)</f>
        <v>0</v>
      </c>
      <c r="BJ232" s="18" t="s">
        <v>82</v>
      </c>
      <c r="BK232" s="104">
        <f>ROUND(L232*K232,2)</f>
        <v>0</v>
      </c>
      <c r="BL232" s="18" t="s">
        <v>500</v>
      </c>
      <c r="BM232" s="18" t="s">
        <v>526</v>
      </c>
    </row>
    <row r="233" spans="2:63" s="9" customFormat="1" ht="29.85" customHeight="1">
      <c r="B233" s="150"/>
      <c r="C233" s="151"/>
      <c r="D233" s="160" t="s">
        <v>118</v>
      </c>
      <c r="E233" s="160"/>
      <c r="F233" s="160"/>
      <c r="G233" s="160"/>
      <c r="H233" s="160"/>
      <c r="I233" s="160"/>
      <c r="J233" s="160"/>
      <c r="K233" s="160"/>
      <c r="L233" s="160"/>
      <c r="M233" s="160"/>
      <c r="N233" s="252">
        <f>BK233</f>
        <v>0</v>
      </c>
      <c r="O233" s="253"/>
      <c r="P233" s="253"/>
      <c r="Q233" s="253"/>
      <c r="R233" s="153"/>
      <c r="T233" s="154"/>
      <c r="U233" s="151"/>
      <c r="V233" s="151"/>
      <c r="W233" s="155">
        <f>W234</f>
        <v>0</v>
      </c>
      <c r="X233" s="151"/>
      <c r="Y233" s="155">
        <f>Y234</f>
        <v>0</v>
      </c>
      <c r="Z233" s="151"/>
      <c r="AA233" s="156">
        <f>AA234</f>
        <v>0</v>
      </c>
      <c r="AR233" s="157" t="s">
        <v>162</v>
      </c>
      <c r="AT233" s="158" t="s">
        <v>76</v>
      </c>
      <c r="AU233" s="158" t="s">
        <v>82</v>
      </c>
      <c r="AY233" s="157" t="s">
        <v>143</v>
      </c>
      <c r="BK233" s="159">
        <f>BK234</f>
        <v>0</v>
      </c>
    </row>
    <row r="234" spans="2:65" s="1" customFormat="1" ht="25.5" customHeight="1">
      <c r="B234" s="34"/>
      <c r="C234" s="161" t="s">
        <v>527</v>
      </c>
      <c r="D234" s="161" t="s">
        <v>144</v>
      </c>
      <c r="E234" s="162" t="s">
        <v>528</v>
      </c>
      <c r="F234" s="237" t="s">
        <v>529</v>
      </c>
      <c r="G234" s="237"/>
      <c r="H234" s="237"/>
      <c r="I234" s="237"/>
      <c r="J234" s="163" t="s">
        <v>505</v>
      </c>
      <c r="K234" s="164">
        <v>5</v>
      </c>
      <c r="L234" s="238">
        <v>0</v>
      </c>
      <c r="M234" s="239"/>
      <c r="N234" s="240">
        <f>ROUND(L234*K234,2)</f>
        <v>0</v>
      </c>
      <c r="O234" s="240"/>
      <c r="P234" s="240"/>
      <c r="Q234" s="240"/>
      <c r="R234" s="36"/>
      <c r="T234" s="165" t="s">
        <v>22</v>
      </c>
      <c r="U234" s="43" t="s">
        <v>42</v>
      </c>
      <c r="V234" s="35"/>
      <c r="W234" s="166">
        <f>V234*K234</f>
        <v>0</v>
      </c>
      <c r="X234" s="166">
        <v>0</v>
      </c>
      <c r="Y234" s="166">
        <f>X234*K234</f>
        <v>0</v>
      </c>
      <c r="Z234" s="166">
        <v>0</v>
      </c>
      <c r="AA234" s="167">
        <f>Z234*K234</f>
        <v>0</v>
      </c>
      <c r="AR234" s="18" t="s">
        <v>500</v>
      </c>
      <c r="AT234" s="18" t="s">
        <v>144</v>
      </c>
      <c r="AU234" s="18" t="s">
        <v>98</v>
      </c>
      <c r="AY234" s="18" t="s">
        <v>143</v>
      </c>
      <c r="BE234" s="104">
        <f>IF(U234="základní",N234,0)</f>
        <v>0</v>
      </c>
      <c r="BF234" s="104">
        <f>IF(U234="snížená",N234,0)</f>
        <v>0</v>
      </c>
      <c r="BG234" s="104">
        <f>IF(U234="zákl. přenesená",N234,0)</f>
        <v>0</v>
      </c>
      <c r="BH234" s="104">
        <f>IF(U234="sníž. přenesená",N234,0)</f>
        <v>0</v>
      </c>
      <c r="BI234" s="104">
        <f>IF(U234="nulová",N234,0)</f>
        <v>0</v>
      </c>
      <c r="BJ234" s="18" t="s">
        <v>82</v>
      </c>
      <c r="BK234" s="104">
        <f>ROUND(L234*K234,2)</f>
        <v>0</v>
      </c>
      <c r="BL234" s="18" t="s">
        <v>500</v>
      </c>
      <c r="BM234" s="18" t="s">
        <v>530</v>
      </c>
    </row>
    <row r="235" spans="2:63" s="9" customFormat="1" ht="29.85" customHeight="1">
      <c r="B235" s="150"/>
      <c r="C235" s="151"/>
      <c r="D235" s="160" t="s">
        <v>119</v>
      </c>
      <c r="E235" s="160"/>
      <c r="F235" s="160"/>
      <c r="G235" s="160"/>
      <c r="H235" s="160"/>
      <c r="I235" s="160"/>
      <c r="J235" s="160"/>
      <c r="K235" s="160"/>
      <c r="L235" s="160"/>
      <c r="M235" s="160"/>
      <c r="N235" s="252">
        <f>BK235</f>
        <v>0</v>
      </c>
      <c r="O235" s="253"/>
      <c r="P235" s="253"/>
      <c r="Q235" s="253"/>
      <c r="R235" s="153"/>
      <c r="T235" s="154"/>
      <c r="U235" s="151"/>
      <c r="V235" s="151"/>
      <c r="W235" s="155">
        <f>W236</f>
        <v>0</v>
      </c>
      <c r="X235" s="151"/>
      <c r="Y235" s="155">
        <f>Y236</f>
        <v>0</v>
      </c>
      <c r="Z235" s="151"/>
      <c r="AA235" s="156">
        <f>AA236</f>
        <v>0</v>
      </c>
      <c r="AR235" s="157" t="s">
        <v>162</v>
      </c>
      <c r="AT235" s="158" t="s">
        <v>76</v>
      </c>
      <c r="AU235" s="158" t="s">
        <v>82</v>
      </c>
      <c r="AY235" s="157" t="s">
        <v>143</v>
      </c>
      <c r="BK235" s="159">
        <f>BK236</f>
        <v>0</v>
      </c>
    </row>
    <row r="236" spans="2:65" s="1" customFormat="1" ht="25.5" customHeight="1">
      <c r="B236" s="34"/>
      <c r="C236" s="161" t="s">
        <v>531</v>
      </c>
      <c r="D236" s="161" t="s">
        <v>144</v>
      </c>
      <c r="E236" s="162" t="s">
        <v>532</v>
      </c>
      <c r="F236" s="237" t="s">
        <v>533</v>
      </c>
      <c r="G236" s="237"/>
      <c r="H236" s="237"/>
      <c r="I236" s="237"/>
      <c r="J236" s="163" t="s">
        <v>505</v>
      </c>
      <c r="K236" s="164">
        <v>1</v>
      </c>
      <c r="L236" s="238">
        <v>0</v>
      </c>
      <c r="M236" s="239"/>
      <c r="N236" s="240">
        <f>ROUND(L236*K236,2)</f>
        <v>0</v>
      </c>
      <c r="O236" s="240"/>
      <c r="P236" s="240"/>
      <c r="Q236" s="240"/>
      <c r="R236" s="36"/>
      <c r="T236" s="165" t="s">
        <v>22</v>
      </c>
      <c r="U236" s="43" t="s">
        <v>42</v>
      </c>
      <c r="V236" s="35"/>
      <c r="W236" s="166">
        <f>V236*K236</f>
        <v>0</v>
      </c>
      <c r="X236" s="166">
        <v>0</v>
      </c>
      <c r="Y236" s="166">
        <f>X236*K236</f>
        <v>0</v>
      </c>
      <c r="Z236" s="166">
        <v>0</v>
      </c>
      <c r="AA236" s="167">
        <f>Z236*K236</f>
        <v>0</v>
      </c>
      <c r="AR236" s="18" t="s">
        <v>500</v>
      </c>
      <c r="AT236" s="18" t="s">
        <v>144</v>
      </c>
      <c r="AU236" s="18" t="s">
        <v>98</v>
      </c>
      <c r="AY236" s="18" t="s">
        <v>143</v>
      </c>
      <c r="BE236" s="104">
        <f>IF(U236="základní",N236,0)</f>
        <v>0</v>
      </c>
      <c r="BF236" s="104">
        <f>IF(U236="snížená",N236,0)</f>
        <v>0</v>
      </c>
      <c r="BG236" s="104">
        <f>IF(U236="zákl. přenesená",N236,0)</f>
        <v>0</v>
      </c>
      <c r="BH236" s="104">
        <f>IF(U236="sníž. přenesená",N236,0)</f>
        <v>0</v>
      </c>
      <c r="BI236" s="104">
        <f>IF(U236="nulová",N236,0)</f>
        <v>0</v>
      </c>
      <c r="BJ236" s="18" t="s">
        <v>82</v>
      </c>
      <c r="BK236" s="104">
        <f>ROUND(L236*K236,2)</f>
        <v>0</v>
      </c>
      <c r="BL236" s="18" t="s">
        <v>500</v>
      </c>
      <c r="BM236" s="18" t="s">
        <v>534</v>
      </c>
    </row>
    <row r="237" spans="2:63" s="1" customFormat="1" ht="49.9" customHeight="1">
      <c r="B237" s="34"/>
      <c r="C237" s="35"/>
      <c r="D237" s="152" t="s">
        <v>535</v>
      </c>
      <c r="E237" s="35"/>
      <c r="F237" s="35"/>
      <c r="G237" s="35"/>
      <c r="H237" s="35"/>
      <c r="I237" s="35"/>
      <c r="J237" s="35"/>
      <c r="K237" s="35"/>
      <c r="L237" s="35"/>
      <c r="M237" s="35"/>
      <c r="N237" s="250">
        <f>BK237</f>
        <v>0</v>
      </c>
      <c r="O237" s="251"/>
      <c r="P237" s="251"/>
      <c r="Q237" s="251"/>
      <c r="R237" s="36"/>
      <c r="T237" s="141"/>
      <c r="U237" s="55"/>
      <c r="V237" s="55"/>
      <c r="W237" s="55"/>
      <c r="X237" s="55"/>
      <c r="Y237" s="55"/>
      <c r="Z237" s="55"/>
      <c r="AA237" s="57"/>
      <c r="AT237" s="18" t="s">
        <v>76</v>
      </c>
      <c r="AU237" s="18" t="s">
        <v>77</v>
      </c>
      <c r="AY237" s="18" t="s">
        <v>536</v>
      </c>
      <c r="BK237" s="104">
        <v>0</v>
      </c>
    </row>
    <row r="238" spans="2:18" s="1" customFormat="1" ht="6.95" customHeight="1">
      <c r="B238" s="58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60"/>
    </row>
  </sheetData>
  <sheetProtection algorithmName="SHA-512" hashValue="qEuGf3Ryxf7+YOE/gqA17ol/lktbsFVURFtsFF7C68YQv/0Vax88Hf/YNkRGjqQFQPktPJcq60t0Je3GPeE5yA==" saltValue="DI2RQF5LCpZ2jcib8QjFzAQW8PlUwx9JhwTGMbUlYfUnMm1tVTngTT15QNYoP7L5/SyeydWNDoTvnDdj4X1UmQ==" spinCount="10" sheet="1" objects="1" scenarios="1" formatColumns="0" formatRows="0"/>
  <mergeCells count="374">
    <mergeCell ref="N237:Q237"/>
    <mergeCell ref="H1:K1"/>
    <mergeCell ref="S2:AC2"/>
    <mergeCell ref="F236:I236"/>
    <mergeCell ref="L236:M236"/>
    <mergeCell ref="N236:Q236"/>
    <mergeCell ref="N127:Q127"/>
    <mergeCell ref="N128:Q128"/>
    <mergeCell ref="N129:Q129"/>
    <mergeCell ref="N133:Q133"/>
    <mergeCell ref="N134:Q134"/>
    <mergeCell ref="N139:Q139"/>
    <mergeCell ref="N140:Q140"/>
    <mergeCell ref="N182:Q182"/>
    <mergeCell ref="N220:Q220"/>
    <mergeCell ref="N222:Q222"/>
    <mergeCell ref="N223:Q223"/>
    <mergeCell ref="N225:Q225"/>
    <mergeCell ref="N227:Q227"/>
    <mergeCell ref="N233:Q233"/>
    <mergeCell ref="N235:Q235"/>
    <mergeCell ref="F231:I231"/>
    <mergeCell ref="L231:M231"/>
    <mergeCell ref="N231:Q231"/>
    <mergeCell ref="F232:I232"/>
    <mergeCell ref="L232:M232"/>
    <mergeCell ref="N232:Q232"/>
    <mergeCell ref="F234:I234"/>
    <mergeCell ref="L234:M234"/>
    <mergeCell ref="N234:Q234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21:I221"/>
    <mergeCell ref="L221:M221"/>
    <mergeCell ref="N221:Q221"/>
    <mergeCell ref="F224:I224"/>
    <mergeCell ref="L224:M224"/>
    <mergeCell ref="N224:Q224"/>
    <mergeCell ref="F226:I226"/>
    <mergeCell ref="L226:M226"/>
    <mergeCell ref="N226:Q22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0:I180"/>
    <mergeCell ref="L180:M180"/>
    <mergeCell ref="N180:Q180"/>
    <mergeCell ref="F181:I181"/>
    <mergeCell ref="L181:M181"/>
    <mergeCell ref="N181:Q181"/>
    <mergeCell ref="F183:I183"/>
    <mergeCell ref="L183:M183"/>
    <mergeCell ref="N183:Q183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1:I131"/>
    <mergeCell ref="L131:M131"/>
    <mergeCell ref="N131:Q131"/>
    <mergeCell ref="F132:I132"/>
    <mergeCell ref="L132:M132"/>
    <mergeCell ref="N132:Q132"/>
    <mergeCell ref="F135:I135"/>
    <mergeCell ref="L135:M135"/>
    <mergeCell ref="N135:Q135"/>
    <mergeCell ref="F119:P119"/>
    <mergeCell ref="M121:P121"/>
    <mergeCell ref="M123:Q123"/>
    <mergeCell ref="M124:Q124"/>
    <mergeCell ref="F126:I126"/>
    <mergeCell ref="L126:M126"/>
    <mergeCell ref="N126:Q126"/>
    <mergeCell ref="F130:I130"/>
    <mergeCell ref="L130:M130"/>
    <mergeCell ref="N130:Q130"/>
    <mergeCell ref="D106:H106"/>
    <mergeCell ref="N106:Q106"/>
    <mergeCell ref="D107:H107"/>
    <mergeCell ref="N107:Q107"/>
    <mergeCell ref="D108:H108"/>
    <mergeCell ref="N108:Q108"/>
    <mergeCell ref="N109:Q109"/>
    <mergeCell ref="L111:Q111"/>
    <mergeCell ref="C117:Q117"/>
    <mergeCell ref="N98:Q98"/>
    <mergeCell ref="N99:Q99"/>
    <mergeCell ref="N100:Q100"/>
    <mergeCell ref="N101:Q101"/>
    <mergeCell ref="N103:Q103"/>
    <mergeCell ref="D104:H104"/>
    <mergeCell ref="N104:Q104"/>
    <mergeCell ref="D105:H105"/>
    <mergeCell ref="N105:Q105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E14:L14"/>
    <mergeCell ref="O14:P14"/>
  </mergeCells>
  <hyperlinks>
    <hyperlink ref="F1:G1" location="C2" display="1) Krycí list rozpočtu"/>
    <hyperlink ref="H1:K1" location="C85" display="2) Rekapitulace rozpočtu"/>
    <hyperlink ref="L1" location="C12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valova</dc:creator>
  <cp:keywords/>
  <dc:description/>
  <cp:lastModifiedBy>Luťhová Iveta</cp:lastModifiedBy>
  <dcterms:created xsi:type="dcterms:W3CDTF">2017-10-25T07:23:12Z</dcterms:created>
  <dcterms:modified xsi:type="dcterms:W3CDTF">2017-10-25T07:53:18Z</dcterms:modified>
  <cp:category/>
  <cp:version/>
  <cp:contentType/>
  <cp:contentStatus/>
</cp:coreProperties>
</file>