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vanor1\Dokumenty\ARCE VANOR\KRALOVSKA CESTA\"/>
    </mc:Choice>
  </mc:AlternateContent>
  <bookViews>
    <workbookView xWindow="0" yWindow="0" windowWidth="20490" windowHeight="7620"/>
  </bookViews>
  <sheets>
    <sheet name="Rekapitulace stavby" sheetId="1" r:id="rId1"/>
    <sheet name="100 - Objekty pozemních k..." sheetId="2" r:id="rId2"/>
    <sheet name="300.1 - Kanalizace ul. Kr..." sheetId="3" r:id="rId3"/>
    <sheet name="300.1.1 - Splaškové kanal..." sheetId="4" r:id="rId4"/>
    <sheet name="300.1.2 - Dešťové kanaliz..." sheetId="5" r:id="rId5"/>
    <sheet name="300.2 - Kanalizace ul. Je..." sheetId="6" r:id="rId6"/>
    <sheet name="300.2.1 - Splaškové kanal..." sheetId="7" r:id="rId7"/>
    <sheet name="300.2.2 - Dešťové kanaliz..." sheetId="8" r:id="rId8"/>
    <sheet name="400 - Elektro a sdělovací..." sheetId="9" r:id="rId9"/>
    <sheet name="800 - Objekty úprav území" sheetId="10" r:id="rId10"/>
    <sheet name="OST - Ostatní a vedlejší ..." sheetId="11" r:id="rId11"/>
  </sheets>
  <definedNames>
    <definedName name="_xlnm._FilterDatabase" localSheetId="1" hidden="1">'100 - Objekty pozemních k...'!$C$125:$K$246</definedName>
    <definedName name="_xlnm._FilterDatabase" localSheetId="2" hidden="1">'300.1 - Kanalizace ul. Kr...'!$C$128:$K$248</definedName>
    <definedName name="_xlnm._FilterDatabase" localSheetId="3" hidden="1">'300.1.1 - Splaškové kanal...'!$C$123:$K$169</definedName>
    <definedName name="_xlnm._FilterDatabase" localSheetId="4" hidden="1">'300.1.2 - Dešťové kanaliz...'!$C$124:$K$168</definedName>
    <definedName name="_xlnm._FilterDatabase" localSheetId="5" hidden="1">'300.2 - Kanalizace ul. Je...'!$C$128:$K$223</definedName>
    <definedName name="_xlnm._FilterDatabase" localSheetId="6" hidden="1">'300.2.1 - Splaškové kanal...'!$C$124:$K$186</definedName>
    <definedName name="_xlnm._FilterDatabase" localSheetId="7" hidden="1">'300.2.2 - Dešťové kanaliz...'!$C$126:$K$195</definedName>
    <definedName name="_xlnm._FilterDatabase" localSheetId="8" hidden="1">'400 - Elektro a sdělovací...'!$C$128:$K$185</definedName>
    <definedName name="_xlnm._FilterDatabase" localSheetId="9" hidden="1">'800 - Objekty úprav území'!$C$125:$K$208</definedName>
    <definedName name="_xlnm._FilterDatabase" localSheetId="10" hidden="1">'OST - Ostatní a vedlejší ...'!$C$118:$K$132</definedName>
    <definedName name="_xlnm.Print_Titles" localSheetId="1">'100 - Objekty pozemních k...'!$125:$125</definedName>
    <definedName name="_xlnm.Print_Titles" localSheetId="2">'300.1 - Kanalizace ul. Kr...'!$128:$128</definedName>
    <definedName name="_xlnm.Print_Titles" localSheetId="3">'300.1.1 - Splaškové kanal...'!$123:$123</definedName>
    <definedName name="_xlnm.Print_Titles" localSheetId="4">'300.1.2 - Dešťové kanaliz...'!$124:$124</definedName>
    <definedName name="_xlnm.Print_Titles" localSheetId="5">'300.2 - Kanalizace ul. Je...'!$128:$128</definedName>
    <definedName name="_xlnm.Print_Titles" localSheetId="6">'300.2.1 - Splaškové kanal...'!$124:$124</definedName>
    <definedName name="_xlnm.Print_Titles" localSheetId="7">'300.2.2 - Dešťové kanaliz...'!$126:$126</definedName>
    <definedName name="_xlnm.Print_Titles" localSheetId="8">'400 - Elektro a sdělovací...'!$128:$128</definedName>
    <definedName name="_xlnm.Print_Titles" localSheetId="9">'800 - Objekty úprav území'!$125:$125</definedName>
    <definedName name="_xlnm.Print_Titles" localSheetId="10">'OST - Ostatní a vedlejší ...'!$118:$118</definedName>
    <definedName name="_xlnm.Print_Titles" localSheetId="0">'Rekapitulace stavby'!$92:$92</definedName>
    <definedName name="_xlnm.Print_Area" localSheetId="1">'100 - Objekty pozemních k...'!$C$4:$J$76,'100 - Objekty pozemních k...'!$C$82:$J$107,'100 - Objekty pozemních k...'!$C$113:$K$246</definedName>
    <definedName name="_xlnm.Print_Area" localSheetId="2">'300.1 - Kanalizace ul. Kr...'!$C$4:$J$76,'300.1 - Kanalizace ul. Kr...'!$C$82:$J$110,'300.1 - Kanalizace ul. Kr...'!$C$116:$K$248</definedName>
    <definedName name="_xlnm.Print_Area" localSheetId="3">'300.1.1 - Splaškové kanal...'!$C$4:$J$76,'300.1.1 - Splaškové kanal...'!$C$82:$J$105,'300.1.1 - Splaškové kanal...'!$C$111:$K$169</definedName>
    <definedName name="_xlnm.Print_Area" localSheetId="4">'300.1.2 - Dešťové kanaliz...'!$C$4:$J$76,'300.1.2 - Dešťové kanaliz...'!$C$82:$J$106,'300.1.2 - Dešťové kanaliz...'!$C$112:$K$168</definedName>
    <definedName name="_xlnm.Print_Area" localSheetId="5">'300.2 - Kanalizace ul. Je...'!$C$4:$J$76,'300.2 - Kanalizace ul. Je...'!$C$82:$J$110,'300.2 - Kanalizace ul. Je...'!$C$116:$K$223</definedName>
    <definedName name="_xlnm.Print_Area" localSheetId="6">'300.2.1 - Splaškové kanal...'!$C$4:$J$76,'300.2.1 - Splaškové kanal...'!$C$82:$J$106,'300.2.1 - Splaškové kanal...'!$C$112:$K$186</definedName>
    <definedName name="_xlnm.Print_Area" localSheetId="7">'300.2.2 - Dešťové kanaliz...'!$C$4:$J$76,'300.2.2 - Dešťové kanaliz...'!$C$82:$J$108,'300.2.2 - Dešťové kanaliz...'!$C$114:$K$195</definedName>
    <definedName name="_xlnm.Print_Area" localSheetId="8">'400 - Elektro a sdělovací...'!$C$4:$J$76,'400 - Elektro a sdělovací...'!$C$82:$J$110,'400 - Elektro a sdělovací...'!$C$116:$K$185</definedName>
    <definedName name="_xlnm.Print_Area" localSheetId="9">'800 - Objekty úprav území'!$C$4:$J$76,'800 - Objekty úprav území'!$C$82:$J$107,'800 - Objekty úprav území'!$C$113:$K$208</definedName>
    <definedName name="_xlnm.Print_Area" localSheetId="10">'OST - Ostatní a vedlejší ...'!$C$4:$J$76,'OST - Ostatní a vedlejší ...'!$C$82:$J$100,'OST - Ostatní a vedlejší ...'!$C$106:$K$132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J115" i="11"/>
  <c r="F115" i="11"/>
  <c r="F113" i="11"/>
  <c r="E111" i="11"/>
  <c r="J91" i="11"/>
  <c r="F91" i="11"/>
  <c r="F89" i="11"/>
  <c r="E87" i="11"/>
  <c r="J24" i="11"/>
  <c r="E24" i="11"/>
  <c r="J92" i="11" s="1"/>
  <c r="J23" i="11"/>
  <c r="J18" i="11"/>
  <c r="E18" i="11"/>
  <c r="F116" i="11" s="1"/>
  <c r="J17" i="11"/>
  <c r="J12" i="11"/>
  <c r="J113" i="11" s="1"/>
  <c r="E7" i="11"/>
  <c r="E85" i="11"/>
  <c r="J127" i="10"/>
  <c r="J97" i="10" s="1"/>
  <c r="J37" i="10"/>
  <c r="J36" i="10"/>
  <c r="AY103" i="1"/>
  <c r="J35" i="10"/>
  <c r="AX103" i="1" s="1"/>
  <c r="BI208" i="10"/>
  <c r="BH208" i="10"/>
  <c r="BG208" i="10"/>
  <c r="BF208" i="10"/>
  <c r="T208" i="10"/>
  <c r="R208" i="10"/>
  <c r="P208" i="10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5" i="10"/>
  <c r="BH205" i="10"/>
  <c r="BG205" i="10"/>
  <c r="BF205" i="10"/>
  <c r="T205" i="10"/>
  <c r="R205" i="10"/>
  <c r="P205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J122" i="10"/>
  <c r="F122" i="10"/>
  <c r="F120" i="10"/>
  <c r="E118" i="10"/>
  <c r="J91" i="10"/>
  <c r="F91" i="10"/>
  <c r="F89" i="10"/>
  <c r="E87" i="10"/>
  <c r="J24" i="10"/>
  <c r="E24" i="10"/>
  <c r="J92" i="10" s="1"/>
  <c r="J23" i="10"/>
  <c r="J18" i="10"/>
  <c r="E18" i="10"/>
  <c r="F123" i="10" s="1"/>
  <c r="J17" i="10"/>
  <c r="J12" i="10"/>
  <c r="J89" i="10"/>
  <c r="E7" i="10"/>
  <c r="E116" i="10"/>
  <c r="J37" i="9"/>
  <c r="J36" i="9"/>
  <c r="AY102" i="1" s="1"/>
  <c r="J35" i="9"/>
  <c r="AX102" i="1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T157" i="9" s="1"/>
  <c r="R158" i="9"/>
  <c r="R157" i="9"/>
  <c r="P158" i="9"/>
  <c r="P157" i="9" s="1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T149" i="9"/>
  <c r="R150" i="9"/>
  <c r="R149" i="9"/>
  <c r="P150" i="9"/>
  <c r="P149" i="9"/>
  <c r="BI148" i="9"/>
  <c r="BH148" i="9"/>
  <c r="BG148" i="9"/>
  <c r="BF148" i="9"/>
  <c r="T148" i="9"/>
  <c r="T147" i="9"/>
  <c r="R148" i="9"/>
  <c r="R147" i="9"/>
  <c r="P148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J125" i="9"/>
  <c r="F125" i="9"/>
  <c r="F123" i="9"/>
  <c r="E121" i="9"/>
  <c r="J91" i="9"/>
  <c r="F91" i="9"/>
  <c r="F89" i="9"/>
  <c r="E87" i="9"/>
  <c r="J24" i="9"/>
  <c r="E24" i="9"/>
  <c r="J126" i="9"/>
  <c r="J23" i="9"/>
  <c r="J18" i="9"/>
  <c r="E18" i="9"/>
  <c r="F126" i="9"/>
  <c r="J17" i="9"/>
  <c r="J12" i="9"/>
  <c r="J123" i="9"/>
  <c r="E7" i="9"/>
  <c r="E119" i="9" s="1"/>
  <c r="J37" i="8"/>
  <c r="J36" i="8"/>
  <c r="AY101" i="1"/>
  <c r="J35" i="8"/>
  <c r="AX101" i="1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J123" i="8"/>
  <c r="F123" i="8"/>
  <c r="F121" i="8"/>
  <c r="E119" i="8"/>
  <c r="J91" i="8"/>
  <c r="F91" i="8"/>
  <c r="F89" i="8"/>
  <c r="E87" i="8"/>
  <c r="J24" i="8"/>
  <c r="E24" i="8"/>
  <c r="J124" i="8"/>
  <c r="J23" i="8"/>
  <c r="J18" i="8"/>
  <c r="E18" i="8"/>
  <c r="F124" i="8"/>
  <c r="J17" i="8"/>
  <c r="J12" i="8"/>
  <c r="J89" i="8"/>
  <c r="E7" i="8"/>
  <c r="E117" i="8"/>
  <c r="J37" i="7"/>
  <c r="J36" i="7"/>
  <c r="AY100" i="1"/>
  <c r="J35" i="7"/>
  <c r="AX100" i="1" s="1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J121" i="7"/>
  <c r="F121" i="7"/>
  <c r="F119" i="7"/>
  <c r="E117" i="7"/>
  <c r="J91" i="7"/>
  <c r="F91" i="7"/>
  <c r="F89" i="7"/>
  <c r="E87" i="7"/>
  <c r="J24" i="7"/>
  <c r="E24" i="7"/>
  <c r="J92" i="7"/>
  <c r="J23" i="7"/>
  <c r="J18" i="7"/>
  <c r="E18" i="7"/>
  <c r="F92" i="7"/>
  <c r="J17" i="7"/>
  <c r="J12" i="7"/>
  <c r="J89" i="7"/>
  <c r="E7" i="7"/>
  <c r="E85" i="7" s="1"/>
  <c r="J37" i="6"/>
  <c r="J36" i="6"/>
  <c r="AY99" i="1"/>
  <c r="J35" i="6"/>
  <c r="AX99" i="1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T143" i="6"/>
  <c r="R144" i="6"/>
  <c r="R143" i="6" s="1"/>
  <c r="P144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J125" i="6"/>
  <c r="F125" i="6"/>
  <c r="F123" i="6"/>
  <c r="E121" i="6"/>
  <c r="J91" i="6"/>
  <c r="F91" i="6"/>
  <c r="F89" i="6"/>
  <c r="E87" i="6"/>
  <c r="J24" i="6"/>
  <c r="E24" i="6"/>
  <c r="J126" i="6"/>
  <c r="J23" i="6"/>
  <c r="J18" i="6"/>
  <c r="E18" i="6"/>
  <c r="F126" i="6"/>
  <c r="J17" i="6"/>
  <c r="J12" i="6"/>
  <c r="J123" i="6"/>
  <c r="E7" i="6"/>
  <c r="E85" i="6"/>
  <c r="J37" i="5"/>
  <c r="J36" i="5"/>
  <c r="AY98" i="1"/>
  <c r="J35" i="5"/>
  <c r="AX98" i="1" s="1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T163" i="5" s="1"/>
  <c r="R164" i="5"/>
  <c r="R163" i="5"/>
  <c r="P164" i="5"/>
  <c r="P163" i="5" s="1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T153" i="5"/>
  <c r="R154" i="5"/>
  <c r="R153" i="5"/>
  <c r="P154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J121" i="5"/>
  <c r="F121" i="5"/>
  <c r="F119" i="5"/>
  <c r="E117" i="5"/>
  <c r="J91" i="5"/>
  <c r="F91" i="5"/>
  <c r="F89" i="5"/>
  <c r="E87" i="5"/>
  <c r="J24" i="5"/>
  <c r="E24" i="5"/>
  <c r="J122" i="5"/>
  <c r="J23" i="5"/>
  <c r="J18" i="5"/>
  <c r="E18" i="5"/>
  <c r="F122" i="5"/>
  <c r="J17" i="5"/>
  <c r="J12" i="5"/>
  <c r="J119" i="5"/>
  <c r="E7" i="5"/>
  <c r="E115" i="5" s="1"/>
  <c r="J37" i="4"/>
  <c r="J36" i="4"/>
  <c r="AY97" i="1"/>
  <c r="J35" i="4"/>
  <c r="AX97" i="1"/>
  <c r="BI169" i="4"/>
  <c r="BH169" i="4"/>
  <c r="BG169" i="4"/>
  <c r="BF169" i="4"/>
  <c r="T169" i="4"/>
  <c r="T168" i="4"/>
  <c r="R169" i="4"/>
  <c r="R168" i="4"/>
  <c r="P169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J120" i="4"/>
  <c r="F120" i="4"/>
  <c r="F118" i="4"/>
  <c r="E116" i="4"/>
  <c r="J91" i="4"/>
  <c r="F91" i="4"/>
  <c r="F89" i="4"/>
  <c r="E87" i="4"/>
  <c r="J24" i="4"/>
  <c r="E24" i="4"/>
  <c r="J92" i="4"/>
  <c r="J23" i="4"/>
  <c r="J18" i="4"/>
  <c r="E18" i="4"/>
  <c r="F92" i="4"/>
  <c r="J17" i="4"/>
  <c r="J12" i="4"/>
  <c r="J118" i="4"/>
  <c r="E7" i="4"/>
  <c r="E85" i="4"/>
  <c r="J37" i="3"/>
  <c r="J36" i="3"/>
  <c r="AY96" i="1"/>
  <c r="J35" i="3"/>
  <c r="AX96" i="1" s="1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T145" i="3"/>
  <c r="R146" i="3"/>
  <c r="R145" i="3" s="1"/>
  <c r="P146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J125" i="3"/>
  <c r="F125" i="3"/>
  <c r="F123" i="3"/>
  <c r="E121" i="3"/>
  <c r="J91" i="3"/>
  <c r="F91" i="3"/>
  <c r="F89" i="3"/>
  <c r="E87" i="3"/>
  <c r="J24" i="3"/>
  <c r="E24" i="3"/>
  <c r="J126" i="3" s="1"/>
  <c r="J23" i="3"/>
  <c r="J18" i="3"/>
  <c r="E18" i="3"/>
  <c r="F126" i="3" s="1"/>
  <c r="J17" i="3"/>
  <c r="J12" i="3"/>
  <c r="J123" i="3"/>
  <c r="E7" i="3"/>
  <c r="E85" i="3"/>
  <c r="J37" i="2"/>
  <c r="J36" i="2"/>
  <c r="AY95" i="1" s="1"/>
  <c r="J35" i="2"/>
  <c r="AX95" i="1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T240" i="2"/>
  <c r="R241" i="2"/>
  <c r="R240" i="2"/>
  <c r="P241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2" i="2"/>
  <c r="F122" i="2"/>
  <c r="F120" i="2"/>
  <c r="E118" i="2"/>
  <c r="J91" i="2"/>
  <c r="F91" i="2"/>
  <c r="F89" i="2"/>
  <c r="E87" i="2"/>
  <c r="J24" i="2"/>
  <c r="E24" i="2"/>
  <c r="J92" i="2"/>
  <c r="J23" i="2"/>
  <c r="J18" i="2"/>
  <c r="E18" i="2"/>
  <c r="F123" i="2"/>
  <c r="J17" i="2"/>
  <c r="J12" i="2"/>
  <c r="J120" i="2"/>
  <c r="E7" i="2"/>
  <c r="E116" i="2"/>
  <c r="L90" i="1"/>
  <c r="AM90" i="1"/>
  <c r="AM89" i="1"/>
  <c r="L89" i="1"/>
  <c r="AM87" i="1"/>
  <c r="L87" i="1"/>
  <c r="L85" i="1"/>
  <c r="L84" i="1"/>
  <c r="BK239" i="2"/>
  <c r="J231" i="2"/>
  <c r="BK226" i="2"/>
  <c r="BK218" i="2"/>
  <c r="BK211" i="2"/>
  <c r="J196" i="2"/>
  <c r="BK192" i="2"/>
  <c r="J189" i="2"/>
  <c r="BK179" i="2"/>
  <c r="BK164" i="2"/>
  <c r="J154" i="2"/>
  <c r="BK144" i="2"/>
  <c r="BK236" i="2"/>
  <c r="BK225" i="2"/>
  <c r="J213" i="2"/>
  <c r="J203" i="2"/>
  <c r="J200" i="2"/>
  <c r="J194" i="2"/>
  <c r="J184" i="2"/>
  <c r="BK173" i="2"/>
  <c r="J164" i="2"/>
  <c r="BK152" i="2"/>
  <c r="BK141" i="2"/>
  <c r="AS94" i="1"/>
  <c r="J181" i="2"/>
  <c r="J165" i="2"/>
  <c r="J159" i="2"/>
  <c r="J145" i="2"/>
  <c r="BK138" i="2"/>
  <c r="J129" i="2"/>
  <c r="J228" i="2"/>
  <c r="BK206" i="2"/>
  <c r="J193" i="2"/>
  <c r="J182" i="2"/>
  <c r="BK174" i="2"/>
  <c r="J144" i="2"/>
  <c r="BK246" i="2"/>
  <c r="J237" i="2"/>
  <c r="BK222" i="2"/>
  <c r="J209" i="2"/>
  <c r="BK199" i="2"/>
  <c r="BK180" i="2"/>
  <c r="J173" i="2"/>
  <c r="BK166" i="2"/>
  <c r="J161" i="2"/>
  <c r="J147" i="2"/>
  <c r="J142" i="2"/>
  <c r="BK132" i="2"/>
  <c r="J236" i="2"/>
  <c r="J214" i="2"/>
  <c r="J149" i="2"/>
  <c r="J141" i="2"/>
  <c r="J240" i="3"/>
  <c r="J231" i="3"/>
  <c r="BK224" i="3"/>
  <c r="J220" i="3"/>
  <c r="J205" i="3"/>
  <c r="BK196" i="3"/>
  <c r="J181" i="3"/>
  <c r="BK172" i="3"/>
  <c r="J168" i="3"/>
  <c r="BK152" i="3"/>
  <c r="BK247" i="3"/>
  <c r="BK243" i="3"/>
  <c r="J232" i="3"/>
  <c r="BK223" i="3"/>
  <c r="BK207" i="3"/>
  <c r="BK192" i="3"/>
  <c r="J179" i="3"/>
  <c r="J160" i="3"/>
  <c r="J137" i="3"/>
  <c r="J242" i="3"/>
  <c r="J236" i="3"/>
  <c r="BK219" i="3"/>
  <c r="BK209" i="3"/>
  <c r="BK193" i="3"/>
  <c r="J183" i="3"/>
  <c r="BK167" i="3"/>
  <c r="BK157" i="3"/>
  <c r="J141" i="3"/>
  <c r="J245" i="3"/>
  <c r="J229" i="3"/>
  <c r="J219" i="3"/>
  <c r="J212" i="3"/>
  <c r="J204" i="3"/>
  <c r="J190" i="3"/>
  <c r="BK178" i="3"/>
  <c r="BK170" i="3"/>
  <c r="BK160" i="3"/>
  <c r="J132" i="3"/>
  <c r="J196" i="3"/>
  <c r="J186" i="3"/>
  <c r="BK177" i="3"/>
  <c r="J149" i="3"/>
  <c r="BK139" i="3"/>
  <c r="BK132" i="3"/>
  <c r="BK233" i="3"/>
  <c r="J217" i="3"/>
  <c r="J208" i="3"/>
  <c r="BK185" i="3"/>
  <c r="BK181" i="3"/>
  <c r="J157" i="3"/>
  <c r="J151" i="3"/>
  <c r="J144" i="3"/>
  <c r="BK133" i="3"/>
  <c r="BK161" i="4"/>
  <c r="J143" i="4"/>
  <c r="BK133" i="4"/>
  <c r="BK166" i="4"/>
  <c r="BK158" i="4"/>
  <c r="J146" i="4"/>
  <c r="BK132" i="4"/>
  <c r="BK164" i="4"/>
  <c r="BK152" i="4"/>
  <c r="BK142" i="4"/>
  <c r="BK169" i="4"/>
  <c r="J161" i="4"/>
  <c r="BK153" i="4"/>
  <c r="BK148" i="4"/>
  <c r="BK135" i="4"/>
  <c r="J167" i="4"/>
  <c r="J154" i="4"/>
  <c r="BK140" i="4"/>
  <c r="BK130" i="4"/>
  <c r="BK160" i="5"/>
  <c r="J145" i="5"/>
  <c r="BK133" i="5"/>
  <c r="J162" i="5"/>
  <c r="BK151" i="5"/>
  <c r="BK164" i="5"/>
  <c r="BK158" i="5"/>
  <c r="BK146" i="5"/>
  <c r="BK129" i="5"/>
  <c r="BK154" i="5"/>
  <c r="BK134" i="5"/>
  <c r="J161" i="5"/>
  <c r="J143" i="5"/>
  <c r="BK135" i="5"/>
  <c r="J133" i="5"/>
  <c r="BK157" i="5"/>
  <c r="BK149" i="5"/>
  <c r="BK139" i="5"/>
  <c r="J130" i="5"/>
  <c r="BK206" i="6"/>
  <c r="J198" i="6"/>
  <c r="BK191" i="6"/>
  <c r="J188" i="6"/>
  <c r="BK183" i="6"/>
  <c r="BK179" i="6"/>
  <c r="J170" i="6"/>
  <c r="BK164" i="6"/>
  <c r="J156" i="6"/>
  <c r="J147" i="6"/>
  <c r="J139" i="6"/>
  <c r="BK135" i="6"/>
  <c r="J217" i="6"/>
  <c r="J206" i="6"/>
  <c r="BK192" i="6"/>
  <c r="BK185" i="6"/>
  <c r="BK176" i="6"/>
  <c r="J165" i="6"/>
  <c r="BK157" i="6"/>
  <c r="BK139" i="6"/>
  <c r="BK222" i="6"/>
  <c r="J194" i="6"/>
  <c r="J180" i="6"/>
  <c r="BK174" i="6"/>
  <c r="J169" i="6"/>
  <c r="BK151" i="6"/>
  <c r="J141" i="6"/>
  <c r="BK133" i="6"/>
  <c r="BK218" i="6"/>
  <c r="J203" i="6"/>
  <c r="J220" i="6"/>
  <c r="BK219" i="6"/>
  <c r="J218" i="6"/>
  <c r="J214" i="6"/>
  <c r="J210" i="6"/>
  <c r="BK208" i="6"/>
  <c r="BK205" i="6"/>
  <c r="BK203" i="6"/>
  <c r="BK198" i="6"/>
  <c r="BK217" i="6"/>
  <c r="J209" i="6"/>
  <c r="J193" i="6"/>
  <c r="J185" i="6"/>
  <c r="BK173" i="6"/>
  <c r="J168" i="6"/>
  <c r="BK154" i="6"/>
  <c r="J150" i="6"/>
  <c r="BK134" i="6"/>
  <c r="BK185" i="7"/>
  <c r="BK180" i="7"/>
  <c r="BK156" i="7"/>
  <c r="BK141" i="7"/>
  <c r="BK134" i="7"/>
  <c r="BK186" i="7"/>
  <c r="J177" i="7"/>
  <c r="BK154" i="7"/>
  <c r="J141" i="7"/>
  <c r="J131" i="7"/>
  <c r="J179" i="7"/>
  <c r="BK171" i="7"/>
  <c r="BK164" i="7"/>
  <c r="J156" i="7"/>
  <c r="J144" i="7"/>
  <c r="J132" i="7"/>
  <c r="BK170" i="7"/>
  <c r="BK159" i="7"/>
  <c r="J155" i="7"/>
  <c r="BK136" i="7"/>
  <c r="J171" i="7"/>
  <c r="J137" i="7"/>
  <c r="BK179" i="7"/>
  <c r="J161" i="7"/>
  <c r="J146" i="7"/>
  <c r="J136" i="7"/>
  <c r="J177" i="8"/>
  <c r="J162" i="8"/>
  <c r="J157" i="8"/>
  <c r="J146" i="8"/>
  <c r="BK133" i="8"/>
  <c r="J173" i="8"/>
  <c r="BK161" i="8"/>
  <c r="BK153" i="8"/>
  <c r="BK143" i="8"/>
  <c r="J134" i="8"/>
  <c r="BK183" i="8"/>
  <c r="BK169" i="8"/>
  <c r="J161" i="8"/>
  <c r="BK195" i="8"/>
  <c r="BK185" i="8"/>
  <c r="BK173" i="8"/>
  <c r="BK163" i="8"/>
  <c r="J156" i="8"/>
  <c r="J140" i="8"/>
  <c r="J130" i="8"/>
  <c r="BK178" i="8"/>
  <c r="J143" i="8"/>
  <c r="BK131" i="8"/>
  <c r="BK188" i="8"/>
  <c r="BK170" i="8"/>
  <c r="J144" i="8"/>
  <c r="BK134" i="8"/>
  <c r="BK185" i="9"/>
  <c r="BK178" i="9"/>
  <c r="BK169" i="9"/>
  <c r="J168" i="9"/>
  <c r="J155" i="9"/>
  <c r="BK150" i="9"/>
  <c r="BK142" i="9"/>
  <c r="J138" i="9"/>
  <c r="J185" i="9"/>
  <c r="BK184" i="9"/>
  <c r="BK183" i="9"/>
  <c r="J180" i="9"/>
  <c r="J178" i="9"/>
  <c r="BK176" i="9"/>
  <c r="J174" i="9"/>
  <c r="BK173" i="9"/>
  <c r="BK170" i="9"/>
  <c r="BK161" i="9"/>
  <c r="J160" i="9"/>
  <c r="BK146" i="9"/>
  <c r="J139" i="9"/>
  <c r="BK133" i="9"/>
  <c r="J170" i="9"/>
  <c r="BK156" i="9"/>
  <c r="BK136" i="9"/>
  <c r="BK180" i="9"/>
  <c r="J167" i="9"/>
  <c r="J146" i="9"/>
  <c r="BK164" i="9"/>
  <c r="J153" i="9"/>
  <c r="J142" i="9"/>
  <c r="BK132" i="9"/>
  <c r="J136" i="9"/>
  <c r="BK208" i="10"/>
  <c r="J181" i="10"/>
  <c r="J171" i="10"/>
  <c r="BK154" i="10"/>
  <c r="BK141" i="10"/>
  <c r="J132" i="10"/>
  <c r="BK189" i="10"/>
  <c r="BK174" i="10"/>
  <c r="J162" i="10"/>
  <c r="J140" i="10"/>
  <c r="BK130" i="10"/>
  <c r="BK198" i="10"/>
  <c r="J190" i="10"/>
  <c r="J185" i="10"/>
  <c r="BK179" i="10"/>
  <c r="BK162" i="10"/>
  <c r="BK147" i="10"/>
  <c r="J133" i="10"/>
  <c r="J201" i="10"/>
  <c r="J182" i="10"/>
  <c r="J170" i="10"/>
  <c r="BK157" i="10"/>
  <c r="J141" i="10"/>
  <c r="BK205" i="10"/>
  <c r="J191" i="10"/>
  <c r="BK165" i="10"/>
  <c r="J160" i="10"/>
  <c r="BK144" i="10"/>
  <c r="BK206" i="10"/>
  <c r="BK197" i="10"/>
  <c r="BK191" i="10"/>
  <c r="J179" i="10"/>
  <c r="BK159" i="10"/>
  <c r="J150" i="10"/>
  <c r="BK139" i="10"/>
  <c r="BK132" i="10"/>
  <c r="BK132" i="11"/>
  <c r="BK130" i="11"/>
  <c r="J122" i="11"/>
  <c r="J127" i="11"/>
  <c r="BK245" i="2"/>
  <c r="BK233" i="2"/>
  <c r="BK224" i="2"/>
  <c r="J215" i="2"/>
  <c r="BK203" i="2"/>
  <c r="BK191" i="2"/>
  <c r="J185" i="2"/>
  <c r="BK178" i="2"/>
  <c r="BK161" i="2"/>
  <c r="J152" i="2"/>
  <c r="J138" i="2"/>
  <c r="BK234" i="2"/>
  <c r="J224" i="2"/>
  <c r="BK210" i="2"/>
  <c r="BK201" i="2"/>
  <c r="J197" i="2"/>
  <c r="BK186" i="2"/>
  <c r="J177" i="2"/>
  <c r="BK168" i="2"/>
  <c r="BK159" i="2"/>
  <c r="J155" i="2"/>
  <c r="BK148" i="2"/>
  <c r="J137" i="2"/>
  <c r="J241" i="2"/>
  <c r="BK219" i="2"/>
  <c r="J211" i="2"/>
  <c r="J206" i="2"/>
  <c r="J201" i="2"/>
  <c r="J192" i="2"/>
  <c r="BK184" i="2"/>
  <c r="J169" i="2"/>
  <c r="BK162" i="2"/>
  <c r="BK151" i="2"/>
  <c r="J139" i="2"/>
  <c r="BK133" i="2"/>
  <c r="BK241" i="2"/>
  <c r="J225" i="2"/>
  <c r="BK198" i="2"/>
  <c r="BK181" i="2"/>
  <c r="J171" i="2"/>
  <c r="J150" i="2"/>
  <c r="BK130" i="2"/>
  <c r="BK244" i="2"/>
  <c r="J223" i="2"/>
  <c r="J220" i="2"/>
  <c r="BK204" i="2"/>
  <c r="J183" i="2"/>
  <c r="BK177" i="2"/>
  <c r="BK171" i="2"/>
  <c r="J163" i="2"/>
  <c r="J146" i="2"/>
  <c r="BK136" i="2"/>
  <c r="BK131" i="2"/>
  <c r="J235" i="2"/>
  <c r="J227" i="2"/>
  <c r="J205" i="2"/>
  <c r="BK145" i="2"/>
  <c r="J133" i="2"/>
  <c r="J233" i="3"/>
  <c r="BK225" i="3"/>
  <c r="BK218" i="3"/>
  <c r="BK204" i="3"/>
  <c r="J192" i="3"/>
  <c r="J177" i="3"/>
  <c r="J169" i="3"/>
  <c r="J159" i="3"/>
  <c r="BK149" i="3"/>
  <c r="J136" i="3"/>
  <c r="J244" i="3"/>
  <c r="BK234" i="3"/>
  <c r="J225" i="3"/>
  <c r="J213" i="3"/>
  <c r="BK200" i="3"/>
  <c r="BK189" i="3"/>
  <c r="BK183" i="3"/>
  <c r="BK162" i="3"/>
  <c r="J153" i="3"/>
  <c r="J248" i="3"/>
  <c r="BK240" i="3"/>
  <c r="J234" i="3"/>
  <c r="J218" i="3"/>
  <c r="BK203" i="3"/>
  <c r="J191" i="3"/>
  <c r="BK179" i="3"/>
  <c r="BK169" i="3"/>
  <c r="BK159" i="3"/>
  <c r="BK144" i="3"/>
  <c r="J133" i="3"/>
  <c r="BK231" i="3"/>
  <c r="J221" i="3"/>
  <c r="J211" i="3"/>
  <c r="J201" i="3"/>
  <c r="BK186" i="3"/>
  <c r="BK174" i="3"/>
  <c r="J162" i="3"/>
  <c r="BK137" i="3"/>
  <c r="BK206" i="3"/>
  <c r="J194" i="3"/>
  <c r="J185" i="3"/>
  <c r="J174" i="3"/>
  <c r="J148" i="3"/>
  <c r="J138" i="3"/>
  <c r="BK134" i="3"/>
  <c r="J241" i="3"/>
  <c r="BK221" i="3"/>
  <c r="J214" i="3"/>
  <c r="J203" i="3"/>
  <c r="J184" i="3"/>
  <c r="J172" i="3"/>
  <c r="BK161" i="3"/>
  <c r="J152" i="3"/>
  <c r="J142" i="3"/>
  <c r="BK151" i="4"/>
  <c r="J137" i="4"/>
  <c r="BK127" i="4"/>
  <c r="J159" i="4"/>
  <c r="J147" i="4"/>
  <c r="BK143" i="4"/>
  <c r="BK128" i="4"/>
  <c r="BK155" i="4"/>
  <c r="J148" i="4"/>
  <c r="J135" i="4"/>
  <c r="J166" i="4"/>
  <c r="J157" i="4"/>
  <c r="BK150" i="4"/>
  <c r="BK137" i="4"/>
  <c r="J133" i="4"/>
  <c r="J158" i="4"/>
  <c r="J149" i="4"/>
  <c r="J131" i="4"/>
  <c r="J127" i="4"/>
  <c r="J156" i="5"/>
  <c r="BK140" i="5"/>
  <c r="J168" i="5"/>
  <c r="J149" i="5"/>
  <c r="J137" i="5"/>
  <c r="BK161" i="5"/>
  <c r="BK148" i="5"/>
  <c r="J135" i="5"/>
  <c r="J128" i="5"/>
  <c r="BK162" i="5"/>
  <c r="BK147" i="5"/>
  <c r="BK168" i="5"/>
  <c r="J158" i="5"/>
  <c r="J139" i="5"/>
  <c r="J131" i="5"/>
  <c r="J167" i="5"/>
  <c r="J151" i="5"/>
  <c r="J144" i="5"/>
  <c r="BK136" i="5"/>
  <c r="BK214" i="6"/>
  <c r="J201" i="6"/>
  <c r="BK196" i="6"/>
  <c r="BK189" i="6"/>
  <c r="BK184" i="6"/>
  <c r="BK180" i="6"/>
  <c r="J175" i="6"/>
  <c r="J167" i="6"/>
  <c r="BK159" i="6"/>
  <c r="BK153" i="6"/>
  <c r="J151" i="6"/>
  <c r="J142" i="6"/>
  <c r="BK136" i="6"/>
  <c r="J219" i="6"/>
  <c r="BK210" i="6"/>
  <c r="BK200" i="6"/>
  <c r="BK190" i="6"/>
  <c r="J183" i="6"/>
  <c r="BK171" i="6"/>
  <c r="J164" i="6"/>
  <c r="J154" i="6"/>
  <c r="J223" i="6"/>
  <c r="J208" i="6"/>
  <c r="J189" i="6"/>
  <c r="BK178" i="6"/>
  <c r="J173" i="6"/>
  <c r="BK165" i="6"/>
  <c r="BK147" i="6"/>
  <c r="J137" i="6"/>
  <c r="J222" i="6"/>
  <c r="BK209" i="6"/>
  <c r="J197" i="6"/>
  <c r="BK223" i="6"/>
  <c r="J215" i="6"/>
  <c r="J200" i="6"/>
  <c r="BK188" i="6"/>
  <c r="J174" i="6"/>
  <c r="BK169" i="6"/>
  <c r="BK158" i="6"/>
  <c r="J153" i="6"/>
  <c r="J146" i="6"/>
  <c r="BK141" i="6"/>
  <c r="J133" i="6"/>
  <c r="BK183" i="7"/>
  <c r="J165" i="7"/>
  <c r="J150" i="7"/>
  <c r="BK135" i="7"/>
  <c r="J130" i="7"/>
  <c r="J172" i="7"/>
  <c r="BK157" i="7"/>
  <c r="J145" i="7"/>
  <c r="J135" i="7"/>
  <c r="J128" i="7"/>
  <c r="BK178" i="7"/>
  <c r="J166" i="7"/>
  <c r="J159" i="7"/>
  <c r="J147" i="7"/>
  <c r="J139" i="7"/>
  <c r="BK181" i="7"/>
  <c r="BK168" i="7"/>
  <c r="J158" i="7"/>
  <c r="BK146" i="7"/>
  <c r="J181" i="7"/>
  <c r="J149" i="7"/>
  <c r="J134" i="7"/>
  <c r="BK177" i="7"/>
  <c r="J163" i="7"/>
  <c r="BK153" i="7"/>
  <c r="J186" i="8"/>
  <c r="J174" i="8"/>
  <c r="J160" i="8"/>
  <c r="BK151" i="8"/>
  <c r="J135" i="8"/>
  <c r="J185" i="8"/>
  <c r="J172" i="8"/>
  <c r="BK160" i="8"/>
  <c r="BK152" i="8"/>
  <c r="BK140" i="8"/>
  <c r="BK190" i="8"/>
  <c r="BK181" i="8"/>
  <c r="BK166" i="8"/>
  <c r="J158" i="8"/>
  <c r="J151" i="8"/>
  <c r="J191" i="8"/>
  <c r="J183" i="8"/>
  <c r="BK167" i="8"/>
  <c r="BK159" i="8"/>
  <c r="BK146" i="8"/>
  <c r="BK137" i="8"/>
  <c r="BK194" i="8"/>
  <c r="BK176" i="8"/>
  <c r="J141" i="8"/>
  <c r="BK191" i="8"/>
  <c r="BK182" i="8"/>
  <c r="J168" i="8"/>
  <c r="J147" i="8"/>
  <c r="J131" i="8"/>
  <c r="BK182" i="9"/>
  <c r="J171" i="9"/>
  <c r="BK166" i="9"/>
  <c r="J163" i="9"/>
  <c r="J161" i="9"/>
  <c r="J182" i="9"/>
  <c r="BK171" i="9"/>
  <c r="J158" i="9"/>
  <c r="BK141" i="9"/>
  <c r="J177" i="9"/>
  <c r="BK165" i="9"/>
  <c r="J145" i="9"/>
  <c r="J162" i="9"/>
  <c r="BK154" i="9"/>
  <c r="J141" i="9"/>
  <c r="BK148" i="9"/>
  <c r="J133" i="9"/>
  <c r="J198" i="10"/>
  <c r="J183" i="10"/>
  <c r="J172" i="10"/>
  <c r="BK166" i="10"/>
  <c r="J147" i="10"/>
  <c r="J136" i="10"/>
  <c r="BK200" i="10"/>
  <c r="BK186" i="10"/>
  <c r="BK176" i="10"/>
  <c r="J165" i="10"/>
  <c r="BK150" i="10"/>
  <c r="J131" i="10"/>
  <c r="BK201" i="10"/>
  <c r="J188" i="10"/>
  <c r="J180" i="10"/>
  <c r="BK170" i="10"/>
  <c r="J156" i="10"/>
  <c r="BK135" i="10"/>
  <c r="BK202" i="10"/>
  <c r="BK171" i="10"/>
  <c r="BK164" i="10"/>
  <c r="BK148" i="10"/>
  <c r="BK207" i="10"/>
  <c r="J192" i="10"/>
  <c r="BK169" i="10"/>
  <c r="BK163" i="10"/>
  <c r="J148" i="10"/>
  <c r="BK138" i="10"/>
  <c r="J204" i="10"/>
  <c r="BK195" i="10"/>
  <c r="BK190" i="10"/>
  <c r="J177" i="10"/>
  <c r="J167" i="10"/>
  <c r="BK151" i="10"/>
  <c r="J144" i="10"/>
  <c r="J132" i="11"/>
  <c r="J123" i="11"/>
  <c r="BK123" i="11"/>
  <c r="J129" i="11"/>
  <c r="J124" i="11"/>
  <c r="BK126" i="11"/>
  <c r="BK237" i="2"/>
  <c r="J230" i="2"/>
  <c r="J219" i="2"/>
  <c r="BK212" i="2"/>
  <c r="BK197" i="2"/>
  <c r="BK193" i="2"/>
  <c r="BK189" i="2"/>
  <c r="BK183" i="2"/>
  <c r="J172" i="2"/>
  <c r="BK155" i="2"/>
  <c r="BK149" i="2"/>
  <c r="J233" i="2"/>
  <c r="BK223" i="2"/>
  <c r="BK214" i="2"/>
  <c r="BK208" i="2"/>
  <c r="BK196" i="2"/>
  <c r="BK185" i="2"/>
  <c r="BK176" i="2"/>
  <c r="BK170" i="2"/>
  <c r="BK167" i="2"/>
  <c r="BK156" i="2"/>
  <c r="BK142" i="2"/>
  <c r="J134" i="2"/>
  <c r="J229" i="2"/>
  <c r="BK215" i="2"/>
  <c r="BK209" i="2"/>
  <c r="J202" i="2"/>
  <c r="BK195" i="2"/>
  <c r="J186" i="2"/>
  <c r="J166" i="2"/>
  <c r="BK160" i="2"/>
  <c r="J148" i="2"/>
  <c r="J136" i="2"/>
  <c r="J246" i="2"/>
  <c r="BK221" i="2"/>
  <c r="BK205" i="2"/>
  <c r="J187" i="2"/>
  <c r="J178" i="2"/>
  <c r="BK169" i="2"/>
  <c r="J245" i="2"/>
  <c r="J238" i="2"/>
  <c r="J226" i="2"/>
  <c r="J218" i="2"/>
  <c r="BK200" i="2"/>
  <c r="BK182" i="2"/>
  <c r="J176" i="2"/>
  <c r="J170" i="2"/>
  <c r="BK165" i="2"/>
  <c r="BK150" i="2"/>
  <c r="J140" i="2"/>
  <c r="J130" i="2"/>
  <c r="BK231" i="2"/>
  <c r="J212" i="2"/>
  <c r="J204" i="2"/>
  <c r="BK140" i="2"/>
  <c r="BK238" i="3"/>
  <c r="BK229" i="3"/>
  <c r="J223" i="3"/>
  <c r="BK216" i="3"/>
  <c r="BK202" i="3"/>
  <c r="BK194" i="3"/>
  <c r="BK184" i="3"/>
  <c r="BK175" i="3"/>
  <c r="BK153" i="3"/>
  <c r="BK142" i="3"/>
  <c r="J247" i="3"/>
  <c r="J238" i="3"/>
  <c r="J228" i="3"/>
  <c r="J209" i="3"/>
  <c r="J195" i="3"/>
  <c r="J187" i="3"/>
  <c r="J175" i="3"/>
  <c r="J155" i="3"/>
  <c r="J146" i="3"/>
  <c r="BK244" i="3"/>
  <c r="BK239" i="3"/>
  <c r="BK230" i="3"/>
  <c r="BK217" i="3"/>
  <c r="BK201" i="3"/>
  <c r="J189" i="3"/>
  <c r="J173" i="3"/>
  <c r="J161" i="3"/>
  <c r="BK151" i="3"/>
  <c r="J134" i="3"/>
  <c r="BK235" i="3"/>
  <c r="J222" i="3"/>
  <c r="BK213" i="3"/>
  <c r="J207" i="3"/>
  <c r="J193" i="3"/>
  <c r="BK180" i="3"/>
  <c r="J167" i="3"/>
  <c r="BK140" i="3"/>
  <c r="BK210" i="3"/>
  <c r="J197" i="3"/>
  <c r="BK188" i="3"/>
  <c r="J178" i="3"/>
  <c r="J166" i="3"/>
  <c r="BK141" i="3"/>
  <c r="J135" i="3"/>
  <c r="BK232" i="3"/>
  <c r="J216" i="3"/>
  <c r="J206" i="3"/>
  <c r="J182" i="3"/>
  <c r="BK168" i="3"/>
  <c r="BK156" i="3"/>
  <c r="BK148" i="3"/>
  <c r="J139" i="3"/>
  <c r="J163" i="4"/>
  <c r="J153" i="4"/>
  <c r="J140" i="4"/>
  <c r="J130" i="4"/>
  <c r="J164" i="4"/>
  <c r="J155" i="4"/>
  <c r="J142" i="4"/>
  <c r="BK165" i="4"/>
  <c r="BK149" i="4"/>
  <c r="BK136" i="4"/>
  <c r="BK167" i="4"/>
  <c r="BK159" i="4"/>
  <c r="J152" i="4"/>
  <c r="J139" i="4"/>
  <c r="BK131" i="4"/>
  <c r="BK157" i="4"/>
  <c r="BK139" i="4"/>
  <c r="J128" i="4"/>
  <c r="J157" i="5"/>
  <c r="BK141" i="5"/>
  <c r="J132" i="5"/>
  <c r="J160" i="5"/>
  <c r="J150" i="5"/>
  <c r="BK145" i="5"/>
  <c r="BK167" i="5"/>
  <c r="BK150" i="5"/>
  <c r="BK144" i="5"/>
  <c r="BK132" i="5"/>
  <c r="J164" i="5"/>
  <c r="J146" i="5"/>
  <c r="J152" i="6"/>
  <c r="J144" i="6"/>
  <c r="BK138" i="6"/>
  <c r="BK132" i="6"/>
  <c r="J213" i="6"/>
  <c r="BK194" i="6"/>
  <c r="BK186" i="6"/>
  <c r="BK177" i="6"/>
  <c r="BK166" i="6"/>
  <c r="J160" i="6"/>
  <c r="J136" i="6"/>
  <c r="BK213" i="6"/>
  <c r="J191" i="6"/>
  <c r="BK181" i="6"/>
  <c r="J177" i="6"/>
  <c r="BK170" i="6"/>
  <c r="J159" i="6"/>
  <c r="BK146" i="6"/>
  <c r="J135" i="6"/>
  <c r="BK220" i="6"/>
  <c r="J204" i="6"/>
  <c r="J196" i="6"/>
  <c r="BK216" i="6"/>
  <c r="J207" i="6"/>
  <c r="J192" i="6"/>
  <c r="BK175" i="6"/>
  <c r="J171" i="6"/>
  <c r="J166" i="6"/>
  <c r="BK156" i="6"/>
  <c r="BK144" i="6"/>
  <c r="J140" i="6"/>
  <c r="J174" i="7"/>
  <c r="J164" i="7"/>
  <c r="BK144" i="7"/>
  <c r="BK132" i="7"/>
  <c r="J180" i="7"/>
  <c r="BK174" i="7"/>
  <c r="J170" i="7"/>
  <c r="BK151" i="7"/>
  <c r="BK142" i="7"/>
  <c r="BK130" i="7"/>
  <c r="J182" i="7"/>
  <c r="J167" i="7"/>
  <c r="J160" i="7"/>
  <c r="J153" i="7"/>
  <c r="BK145" i="7"/>
  <c r="BK138" i="7"/>
  <c r="J178" i="7"/>
  <c r="BK165" i="7"/>
  <c r="J157" i="7"/>
  <c r="J133" i="7"/>
  <c r="BK167" i="7"/>
  <c r="BK147" i="7"/>
  <c r="BK182" i="7"/>
  <c r="J168" i="7"/>
  <c r="J154" i="7"/>
  <c r="BK140" i="7"/>
  <c r="BK179" i="8"/>
  <c r="BK168" i="8"/>
  <c r="J159" i="8"/>
  <c r="BK149" i="8"/>
  <c r="BK130" i="8"/>
  <c r="BK174" i="8"/>
  <c r="J165" i="8"/>
  <c r="BK156" i="8"/>
  <c r="J148" i="8"/>
  <c r="BK139" i="8"/>
  <c r="J187" i="8"/>
  <c r="BK171" i="8"/>
  <c r="J163" i="8"/>
  <c r="BK155" i="8"/>
  <c r="BK144" i="8"/>
  <c r="J188" i="8"/>
  <c r="J181" i="8"/>
  <c r="J170" i="8"/>
  <c r="BK162" i="8"/>
  <c r="BK147" i="8"/>
  <c r="J139" i="8"/>
  <c r="J133" i="8"/>
  <c r="J179" i="8"/>
  <c r="BK142" i="8"/>
  <c r="J194" i="8"/>
  <c r="BK184" i="8"/>
  <c r="J169" i="8"/>
  <c r="J152" i="8"/>
  <c r="BK136" i="8"/>
  <c r="J184" i="9"/>
  <c r="BK177" i="9"/>
  <c r="J169" i="9"/>
  <c r="BK167" i="9"/>
  <c r="J164" i="9"/>
  <c r="J156" i="9"/>
  <c r="J172" i="9"/>
  <c r="BK163" i="9"/>
  <c r="J154" i="9"/>
  <c r="J181" i="9"/>
  <c r="BK174" i="9"/>
  <c r="BK153" i="9"/>
  <c r="BK143" i="9"/>
  <c r="BK155" i="9"/>
  <c r="J150" i="9"/>
  <c r="BK135" i="9"/>
  <c r="J143" i="9"/>
  <c r="J132" i="9"/>
  <c r="J197" i="10"/>
  <c r="BK180" i="10"/>
  <c r="BK168" i="10"/>
  <c r="J152" i="10"/>
  <c r="BK140" i="10"/>
  <c r="BK133" i="10"/>
  <c r="J195" i="10"/>
  <c r="BK185" i="10"/>
  <c r="BK167" i="10"/>
  <c r="J159" i="10"/>
  <c r="BK136" i="10"/>
  <c r="BK204" i="10"/>
  <c r="BK196" i="10"/>
  <c r="J186" i="10"/>
  <c r="BK183" i="10"/>
  <c r="J175" i="10"/>
  <c r="J157" i="10"/>
  <c r="J143" i="10"/>
  <c r="BK131" i="10"/>
  <c r="BK188" i="10"/>
  <c r="BK175" i="10"/>
  <c r="J168" i="10"/>
  <c r="BK152" i="10"/>
  <c r="J139" i="10"/>
  <c r="BK203" i="10"/>
  <c r="BK172" i="10"/>
  <c r="J161" i="10"/>
  <c r="BK146" i="10"/>
  <c r="J208" i="10"/>
  <c r="J200" i="10"/>
  <c r="J194" i="10"/>
  <c r="J187" i="10"/>
  <c r="J169" i="10"/>
  <c r="J154" i="10"/>
  <c r="J146" i="10"/>
  <c r="J135" i="10"/>
  <c r="BK129" i="11"/>
  <c r="BK124" i="11"/>
  <c r="BK131" i="11"/>
  <c r="J130" i="11"/>
  <c r="J128" i="11"/>
  <c r="BK122" i="11"/>
  <c r="BK235" i="2"/>
  <c r="J234" i="2"/>
  <c r="BK229" i="2"/>
  <c r="BK216" i="2"/>
  <c r="J207" i="2"/>
  <c r="BK194" i="2"/>
  <c r="J190" i="2"/>
  <c r="J188" i="2"/>
  <c r="J167" i="2"/>
  <c r="J157" i="2"/>
  <c r="BK146" i="2"/>
  <c r="J131" i="2"/>
  <c r="BK227" i="2"/>
  <c r="BK220" i="2"/>
  <c r="BK202" i="2"/>
  <c r="J198" i="2"/>
  <c r="BK190" i="2"/>
  <c r="J180" i="2"/>
  <c r="BK172" i="2"/>
  <c r="J160" i="2"/>
  <c r="BK157" i="2"/>
  <c r="J151" i="2"/>
  <c r="BK139" i="2"/>
  <c r="J244" i="2"/>
  <c r="J222" i="2"/>
  <c r="BK213" i="2"/>
  <c r="BK207" i="2"/>
  <c r="J199" i="2"/>
  <c r="BK187" i="2"/>
  <c r="J174" i="2"/>
  <c r="BK163" i="2"/>
  <c r="J156" i="2"/>
  <c r="BK143" i="2"/>
  <c r="J132" i="2"/>
  <c r="BK238" i="2"/>
  <c r="J216" i="2"/>
  <c r="J195" i="2"/>
  <c r="BK188" i="2"/>
  <c r="BK175" i="2"/>
  <c r="J162" i="2"/>
  <c r="BK137" i="2"/>
  <c r="J239" i="2"/>
  <c r="BK230" i="2"/>
  <c r="J221" i="2"/>
  <c r="J208" i="2"/>
  <c r="J191" i="2"/>
  <c r="J179" i="2"/>
  <c r="J175" i="2"/>
  <c r="J168" i="2"/>
  <c r="BK154" i="2"/>
  <c r="J143" i="2"/>
  <c r="BK134" i="2"/>
  <c r="BK129" i="2"/>
  <c r="BK228" i="2"/>
  <c r="J210" i="2"/>
  <c r="BK147" i="2"/>
  <c r="J243" i="3"/>
  <c r="J230" i="3"/>
  <c r="BK222" i="3"/>
  <c r="BK208" i="3"/>
  <c r="BK199" i="3"/>
  <c r="BK191" i="3"/>
  <c r="J170" i="3"/>
  <c r="J156" i="3"/>
  <c r="J143" i="3"/>
  <c r="BK248" i="3"/>
  <c r="BK245" i="3"/>
  <c r="BK236" i="3"/>
  <c r="BK227" i="3"/>
  <c r="BK211" i="3"/>
  <c r="J199" i="3"/>
  <c r="J188" i="3"/>
  <c r="J180" i="3"/>
  <c r="BK171" i="3"/>
  <c r="BK154" i="3"/>
  <c r="BK241" i="3"/>
  <c r="J235" i="3"/>
  <c r="J224" i="3"/>
  <c r="BK212" i="3"/>
  <c r="BK197" i="3"/>
  <c r="BK187" i="3"/>
  <c r="J171" i="3"/>
  <c r="J163" i="3"/>
  <c r="BK155" i="3"/>
  <c r="J140" i="3"/>
  <c r="J239" i="3"/>
  <c r="J227" i="3"/>
  <c r="BK214" i="3"/>
  <c r="BK205" i="3"/>
  <c r="BK195" i="3"/>
  <c r="J176" i="3"/>
  <c r="BK163" i="3"/>
  <c r="BK138" i="3"/>
  <c r="J200" i="3"/>
  <c r="BK190" i="3"/>
  <c r="BK182" i="3"/>
  <c r="BK173" i="3"/>
  <c r="BK143" i="3"/>
  <c r="BK136" i="3"/>
  <c r="BK242" i="3"/>
  <c r="BK228" i="3"/>
  <c r="BK220" i="3"/>
  <c r="J210" i="3"/>
  <c r="J202" i="3"/>
  <c r="BK176" i="3"/>
  <c r="BK166" i="3"/>
  <c r="J154" i="3"/>
  <c r="BK146" i="3"/>
  <c r="BK135" i="3"/>
  <c r="BK162" i="4"/>
  <c r="BK147" i="4"/>
  <c r="J136" i="4"/>
  <c r="J169" i="4"/>
  <c r="J151" i="4"/>
  <c r="J144" i="4"/>
  <c r="J129" i="4"/>
  <c r="BK163" i="4"/>
  <c r="BK146" i="4"/>
  <c r="J132" i="4"/>
  <c r="J165" i="4"/>
  <c r="BK154" i="4"/>
  <c r="BK144" i="4"/>
  <c r="BK134" i="4"/>
  <c r="J162" i="4"/>
  <c r="J150" i="4"/>
  <c r="J134" i="4"/>
  <c r="BK129" i="4"/>
  <c r="BK159" i="5"/>
  <c r="BK143" i="5"/>
  <c r="BK130" i="5"/>
  <c r="J154" i="5"/>
  <c r="J148" i="5"/>
  <c r="BK128" i="5"/>
  <c r="BK152" i="5"/>
  <c r="J141" i="5"/>
  <c r="BK131" i="5"/>
  <c r="BK156" i="5"/>
  <c r="J136" i="5"/>
  <c r="J159" i="5"/>
  <c r="J140" i="5"/>
  <c r="J134" i="5"/>
  <c r="J129" i="5"/>
  <c r="J152" i="5"/>
  <c r="J147" i="5"/>
  <c r="BK137" i="5"/>
  <c r="J211" i="6"/>
  <c r="BK204" i="6"/>
  <c r="BK197" i="6"/>
  <c r="J190" i="6"/>
  <c r="J186" i="6"/>
  <c r="J181" i="6"/>
  <c r="J178" i="6"/>
  <c r="BK168" i="6"/>
  <c r="BK160" i="6"/>
  <c r="J158" i="6"/>
  <c r="BK150" i="6"/>
  <c r="BK140" i="6"/>
  <c r="BK137" i="6"/>
  <c r="J132" i="6"/>
  <c r="J216" i="6"/>
  <c r="J205" i="6"/>
  <c r="BK187" i="6"/>
  <c r="J184" i="6"/>
  <c r="BK172" i="6"/>
  <c r="J161" i="6"/>
  <c r="J149" i="6"/>
  <c r="BK215" i="6"/>
  <c r="BK201" i="6"/>
  <c r="J187" i="6"/>
  <c r="J176" i="6"/>
  <c r="BK161" i="6"/>
  <c r="BK149" i="6"/>
  <c r="J138" i="6"/>
  <c r="J134" i="6"/>
  <c r="BK207" i="6"/>
  <c r="BK199" i="6"/>
  <c r="BK193" i="6"/>
  <c r="BK211" i="6"/>
  <c r="J199" i="6"/>
  <c r="J179" i="6"/>
  <c r="J172" i="6"/>
  <c r="BK167" i="6"/>
  <c r="J157" i="6"/>
  <c r="BK152" i="6"/>
  <c r="BK142" i="6"/>
  <c r="J186" i="7"/>
  <c r="J173" i="7"/>
  <c r="BK163" i="7"/>
  <c r="BK137" i="7"/>
  <c r="BK133" i="7"/>
  <c r="J185" i="7"/>
  <c r="J176" i="7"/>
  <c r="BK166" i="7"/>
  <c r="BK149" i="7"/>
  <c r="J140" i="7"/>
  <c r="BK129" i="7"/>
  <c r="J183" i="7"/>
  <c r="BK176" i="7"/>
  <c r="BK158" i="7"/>
  <c r="BK150" i="7"/>
  <c r="J142" i="7"/>
  <c r="BK131" i="7"/>
  <c r="BK173" i="7"/>
  <c r="BK161" i="7"/>
  <c r="J151" i="7"/>
  <c r="BK128" i="7"/>
  <c r="BK155" i="7"/>
  <c r="BK139" i="7"/>
  <c r="J129" i="7"/>
  <c r="BK172" i="7"/>
  <c r="BK160" i="7"/>
  <c r="J138" i="7"/>
  <c r="J182" i="8"/>
  <c r="BK172" i="8"/>
  <c r="BK158" i="8"/>
  <c r="J136" i="8"/>
  <c r="J132" i="8"/>
  <c r="J184" i="8"/>
  <c r="J167" i="8"/>
  <c r="BK157" i="8"/>
  <c r="J149" i="8"/>
  <c r="J142" i="8"/>
  <c r="J195" i="8"/>
  <c r="J176" i="8"/>
  <c r="BK165" i="8"/>
  <c r="J153" i="8"/>
  <c r="J137" i="8"/>
  <c r="BK186" i="8"/>
  <c r="BK177" i="8"/>
  <c r="J166" i="8"/>
  <c r="BK148" i="8"/>
  <c r="BK141" i="8"/>
  <c r="BK135" i="8"/>
  <c r="BK187" i="8"/>
  <c r="J171" i="8"/>
  <c r="BK138" i="8"/>
  <c r="J190" i="8"/>
  <c r="J178" i="8"/>
  <c r="J155" i="8"/>
  <c r="J138" i="8"/>
  <c r="BK132" i="8"/>
  <c r="BK181" i="9"/>
  <c r="BK172" i="9"/>
  <c r="BK168" i="9"/>
  <c r="J165" i="9"/>
  <c r="BK162" i="9"/>
  <c r="BK160" i="9"/>
  <c r="J176" i="9"/>
  <c r="J166" i="9"/>
  <c r="J152" i="9"/>
  <c r="J183" i="9"/>
  <c r="J173" i="9"/>
  <c r="J148" i="9"/>
  <c r="BK139" i="9"/>
  <c r="BK158" i="9"/>
  <c r="BK152" i="9"/>
  <c r="BK138" i="9"/>
  <c r="BK145" i="9"/>
  <c r="J135" i="9"/>
  <c r="J207" i="10"/>
  <c r="BK192" i="10"/>
  <c r="BK177" i="10"/>
  <c r="BK161" i="10"/>
  <c r="J151" i="10"/>
  <c r="J137" i="10"/>
  <c r="J205" i="10"/>
  <c r="BK193" i="10"/>
  <c r="BK181" i="10"/>
  <c r="J166" i="10"/>
  <c r="J145" i="10"/>
  <c r="BK134" i="10"/>
  <c r="J203" i="10"/>
  <c r="BK194" i="10"/>
  <c r="BK187" i="10"/>
  <c r="J184" i="10"/>
  <c r="J163" i="10"/>
  <c r="BK155" i="10"/>
  <c r="J138" i="10"/>
  <c r="J206" i="10"/>
  <c r="BK184" i="10"/>
  <c r="J174" i="10"/>
  <c r="BK160" i="10"/>
  <c r="BK143" i="10"/>
  <c r="BK137" i="10"/>
  <c r="J196" i="10"/>
  <c r="J189" i="10"/>
  <c r="J164" i="10"/>
  <c r="J155" i="10"/>
  <c r="J130" i="10"/>
  <c r="J202" i="10"/>
  <c r="J193" i="10"/>
  <c r="BK182" i="10"/>
  <c r="J176" i="10"/>
  <c r="BK156" i="10"/>
  <c r="BK145" i="10"/>
  <c r="J134" i="10"/>
  <c r="BK128" i="11"/>
  <c r="J126" i="11"/>
  <c r="J131" i="11"/>
  <c r="BK127" i="11"/>
  <c r="P135" i="2" l="1"/>
  <c r="P128" i="2"/>
  <c r="P153" i="2"/>
  <c r="T217" i="2"/>
  <c r="T158" i="2" s="1"/>
  <c r="BK232" i="2"/>
  <c r="J232" i="2" s="1"/>
  <c r="J103" i="2" s="1"/>
  <c r="BK243" i="2"/>
  <c r="J243" i="2"/>
  <c r="J106" i="2" s="1"/>
  <c r="R131" i="3"/>
  <c r="P147" i="3"/>
  <c r="R150" i="3"/>
  <c r="P158" i="3"/>
  <c r="R165" i="3"/>
  <c r="T198" i="3"/>
  <c r="P215" i="3"/>
  <c r="R226" i="3"/>
  <c r="P237" i="3"/>
  <c r="BK246" i="3"/>
  <c r="J246" i="3"/>
  <c r="J109" i="3" s="1"/>
  <c r="P126" i="4"/>
  <c r="R138" i="4"/>
  <c r="BK145" i="4"/>
  <c r="J145" i="4" s="1"/>
  <c r="J101" i="4" s="1"/>
  <c r="P156" i="4"/>
  <c r="T160" i="4"/>
  <c r="BK138" i="5"/>
  <c r="J138" i="5"/>
  <c r="J99" i="5" s="1"/>
  <c r="R142" i="5"/>
  <c r="R155" i="5"/>
  <c r="BK166" i="5"/>
  <c r="J166" i="5" s="1"/>
  <c r="J105" i="5" s="1"/>
  <c r="BK145" i="6"/>
  <c r="J145" i="6"/>
  <c r="J100" i="6" s="1"/>
  <c r="P148" i="6"/>
  <c r="BK163" i="6"/>
  <c r="P182" i="6"/>
  <c r="R195" i="6"/>
  <c r="T202" i="6"/>
  <c r="BK221" i="6"/>
  <c r="J221" i="6"/>
  <c r="J109" i="6" s="1"/>
  <c r="BK127" i="7"/>
  <c r="J127" i="7" s="1"/>
  <c r="J98" i="7" s="1"/>
  <c r="P143" i="7"/>
  <c r="BK152" i="7"/>
  <c r="J152" i="7" s="1"/>
  <c r="J101" i="7" s="1"/>
  <c r="P162" i="7"/>
  <c r="R169" i="7"/>
  <c r="R175" i="7"/>
  <c r="T184" i="7"/>
  <c r="P129" i="8"/>
  <c r="T145" i="8"/>
  <c r="T150" i="8"/>
  <c r="T154" i="8"/>
  <c r="BK175" i="8"/>
  <c r="J175" i="8"/>
  <c r="J103" i="8" s="1"/>
  <c r="P180" i="8"/>
  <c r="P189" i="8"/>
  <c r="T193" i="8"/>
  <c r="T192" i="8" s="1"/>
  <c r="T131" i="9"/>
  <c r="T134" i="9"/>
  <c r="BK140" i="9"/>
  <c r="J140" i="9" s="1"/>
  <c r="J101" i="9" s="1"/>
  <c r="P144" i="9"/>
  <c r="P151" i="9"/>
  <c r="T159" i="9"/>
  <c r="R179" i="9"/>
  <c r="R129" i="10"/>
  <c r="T142" i="10"/>
  <c r="BK153" i="10"/>
  <c r="J153" i="10"/>
  <c r="J102" i="10" s="1"/>
  <c r="R158" i="10"/>
  <c r="P173" i="10"/>
  <c r="T173" i="10"/>
  <c r="R199" i="10"/>
  <c r="BK126" i="4"/>
  <c r="J126" i="4" s="1"/>
  <c r="J98" i="4" s="1"/>
  <c r="BK138" i="4"/>
  <c r="J138" i="4"/>
  <c r="J99" i="4" s="1"/>
  <c r="P141" i="4"/>
  <c r="T145" i="4"/>
  <c r="R160" i="4"/>
  <c r="T127" i="5"/>
  <c r="BK142" i="5"/>
  <c r="J142" i="5" s="1"/>
  <c r="J100" i="5" s="1"/>
  <c r="P155" i="5"/>
  <c r="P166" i="5"/>
  <c r="P165" i="5" s="1"/>
  <c r="P131" i="6"/>
  <c r="P145" i="6"/>
  <c r="T148" i="6"/>
  <c r="T155" i="6"/>
  <c r="BK182" i="6"/>
  <c r="J182" i="6" s="1"/>
  <c r="J105" i="6" s="1"/>
  <c r="P195" i="6"/>
  <c r="R202" i="6"/>
  <c r="R212" i="6"/>
  <c r="T221" i="6"/>
  <c r="T127" i="7"/>
  <c r="T143" i="7"/>
  <c r="R152" i="7"/>
  <c r="R162" i="7"/>
  <c r="BK175" i="7"/>
  <c r="J175" i="7"/>
  <c r="J104" i="7" s="1"/>
  <c r="BK184" i="7"/>
  <c r="J184" i="7" s="1"/>
  <c r="J105" i="7" s="1"/>
  <c r="BK129" i="8"/>
  <c r="P145" i="8"/>
  <c r="BK154" i="8"/>
  <c r="J154" i="8"/>
  <c r="J101" i="8" s="1"/>
  <c r="P164" i="8"/>
  <c r="P175" i="8"/>
  <c r="T180" i="8"/>
  <c r="BK193" i="8"/>
  <c r="J193" i="8"/>
  <c r="J107" i="8" s="1"/>
  <c r="BK131" i="9"/>
  <c r="J131" i="9" s="1"/>
  <c r="J98" i="9" s="1"/>
  <c r="P134" i="9"/>
  <c r="R137" i="9"/>
  <c r="T140" i="9"/>
  <c r="BK159" i="9"/>
  <c r="J159" i="9" s="1"/>
  <c r="J107" i="9" s="1"/>
  <c r="P175" i="9"/>
  <c r="T179" i="9"/>
  <c r="R142" i="10"/>
  <c r="R149" i="10"/>
  <c r="R153" i="10"/>
  <c r="T153" i="10"/>
  <c r="BK178" i="10"/>
  <c r="J178" i="10"/>
  <c r="J105" i="10" s="1"/>
  <c r="T199" i="10"/>
  <c r="T135" i="2"/>
  <c r="T128" i="2"/>
  <c r="T127" i="2" s="1"/>
  <c r="T126" i="2" s="1"/>
  <c r="T153" i="2"/>
  <c r="P217" i="2"/>
  <c r="P158" i="2" s="1"/>
  <c r="P232" i="2"/>
  <c r="T243" i="2"/>
  <c r="T242" i="2"/>
  <c r="T131" i="3"/>
  <c r="T147" i="3"/>
  <c r="T150" i="3"/>
  <c r="T158" i="3"/>
  <c r="P165" i="3"/>
  <c r="P164" i="3" s="1"/>
  <c r="P198" i="3"/>
  <c r="R215" i="3"/>
  <c r="T226" i="3"/>
  <c r="T237" i="3"/>
  <c r="T246" i="3"/>
  <c r="R126" i="4"/>
  <c r="T138" i="4"/>
  <c r="P145" i="4"/>
  <c r="R156" i="4"/>
  <c r="T156" i="4"/>
  <c r="P127" i="5"/>
  <c r="P138" i="5"/>
  <c r="R138" i="5"/>
  <c r="T138" i="5"/>
  <c r="T155" i="5"/>
  <c r="R166" i="5"/>
  <c r="R165" i="5" s="1"/>
  <c r="BK131" i="6"/>
  <c r="J131" i="6" s="1"/>
  <c r="J98" i="6" s="1"/>
  <c r="BK148" i="6"/>
  <c r="J148" i="6"/>
  <c r="J101" i="6" s="1"/>
  <c r="P155" i="6"/>
  <c r="R163" i="6"/>
  <c r="T182" i="6"/>
  <c r="P202" i="6"/>
  <c r="T212" i="6"/>
  <c r="R127" i="7"/>
  <c r="BK148" i="7"/>
  <c r="J148" i="7" s="1"/>
  <c r="J100" i="7" s="1"/>
  <c r="P152" i="7"/>
  <c r="T162" i="7"/>
  <c r="T169" i="7"/>
  <c r="P184" i="7"/>
  <c r="BK145" i="8"/>
  <c r="J145" i="8"/>
  <c r="J99" i="8" s="1"/>
  <c r="P150" i="8"/>
  <c r="R154" i="8"/>
  <c r="R164" i="8"/>
  <c r="BK180" i="8"/>
  <c r="J180" i="8"/>
  <c r="J104" i="8" s="1"/>
  <c r="R189" i="8"/>
  <c r="R193" i="8"/>
  <c r="R192" i="8"/>
  <c r="BK134" i="9"/>
  <c r="J134" i="9"/>
  <c r="J99" i="9" s="1"/>
  <c r="P137" i="9"/>
  <c r="R140" i="9"/>
  <c r="R144" i="9"/>
  <c r="R151" i="9"/>
  <c r="R159" i="9"/>
  <c r="T175" i="9"/>
  <c r="P129" i="10"/>
  <c r="BK142" i="10"/>
  <c r="J142" i="10" s="1"/>
  <c r="J100" i="10" s="1"/>
  <c r="P149" i="10"/>
  <c r="BK158" i="10"/>
  <c r="J158" i="10" s="1"/>
  <c r="J103" i="10" s="1"/>
  <c r="BK173" i="10"/>
  <c r="J173" i="10" s="1"/>
  <c r="J104" i="10" s="1"/>
  <c r="R173" i="10"/>
  <c r="P199" i="10"/>
  <c r="R135" i="2"/>
  <c r="R128" i="2" s="1"/>
  <c r="R153" i="2"/>
  <c r="BK217" i="2"/>
  <c r="J217" i="2" s="1"/>
  <c r="J102" i="2" s="1"/>
  <c r="R232" i="2"/>
  <c r="P243" i="2"/>
  <c r="P242" i="2" s="1"/>
  <c r="BK131" i="3"/>
  <c r="J131" i="3" s="1"/>
  <c r="J98" i="3" s="1"/>
  <c r="R147" i="3"/>
  <c r="P150" i="3"/>
  <c r="R158" i="3"/>
  <c r="T165" i="3"/>
  <c r="T164" i="3" s="1"/>
  <c r="R198" i="3"/>
  <c r="T215" i="3"/>
  <c r="P226" i="3"/>
  <c r="R237" i="3"/>
  <c r="P246" i="3"/>
  <c r="P138" i="4"/>
  <c r="R141" i="4"/>
  <c r="R145" i="4"/>
  <c r="P160" i="4"/>
  <c r="BK127" i="5"/>
  <c r="J127" i="5"/>
  <c r="J98" i="5" s="1"/>
  <c r="P142" i="5"/>
  <c r="BK155" i="5"/>
  <c r="J155" i="5"/>
  <c r="J102" i="5" s="1"/>
  <c r="T166" i="5"/>
  <c r="T165" i="5" s="1"/>
  <c r="T131" i="6"/>
  <c r="T145" i="6"/>
  <c r="BK155" i="6"/>
  <c r="J155" i="6" s="1"/>
  <c r="J102" i="6" s="1"/>
  <c r="P163" i="6"/>
  <c r="P162" i="6"/>
  <c r="R182" i="6"/>
  <c r="BK202" i="6"/>
  <c r="J202" i="6" s="1"/>
  <c r="J107" i="6" s="1"/>
  <c r="P212" i="6"/>
  <c r="R221" i="6"/>
  <c r="P127" i="7"/>
  <c r="R143" i="7"/>
  <c r="R148" i="7"/>
  <c r="T152" i="7"/>
  <c r="BK169" i="7"/>
  <c r="J169" i="7"/>
  <c r="J103" i="7" s="1"/>
  <c r="T175" i="7"/>
  <c r="T129" i="8"/>
  <c r="BK150" i="8"/>
  <c r="J150" i="8" s="1"/>
  <c r="J100" i="8" s="1"/>
  <c r="P154" i="8"/>
  <c r="T164" i="8"/>
  <c r="T175" i="8"/>
  <c r="BK189" i="8"/>
  <c r="J189" i="8" s="1"/>
  <c r="J105" i="8" s="1"/>
  <c r="P193" i="8"/>
  <c r="P192" i="8"/>
  <c r="R131" i="9"/>
  <c r="BK137" i="9"/>
  <c r="J137" i="9" s="1"/>
  <c r="J100" i="9" s="1"/>
  <c r="P140" i="9"/>
  <c r="T144" i="9"/>
  <c r="BK151" i="9"/>
  <c r="J151" i="9"/>
  <c r="J105" i="9" s="1"/>
  <c r="P159" i="9"/>
  <c r="R175" i="9"/>
  <c r="P179" i="9"/>
  <c r="BK129" i="10"/>
  <c r="P142" i="10"/>
  <c r="T149" i="10"/>
  <c r="P158" i="10"/>
  <c r="P178" i="10"/>
  <c r="BK199" i="10"/>
  <c r="J199" i="10" s="1"/>
  <c r="J106" i="10" s="1"/>
  <c r="T121" i="11"/>
  <c r="BK135" i="2"/>
  <c r="J135" i="2" s="1"/>
  <c r="J99" i="2" s="1"/>
  <c r="BK153" i="2"/>
  <c r="J153" i="2"/>
  <c r="J100" i="2" s="1"/>
  <c r="R217" i="2"/>
  <c r="R158" i="2" s="1"/>
  <c r="T232" i="2"/>
  <c r="R243" i="2"/>
  <c r="R242" i="2"/>
  <c r="P131" i="3"/>
  <c r="P130" i="3" s="1"/>
  <c r="P129" i="3" s="1"/>
  <c r="AU96" i="1" s="1"/>
  <c r="BK147" i="3"/>
  <c r="J147" i="3" s="1"/>
  <c r="J100" i="3" s="1"/>
  <c r="BK150" i="3"/>
  <c r="J150" i="3" s="1"/>
  <c r="J101" i="3" s="1"/>
  <c r="BK158" i="3"/>
  <c r="J158" i="3"/>
  <c r="J102" i="3" s="1"/>
  <c r="BK165" i="3"/>
  <c r="BK164" i="3" s="1"/>
  <c r="BK198" i="3"/>
  <c r="J198" i="3" s="1"/>
  <c r="J105" i="3" s="1"/>
  <c r="BK215" i="3"/>
  <c r="J215" i="3"/>
  <c r="J106" i="3" s="1"/>
  <c r="BK226" i="3"/>
  <c r="J226" i="3" s="1"/>
  <c r="J107" i="3" s="1"/>
  <c r="BK237" i="3"/>
  <c r="J237" i="3"/>
  <c r="J108" i="3" s="1"/>
  <c r="R246" i="3"/>
  <c r="T126" i="4"/>
  <c r="T125" i="4"/>
  <c r="T124" i="4" s="1"/>
  <c r="BK141" i="4"/>
  <c r="J141" i="4" s="1"/>
  <c r="J100" i="4" s="1"/>
  <c r="T141" i="4"/>
  <c r="BK156" i="4"/>
  <c r="J156" i="4" s="1"/>
  <c r="J102" i="4" s="1"/>
  <c r="BK160" i="4"/>
  <c r="J160" i="4"/>
  <c r="J103" i="4" s="1"/>
  <c r="R127" i="5"/>
  <c r="R126" i="5" s="1"/>
  <c r="R125" i="5" s="1"/>
  <c r="T142" i="5"/>
  <c r="R131" i="6"/>
  <c r="R145" i="6"/>
  <c r="R148" i="6"/>
  <c r="R155" i="6"/>
  <c r="T163" i="6"/>
  <c r="T162" i="6" s="1"/>
  <c r="BK195" i="6"/>
  <c r="J195" i="6" s="1"/>
  <c r="J106" i="6" s="1"/>
  <c r="T195" i="6"/>
  <c r="BK212" i="6"/>
  <c r="J212" i="6" s="1"/>
  <c r="J108" i="6" s="1"/>
  <c r="P221" i="6"/>
  <c r="BK143" i="7"/>
  <c r="J143" i="7" s="1"/>
  <c r="J99" i="7" s="1"/>
  <c r="P148" i="7"/>
  <c r="T148" i="7"/>
  <c r="BK162" i="7"/>
  <c r="J162" i="7"/>
  <c r="J102" i="7" s="1"/>
  <c r="P169" i="7"/>
  <c r="P175" i="7"/>
  <c r="R184" i="7"/>
  <c r="R129" i="8"/>
  <c r="R145" i="8"/>
  <c r="R128" i="8" s="1"/>
  <c r="R127" i="8" s="1"/>
  <c r="R150" i="8"/>
  <c r="BK164" i="8"/>
  <c r="J164" i="8" s="1"/>
  <c r="J102" i="8" s="1"/>
  <c r="R175" i="8"/>
  <c r="R180" i="8"/>
  <c r="T189" i="8"/>
  <c r="P131" i="9"/>
  <c r="P130" i="9" s="1"/>
  <c r="P129" i="9" s="1"/>
  <c r="AU102" i="1" s="1"/>
  <c r="R134" i="9"/>
  <c r="T137" i="9"/>
  <c r="BK144" i="9"/>
  <c r="J144" i="9" s="1"/>
  <c r="J102" i="9" s="1"/>
  <c r="T151" i="9"/>
  <c r="BK175" i="9"/>
  <c r="J175" i="9" s="1"/>
  <c r="J108" i="9" s="1"/>
  <c r="BK179" i="9"/>
  <c r="J179" i="9"/>
  <c r="J109" i="9" s="1"/>
  <c r="T129" i="10"/>
  <c r="BK149" i="10"/>
  <c r="J149" i="10"/>
  <c r="J101" i="10" s="1"/>
  <c r="P153" i="10"/>
  <c r="T158" i="10"/>
  <c r="R178" i="10"/>
  <c r="T178" i="10"/>
  <c r="BK121" i="11"/>
  <c r="J121" i="11" s="1"/>
  <c r="J98" i="11" s="1"/>
  <c r="P121" i="11"/>
  <c r="R121" i="11"/>
  <c r="BK125" i="11"/>
  <c r="J125" i="11"/>
  <c r="J99" i="11" s="1"/>
  <c r="P125" i="11"/>
  <c r="R125" i="11"/>
  <c r="T125" i="11"/>
  <c r="BK158" i="2"/>
  <c r="J158" i="2"/>
  <c r="J101" i="2" s="1"/>
  <c r="BK240" i="2"/>
  <c r="J240" i="2" s="1"/>
  <c r="J104" i="2" s="1"/>
  <c r="BK149" i="9"/>
  <c r="J149" i="9"/>
  <c r="J104" i="9" s="1"/>
  <c r="BK168" i="4"/>
  <c r="J168" i="4" s="1"/>
  <c r="J104" i="4" s="1"/>
  <c r="BK153" i="5"/>
  <c r="J153" i="5"/>
  <c r="J101" i="5" s="1"/>
  <c r="BK143" i="6"/>
  <c r="J143" i="6" s="1"/>
  <c r="J99" i="6" s="1"/>
  <c r="BK128" i="2"/>
  <c r="J128" i="2"/>
  <c r="J98" i="2" s="1"/>
  <c r="BK145" i="3"/>
  <c r="J145" i="3" s="1"/>
  <c r="J99" i="3" s="1"/>
  <c r="BK163" i="5"/>
  <c r="J163" i="5"/>
  <c r="J103" i="5" s="1"/>
  <c r="BK147" i="9"/>
  <c r="J147" i="9" s="1"/>
  <c r="J103" i="9" s="1"/>
  <c r="BK157" i="9"/>
  <c r="J157" i="9"/>
  <c r="J106" i="9" s="1"/>
  <c r="F92" i="11"/>
  <c r="BE123" i="11"/>
  <c r="BE124" i="11"/>
  <c r="J89" i="11"/>
  <c r="E109" i="11"/>
  <c r="J116" i="11"/>
  <c r="BE131" i="11"/>
  <c r="BE132" i="11"/>
  <c r="BE129" i="11"/>
  <c r="J129" i="10"/>
  <c r="J99" i="10"/>
  <c r="BE122" i="11"/>
  <c r="BE126" i="11"/>
  <c r="BE127" i="11"/>
  <c r="BE130" i="11"/>
  <c r="BE128" i="11"/>
  <c r="J123" i="10"/>
  <c r="BE131" i="10"/>
  <c r="BE138" i="10"/>
  <c r="BE152" i="10"/>
  <c r="BE157" i="10"/>
  <c r="BE162" i="10"/>
  <c r="BE168" i="10"/>
  <c r="BE174" i="10"/>
  <c r="BE175" i="10"/>
  <c r="BE181" i="10"/>
  <c r="BE198" i="10"/>
  <c r="BE203" i="10"/>
  <c r="J120" i="10"/>
  <c r="BE134" i="10"/>
  <c r="BE145" i="10"/>
  <c r="BE147" i="10"/>
  <c r="BE151" i="10"/>
  <c r="BE159" i="10"/>
  <c r="BE171" i="10"/>
  <c r="BE183" i="10"/>
  <c r="BE188" i="10"/>
  <c r="BE194" i="10"/>
  <c r="BE202" i="10"/>
  <c r="BE206" i="10"/>
  <c r="BE207" i="10"/>
  <c r="E85" i="10"/>
  <c r="F92" i="10"/>
  <c r="BE140" i="10"/>
  <c r="BE141" i="10"/>
  <c r="BE144" i="10"/>
  <c r="BE155" i="10"/>
  <c r="BE156" i="10"/>
  <c r="BE163" i="10"/>
  <c r="BE165" i="10"/>
  <c r="BE166" i="10"/>
  <c r="BE167" i="10"/>
  <c r="BE172" i="10"/>
  <c r="BE185" i="10"/>
  <c r="BE186" i="10"/>
  <c r="BE187" i="10"/>
  <c r="BE195" i="10"/>
  <c r="BE130" i="10"/>
  <c r="BE136" i="10"/>
  <c r="BE137" i="10"/>
  <c r="BE139" i="10"/>
  <c r="BE146" i="10"/>
  <c r="BE154" i="10"/>
  <c r="BE161" i="10"/>
  <c r="BE193" i="10"/>
  <c r="BE197" i="10"/>
  <c r="BE200" i="10"/>
  <c r="BE208" i="10"/>
  <c r="BE133" i="10"/>
  <c r="BE164" i="10"/>
  <c r="BE177" i="10"/>
  <c r="BE180" i="10"/>
  <c r="BE184" i="10"/>
  <c r="BE192" i="10"/>
  <c r="BE196" i="10"/>
  <c r="BE132" i="10"/>
  <c r="BE135" i="10"/>
  <c r="BE143" i="10"/>
  <c r="BE148" i="10"/>
  <c r="BE150" i="10"/>
  <c r="BE160" i="10"/>
  <c r="BE169" i="10"/>
  <c r="BE170" i="10"/>
  <c r="BE176" i="10"/>
  <c r="BE179" i="10"/>
  <c r="BE182" i="10"/>
  <c r="BE189" i="10"/>
  <c r="BE190" i="10"/>
  <c r="BE191" i="10"/>
  <c r="BE201" i="10"/>
  <c r="BE204" i="10"/>
  <c r="BE205" i="10"/>
  <c r="F92" i="9"/>
  <c r="BE152" i="9"/>
  <c r="BE153" i="9"/>
  <c r="J89" i="9"/>
  <c r="BE136" i="9"/>
  <c r="BE139" i="9"/>
  <c r="BE145" i="9"/>
  <c r="BE148" i="9"/>
  <c r="BE156" i="9"/>
  <c r="BE161" i="9"/>
  <c r="BE165" i="9"/>
  <c r="BE132" i="9"/>
  <c r="BE135" i="9"/>
  <c r="BE138" i="9"/>
  <c r="BE141" i="9"/>
  <c r="BE142" i="9"/>
  <c r="BE160" i="9"/>
  <c r="BE166" i="9"/>
  <c r="BE170" i="9"/>
  <c r="BE171" i="9"/>
  <c r="BE176" i="9"/>
  <c r="BE182" i="9"/>
  <c r="BE183" i="9"/>
  <c r="BE184" i="9"/>
  <c r="BE185" i="9"/>
  <c r="J92" i="9"/>
  <c r="BE146" i="9"/>
  <c r="BE150" i="9"/>
  <c r="BE155" i="9"/>
  <c r="BE172" i="9"/>
  <c r="BE173" i="9"/>
  <c r="BE177" i="9"/>
  <c r="BE178" i="9"/>
  <c r="BE181" i="9"/>
  <c r="J129" i="8"/>
  <c r="J98" i="8" s="1"/>
  <c r="BE143" i="9"/>
  <c r="BE158" i="9"/>
  <c r="BE162" i="9"/>
  <c r="BE163" i="9"/>
  <c r="BE164" i="9"/>
  <c r="BE167" i="9"/>
  <c r="BK192" i="8"/>
  <c r="J192" i="8" s="1"/>
  <c r="J106" i="8" s="1"/>
  <c r="E85" i="9"/>
  <c r="BE133" i="9"/>
  <c r="BE154" i="9"/>
  <c r="BE168" i="9"/>
  <c r="BE169" i="9"/>
  <c r="BE174" i="9"/>
  <c r="BE180" i="9"/>
  <c r="BE140" i="8"/>
  <c r="BE149" i="8"/>
  <c r="BE153" i="8"/>
  <c r="BE156" i="8"/>
  <c r="BE160" i="8"/>
  <c r="BE167" i="8"/>
  <c r="BE177" i="8"/>
  <c r="BE179" i="8"/>
  <c r="BE183" i="8"/>
  <c r="BE185" i="8"/>
  <c r="BK126" i="7"/>
  <c r="J126" i="7" s="1"/>
  <c r="J97" i="7" s="1"/>
  <c r="J92" i="8"/>
  <c r="BE130" i="8"/>
  <c r="BE136" i="8"/>
  <c r="BE137" i="8"/>
  <c r="BE172" i="8"/>
  <c r="BE173" i="8"/>
  <c r="F92" i="8"/>
  <c r="J121" i="8"/>
  <c r="BE155" i="8"/>
  <c r="BE158" i="8"/>
  <c r="BE165" i="8"/>
  <c r="BE176" i="8"/>
  <c r="BE184" i="8"/>
  <c r="BE190" i="8"/>
  <c r="BE194" i="8"/>
  <c r="BE132" i="8"/>
  <c r="BE133" i="8"/>
  <c r="BE139" i="8"/>
  <c r="BE152" i="8"/>
  <c r="BE157" i="8"/>
  <c r="BE159" i="8"/>
  <c r="BE162" i="8"/>
  <c r="BE168" i="8"/>
  <c r="BE170" i="8"/>
  <c r="BE174" i="8"/>
  <c r="BE186" i="8"/>
  <c r="BE195" i="8"/>
  <c r="E85" i="8"/>
  <c r="BE135" i="8"/>
  <c r="BE146" i="8"/>
  <c r="BE147" i="8"/>
  <c r="BE166" i="8"/>
  <c r="BE171" i="8"/>
  <c r="BE181" i="8"/>
  <c r="BE182" i="8"/>
  <c r="BE131" i="8"/>
  <c r="BE134" i="8"/>
  <c r="BE138" i="8"/>
  <c r="BE141" i="8"/>
  <c r="BE142" i="8"/>
  <c r="BE143" i="8"/>
  <c r="BE144" i="8"/>
  <c r="BE148" i="8"/>
  <c r="BE151" i="8"/>
  <c r="BE161" i="8"/>
  <c r="BE163" i="8"/>
  <c r="BE169" i="8"/>
  <c r="BE178" i="8"/>
  <c r="BE187" i="8"/>
  <c r="BE188" i="8"/>
  <c r="BE191" i="8"/>
  <c r="BE135" i="7"/>
  <c r="BE139" i="7"/>
  <c r="BE141" i="7"/>
  <c r="BE155" i="7"/>
  <c r="BE159" i="7"/>
  <c r="BE170" i="7"/>
  <c r="J163" i="6"/>
  <c r="J104" i="6"/>
  <c r="E115" i="7"/>
  <c r="J119" i="7"/>
  <c r="J122" i="7"/>
  <c r="BE128" i="7"/>
  <c r="BE133" i="7"/>
  <c r="BE136" i="7"/>
  <c r="BE138" i="7"/>
  <c r="BE154" i="7"/>
  <c r="BE166" i="7"/>
  <c r="BE183" i="7"/>
  <c r="F122" i="7"/>
  <c r="BE130" i="7"/>
  <c r="BE144" i="7"/>
  <c r="BE145" i="7"/>
  <c r="BE156" i="7"/>
  <c r="BE160" i="7"/>
  <c r="BE164" i="7"/>
  <c r="BE167" i="7"/>
  <c r="BE180" i="7"/>
  <c r="BE186" i="7"/>
  <c r="BE137" i="7"/>
  <c r="BE146" i="7"/>
  <c r="BE151" i="7"/>
  <c r="BE157" i="7"/>
  <c r="BE161" i="7"/>
  <c r="BE163" i="7"/>
  <c r="BE168" i="7"/>
  <c r="BE174" i="7"/>
  <c r="BE185" i="7"/>
  <c r="BE132" i="7"/>
  <c r="BE134" i="7"/>
  <c r="BE147" i="7"/>
  <c r="BE150" i="7"/>
  <c r="BE165" i="7"/>
  <c r="BE171" i="7"/>
  <c r="BE173" i="7"/>
  <c r="BE178" i="7"/>
  <c r="BE181" i="7"/>
  <c r="BE182" i="7"/>
  <c r="BE129" i="7"/>
  <c r="BE131" i="7"/>
  <c r="BE140" i="7"/>
  <c r="BE142" i="7"/>
  <c r="BE149" i="7"/>
  <c r="BE153" i="7"/>
  <c r="BE158" i="7"/>
  <c r="BE172" i="7"/>
  <c r="BE176" i="7"/>
  <c r="BE177" i="7"/>
  <c r="BE179" i="7"/>
  <c r="BE135" i="6"/>
  <c r="BE136" i="6"/>
  <c r="BE137" i="6"/>
  <c r="BE150" i="6"/>
  <c r="BE160" i="6"/>
  <c r="BE161" i="6"/>
  <c r="BE164" i="6"/>
  <c r="BE177" i="6"/>
  <c r="BE179" i="6"/>
  <c r="BE183" i="6"/>
  <c r="BE185" i="6"/>
  <c r="BE186" i="6"/>
  <c r="BE189" i="6"/>
  <c r="BE193" i="6"/>
  <c r="BE198" i="6"/>
  <c r="BE206" i="6"/>
  <c r="BE208" i="6"/>
  <c r="BE210" i="6"/>
  <c r="BE214" i="6"/>
  <c r="BE218" i="6"/>
  <c r="E119" i="6"/>
  <c r="BE209" i="6"/>
  <c r="BE213" i="6"/>
  <c r="BE222" i="6"/>
  <c r="BE194" i="6"/>
  <c r="BE196" i="6"/>
  <c r="BE201" i="6"/>
  <c r="BE215" i="6"/>
  <c r="J92" i="6"/>
  <c r="BE134" i="6"/>
  <c r="BE138" i="6"/>
  <c r="BE139" i="6"/>
  <c r="BE141" i="6"/>
  <c r="BE142" i="6"/>
  <c r="BE153" i="6"/>
  <c r="BE156" i="6"/>
  <c r="BE157" i="6"/>
  <c r="BE159" i="6"/>
  <c r="BE166" i="6"/>
  <c r="BE176" i="6"/>
  <c r="BE184" i="6"/>
  <c r="BE190" i="6"/>
  <c r="BE191" i="6"/>
  <c r="BE200" i="6"/>
  <c r="BE207" i="6"/>
  <c r="BE211" i="6"/>
  <c r="BE217" i="6"/>
  <c r="BE219" i="6"/>
  <c r="BE223" i="6"/>
  <c r="J89" i="6"/>
  <c r="BE133" i="6"/>
  <c r="BE140" i="6"/>
  <c r="BE144" i="6"/>
  <c r="BE146" i="6"/>
  <c r="BE149" i="6"/>
  <c r="BE151" i="6"/>
  <c r="BE152" i="6"/>
  <c r="BE158" i="6"/>
  <c r="BE167" i="6"/>
  <c r="BE168" i="6"/>
  <c r="BE171" i="6"/>
  <c r="BE173" i="6"/>
  <c r="BE174" i="6"/>
  <c r="BE178" i="6"/>
  <c r="BE180" i="6"/>
  <c r="BE181" i="6"/>
  <c r="BE188" i="6"/>
  <c r="BE199" i="6"/>
  <c r="BE204" i="6"/>
  <c r="BE220" i="6"/>
  <c r="F92" i="6"/>
  <c r="BE132" i="6"/>
  <c r="BE147" i="6"/>
  <c r="BE154" i="6"/>
  <c r="BE165" i="6"/>
  <c r="BE169" i="6"/>
  <c r="BE170" i="6"/>
  <c r="BE172" i="6"/>
  <c r="BE175" i="6"/>
  <c r="BE187" i="6"/>
  <c r="BE192" i="6"/>
  <c r="BE197" i="6"/>
  <c r="BE203" i="6"/>
  <c r="BE205" i="6"/>
  <c r="BE216" i="6"/>
  <c r="BK125" i="4"/>
  <c r="BK124" i="4" s="1"/>
  <c r="J124" i="4" s="1"/>
  <c r="J96" i="4" s="1"/>
  <c r="J89" i="5"/>
  <c r="BE129" i="5"/>
  <c r="BE135" i="5"/>
  <c r="BE146" i="5"/>
  <c r="BE148" i="5"/>
  <c r="BE156" i="5"/>
  <c r="J92" i="5"/>
  <c r="BE128" i="5"/>
  <c r="BE132" i="5"/>
  <c r="BE137" i="5"/>
  <c r="BE141" i="5"/>
  <c r="BE152" i="5"/>
  <c r="BE160" i="5"/>
  <c r="E85" i="5"/>
  <c r="F92" i="5"/>
  <c r="BE133" i="5"/>
  <c r="BE149" i="5"/>
  <c r="BE150" i="5"/>
  <c r="BE151" i="5"/>
  <c r="BE159" i="5"/>
  <c r="BE161" i="5"/>
  <c r="BE130" i="5"/>
  <c r="BE140" i="5"/>
  <c r="BE143" i="5"/>
  <c r="BE145" i="5"/>
  <c r="BE147" i="5"/>
  <c r="BE157" i="5"/>
  <c r="BE168" i="5"/>
  <c r="BE136" i="5"/>
  <c r="BE144" i="5"/>
  <c r="BE164" i="5"/>
  <c r="BE167" i="5"/>
  <c r="BE131" i="5"/>
  <c r="BE134" i="5"/>
  <c r="BE139" i="5"/>
  <c r="BE154" i="5"/>
  <c r="BE158" i="5"/>
  <c r="BE162" i="5"/>
  <c r="J89" i="4"/>
  <c r="BE132" i="4"/>
  <c r="BE133" i="4"/>
  <c r="BE137" i="4"/>
  <c r="BE144" i="4"/>
  <c r="BE153" i="4"/>
  <c r="BE161" i="4"/>
  <c r="BE166" i="4"/>
  <c r="BE167" i="4"/>
  <c r="BE169" i="4"/>
  <c r="F121" i="4"/>
  <c r="BE130" i="4"/>
  <c r="BE140" i="4"/>
  <c r="BE151" i="4"/>
  <c r="BE155" i="4"/>
  <c r="BE162" i="4"/>
  <c r="J165" i="3"/>
  <c r="J104" i="3"/>
  <c r="E114" i="4"/>
  <c r="J121" i="4"/>
  <c r="BE128" i="4"/>
  <c r="BE134" i="4"/>
  <c r="BE143" i="4"/>
  <c r="BE147" i="4"/>
  <c r="BE150" i="4"/>
  <c r="BE159" i="4"/>
  <c r="BE127" i="4"/>
  <c r="BE131" i="4"/>
  <c r="BE135" i="4"/>
  <c r="BE136" i="4"/>
  <c r="BE139" i="4"/>
  <c r="BE149" i="4"/>
  <c r="BE154" i="4"/>
  <c r="BE157" i="4"/>
  <c r="BE163" i="4"/>
  <c r="BE165" i="4"/>
  <c r="BE129" i="4"/>
  <c r="BE142" i="4"/>
  <c r="BE146" i="4"/>
  <c r="BE148" i="4"/>
  <c r="BE152" i="4"/>
  <c r="BE158" i="4"/>
  <c r="BE164" i="4"/>
  <c r="J89" i="3"/>
  <c r="E119" i="3"/>
  <c r="BE134" i="3"/>
  <c r="BE137" i="3"/>
  <c r="BE138" i="3"/>
  <c r="BE140" i="3"/>
  <c r="BE143" i="3"/>
  <c r="BE149" i="3"/>
  <c r="BE160" i="3"/>
  <c r="BE171" i="3"/>
  <c r="BE180" i="3"/>
  <c r="BE183" i="3"/>
  <c r="BE197" i="3"/>
  <c r="BE199" i="3"/>
  <c r="BE201" i="3"/>
  <c r="BE204" i="3"/>
  <c r="BE213" i="3"/>
  <c r="BE229" i="3"/>
  <c r="BE230" i="3"/>
  <c r="BE235" i="3"/>
  <c r="BE236" i="3"/>
  <c r="J92" i="3"/>
  <c r="BE133" i="3"/>
  <c r="BE142" i="3"/>
  <c r="BE144" i="3"/>
  <c r="BE146" i="3"/>
  <c r="BE151" i="3"/>
  <c r="BE152" i="3"/>
  <c r="BE163" i="3"/>
  <c r="BE176" i="3"/>
  <c r="BE181" i="3"/>
  <c r="BE187" i="3"/>
  <c r="BE193" i="3"/>
  <c r="BE195" i="3"/>
  <c r="BE205" i="3"/>
  <c r="BE207" i="3"/>
  <c r="F92" i="3"/>
  <c r="BE136" i="3"/>
  <c r="BE139" i="3"/>
  <c r="BE148" i="3"/>
  <c r="BE153" i="3"/>
  <c r="BE157" i="3"/>
  <c r="BE159" i="3"/>
  <c r="BE169" i="3"/>
  <c r="BE175" i="3"/>
  <c r="BE177" i="3"/>
  <c r="BE179" i="3"/>
  <c r="BE184" i="3"/>
  <c r="BE185" i="3"/>
  <c r="BE189" i="3"/>
  <c r="BE196" i="3"/>
  <c r="BE200" i="3"/>
  <c r="BE202" i="3"/>
  <c r="BE206" i="3"/>
  <c r="BE209" i="3"/>
  <c r="BE210" i="3"/>
  <c r="BE218" i="3"/>
  <c r="BE220" i="3"/>
  <c r="BE223" i="3"/>
  <c r="BE225" i="3"/>
  <c r="BE228" i="3"/>
  <c r="BE233" i="3"/>
  <c r="BE238" i="3"/>
  <c r="BE240" i="3"/>
  <c r="BE243" i="3"/>
  <c r="BE132" i="3"/>
  <c r="BE154" i="3"/>
  <c r="BE156" i="3"/>
  <c r="BE162" i="3"/>
  <c r="BE166" i="3"/>
  <c r="BE168" i="3"/>
  <c r="BE172" i="3"/>
  <c r="BE188" i="3"/>
  <c r="BE190" i="3"/>
  <c r="BE192" i="3"/>
  <c r="BE211" i="3"/>
  <c r="BE216" i="3"/>
  <c r="BE221" i="3"/>
  <c r="BE227" i="3"/>
  <c r="BE245" i="3"/>
  <c r="BE247" i="3"/>
  <c r="BE161" i="3"/>
  <c r="BE170" i="3"/>
  <c r="BE178" i="3"/>
  <c r="BE182" i="3"/>
  <c r="BE186" i="3"/>
  <c r="BE191" i="3"/>
  <c r="BE194" i="3"/>
  <c r="BE208" i="3"/>
  <c r="BE212" i="3"/>
  <c r="BE214" i="3"/>
  <c r="BE217" i="3"/>
  <c r="BE222" i="3"/>
  <c r="BE224" i="3"/>
  <c r="BE231" i="3"/>
  <c r="BE248" i="3"/>
  <c r="BE135" i="3"/>
  <c r="BE141" i="3"/>
  <c r="BE155" i="3"/>
  <c r="BE167" i="3"/>
  <c r="BE173" i="3"/>
  <c r="BE174" i="3"/>
  <c r="BE203" i="3"/>
  <c r="BE219" i="3"/>
  <c r="BE232" i="3"/>
  <c r="BE234" i="3"/>
  <c r="BE239" i="3"/>
  <c r="BE241" i="3"/>
  <c r="BE242" i="3"/>
  <c r="BE244" i="3"/>
  <c r="J123" i="2"/>
  <c r="BE130" i="2"/>
  <c r="BE131" i="2"/>
  <c r="BE132" i="2"/>
  <c r="BE138" i="2"/>
  <c r="BE139" i="2"/>
  <c r="BE146" i="2"/>
  <c r="BE213" i="2"/>
  <c r="BE219" i="2"/>
  <c r="BE230" i="2"/>
  <c r="BE234" i="2"/>
  <c r="BE241" i="2"/>
  <c r="J89" i="2"/>
  <c r="BE141" i="2"/>
  <c r="BE144" i="2"/>
  <c r="BE145" i="2"/>
  <c r="BE155" i="2"/>
  <c r="BE162" i="2"/>
  <c r="BE167" i="2"/>
  <c r="BE172" i="2"/>
  <c r="BE174" i="2"/>
  <c r="BE178" i="2"/>
  <c r="BE179" i="2"/>
  <c r="BE181" i="2"/>
  <c r="BE182" i="2"/>
  <c r="BE190" i="2"/>
  <c r="BE196" i="2"/>
  <c r="BE202" i="2"/>
  <c r="BE203" i="2"/>
  <c r="BE207" i="2"/>
  <c r="BE227" i="2"/>
  <c r="BE229" i="2"/>
  <c r="BE233" i="2"/>
  <c r="BE235" i="2"/>
  <c r="E85" i="2"/>
  <c r="BE129" i="2"/>
  <c r="BE133" i="2"/>
  <c r="BE136" i="2"/>
  <c r="BE142" i="2"/>
  <c r="BE148" i="2"/>
  <c r="BE149" i="2"/>
  <c r="BE151" i="2"/>
  <c r="BE159" i="2"/>
  <c r="BE161" i="2"/>
  <c r="BE165" i="2"/>
  <c r="BE166" i="2"/>
  <c r="BE170" i="2"/>
  <c r="BE177" i="2"/>
  <c r="BE192" i="2"/>
  <c r="BE194" i="2"/>
  <c r="BE197" i="2"/>
  <c r="BE200" i="2"/>
  <c r="BE201" i="2"/>
  <c r="BE237" i="2"/>
  <c r="BE239" i="2"/>
  <c r="BE244" i="2"/>
  <c r="BE245" i="2"/>
  <c r="BE152" i="2"/>
  <c r="BE157" i="2"/>
  <c r="BE164" i="2"/>
  <c r="BE168" i="2"/>
  <c r="BE171" i="2"/>
  <c r="BE173" i="2"/>
  <c r="BE176" i="2"/>
  <c r="BE180" i="2"/>
  <c r="BE183" i="2"/>
  <c r="BE185" i="2"/>
  <c r="BE188" i="2"/>
  <c r="BE189" i="2"/>
  <c r="BE191" i="2"/>
  <c r="BE198" i="2"/>
  <c r="BE204" i="2"/>
  <c r="BE205" i="2"/>
  <c r="BE208" i="2"/>
  <c r="BE212" i="2"/>
  <c r="BE218" i="2"/>
  <c r="BE220" i="2"/>
  <c r="BE221" i="2"/>
  <c r="BE223" i="2"/>
  <c r="BE224" i="2"/>
  <c r="BE225" i="2"/>
  <c r="BE228" i="2"/>
  <c r="BE246" i="2"/>
  <c r="F92" i="2"/>
  <c r="BE140" i="2"/>
  <c r="BE147" i="2"/>
  <c r="BE150" i="2"/>
  <c r="BE163" i="2"/>
  <c r="BE169" i="2"/>
  <c r="BE175" i="2"/>
  <c r="BE187" i="2"/>
  <c r="BE193" i="2"/>
  <c r="BE195" i="2"/>
  <c r="BE211" i="2"/>
  <c r="BE215" i="2"/>
  <c r="BE216" i="2"/>
  <c r="BE222" i="2"/>
  <c r="BE226" i="2"/>
  <c r="BE231" i="2"/>
  <c r="BE238" i="2"/>
  <c r="BE134" i="2"/>
  <c r="BE137" i="2"/>
  <c r="BE143" i="2"/>
  <c r="BE154" i="2"/>
  <c r="BE156" i="2"/>
  <c r="BE160" i="2"/>
  <c r="BE184" i="2"/>
  <c r="BE186" i="2"/>
  <c r="BE199" i="2"/>
  <c r="BE206" i="2"/>
  <c r="BE209" i="2"/>
  <c r="BE210" i="2"/>
  <c r="BE214" i="2"/>
  <c r="BE236" i="2"/>
  <c r="J34" i="2"/>
  <c r="AW95" i="1" s="1"/>
  <c r="F35" i="3"/>
  <c r="BB96" i="1" s="1"/>
  <c r="F37" i="4"/>
  <c r="BD97" i="1" s="1"/>
  <c r="F37" i="5"/>
  <c r="BD98" i="1" s="1"/>
  <c r="F34" i="6"/>
  <c r="BA99" i="1" s="1"/>
  <c r="F36" i="7"/>
  <c r="BC100" i="1" s="1"/>
  <c r="F36" i="8"/>
  <c r="BC101" i="1" s="1"/>
  <c r="J34" i="9"/>
  <c r="AW102" i="1" s="1"/>
  <c r="F35" i="10"/>
  <c r="BB103" i="1" s="1"/>
  <c r="F34" i="11"/>
  <c r="BA104" i="1" s="1"/>
  <c r="F35" i="2"/>
  <c r="BB95" i="1" s="1"/>
  <c r="F37" i="3"/>
  <c r="BD96" i="1" s="1"/>
  <c r="F36" i="4"/>
  <c r="BC97" i="1" s="1"/>
  <c r="F36" i="5"/>
  <c r="BC98" i="1" s="1"/>
  <c r="F36" i="6"/>
  <c r="BC99" i="1" s="1"/>
  <c r="F37" i="7"/>
  <c r="BD100" i="1" s="1"/>
  <c r="J34" i="8"/>
  <c r="AW101" i="1" s="1"/>
  <c r="F34" i="9"/>
  <c r="BA102" i="1" s="1"/>
  <c r="F36" i="10"/>
  <c r="BC103" i="1" s="1"/>
  <c r="F35" i="11"/>
  <c r="BB104" i="1" s="1"/>
  <c r="F36" i="2"/>
  <c r="BC95" i="1" s="1"/>
  <c r="F36" i="3"/>
  <c r="BC96" i="1" s="1"/>
  <c r="F35" i="4"/>
  <c r="BB97" i="1" s="1"/>
  <c r="J34" i="5"/>
  <c r="AW98" i="1" s="1"/>
  <c r="F35" i="6"/>
  <c r="BB99" i="1" s="1"/>
  <c r="F34" i="7"/>
  <c r="BA100" i="1" s="1"/>
  <c r="F35" i="8"/>
  <c r="BB101" i="1" s="1"/>
  <c r="F35" i="9"/>
  <c r="BB102" i="1" s="1"/>
  <c r="J34" i="10"/>
  <c r="AW103" i="1" s="1"/>
  <c r="J34" i="11"/>
  <c r="AW104" i="1" s="1"/>
  <c r="F34" i="2"/>
  <c r="BA95" i="1" s="1"/>
  <c r="F34" i="3"/>
  <c r="BA96" i="1" s="1"/>
  <c r="F34" i="4"/>
  <c r="BA97" i="1" s="1"/>
  <c r="F34" i="5"/>
  <c r="BA98" i="1" s="1"/>
  <c r="J34" i="6"/>
  <c r="AW99" i="1" s="1"/>
  <c r="F35" i="7"/>
  <c r="BB100" i="1" s="1"/>
  <c r="F37" i="8"/>
  <c r="BD101" i="1" s="1"/>
  <c r="F37" i="9"/>
  <c r="BD102" i="1" s="1"/>
  <c r="F34" i="10"/>
  <c r="BA103" i="1" s="1"/>
  <c r="F36" i="11"/>
  <c r="BC104" i="1" s="1"/>
  <c r="F37" i="2"/>
  <c r="BD95" i="1" s="1"/>
  <c r="J34" i="3"/>
  <c r="AW96" i="1" s="1"/>
  <c r="J34" i="4"/>
  <c r="AW97" i="1" s="1"/>
  <c r="F35" i="5"/>
  <c r="BB98" i="1" s="1"/>
  <c r="F37" i="6"/>
  <c r="BD99" i="1" s="1"/>
  <c r="J34" i="7"/>
  <c r="AW100" i="1" s="1"/>
  <c r="F34" i="8"/>
  <c r="BA101" i="1" s="1"/>
  <c r="F36" i="9"/>
  <c r="BC102" i="1" s="1"/>
  <c r="F37" i="10"/>
  <c r="BD103" i="1" s="1"/>
  <c r="F37" i="11"/>
  <c r="BD104" i="1" s="1"/>
  <c r="BK130" i="3" l="1"/>
  <c r="J130" i="3" s="1"/>
  <c r="J97" i="3" s="1"/>
  <c r="J164" i="3"/>
  <c r="J103" i="3" s="1"/>
  <c r="R127" i="2"/>
  <c r="R126" i="2"/>
  <c r="P127" i="2"/>
  <c r="P126" i="2" s="1"/>
  <c r="AU95" i="1" s="1"/>
  <c r="R130" i="9"/>
  <c r="R129" i="9" s="1"/>
  <c r="P126" i="5"/>
  <c r="P125" i="5"/>
  <c r="AU98" i="1"/>
  <c r="BK128" i="8"/>
  <c r="J128" i="8" s="1"/>
  <c r="J97" i="8" s="1"/>
  <c r="R120" i="11"/>
  <c r="R119" i="11" s="1"/>
  <c r="T120" i="11"/>
  <c r="T119" i="11"/>
  <c r="R126" i="7"/>
  <c r="R125" i="7" s="1"/>
  <c r="P128" i="8"/>
  <c r="P127" i="8"/>
  <c r="AU101" i="1"/>
  <c r="P125" i="4"/>
  <c r="P124" i="4" s="1"/>
  <c r="AU97" i="1" s="1"/>
  <c r="T128" i="8"/>
  <c r="T127" i="8" s="1"/>
  <c r="T126" i="7"/>
  <c r="T125" i="7"/>
  <c r="P130" i="6"/>
  <c r="P129" i="6" s="1"/>
  <c r="AU99" i="1" s="1"/>
  <c r="R128" i="10"/>
  <c r="R126" i="10"/>
  <c r="T130" i="9"/>
  <c r="T129" i="9"/>
  <c r="P120" i="11"/>
  <c r="P119" i="11"/>
  <c r="AU104" i="1" s="1"/>
  <c r="T128" i="10"/>
  <c r="T126" i="10"/>
  <c r="P126" i="7"/>
  <c r="P125" i="7" s="1"/>
  <c r="AU100" i="1" s="1"/>
  <c r="T130" i="6"/>
  <c r="T129" i="6"/>
  <c r="R125" i="4"/>
  <c r="R124" i="4"/>
  <c r="T126" i="5"/>
  <c r="T125" i="5"/>
  <c r="BK128" i="10"/>
  <c r="BK126" i="10" s="1"/>
  <c r="J126" i="10" s="1"/>
  <c r="J96" i="10" s="1"/>
  <c r="P128" i="10"/>
  <c r="P126" i="10" s="1"/>
  <c r="AU103" i="1" s="1"/>
  <c r="R162" i="6"/>
  <c r="R130" i="6" s="1"/>
  <c r="R129" i="6" s="1"/>
  <c r="T130" i="3"/>
  <c r="T129" i="3" s="1"/>
  <c r="BK162" i="6"/>
  <c r="J162" i="6" s="1"/>
  <c r="J103" i="6" s="1"/>
  <c r="R164" i="3"/>
  <c r="R130" i="3" s="1"/>
  <c r="R129" i="3" s="1"/>
  <c r="BK126" i="5"/>
  <c r="J126" i="5" s="1"/>
  <c r="J97" i="5" s="1"/>
  <c r="BK127" i="2"/>
  <c r="J127" i="2"/>
  <c r="J97" i="2"/>
  <c r="BK120" i="11"/>
  <c r="BK119" i="11" s="1"/>
  <c r="J119" i="11" s="1"/>
  <c r="J96" i="11" s="1"/>
  <c r="BK242" i="2"/>
  <c r="J242" i="2" s="1"/>
  <c r="J105" i="2" s="1"/>
  <c r="BK165" i="5"/>
  <c r="J165" i="5" s="1"/>
  <c r="J104" i="5" s="1"/>
  <c r="BK130" i="9"/>
  <c r="J130" i="9" s="1"/>
  <c r="J97" i="9" s="1"/>
  <c r="BK127" i="8"/>
  <c r="J127" i="8"/>
  <c r="J96" i="8" s="1"/>
  <c r="BK125" i="7"/>
  <c r="J125" i="7" s="1"/>
  <c r="J96" i="7" s="1"/>
  <c r="J125" i="4"/>
  <c r="J97" i="4" s="1"/>
  <c r="BK129" i="3"/>
  <c r="J129" i="3"/>
  <c r="F33" i="2"/>
  <c r="AZ95" i="1" s="1"/>
  <c r="F33" i="7"/>
  <c r="AZ100" i="1"/>
  <c r="F33" i="8"/>
  <c r="AZ101" i="1" s="1"/>
  <c r="F33" i="10"/>
  <c r="AZ103" i="1" s="1"/>
  <c r="J33" i="2"/>
  <c r="AV95" i="1" s="1"/>
  <c r="AT95" i="1" s="1"/>
  <c r="J33" i="5"/>
  <c r="AV98" i="1"/>
  <c r="AT98" i="1" s="1"/>
  <c r="J33" i="8"/>
  <c r="AV101" i="1" s="1"/>
  <c r="AT101" i="1" s="1"/>
  <c r="F33" i="11"/>
  <c r="AZ104" i="1"/>
  <c r="BA94" i="1"/>
  <c r="AW94" i="1"/>
  <c r="AK30" i="1" s="1"/>
  <c r="J30" i="3"/>
  <c r="AG96" i="1" s="1"/>
  <c r="F33" i="4"/>
  <c r="AZ97" i="1" s="1"/>
  <c r="J33" i="4"/>
  <c r="AV97" i="1" s="1"/>
  <c r="AT97" i="1" s="1"/>
  <c r="J30" i="4"/>
  <c r="AG97" i="1"/>
  <c r="F33" i="5"/>
  <c r="AZ98" i="1"/>
  <c r="J33" i="7"/>
  <c r="AV100" i="1"/>
  <c r="AT100" i="1" s="1"/>
  <c r="J33" i="9"/>
  <c r="AV102" i="1" s="1"/>
  <c r="AT102" i="1" s="1"/>
  <c r="BC94" i="1"/>
  <c r="W32" i="1"/>
  <c r="BD94" i="1"/>
  <c r="W33" i="1"/>
  <c r="J33" i="3"/>
  <c r="AV96" i="1"/>
  <c r="AT96" i="1" s="1"/>
  <c r="F33" i="6"/>
  <c r="AZ99" i="1" s="1"/>
  <c r="J33" i="10"/>
  <c r="AV103" i="1" s="1"/>
  <c r="AT103" i="1" s="1"/>
  <c r="F33" i="3"/>
  <c r="AZ96" i="1"/>
  <c r="J33" i="6"/>
  <c r="AV99" i="1"/>
  <c r="AT99" i="1"/>
  <c r="F33" i="9"/>
  <c r="AZ102" i="1" s="1"/>
  <c r="J33" i="11"/>
  <c r="AV104" i="1"/>
  <c r="AT104" i="1"/>
  <c r="BB94" i="1"/>
  <c r="AX94" i="1"/>
  <c r="BK125" i="5" l="1"/>
  <c r="J125" i="5"/>
  <c r="BK130" i="6"/>
  <c r="BK129" i="6"/>
  <c r="J129" i="6" s="1"/>
  <c r="J96" i="6" s="1"/>
  <c r="J120" i="11"/>
  <c r="J97" i="11"/>
  <c r="BK126" i="2"/>
  <c r="J126" i="2"/>
  <c r="BK129" i="9"/>
  <c r="J129" i="9"/>
  <c r="J96" i="9" s="1"/>
  <c r="J128" i="10"/>
  <c r="J98" i="10" s="1"/>
  <c r="AN97" i="1"/>
  <c r="AN96" i="1"/>
  <c r="J39" i="4"/>
  <c r="J96" i="3"/>
  <c r="J39" i="3"/>
  <c r="AU94" i="1"/>
  <c r="AY94" i="1"/>
  <c r="J30" i="11"/>
  <c r="AG104" i="1"/>
  <c r="J30" i="2"/>
  <c r="AG95" i="1"/>
  <c r="J30" i="10"/>
  <c r="AG103" i="1"/>
  <c r="W31" i="1"/>
  <c r="J30" i="5"/>
  <c r="AG98" i="1" s="1"/>
  <c r="J30" i="8"/>
  <c r="AG101" i="1" s="1"/>
  <c r="AN101" i="1" s="1"/>
  <c r="AZ94" i="1"/>
  <c r="AV94" i="1"/>
  <c r="AK29" i="1" s="1"/>
  <c r="J30" i="7"/>
  <c r="AG100" i="1" s="1"/>
  <c r="W30" i="1"/>
  <c r="J39" i="10" l="1"/>
  <c r="J39" i="5"/>
  <c r="J39" i="2"/>
  <c r="J39" i="11"/>
  <c r="J96" i="5"/>
  <c r="J130" i="6"/>
  <c r="J97" i="6"/>
  <c r="J96" i="2"/>
  <c r="J39" i="8"/>
  <c r="J39" i="7"/>
  <c r="AN100" i="1"/>
  <c r="AN95" i="1"/>
  <c r="AN98" i="1"/>
  <c r="AN103" i="1"/>
  <c r="AN104" i="1"/>
  <c r="J30" i="9"/>
  <c r="AG102" i="1" s="1"/>
  <c r="AN102" i="1" s="1"/>
  <c r="J30" i="6"/>
  <c r="AG99" i="1"/>
  <c r="AN99" i="1" s="1"/>
  <c r="W29" i="1"/>
  <c r="AT94" i="1"/>
  <c r="J39" i="6" l="1"/>
  <c r="J39" i="9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<sst xmlns="http://schemas.openxmlformats.org/spreadsheetml/2006/main" count="11073" uniqueCount="1665">
  <si>
    <t>Export Komplet</t>
  </si>
  <si>
    <t/>
  </si>
  <si>
    <t>2.0</t>
  </si>
  <si>
    <t>ZAMOK</t>
  </si>
  <si>
    <t>False</t>
  </si>
  <si>
    <t>{6b02832c-70bf-42d3-96c0-fd8bc43bddd4}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</si>
  <si>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</si>
  <si>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</si>
  <si>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</si>
  <si>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</si>
  <si>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</si>
  <si>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</si>
  <si>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</si>
  <si>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</si>
  <si>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211049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</si>
  <si>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</si>
  <si>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</si>
  <si>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ul. Královská cesta (úsek Polepská - Vávrova), Kolín</t>
  </si>
  <si>
    <t>KSO:</t>
  </si>
  <si>
    <t>CC-CZ:</t>
  </si>
  <si>
    <t>Místo:</t>
  </si>
  <si>
    <t>Kolín</t>
  </si>
  <si>
    <t>Datum:</t>
  </si>
  <si>
    <t>6. 12. 2022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</si>
  <si>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</si>
  <si>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</si>
  <si>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</si>
  <si>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</si>
  <si>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</si>
  <si>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</si>
  <si>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</si>
  <si>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TIMAO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</si>
  <si>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</si>
  <si>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</si>
  <si>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</si>
  <si>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</si>
  <si>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</si>
  <si>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</si>
  <si>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</si>
  <si>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</si>
  <si>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</si>
  <si>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</si>
  <si>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</si>
  <si>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</si>
  <si>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</si>
  <si>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</si>
  <si>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</si>
  <si>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</si>
  <si>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</si>
  <si>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</si>
  <si>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</si>
  <si>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</si>
  <si>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</si>
  <si>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</si>
  <si>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</si>
  <si>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</si>
  <si>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</si>
  <si>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</si>
  <si>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</si>
  <si>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</si>
  <si>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</si>
  <si>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</si>
  <si>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</si>
  <si>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</si>
  <si>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</si>
  <si>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</si>
  <si>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</si>
  <si>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</si>
  <si>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</si>
  <si>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</si>
  <si>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</si>
  <si>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</si>
  <si>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</si>
  <si>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</si>
  <si>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</si>
  <si>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</si>
  <si>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</si>
  <si>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</si>
  <si>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</si>
  <si>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</si>
  <si>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</si>
  <si>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100</t>
  </si>
  <si>
    <t>Objekty pozemních komunikací</t>
  </si>
  <si>
    <t>STA</t>
  </si>
  <si>
    <t>1</t>
  </si>
  <si>
    <t>{007f07ab-0691-4ed6-bc2e-c01232e1c205}</t>
  </si>
  <si>
    <t>2</t>
  </si>
  <si>
    <t>300.1</t>
  </si>
  <si>
    <t>Kanalizace ul. Královská cesta</t>
  </si>
  <si>
    <t>{736b2c26-8dde-4c19-840f-bb89402573df}</t>
  </si>
  <si>
    <t>300.1.1</t>
  </si>
  <si>
    <t>Splaškové kanalizační přípojky ul. Královská cesta</t>
  </si>
  <si>
    <t>{9bb0a0fa-c372-4095-a5da-1e9837d4735c}</t>
  </si>
  <si>
    <t>300.1.2</t>
  </si>
  <si>
    <t>Dešťové kanalizační přípojky ul. Královská cesta</t>
  </si>
  <si>
    <t>{37306672-b107-49aa-8700-75165e382836}</t>
  </si>
  <si>
    <t>300.2</t>
  </si>
  <si>
    <t>Kanalizace ul. Jeronýmova</t>
  </si>
  <si>
    <t>{99a038d9-a848-46b7-bf16-d5f98a5bb058}</t>
  </si>
  <si>
    <t>300.2.1</t>
  </si>
  <si>
    <t>Splaškové kanalizační přípojky ul. Jeronýmova</t>
  </si>
  <si>
    <t>{ebb3938b-2bcb-4405-8cf8-6062d496f839}</t>
  </si>
  <si>
    <t>300.2.2</t>
  </si>
  <si>
    <t>Dešťové kanalizační přípojky ul. Jeronýmova</t>
  </si>
  <si>
    <t>{a64ab95d-246f-4166-9c6f-e5822664234c}</t>
  </si>
  <si>
    <t>400</t>
  </si>
  <si>
    <t>Elektro a sdělovací kabely</t>
  </si>
  <si>
    <t>{d4efc8d9-ac5a-4ef5-aa96-037f6f6887eb}</t>
  </si>
  <si>
    <t>800</t>
  </si>
  <si>
    <t>Objekty úprav území</t>
  </si>
  <si>
    <t>{63e2b9c0-2724-4f41-8acb-7517f4ed6f76}</t>
  </si>
  <si>
    <t>OST</t>
  </si>
  <si>
    <t>Ostatní a vedlejší náklady</t>
  </si>
  <si>
    <t>{3887033b-5003-484e-9277-4ba178a253dc}</t>
  </si>
  <si>
    <t>KRYCÍ LIST SOUPISU PRACÍ</t>
  </si>
  <si>
    <t>Objekt:</t>
  </si>
  <si>
    <t>100 - Objekty pozemních komunikací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</si>
  <si>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</si>
  <si>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</si>
  <si>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</si>
  <si>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</si>
  <si>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</si>
  <si>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</si>
  <si>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</si>
  <si>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1-1 - Zemní práce - odstranění povrchů</t>
  </si>
  <si>
    <t xml:space="preserve">    2 - Zakládání</t>
  </si>
  <si>
    <t xml:space="preserve">    5 - Komunikace pozemní</t>
  </si>
  <si>
    <t xml:space="preserve">  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</si>
  <si>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</si>
  <si>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</si>
  <si>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</si>
  <si>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</si>
  <si>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</si>
  <si>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</si>
  <si>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</si>
  <si>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</si>
  <si>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</si>
  <si>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</si>
  <si>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</si>
  <si>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</si>
  <si>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</si>
  <si>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</si>
  <si>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</si>
  <si>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</si>
  <si>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</si>
  <si>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</si>
  <si>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</si>
  <si>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</si>
  <si>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</si>
  <si>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</si>
  <si>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121112003</t>
  </si>
  <si>
    <t>Sejmutí ornice tl vrstvy do 200 mm ručně</t>
  </si>
  <si>
    <t>m2</t>
  </si>
  <si>
    <t>CS ÚRS 2022 02</t>
  </si>
  <si>
    <t>4</t>
  </si>
  <si>
    <t>1246771799</t>
  </si>
  <si>
    <t>121151103</t>
  </si>
  <si>
    <t>Sejmutí ornice plochy do 100 m2 tl vrstvy do 200 mm strojně</t>
  </si>
  <si>
    <t>-513719106</t>
  </si>
  <si>
    <t>3</t>
  </si>
  <si>
    <t>181311103</t>
  </si>
  <si>
    <t>Rozprostření ornice tl vrstvy do 200 mm v rovině nebo ve svahu do 1:5 ručně</t>
  </si>
  <si>
    <t>1829450178</t>
  </si>
  <si>
    <t>181351003</t>
  </si>
  <si>
    <t>Rozprostření ornice tl vrstvy do 200 mm pl do 100 m2 v rovině nebo ve svahu do 1:5 strojně</t>
  </si>
  <si>
    <t>221140898</t>
  </si>
  <si>
    <t>5</t>
  </si>
  <si>
    <t>182303111</t>
  </si>
  <si>
    <t>Doplnění zeminy nebo substrátu na travnatých plochách tl do 50 mm rovina v rovinně a svahu do 1:5</t>
  </si>
  <si>
    <t>-381085674</t>
  </si>
  <si>
    <t>6</t>
  </si>
  <si>
    <t>M</t>
  </si>
  <si>
    <t>10364100</t>
  </si>
  <si>
    <t>zemina pro terénní úpravy - tříděná</t>
  </si>
  <si>
    <t>t</t>
  </si>
  <si>
    <t>8</t>
  </si>
  <si>
    <t>-2050299734</t>
  </si>
  <si>
    <t>1-1</t>
  </si>
  <si>
    <t>Zemní práce - odstranění povrchů</t>
  </si>
  <si>
    <t>27</t>
  </si>
  <si>
    <t>919735112</t>
  </si>
  <si>
    <t>Řezání stávajícího živičného krytu hl do 100 mm</t>
  </si>
  <si>
    <t>m</t>
  </si>
  <si>
    <t>332100103</t>
  </si>
  <si>
    <t>7</t>
  </si>
  <si>
    <t>113107343</t>
  </si>
  <si>
    <t>Odstranění podkladu živičného tl přes 100 do 150 mm strojně pl do 50 m2</t>
  </si>
  <si>
    <t>238794550</t>
  </si>
  <si>
    <t>113107183</t>
  </si>
  <si>
    <t>Odstranění podkladu živičného tl přes 100 do 150 mm strojně pl přes 50 do 200 m2</t>
  </si>
  <si>
    <t>166736177</t>
  </si>
  <si>
    <t>9</t>
  </si>
  <si>
    <t>113107243</t>
  </si>
  <si>
    <t>Odstranění podkladu živičného tl přes 100 do 150 mm strojně pl přes 200 m2</t>
  </si>
  <si>
    <t>-1709462928</t>
  </si>
  <si>
    <t>12</t>
  </si>
  <si>
    <t>113106121</t>
  </si>
  <si>
    <t>Rozebrání dlažeb z betonových nebo kamenných dlaždic komunikací pro pěší ručně</t>
  </si>
  <si>
    <t>-491604973</t>
  </si>
  <si>
    <t>13</t>
  </si>
  <si>
    <t>113106111</t>
  </si>
  <si>
    <t>Rozebrání dlažeb z mozaiky komunikací pro pěší ručně</t>
  </si>
  <si>
    <t>-782086203</t>
  </si>
  <si>
    <t>10</t>
  </si>
  <si>
    <t>113106122</t>
  </si>
  <si>
    <t>Rozebrání dlažeb z kamenných dlaždic komunikací pro pěší ručně</t>
  </si>
  <si>
    <t>-247535428</t>
  </si>
  <si>
    <t>11</t>
  </si>
  <si>
    <t>113106123</t>
  </si>
  <si>
    <t>Rozebrání dlažeb ze zámkových dlaždic komunikací pro pěší ručně</t>
  </si>
  <si>
    <t>-1303129716</t>
  </si>
  <si>
    <t>14</t>
  </si>
  <si>
    <t>113107330</t>
  </si>
  <si>
    <t>Odstranění podkladu z betonu prostého tl do 100 mm strojně pl do 50 m2</t>
  </si>
  <si>
    <t>-1837620023</t>
  </si>
  <si>
    <t>113107321</t>
  </si>
  <si>
    <t>Odstranění podkladu z kameniva drceného tl do 100 mm strojně pl do 50 m2</t>
  </si>
  <si>
    <t>252524803</t>
  </si>
  <si>
    <t>16</t>
  </si>
  <si>
    <t>113201112</t>
  </si>
  <si>
    <t>Vytrhání obrub silničních ležatých</t>
  </si>
  <si>
    <t>352615443</t>
  </si>
  <si>
    <t>19</t>
  </si>
  <si>
    <t>113107162</t>
  </si>
  <si>
    <t>Odstranění podkladu z kameniva drceného tl přes 100 do 200 mm strojně pl přes 50 do 200 m2</t>
  </si>
  <si>
    <t>1905261786</t>
  </si>
  <si>
    <t>113107123</t>
  </si>
  <si>
    <t>Odstranění podkladu z kameniva drceného tl přes 200 do 300 mm ručně</t>
  </si>
  <si>
    <t>-755319662</t>
  </si>
  <si>
    <t>22</t>
  </si>
  <si>
    <t>113107163</t>
  </si>
  <si>
    <t>Odstranění podkladu z kameniva drceného tl přes 200 do 300 mm strojně pl přes 50 do 200 m2</t>
  </si>
  <si>
    <t>1231677707</t>
  </si>
  <si>
    <t>17</t>
  </si>
  <si>
    <t>113107223</t>
  </si>
  <si>
    <t>Odstranění podkladu z kameniva drceného tl přes 200 do 300 mm strojně pl přes 200 m2</t>
  </si>
  <si>
    <t>-1267664452</t>
  </si>
  <si>
    <t>18</t>
  </si>
  <si>
    <t>113107322</t>
  </si>
  <si>
    <t>Odstranění podkladu z kameniva drceného tl přes 100 do 200 mm strojně pl do 50 m2</t>
  </si>
  <si>
    <t>1328731374</t>
  </si>
  <si>
    <t>20</t>
  </si>
  <si>
    <t>113107323</t>
  </si>
  <si>
    <t>Odstranění podkladu z kameniva drceného tl přes 200 do 300 mm strojně pl do 50 m2</t>
  </si>
  <si>
    <t>-1169639088</t>
  </si>
  <si>
    <t>Zakládání</t>
  </si>
  <si>
    <t>23</t>
  </si>
  <si>
    <t>116951201</t>
  </si>
  <si>
    <t>Úprava zemin vápnem nebo směsnými hydraulickými pojivy</t>
  </si>
  <si>
    <t>m3</t>
  </si>
  <si>
    <t>-917032627</t>
  </si>
  <si>
    <t>24</t>
  </si>
  <si>
    <t>58530160</t>
  </si>
  <si>
    <t>vápno nehašené vzdušné CL 90 jemně mleté VL</t>
  </si>
  <si>
    <t>-1508890932</t>
  </si>
  <si>
    <t>25</t>
  </si>
  <si>
    <t>171152501</t>
  </si>
  <si>
    <t>Zhutnění podloží z hornin soudržných nebo nesoudržných pod násypy</t>
  </si>
  <si>
    <t>-907234527</t>
  </si>
  <si>
    <t>26</t>
  </si>
  <si>
    <t>181951111</t>
  </si>
  <si>
    <t>Úprava pláně v hornině třídy těžitelnosti I skupiny 1 až 3 bez zhutnění strojně</t>
  </si>
  <si>
    <t>-1286170248</t>
  </si>
  <si>
    <t>Komunikace pozemní</t>
  </si>
  <si>
    <t>110</t>
  </si>
  <si>
    <t>564831011</t>
  </si>
  <si>
    <t>Podklad ze štěrkodrtě ŠD plochy do 100 m2 tl 100 mm</t>
  </si>
  <si>
    <t>-984475417</t>
  </si>
  <si>
    <t>32</t>
  </si>
  <si>
    <t>564851011</t>
  </si>
  <si>
    <t>Podklad ze štěrkodrtě ŠD plochy do 100 m2 tl 150 mm</t>
  </si>
  <si>
    <t>-1227912282</t>
  </si>
  <si>
    <t>31</t>
  </si>
  <si>
    <t>564861011</t>
  </si>
  <si>
    <t>Podklad ze štěrkodrtě ŠD plochy do 100 m2 tl 200 mm</t>
  </si>
  <si>
    <t>1731880858</t>
  </si>
  <si>
    <t>34</t>
  </si>
  <si>
    <t>564871011</t>
  </si>
  <si>
    <t>Podklad ze štěrkodrtě ŠD plochy do 100 m2 tl 250 mm</t>
  </si>
  <si>
    <t>1743755911</t>
  </si>
  <si>
    <t>33</t>
  </si>
  <si>
    <t>564861111</t>
  </si>
  <si>
    <t>Podklad ze štěrkodrtě ŠD plochy přes 100 m2 tl 200 mm</t>
  </si>
  <si>
    <t>-1691714706</t>
  </si>
  <si>
    <t>35</t>
  </si>
  <si>
    <t>564871111</t>
  </si>
  <si>
    <t>Podklad ze štěrkodrtě ŠD plochy přes 100 m2 tl 250 mm</t>
  </si>
  <si>
    <t>490975818</t>
  </si>
  <si>
    <t>40</t>
  </si>
  <si>
    <t>567122114</t>
  </si>
  <si>
    <t>Podklad ze směsi stmelené cementem SC C 8/10 (KSC I) tl 150 mm</t>
  </si>
  <si>
    <t>1453955070</t>
  </si>
  <si>
    <t>36</t>
  </si>
  <si>
    <t>565145121</t>
  </si>
  <si>
    <t>Asfaltový beton vrstva podkladní ACP 16 (obalované kamenivo OKS) tl 60 mm š přes 3 m</t>
  </si>
  <si>
    <t>-1299325632</t>
  </si>
  <si>
    <t>39</t>
  </si>
  <si>
    <t>577134121</t>
  </si>
  <si>
    <t>Asfaltový beton vrstva obrusná ACO 11 (ABS) tř. I tl 40 mm š přes 3 m z nemodifikovaného asfaltu</t>
  </si>
  <si>
    <t>-2035770506</t>
  </si>
  <si>
    <t>109</t>
  </si>
  <si>
    <t>577186121</t>
  </si>
  <si>
    <t>Asfaltový beton vrstva ložní ACL 22 (ABVH) tl 90 mm š přes 3 m z nemodifikovaného asfaltu</t>
  </si>
  <si>
    <t>-1300807485</t>
  </si>
  <si>
    <t>37</t>
  </si>
  <si>
    <t>573111112</t>
  </si>
  <si>
    <t>Postřik živičný infiltrační s posypem z asfaltu množství 1 kg/m2</t>
  </si>
  <si>
    <t>1441844193</t>
  </si>
  <si>
    <t>38</t>
  </si>
  <si>
    <t>573211109</t>
  </si>
  <si>
    <t>Postřik živičný spojovací z asfaltu v množství 0,50 kg/m2</t>
  </si>
  <si>
    <t>408990779</t>
  </si>
  <si>
    <t>44</t>
  </si>
  <si>
    <t>596211110</t>
  </si>
  <si>
    <t>Kladení zámkové dlažby komunikací pro pěší ručně tl 60 mm skupiny A pl do 50 m2</t>
  </si>
  <si>
    <t>-1447421840</t>
  </si>
  <si>
    <t>41</t>
  </si>
  <si>
    <t>596211111</t>
  </si>
  <si>
    <t>Kladení zámkové dlažby komunikací pro pěší ručně tl 60 mm skupiny A pl přes 50 do 100 m2</t>
  </si>
  <si>
    <t>-781304582</t>
  </si>
  <si>
    <t>43</t>
  </si>
  <si>
    <t>596211112</t>
  </si>
  <si>
    <t>Kladení zámkové dlažby komunikací pro pěší ručně tl 60 mm skupiny A pl přes 100 do 300 m2</t>
  </si>
  <si>
    <t>-1831740793</t>
  </si>
  <si>
    <t>42</t>
  </si>
  <si>
    <t>59245015</t>
  </si>
  <si>
    <t>dlažba zámková tvaru I 200x165x60mm přírodní</t>
  </si>
  <si>
    <t>254018346</t>
  </si>
  <si>
    <t>45</t>
  </si>
  <si>
    <t>TIM.0056079.URS</t>
  </si>
  <si>
    <t>dlažba s umělou vodící drážkou šedá 60 mm</t>
  </si>
  <si>
    <t>-1104137231</t>
  </si>
  <si>
    <t>46</t>
  </si>
  <si>
    <t>59245222</t>
  </si>
  <si>
    <t>dlažba zámková tvaru I základní pro nevidomé 196x161x60mm barevná</t>
  </si>
  <si>
    <t>-1346110480</t>
  </si>
  <si>
    <t>60</t>
  </si>
  <si>
    <t>58382714</t>
  </si>
  <si>
    <t>deska obkladová leštěná žula liberecká tl 60mm</t>
  </si>
  <si>
    <t>-1222984339</t>
  </si>
  <si>
    <t>56</t>
  </si>
  <si>
    <t>591411111</t>
  </si>
  <si>
    <t>Kladení dlažby z mozaiky jednobarevné komunikací pro pěší lože z kameniva</t>
  </si>
  <si>
    <t>1322931880</t>
  </si>
  <si>
    <t>57</t>
  </si>
  <si>
    <t>58381004</t>
  </si>
  <si>
    <t>kostka štípaná dlažební mozaika žula 4/6 tř 1</t>
  </si>
  <si>
    <t>2140796161</t>
  </si>
  <si>
    <t>63</t>
  </si>
  <si>
    <t>58381R03</t>
  </si>
  <si>
    <t>Dlaždice s reliéfním povrchem nebo s výstupky (hmatové úpravy) 600x600mm tl 30mm</t>
  </si>
  <si>
    <t>-422597381</t>
  </si>
  <si>
    <t>59</t>
  </si>
  <si>
    <t>-540457033</t>
  </si>
  <si>
    <t>111</t>
  </si>
  <si>
    <t>596211210</t>
  </si>
  <si>
    <t>Kladení zámkové dlažby komunikací pro pěší ručně tl 80 mm skupiny A pl do 50 m2</t>
  </si>
  <si>
    <t>787319567</t>
  </si>
  <si>
    <t>112</t>
  </si>
  <si>
    <t>59245213</t>
  </si>
  <si>
    <t>dlažba zámková tvaru I 196x161x80mm přírodní</t>
  </si>
  <si>
    <t>475792582</t>
  </si>
  <si>
    <t>113</t>
  </si>
  <si>
    <t>59246018</t>
  </si>
  <si>
    <t>dlažba velkoformátová betonová plochy do 0,5m2 tl 80mm přírodní</t>
  </si>
  <si>
    <t>-508043982</t>
  </si>
  <si>
    <t>47</t>
  </si>
  <si>
    <t>596211212</t>
  </si>
  <si>
    <t>Kladení zámkové dlažby komunikací pro pěší ručně tl 80 mm skupiny A pl přes 100 do 300 m2</t>
  </si>
  <si>
    <t>102507055</t>
  </si>
  <si>
    <t>48</t>
  </si>
  <si>
    <t>-1608588861</t>
  </si>
  <si>
    <t>49</t>
  </si>
  <si>
    <t>TIM.0056081.URS</t>
  </si>
  <si>
    <t>dlažba s umělou vodící drážkou šedá 80 mm</t>
  </si>
  <si>
    <t>637322948</t>
  </si>
  <si>
    <t>50</t>
  </si>
  <si>
    <t>59245224</t>
  </si>
  <si>
    <t>dlažba zámková tvaru I základní pro nevidomé 196x161x80mm barevná</t>
  </si>
  <si>
    <t>611728931</t>
  </si>
  <si>
    <t>51</t>
  </si>
  <si>
    <t>596212210</t>
  </si>
  <si>
    <t>Kladení zámkové dlažby pozemních komunikací ručně tl 80 mm skupiny A pl do 50 m2</t>
  </si>
  <si>
    <t>-984948743</t>
  </si>
  <si>
    <t>52</t>
  </si>
  <si>
    <t>59245203</t>
  </si>
  <si>
    <t>dlažba zámková tvaru I 196x161x80mm barevná</t>
  </si>
  <si>
    <t>56737287</t>
  </si>
  <si>
    <t>53</t>
  </si>
  <si>
    <t>-2041820949</t>
  </si>
  <si>
    <t>54</t>
  </si>
  <si>
    <t>596412R01</t>
  </si>
  <si>
    <t>Kladení dlažby z vegetačních tvárnic pozemních komunikací tl do 120 mm pl přes 100 do 300 m2</t>
  </si>
  <si>
    <t>1436688637</t>
  </si>
  <si>
    <t>55</t>
  </si>
  <si>
    <t>59246R02</t>
  </si>
  <si>
    <t>dlažba plošná betonová vegetační 120 mm</t>
  </si>
  <si>
    <t>-360035165</t>
  </si>
  <si>
    <t>61</t>
  </si>
  <si>
    <t>591211111</t>
  </si>
  <si>
    <t>Kladení dlažby z kostek drobných z kamene do lože z kameniva těženého tl 50 mm</t>
  </si>
  <si>
    <t>-1013721266</t>
  </si>
  <si>
    <t>62</t>
  </si>
  <si>
    <t>58381014</t>
  </si>
  <si>
    <t>kostka řezanoštípaná dlažební žula 10x10x8cm</t>
  </si>
  <si>
    <t>-746298368</t>
  </si>
  <si>
    <t>58</t>
  </si>
  <si>
    <t>-624505251</t>
  </si>
  <si>
    <t>108</t>
  </si>
  <si>
    <t>58381013</t>
  </si>
  <si>
    <t>kostka řezanoštípaná dlažební žula 10x10x6cm</t>
  </si>
  <si>
    <t>1294432984</t>
  </si>
  <si>
    <t>64</t>
  </si>
  <si>
    <t>-703371866</t>
  </si>
  <si>
    <t>77</t>
  </si>
  <si>
    <t>916132113</t>
  </si>
  <si>
    <t>Osazení obruby z betonové přídlažby s boční opěrou do lože z betonu prostého</t>
  </si>
  <si>
    <t>-1465080351</t>
  </si>
  <si>
    <t>82</t>
  </si>
  <si>
    <t>58380r04</t>
  </si>
  <si>
    <t>krajník kamenný žulový silniční 100x200mm</t>
  </si>
  <si>
    <t>-491863643</t>
  </si>
  <si>
    <t>76</t>
  </si>
  <si>
    <t>TIM.NAVC01</t>
  </si>
  <si>
    <t>Betonová přídlažba 80x250 mm</t>
  </si>
  <si>
    <t>kus</t>
  </si>
  <si>
    <t>2016990778</t>
  </si>
  <si>
    <t>65</t>
  </si>
  <si>
    <t>916231213</t>
  </si>
  <si>
    <t>Osazení chodníkového obrubníku betonového stojatého s boční opěrou do lože z betonu prostého</t>
  </si>
  <si>
    <t>-1800443284</t>
  </si>
  <si>
    <t>70</t>
  </si>
  <si>
    <t>59217001</t>
  </si>
  <si>
    <t>obrubník betonový zahradní 1000x50x250mm</t>
  </si>
  <si>
    <t>-1986611836</t>
  </si>
  <si>
    <t>71</t>
  </si>
  <si>
    <t>59217032</t>
  </si>
  <si>
    <t>obrubník betonový silniční 1000x150x150mm</t>
  </si>
  <si>
    <t>1758728963</t>
  </si>
  <si>
    <t>66</t>
  </si>
  <si>
    <t>59217031</t>
  </si>
  <si>
    <t>obrubník betonový silniční 1000x150x250mm</t>
  </si>
  <si>
    <t>402030441</t>
  </si>
  <si>
    <t>67</t>
  </si>
  <si>
    <t>59217016</t>
  </si>
  <si>
    <t>obrubník betonový chodníkový 1000x80x250mm</t>
  </si>
  <si>
    <t>-1703292288</t>
  </si>
  <si>
    <t>68</t>
  </si>
  <si>
    <t>59217019</t>
  </si>
  <si>
    <t>obrubník betonový chodníkový 1000x100x200mm</t>
  </si>
  <si>
    <t>-1948137768</t>
  </si>
  <si>
    <t>69</t>
  </si>
  <si>
    <t>59217030</t>
  </si>
  <si>
    <t>obrubník betonový silniční přechodový 1000x150x150-250mm</t>
  </si>
  <si>
    <t>-1454221199</t>
  </si>
  <si>
    <t>72</t>
  </si>
  <si>
    <t>916241213</t>
  </si>
  <si>
    <t>Osazení obrubníku kamenného stojatého s boční opěrou do lože z betonu prostého</t>
  </si>
  <si>
    <t>1478736546</t>
  </si>
  <si>
    <t>73</t>
  </si>
  <si>
    <t>58380005</t>
  </si>
  <si>
    <t>obrubník kamenný žulový přímý 1000x200x250mm</t>
  </si>
  <si>
    <t>493890227</t>
  </si>
  <si>
    <t>74</t>
  </si>
  <si>
    <t>58380006</t>
  </si>
  <si>
    <t>obrubník kamenný žulový přímý 1000x200x200mm</t>
  </si>
  <si>
    <t>-966743009</t>
  </si>
  <si>
    <t>75</t>
  </si>
  <si>
    <t>58380374</t>
  </si>
  <si>
    <t>obrubník kamenný žulový přímý 1000x120x250mm</t>
  </si>
  <si>
    <t>-1611195211</t>
  </si>
  <si>
    <t>103</t>
  </si>
  <si>
    <t>916371214</t>
  </si>
  <si>
    <t>Osazení skrytého flexibilního zahradního obrubníku plastového zarytím včetně začištění</t>
  </si>
  <si>
    <t>-402868279</t>
  </si>
  <si>
    <t>104</t>
  </si>
  <si>
    <t>27245R04</t>
  </si>
  <si>
    <t>Ocelová samofixační obruba</t>
  </si>
  <si>
    <t>989177527</t>
  </si>
  <si>
    <t>28</t>
  </si>
  <si>
    <t>919112212</t>
  </si>
  <si>
    <t>Řezání spár pro vytvoření komůrky š 10 mm hl 20 mm pro těsnící zálivku v živičném krytu</t>
  </si>
  <si>
    <t>-1350766705</t>
  </si>
  <si>
    <t>29</t>
  </si>
  <si>
    <t>919121111</t>
  </si>
  <si>
    <t>Těsnění spár zálivkou za studena pro komůrky š 10 mm hl 20 mm s těsnicím profilem</t>
  </si>
  <si>
    <t>-787064196</t>
  </si>
  <si>
    <t>Ostatní konstrukce a práce, bourání</t>
  </si>
  <si>
    <t>88</t>
  </si>
  <si>
    <t>914511112</t>
  </si>
  <si>
    <t>Montáž sloupku dopravních značek délky do 3,5 m s betonovým základem a patkou</t>
  </si>
  <si>
    <t>406154540</t>
  </si>
  <si>
    <t>89</t>
  </si>
  <si>
    <t>40445225</t>
  </si>
  <si>
    <t>sloupek pro dopravní značku Zn D 60mm v 3,5m</t>
  </si>
  <si>
    <t>-1048600</t>
  </si>
  <si>
    <t>91</t>
  </si>
  <si>
    <t>40445240</t>
  </si>
  <si>
    <t>patka pro sloupek Al D 60mm</t>
  </si>
  <si>
    <t>1277671698</t>
  </si>
  <si>
    <t>83</t>
  </si>
  <si>
    <t>914111111</t>
  </si>
  <si>
    <t>Montáž svislé dopravní značky do velikosti 1 m2 objímkami na sloupek nebo konzolu</t>
  </si>
  <si>
    <t>-445570335</t>
  </si>
  <si>
    <t>93</t>
  </si>
  <si>
    <t>40445647</t>
  </si>
  <si>
    <t>dodatkové tabulky E1, E2a,b , E6, E9, E10 E12c, E17 500x500mm</t>
  </si>
  <si>
    <t>1985581758</t>
  </si>
  <si>
    <t>92</t>
  </si>
  <si>
    <t>40445625</t>
  </si>
  <si>
    <t>informativní značky provozní IP8, IP9, IP11-IP13 500x700mm</t>
  </si>
  <si>
    <t>-736372435</t>
  </si>
  <si>
    <t>86</t>
  </si>
  <si>
    <t>914111121</t>
  </si>
  <si>
    <t>Montáž svislé dopravní značky do velikosti 2 m2 objímkami na sloupek nebo konzolu</t>
  </si>
  <si>
    <t>2042197566</t>
  </si>
  <si>
    <t>87</t>
  </si>
  <si>
    <t>40445627</t>
  </si>
  <si>
    <t>informativní značky provozní IP14-IP29, IP31 1000x1500mm</t>
  </si>
  <si>
    <t>-1930486316</t>
  </si>
  <si>
    <t>106</t>
  </si>
  <si>
    <t>915131111</t>
  </si>
  <si>
    <t>Vodorovné dopravní značení přechody pro chodce, šipky, symboly základní bílá barva</t>
  </si>
  <si>
    <t>1039186212</t>
  </si>
  <si>
    <t>107</t>
  </si>
  <si>
    <t>915111111</t>
  </si>
  <si>
    <t>Vodorovné dopravní značení dělící čáry souvislé š 125 mm základní bílá barva</t>
  </si>
  <si>
    <t>-1943002993</t>
  </si>
  <si>
    <t>90</t>
  </si>
  <si>
    <t>966006211</t>
  </si>
  <si>
    <t>Odstranění svislých dopravních značek ze sloupů, sloupků nebo konzol</t>
  </si>
  <si>
    <t>434533177</t>
  </si>
  <si>
    <t>79</t>
  </si>
  <si>
    <t>966TIM02</t>
  </si>
  <si>
    <t>Provizorní odstranění sloupkového zábradlí</t>
  </si>
  <si>
    <t>1807146846</t>
  </si>
  <si>
    <t>78</t>
  </si>
  <si>
    <t>911111111</t>
  </si>
  <si>
    <t>Montáž zábradlí ocelového zabetonovaného</t>
  </si>
  <si>
    <t>-1715227793</t>
  </si>
  <si>
    <t>114</t>
  </si>
  <si>
    <t>55391532</t>
  </si>
  <si>
    <t>zábradelní systém Pz s výplní z vodorovných ocelových tyčí ZSNH4/H2</t>
  </si>
  <si>
    <t>-1641977971</t>
  </si>
  <si>
    <t>997</t>
  </si>
  <si>
    <t>Přesun sutě</t>
  </si>
  <si>
    <t>94</t>
  </si>
  <si>
    <t>997221551</t>
  </si>
  <si>
    <t>Vodorovná doprava suti ze sypkých materiálů do 1 km</t>
  </si>
  <si>
    <t>226712196</t>
  </si>
  <si>
    <t>95</t>
  </si>
  <si>
    <t>997221559</t>
  </si>
  <si>
    <t>Příplatek ZKD 1 km u vodorovné dopravy suti ze sypkých materiálů</t>
  </si>
  <si>
    <t>-108305519</t>
  </si>
  <si>
    <t>96</t>
  </si>
  <si>
    <t>997221571</t>
  </si>
  <si>
    <t>Vodorovná doprava vybouraných hmot do 1 km</t>
  </si>
  <si>
    <t>-431580560</t>
  </si>
  <si>
    <t>97</t>
  </si>
  <si>
    <t>997221579</t>
  </si>
  <si>
    <t>Příplatek ZKD 1 km u vodorovné dopravy vybouraných hmot</t>
  </si>
  <si>
    <t>1724707676</t>
  </si>
  <si>
    <t>99</t>
  </si>
  <si>
    <t>997221861</t>
  </si>
  <si>
    <t>Poplatek za uložení stavebního odpadu na recyklační skládce (skládkovné) z prostého betonu pod kódem 17 01 01</t>
  </si>
  <si>
    <t>1510639028</t>
  </si>
  <si>
    <t>997221873</t>
  </si>
  <si>
    <t>Poplatek za uložení stavebního odpadu na recyklační skládce (skládkovné) zeminy a kamení zatříděného do Katalogu odpadů pod kódem 17 05 04</t>
  </si>
  <si>
    <t>813973447</t>
  </si>
  <si>
    <t>101</t>
  </si>
  <si>
    <t>997221875</t>
  </si>
  <si>
    <t>Poplatek za uložení stavebního odpadu na recyklační skládce (skládkovné) asfaltového bez obsahu dehtu zatříděného do Katalogu odpadů pod kódem 17 03 02</t>
  </si>
  <si>
    <t>-1701794018</t>
  </si>
  <si>
    <t>998</t>
  </si>
  <si>
    <t>Přesun hmot</t>
  </si>
  <si>
    <t>102</t>
  </si>
  <si>
    <t>998225111</t>
  </si>
  <si>
    <t>Přesun hmot pro pozemní komunikace s krytem z kamene, monolitickým betonovým nebo živičným</t>
  </si>
  <si>
    <t>-1715262790</t>
  </si>
  <si>
    <t>PSV</t>
  </si>
  <si>
    <t>Práce a dodávky PSV</t>
  </si>
  <si>
    <t>711</t>
  </si>
  <si>
    <t>Izolace proti vodě, vlhkosti a plynům</t>
  </si>
  <si>
    <t>80</t>
  </si>
  <si>
    <t>711161273</t>
  </si>
  <si>
    <t>Provedení izolace proti zemní vlhkosti svislé z nopové fólie</t>
  </si>
  <si>
    <t>-1564425521</t>
  </si>
  <si>
    <t>81</t>
  </si>
  <si>
    <t>28323005</t>
  </si>
  <si>
    <t>fólie profilovaná (nopová) drenážní HDPE s výškou nopů 8mm</t>
  </si>
  <si>
    <t>1299069496</t>
  </si>
  <si>
    <t>105</t>
  </si>
  <si>
    <t>998711101</t>
  </si>
  <si>
    <t>Přesun hmot tonážní pro izolace proti vodě, vlhkosti a plynům v objektech v do 6 m</t>
  </si>
  <si>
    <t>1909034947</t>
  </si>
  <si>
    <t>300.1 - Kanalizace ul. Královská cesta</t>
  </si>
  <si>
    <t xml:space="preserve">    1-1 - Zemní práce - odstranění povrchů</t>
  </si>
  <si>
    <t xml:space="preserve">    4 - Vodorovné konstrukce</t>
  </si>
  <si>
    <t xml:space="preserve">    8 - Trubní vedení</t>
  </si>
  <si>
    <t xml:space="preserve">      8.1 - Kanalizace vč. uličních vpustí</t>
  </si>
  <si>
    <t xml:space="preserve">      8.2 - Napojení splaškových přípojek</t>
  </si>
  <si>
    <t xml:space="preserve">      8.3 - Napojení dešťových přípojek</t>
  </si>
  <si>
    <t xml:space="preserve">    9 - Ostatní konstrukce a práce, bourání</t>
  </si>
  <si>
    <t>119001405</t>
  </si>
  <si>
    <t>Dočasné zajištění potrubí z PE DN do 200 mm</t>
  </si>
  <si>
    <t>340649581</t>
  </si>
  <si>
    <t>119001406</t>
  </si>
  <si>
    <t>Dočasné zajištění potrubí z PE DN přes 200 do 500 mm</t>
  </si>
  <si>
    <t>-75324165</t>
  </si>
  <si>
    <t>119001422</t>
  </si>
  <si>
    <t>Dočasné zajištění kabelů a kabelových tratí z 6 volně ložených kabelů</t>
  </si>
  <si>
    <t>-543920750</t>
  </si>
  <si>
    <t>132151251</t>
  </si>
  <si>
    <t>Hloubení rýh nezapažených š do 2000 mm v hornině třídy těžitelnosti I skupiny 1 a 2 objem do 20 m3 strojně</t>
  </si>
  <si>
    <t>596241921</t>
  </si>
  <si>
    <t>132151256</t>
  </si>
  <si>
    <t>Hloubení rýh nezapažených š do 2000 mm v hornině třídy těžitelnosti I skupiny 1 a 2 objem do 5000 m3 strojně</t>
  </si>
  <si>
    <t>-1299250518</t>
  </si>
  <si>
    <t>131451100</t>
  </si>
  <si>
    <t>Hloubení jam nezapažených v hornině třídy těžitelnosti II skupiny 5 objem do 20 m3 strojně</t>
  </si>
  <si>
    <t>429635693</t>
  </si>
  <si>
    <t>139001101</t>
  </si>
  <si>
    <t>Příplatek za ztížení vykopávky v blízkosti podzemního vedení</t>
  </si>
  <si>
    <t>-2005553335</t>
  </si>
  <si>
    <t>151811133</t>
  </si>
  <si>
    <t>Osazení pažicího boxu hl výkopu do 4 m š přes 2,5 do 5 m</t>
  </si>
  <si>
    <t>2097062994</t>
  </si>
  <si>
    <t>151811233</t>
  </si>
  <si>
    <t>Odstranění pažicího boxu hl výkopu do 4 m š přes 2,5 do 5 m</t>
  </si>
  <si>
    <t>-1625134812</t>
  </si>
  <si>
    <t>124</t>
  </si>
  <si>
    <t>162351103</t>
  </si>
  <si>
    <t>Vodorovné přemístění přes 50 do 500 m výkopku/sypaniny z horniny třídy těžitelnosti I skupiny 1 až 3</t>
  </si>
  <si>
    <t>-1984938183</t>
  </si>
  <si>
    <t>125</t>
  </si>
  <si>
    <t>167151111</t>
  </si>
  <si>
    <t>Nakládání výkopku z hornin třídy těžitelnosti I skupiny 1 až 3 přes 100 m3</t>
  </si>
  <si>
    <t>-557933852</t>
  </si>
  <si>
    <t>174151101</t>
  </si>
  <si>
    <t>Zásyp jam, šachet rýh nebo kolem objektů sypaninou se zhutněním</t>
  </si>
  <si>
    <t>363460812</t>
  </si>
  <si>
    <t>58331200</t>
  </si>
  <si>
    <t>štěrkopísek netříděný</t>
  </si>
  <si>
    <t>-602487378</t>
  </si>
  <si>
    <t>113107342</t>
  </si>
  <si>
    <t>Odstranění podkladu živičného tl přes 50 do 100 mm strojně pl do 50 m2</t>
  </si>
  <si>
    <t>1797533760</t>
  </si>
  <si>
    <t>115001101</t>
  </si>
  <si>
    <t>Převedení vody potrubím DN do 100</t>
  </si>
  <si>
    <t>286829476</t>
  </si>
  <si>
    <t>115101201</t>
  </si>
  <si>
    <t>Čerpání vody na dopravní výšku do 10 m průměrný přítok do 500 l/min</t>
  </si>
  <si>
    <t>hod</t>
  </si>
  <si>
    <t>775114059</t>
  </si>
  <si>
    <t>Vodorovné konstrukce</t>
  </si>
  <si>
    <t>451572111</t>
  </si>
  <si>
    <t>Lože pod potrubí otevřený výkop z kameniva drobného těženého</t>
  </si>
  <si>
    <t>-1527822965</t>
  </si>
  <si>
    <t>175111101</t>
  </si>
  <si>
    <t>Obsypání potrubí ručně sypaninou bez prohození, uloženou do 3 m</t>
  </si>
  <si>
    <t>1449145113</t>
  </si>
  <si>
    <t>58331351</t>
  </si>
  <si>
    <t>kamenivo těžené drobné frakce 0/4</t>
  </si>
  <si>
    <t>1559645521</t>
  </si>
  <si>
    <t>452311141</t>
  </si>
  <si>
    <t>Podkladní desky z betonu prostého tř. C 16/20 otevřený výkop</t>
  </si>
  <si>
    <t>852133064</t>
  </si>
  <si>
    <t>452353101</t>
  </si>
  <si>
    <t>Bednění podkladních bloků otevřený výkop</t>
  </si>
  <si>
    <t>-1586082186</t>
  </si>
  <si>
    <t>452313131</t>
  </si>
  <si>
    <t>Podkladní bloky z betonu prostého tř. C 12/15 otevřený výkop</t>
  </si>
  <si>
    <t>1291375677</t>
  </si>
  <si>
    <t>1197478109</t>
  </si>
  <si>
    <t>565135111</t>
  </si>
  <si>
    <t>Asfaltový beton vrstva podkladní ACP 16 (obalované kamenivo OKS) tl 50 mm š do 3 m</t>
  </si>
  <si>
    <t>-1467783145</t>
  </si>
  <si>
    <t>577144111</t>
  </si>
  <si>
    <t>Asfaltový beton vrstva obrusná ACO 11 (ABS) tř. I tl 50 mm š do 3 m z nemodifikovaného asfaltu</t>
  </si>
  <si>
    <t>1574260206</t>
  </si>
  <si>
    <t>85</t>
  </si>
  <si>
    <t>567132115</t>
  </si>
  <si>
    <t>Podklad ze směsi stmelené cementem SC C 8/10 (KSC I) tl 200 mm</t>
  </si>
  <si>
    <t>-155505585</t>
  </si>
  <si>
    <t>-1923770464</t>
  </si>
  <si>
    <t>-2009843311</t>
  </si>
  <si>
    <t>Trubní vedení</t>
  </si>
  <si>
    <t>8.1</t>
  </si>
  <si>
    <t>Kanalizace vč. uličních vpustí</t>
  </si>
  <si>
    <t>812422121</t>
  </si>
  <si>
    <t>Montáž potrubí z trub TBH s integrovaným pryžovým těsněním otevřený výkop sklon do 20 % DN 500</t>
  </si>
  <si>
    <t>1946601535</t>
  </si>
  <si>
    <t>30</t>
  </si>
  <si>
    <t>59223022</t>
  </si>
  <si>
    <t>trouba betonová hrdlová DN 500</t>
  </si>
  <si>
    <t>-266668126</t>
  </si>
  <si>
    <t>812422193</t>
  </si>
  <si>
    <t>Příplatek k montáži betonového potrubí za napojení dvou dříků trub pomocí pružné spojky DN 500</t>
  </si>
  <si>
    <t>-1916581980</t>
  </si>
  <si>
    <t>871370420</t>
  </si>
  <si>
    <t>Montáž kanalizačního potrubí korugovaného SN 12 z polypropylenu DN 300</t>
  </si>
  <si>
    <t>-1108623407</t>
  </si>
  <si>
    <t>28614128</t>
  </si>
  <si>
    <t>trubka kanalizační žebrovaná PP DN 300x2000mm</t>
  </si>
  <si>
    <t>1684762984</t>
  </si>
  <si>
    <t>871390420</t>
  </si>
  <si>
    <t>Montáž kanalizačního potrubí korugovaného SN 12 z polypropylenu DN 400</t>
  </si>
  <si>
    <t>801462</t>
  </si>
  <si>
    <t>28614136</t>
  </si>
  <si>
    <t>trubka kanalizační žebrovaná PP DN 400x2000mm</t>
  </si>
  <si>
    <t>-1075211747</t>
  </si>
  <si>
    <t>871420420</t>
  </si>
  <si>
    <t>Montáž kanalizačního potrubí korugovaného SN 12 z polypropylenu DN 500</t>
  </si>
  <si>
    <t>-1969154367</t>
  </si>
  <si>
    <t>28614142</t>
  </si>
  <si>
    <t>trubka kanalizační žebrovaná PP DN 500x2000mm</t>
  </si>
  <si>
    <t>-2140174314</t>
  </si>
  <si>
    <t>1902509-R06</t>
  </si>
  <si>
    <t>Zřízení kanalizační šachty DN 1000 z betonových dílců, vč. dodávky dna, skruží, stupadel, těsnění, vyrovnávacích prstenců a napojení potrubí</t>
  </si>
  <si>
    <t>1621116739</t>
  </si>
  <si>
    <t>899104112</t>
  </si>
  <si>
    <t>Osazení poklopů litinových nebo ocelových včetně rámů pro třídu zatížení D400, E600</t>
  </si>
  <si>
    <t>-1341669303</t>
  </si>
  <si>
    <t>55241003</t>
  </si>
  <si>
    <t>poklop kanalizační betonolitinový, rám betonolitinový 160mm, D 400 bez odvětrání</t>
  </si>
  <si>
    <t>-390041107</t>
  </si>
  <si>
    <t>55241406</t>
  </si>
  <si>
    <t>poklop šachtový s rámem DN 600 třída D400 s odvětráním</t>
  </si>
  <si>
    <t>-1536887615</t>
  </si>
  <si>
    <t>871350420</t>
  </si>
  <si>
    <t>Montáž kanalizačního potrubí korugovaného SN 12 z polypropylenu DN 200</t>
  </si>
  <si>
    <t>151981532</t>
  </si>
  <si>
    <t>28614098</t>
  </si>
  <si>
    <t>trubka kanalizační žebrovaná PP DN 200x2000mm</t>
  </si>
  <si>
    <t>889622026</t>
  </si>
  <si>
    <t>877350410</t>
  </si>
  <si>
    <t>Montáž kolen na kanalizačním potrubí z PP trub korugovaných DN 200</t>
  </si>
  <si>
    <t>217102575</t>
  </si>
  <si>
    <t>28614759</t>
  </si>
  <si>
    <t>koleno kanalizační žebrované PP 45° 200mm</t>
  </si>
  <si>
    <t>1731935330</t>
  </si>
  <si>
    <t>28614751</t>
  </si>
  <si>
    <t>koleno kanalizační žebrované PP 15° 200mm</t>
  </si>
  <si>
    <t>-385686546</t>
  </si>
  <si>
    <t>877350420</t>
  </si>
  <si>
    <t>Montáž odboček na kanalizačním potrubí z PP trub korugovaných DN 200</t>
  </si>
  <si>
    <t>-1897566635</t>
  </si>
  <si>
    <t>28617236</t>
  </si>
  <si>
    <t>spojka přesuvná kanalizační PP DN 200</t>
  </si>
  <si>
    <t>2097955085</t>
  </si>
  <si>
    <t>877420420</t>
  </si>
  <si>
    <t>Montáž odboček na kanalizačním potrubí z PP trub korugovaných DN 500</t>
  </si>
  <si>
    <t>-828538604</t>
  </si>
  <si>
    <t>ELM.EPODB50020045</t>
  </si>
  <si>
    <t>Odbočka kanalizační  PP 500/200/45°</t>
  </si>
  <si>
    <t>69799188</t>
  </si>
  <si>
    <t>877390420</t>
  </si>
  <si>
    <t>Montáž odboček na kanalizačním potrubí z PP trub korugovaných DN 400</t>
  </si>
  <si>
    <t>-619539990</t>
  </si>
  <si>
    <t>28617220</t>
  </si>
  <si>
    <t>odbočka kanalizační PP SN16 45° DN 400/200</t>
  </si>
  <si>
    <t>254734946</t>
  </si>
  <si>
    <t>877370420</t>
  </si>
  <si>
    <t>Montáž odboček na kanalizačním potrubí z PP trub korugovaných DN 300</t>
  </si>
  <si>
    <t>-1974692597</t>
  </si>
  <si>
    <t>28617215</t>
  </si>
  <si>
    <t>odbočka kanalizační PP SN16 45° DN 300/200</t>
  </si>
  <si>
    <t>220726835</t>
  </si>
  <si>
    <t>895941R07</t>
  </si>
  <si>
    <t>Zřízení uliční vpusti vč. dodávky materiálu dle samostatného výkresu v technické dokumentaci</t>
  </si>
  <si>
    <t>1413489920</t>
  </si>
  <si>
    <t>895941R08</t>
  </si>
  <si>
    <t>Zřízení obrubníkové uliční vpusti, vč. dodávky materiálu</t>
  </si>
  <si>
    <t>-1327930791</t>
  </si>
  <si>
    <t>892372121</t>
  </si>
  <si>
    <t>Tlaková zkouška vzduchem potrubí DN 300 těsnícím vakem ucpávkovým</t>
  </si>
  <si>
    <t>úsek</t>
  </si>
  <si>
    <t>-317575200</t>
  </si>
  <si>
    <t>892392121</t>
  </si>
  <si>
    <t>Tlaková zkouška vzduchem potrubí DN 400 těsnícím vakem ucpávkovým</t>
  </si>
  <si>
    <t>-1229586540</t>
  </si>
  <si>
    <t>892422121</t>
  </si>
  <si>
    <t>Tlaková zkouška vzduchem potrubí DN 500 těsnícím vakem ucpávkovým</t>
  </si>
  <si>
    <t>-181852998</t>
  </si>
  <si>
    <t>359901211</t>
  </si>
  <si>
    <t>Monitoring stoky jakékoli výšky na nové kanalizaci</t>
  </si>
  <si>
    <t>366946902</t>
  </si>
  <si>
    <t>8.2</t>
  </si>
  <si>
    <t>Napojení splaškových přípojek</t>
  </si>
  <si>
    <t>789308162</t>
  </si>
  <si>
    <t>ELM.EPODB5002004.1</t>
  </si>
  <si>
    <t>Odbočka kanalizační PP500/200/45°</t>
  </si>
  <si>
    <t>283560697</t>
  </si>
  <si>
    <t>1226645029</t>
  </si>
  <si>
    <t>894061122</t>
  </si>
  <si>
    <t>-1201792699</t>
  </si>
  <si>
    <t>-1215358544</t>
  </si>
  <si>
    <t>877310410</t>
  </si>
  <si>
    <t>Montáž kolen na kanalizačním potrubí z PP trub korugovaných DN 150</t>
  </si>
  <si>
    <t>-649044611</t>
  </si>
  <si>
    <t>28614758</t>
  </si>
  <si>
    <t>koleno kanalizační žebrované PP 45° 160mm</t>
  </si>
  <si>
    <t>1487701975</t>
  </si>
  <si>
    <t>-817097569</t>
  </si>
  <si>
    <t>98</t>
  </si>
  <si>
    <t>-1467940169</t>
  </si>
  <si>
    <t>877350430</t>
  </si>
  <si>
    <t>Montáž spojek na kanalizačním potrubí z PP trub korugovaných DN 200</t>
  </si>
  <si>
    <t>747531154</t>
  </si>
  <si>
    <t>28617245</t>
  </si>
  <si>
    <t>redukce kanalizační PP DN 200/150</t>
  </si>
  <si>
    <t>1861175972</t>
  </si>
  <si>
    <t>116524100</t>
  </si>
  <si>
    <t>-1157312971</t>
  </si>
  <si>
    <t>877310430</t>
  </si>
  <si>
    <t>Montáž spojek na kanalizačním potrubí z PP trub korugovaných DN 150</t>
  </si>
  <si>
    <t>141593299</t>
  </si>
  <si>
    <t>28617235</t>
  </si>
  <si>
    <t>spojka přesuvná kanalizační PP DN 150</t>
  </si>
  <si>
    <t>2079593704</t>
  </si>
  <si>
    <t>8.3</t>
  </si>
  <si>
    <t>Napojení dešťových přípojek</t>
  </si>
  <si>
    <t>-484573604</t>
  </si>
  <si>
    <t>-375251917</t>
  </si>
  <si>
    <t>117</t>
  </si>
  <si>
    <t>-253851564</t>
  </si>
  <si>
    <t>118</t>
  </si>
  <si>
    <t>451719451</t>
  </si>
  <si>
    <t>-624547067</t>
  </si>
  <si>
    <t>1335333797</t>
  </si>
  <si>
    <t>115</t>
  </si>
  <si>
    <t>1036596482</t>
  </si>
  <si>
    <t>116</t>
  </si>
  <si>
    <t>ELM.EPODB5002004.2</t>
  </si>
  <si>
    <t>Odbočka kanalizační PP 500/200/45°</t>
  </si>
  <si>
    <t>1820287104</t>
  </si>
  <si>
    <t>119</t>
  </si>
  <si>
    <t>-1642206866</t>
  </si>
  <si>
    <t>120</t>
  </si>
  <si>
    <t>-208023355</t>
  </si>
  <si>
    <t>919112222</t>
  </si>
  <si>
    <t>Řezání spár pro vytvoření komůrky š 15 mm hl 25 mm pro těsnící zálivku v živičném krytu</t>
  </si>
  <si>
    <t>-52345173</t>
  </si>
  <si>
    <t>Řezání stávajícího živičného krytu hl přes 50 do 100 mm</t>
  </si>
  <si>
    <t>1180614022</t>
  </si>
  <si>
    <t>919121121</t>
  </si>
  <si>
    <t>Těsnění spár zálivkou za studena pro komůrky š 15 mm hl 25 mm s těsnicím profilem</t>
  </si>
  <si>
    <t>-528617648</t>
  </si>
  <si>
    <t>358315114</t>
  </si>
  <si>
    <t>Bourání stoky kompletní nebo vybourání otvorů z prostého betonu plochy do 4 m2</t>
  </si>
  <si>
    <t>-1788571287</t>
  </si>
  <si>
    <t>810441811</t>
  </si>
  <si>
    <t>Bourání stávajícího potrubí z betonu DN přes 400 do 600</t>
  </si>
  <si>
    <t>15083151</t>
  </si>
  <si>
    <t>890251851</t>
  </si>
  <si>
    <t>Bourání šachet z prostého betonu strojně obestavěného prostoru přes 3 do 5 m3</t>
  </si>
  <si>
    <t>1991783837</t>
  </si>
  <si>
    <t>899101211</t>
  </si>
  <si>
    <t>Demontáž poklopů litinových nebo ocelových včetně rámů hmotnosti do 50 kg</t>
  </si>
  <si>
    <t>-12210709</t>
  </si>
  <si>
    <t>890211811</t>
  </si>
  <si>
    <t>Bourání šachet z prostého betonu ručně obestavěného prostoru do 1,5 m3</t>
  </si>
  <si>
    <t>-1561770742</t>
  </si>
  <si>
    <t>899201211</t>
  </si>
  <si>
    <t>Demontáž mříží litinových včetně rámů hmotnosti do 50 kg</t>
  </si>
  <si>
    <t>1526229800</t>
  </si>
  <si>
    <t>810351811</t>
  </si>
  <si>
    <t>Bourání stávajícího potrubí z betonu DN do 200</t>
  </si>
  <si>
    <t>-1458833552</t>
  </si>
  <si>
    <t>121</t>
  </si>
  <si>
    <t>651071467</t>
  </si>
  <si>
    <t>122</t>
  </si>
  <si>
    <t>-1618025710</t>
  </si>
  <si>
    <t>-1180387599</t>
  </si>
  <si>
    <t>-1418836184</t>
  </si>
  <si>
    <t>123</t>
  </si>
  <si>
    <t>997221615</t>
  </si>
  <si>
    <t>Poplatek za uložení na skládce (skládkovné) stavebního odpadu betonového kód odpadu 17 01 01</t>
  </si>
  <si>
    <t>-1843071544</t>
  </si>
  <si>
    <t>-246416367</t>
  </si>
  <si>
    <t>665832855</t>
  </si>
  <si>
    <t>716299260</t>
  </si>
  <si>
    <t>167510651</t>
  </si>
  <si>
    <t>998276101</t>
  </si>
  <si>
    <t>Přesun hmot pro trubní vedení z trub z plastických hmot otevřený výkop</t>
  </si>
  <si>
    <t>2050123445</t>
  </si>
  <si>
    <t>300.1.1 - Splaškové kanalizační přípojky ul. Královská cesta</t>
  </si>
  <si>
    <t>119001401</t>
  </si>
  <si>
    <t>Dočasné zajištění potrubí ocelového nebo litinového DN do 200 mm</t>
  </si>
  <si>
    <t>1535492914</t>
  </si>
  <si>
    <t>-617311909</t>
  </si>
  <si>
    <t>-154491677</t>
  </si>
  <si>
    <t>132154201</t>
  </si>
  <si>
    <t>Hloubení zapažených rýh š do 2000 mm v hornině třídy těžitelnosti I skupiny 1 a 2 objem do 20 m3</t>
  </si>
  <si>
    <t>989961194</t>
  </si>
  <si>
    <t>962080074</t>
  </si>
  <si>
    <t>1661616067</t>
  </si>
  <si>
    <t>1916800016</t>
  </si>
  <si>
    <t>151811132</t>
  </si>
  <si>
    <t>Osazení pažicího boxu hl výkopu do 4 m š přes 1,2 do 2,5 m</t>
  </si>
  <si>
    <t>1668754039</t>
  </si>
  <si>
    <t>151811232</t>
  </si>
  <si>
    <t>Odstranění pažicího boxu hl výkopu do 4 m š přes 1,2 do 2,5 m</t>
  </si>
  <si>
    <t>27082815</t>
  </si>
  <si>
    <t>604194892</t>
  </si>
  <si>
    <t>-105141852</t>
  </si>
  <si>
    <t>247681R01</t>
  </si>
  <si>
    <t>Těsnění rýhy z jílu se zhutněním</t>
  </si>
  <si>
    <t>1666218841</t>
  </si>
  <si>
    <t>58125110</t>
  </si>
  <si>
    <t>jíl surový kusový</t>
  </si>
  <si>
    <t>511233442</t>
  </si>
  <si>
    <t>1729510263</t>
  </si>
  <si>
    <t>61724010</t>
  </si>
  <si>
    <t>93240402</t>
  </si>
  <si>
    <t>871370430</t>
  </si>
  <si>
    <t>Montáž kanalizačního potrubí korugovaného SN 16 z polypropylenu DN 300</t>
  </si>
  <si>
    <t>542388291</t>
  </si>
  <si>
    <t>-1406580770</t>
  </si>
  <si>
    <t>871310430</t>
  </si>
  <si>
    <t>Montáž kanalizačního potrubí korugovaného SN 16 z polypropylenu DN 160</t>
  </si>
  <si>
    <t>-1106456936</t>
  </si>
  <si>
    <t>28614095</t>
  </si>
  <si>
    <t>trubka kanalizační žebrovaná PP DN 150x3000mm</t>
  </si>
  <si>
    <t>795593559</t>
  </si>
  <si>
    <t>-534018288</t>
  </si>
  <si>
    <t>-690531256</t>
  </si>
  <si>
    <t>894811153</t>
  </si>
  <si>
    <t>Revizní šachta z PVC typ přímý, DN 400/200 tlak 12,5 t hl od 1410 do 1780 mm</t>
  </si>
  <si>
    <t>-1821000876</t>
  </si>
  <si>
    <t>28614183</t>
  </si>
  <si>
    <t>poklop litinový kanalizační šachty DN 400 bez větrání šroubovací s teleskopickým dílem pro třídu zatížení B125 (vč.těsnění)</t>
  </si>
  <si>
    <t>1571331471</t>
  </si>
  <si>
    <t>507291522</t>
  </si>
  <si>
    <t>-1317496113</t>
  </si>
  <si>
    <t>-6393290</t>
  </si>
  <si>
    <t>810391811</t>
  </si>
  <si>
    <t>Bourání stávajícího potrubí z betonu DN přes 200 do 400</t>
  </si>
  <si>
    <t>1727040562</t>
  </si>
  <si>
    <t>1140963423</t>
  </si>
  <si>
    <t>-2055037685</t>
  </si>
  <si>
    <t>54888149</t>
  </si>
  <si>
    <t>-646667184</t>
  </si>
  <si>
    <t>-1737232048</t>
  </si>
  <si>
    <t>1912527343</t>
  </si>
  <si>
    <t>1877503867</t>
  </si>
  <si>
    <t>-685439391</t>
  </si>
  <si>
    <t>-1345998630</t>
  </si>
  <si>
    <t>300.1.2 - Dešťové kanalizační přípojky ul. Královská cesta</t>
  </si>
  <si>
    <t xml:space="preserve">    764 - Konstrukce klempířské</t>
  </si>
  <si>
    <t>774396111</t>
  </si>
  <si>
    <t>1031959350</t>
  </si>
  <si>
    <t>967932974</t>
  </si>
  <si>
    <t>-170225586</t>
  </si>
  <si>
    <t>-1830620553</t>
  </si>
  <si>
    <t>-393485152</t>
  </si>
  <si>
    <t>-1824729951</t>
  </si>
  <si>
    <t>167151101</t>
  </si>
  <si>
    <t>Nakládání výkopku z hornin třídy těžitelnosti I skupiny 1 až 3 do 100 m3</t>
  </si>
  <si>
    <t>1329704562</t>
  </si>
  <si>
    <t>-1062982918</t>
  </si>
  <si>
    <t>-936830200</t>
  </si>
  <si>
    <t>-142690868</t>
  </si>
  <si>
    <t>-65298378</t>
  </si>
  <si>
    <t>102737457</t>
  </si>
  <si>
    <t>1335838348</t>
  </si>
  <si>
    <t>967731484</t>
  </si>
  <si>
    <t>-1995277664</t>
  </si>
  <si>
    <t>-1644672474</t>
  </si>
  <si>
    <t>877265271</t>
  </si>
  <si>
    <t>Montáž lapače střešních splavenin z tvrdého PVC-systém KG DN 110</t>
  </si>
  <si>
    <t>391786796</t>
  </si>
  <si>
    <t>28341110</t>
  </si>
  <si>
    <t>lapače střešních splavenin okapová vpusť s klapkou+inspekční poklop z PP</t>
  </si>
  <si>
    <t>1872889568</t>
  </si>
  <si>
    <t>877310330</t>
  </si>
  <si>
    <t>Montáž spojek na kanalizačním potrubí z PP trub hladkých plnostěnných DN 150</t>
  </si>
  <si>
    <t>957438602</t>
  </si>
  <si>
    <t>28617243</t>
  </si>
  <si>
    <t>redukce kanalizační PP DN 150/100</t>
  </si>
  <si>
    <t>-793719142</t>
  </si>
  <si>
    <t>-1654790503</t>
  </si>
  <si>
    <t>152026545</t>
  </si>
  <si>
    <t>-1256350160</t>
  </si>
  <si>
    <t>-2073266868</t>
  </si>
  <si>
    <t>-1820564335</t>
  </si>
  <si>
    <t>171201221</t>
  </si>
  <si>
    <t>Poplatek za uložení na skládce (skládkovné) zeminy a kamení kód odpadu 17 05 04</t>
  </si>
  <si>
    <t>511992243</t>
  </si>
  <si>
    <t>613655819</t>
  </si>
  <si>
    <t>699308606</t>
  </si>
  <si>
    <t>1363306313</t>
  </si>
  <si>
    <t>1570105662</t>
  </si>
  <si>
    <t>-1755886688</t>
  </si>
  <si>
    <t>764</t>
  </si>
  <si>
    <t>Konstrukce klempířské</t>
  </si>
  <si>
    <t>764001901</t>
  </si>
  <si>
    <t>Napojení klempířských konstrukcí na stávající délky spoje do 0,5 m</t>
  </si>
  <si>
    <t>-855641900</t>
  </si>
  <si>
    <t>764518422</t>
  </si>
  <si>
    <t>Svody kruhové včetně objímek, kolen, odskoků z Pz plechu průměru 100 mm</t>
  </si>
  <si>
    <t>-476547525</t>
  </si>
  <si>
    <t>300.2 - Kanalizace ul. Jeronýmova</t>
  </si>
  <si>
    <t>-792159648</t>
  </si>
  <si>
    <t>1309859215</t>
  </si>
  <si>
    <t>1541346277</t>
  </si>
  <si>
    <t>-325696958</t>
  </si>
  <si>
    <t>1566744807</t>
  </si>
  <si>
    <t>-1671873151</t>
  </si>
  <si>
    <t>-811065315</t>
  </si>
  <si>
    <t>-1836484933</t>
  </si>
  <si>
    <t>-794543118</t>
  </si>
  <si>
    <t>261696927</t>
  </si>
  <si>
    <t>-2012080075</t>
  </si>
  <si>
    <t>113107344</t>
  </si>
  <si>
    <t>Odstranění podkladu živičného tl přes 150 do 200 mm strojně pl do 50 m2</t>
  </si>
  <si>
    <t>1965566871</t>
  </si>
  <si>
    <t>379413583</t>
  </si>
  <si>
    <t>1042848317</t>
  </si>
  <si>
    <t>176517436</t>
  </si>
  <si>
    <t>-519077118</t>
  </si>
  <si>
    <t>366398594</t>
  </si>
  <si>
    <t>-2001849070</t>
  </si>
  <si>
    <t>24743513</t>
  </si>
  <si>
    <t>-608469601</t>
  </si>
  <si>
    <t>564871016</t>
  </si>
  <si>
    <t>Podklad ze štěrkodrtě ŠD plochy do 100 m2 tl 300 mm</t>
  </si>
  <si>
    <t>-1733114133</t>
  </si>
  <si>
    <t>577134111</t>
  </si>
  <si>
    <t>Asfaltový beton vrstva obrusná ACO 11 (ABS) tř. I tl 40 mm š do 3 m z nemodifikovaného asfaltu</t>
  </si>
  <si>
    <t>-984419217</t>
  </si>
  <si>
    <t>565155111</t>
  </si>
  <si>
    <t>Asfaltový beton vrstva podkladní ACP 16 (obalované kamenivo OKS) tl 70 mm š do 3 m</t>
  </si>
  <si>
    <t>1091310035</t>
  </si>
  <si>
    <t>565166102</t>
  </si>
  <si>
    <t>Asfaltový beton vrstva podkladní ACP 22 (obalované kamenivo OKH) tl 90 mm š do 1,5 m</t>
  </si>
  <si>
    <t>1144177681</t>
  </si>
  <si>
    <t>174615621</t>
  </si>
  <si>
    <t>-570447105</t>
  </si>
  <si>
    <t>274061885</t>
  </si>
  <si>
    <t>1395289973</t>
  </si>
  <si>
    <t>860239433</t>
  </si>
  <si>
    <t>-170046154</t>
  </si>
  <si>
    <t>-140231020</t>
  </si>
  <si>
    <t>484508382</t>
  </si>
  <si>
    <t>1711987794</t>
  </si>
  <si>
    <t>130124230</t>
  </si>
  <si>
    <t>-1667797870</t>
  </si>
  <si>
    <t>-1907753172</t>
  </si>
  <si>
    <t>342492948</t>
  </si>
  <si>
    <t>-1836320640</t>
  </si>
  <si>
    <t>319261949</t>
  </si>
  <si>
    <t>599330812</t>
  </si>
  <si>
    <t>-1330782390</t>
  </si>
  <si>
    <t>-1877261510</t>
  </si>
  <si>
    <t>1927334609</t>
  </si>
  <si>
    <t>Zřízení uliční vpusti  vč. dodávky materiálu dle samostatného výkresu v technické dokumentaci</t>
  </si>
  <si>
    <t>869306493</t>
  </si>
  <si>
    <t>-916995718</t>
  </si>
  <si>
    <t>546219751</t>
  </si>
  <si>
    <t>-564216214</t>
  </si>
  <si>
    <t>-804995118</t>
  </si>
  <si>
    <t>-181112632</t>
  </si>
  <si>
    <t>-177815084</t>
  </si>
  <si>
    <t>84</t>
  </si>
  <si>
    <t>1874052967</t>
  </si>
  <si>
    <t>1643654938</t>
  </si>
  <si>
    <t>-1655448144</t>
  </si>
  <si>
    <t>1459982460</t>
  </si>
  <si>
    <t>-1862692792</t>
  </si>
  <si>
    <t>566461890</t>
  </si>
  <si>
    <t>318134475</t>
  </si>
  <si>
    <t>1409644079</t>
  </si>
  <si>
    <t>-111911782</t>
  </si>
  <si>
    <t>2009056255</t>
  </si>
  <si>
    <t>-1060478828</t>
  </si>
  <si>
    <t>-604235090</t>
  </si>
  <si>
    <t>2020945793</t>
  </si>
  <si>
    <t>1178177558</t>
  </si>
  <si>
    <t>-1826076077</t>
  </si>
  <si>
    <t>-919998007</t>
  </si>
  <si>
    <t>-1281476862</t>
  </si>
  <si>
    <t>-1458594573</t>
  </si>
  <si>
    <t>-442373830</t>
  </si>
  <si>
    <t>-2003482732</t>
  </si>
  <si>
    <t>1893353602</t>
  </si>
  <si>
    <t>2064698742</t>
  </si>
  <si>
    <t>-870364774</t>
  </si>
  <si>
    <t>-1618319596</t>
  </si>
  <si>
    <t>136182831</t>
  </si>
  <si>
    <t>100373188</t>
  </si>
  <si>
    <t>-514955671</t>
  </si>
  <si>
    <t>630308650</t>
  </si>
  <si>
    <t>-1446100736</t>
  </si>
  <si>
    <t>-266684843</t>
  </si>
  <si>
    <t>531099741</t>
  </si>
  <si>
    <t>300.2.1 - Splaškové kanalizační přípojky ul. Jeronýmova</t>
  </si>
  <si>
    <t>1057056533</t>
  </si>
  <si>
    <t>1478730831</t>
  </si>
  <si>
    <t>-546753178</t>
  </si>
  <si>
    <t>-418778998</t>
  </si>
  <si>
    <t>-762431043</t>
  </si>
  <si>
    <t>1817302290</t>
  </si>
  <si>
    <t>133937087</t>
  </si>
  <si>
    <t>868571547</t>
  </si>
  <si>
    <t>457121210</t>
  </si>
  <si>
    <t>-1762316198</t>
  </si>
  <si>
    <t>-74208349</t>
  </si>
  <si>
    <t>-383435707</t>
  </si>
  <si>
    <t>-1259290913</t>
  </si>
  <si>
    <t>1509829826</t>
  </si>
  <si>
    <t>-1535975863</t>
  </si>
  <si>
    <t>217677372</t>
  </si>
  <si>
    <t>1953771382</t>
  </si>
  <si>
    <t>-502445807</t>
  </si>
  <si>
    <t>113202111</t>
  </si>
  <si>
    <t>Vytrhání obrub krajníků obrubníků stojatých</t>
  </si>
  <si>
    <t>928023496</t>
  </si>
  <si>
    <t>1561597238</t>
  </si>
  <si>
    <t>393828617</t>
  </si>
  <si>
    <t>-1450510536</t>
  </si>
  <si>
    <t>-827973315</t>
  </si>
  <si>
    <t>-1861419040</t>
  </si>
  <si>
    <t>565145111</t>
  </si>
  <si>
    <t>Asfaltový beton vrstva podkladní ACP 16 (obalované kamenivo OKS) tl 60 mm š do 3 m</t>
  </si>
  <si>
    <t>-855100592</t>
  </si>
  <si>
    <t>-127011954</t>
  </si>
  <si>
    <t>-811435609</t>
  </si>
  <si>
    <t>-1609155583</t>
  </si>
  <si>
    <t>577123111</t>
  </si>
  <si>
    <t>Asfaltový beton vrstva obrusná ACO 8 (ABJ) tl 30 mm š do 3 m z nemodifikovaného asfaltu</t>
  </si>
  <si>
    <t>80828470</t>
  </si>
  <si>
    <t>469085956</t>
  </si>
  <si>
    <t>-771472872</t>
  </si>
  <si>
    <t>1744549085</t>
  </si>
  <si>
    <t>1688628572</t>
  </si>
  <si>
    <t>-1553300211</t>
  </si>
  <si>
    <t>-2113357414</t>
  </si>
  <si>
    <t>3758094</t>
  </si>
  <si>
    <t>1275179268</t>
  </si>
  <si>
    <t>-574385971</t>
  </si>
  <si>
    <t>-1227899125</t>
  </si>
  <si>
    <t>1025776283</t>
  </si>
  <si>
    <t>560614354</t>
  </si>
  <si>
    <t>-1608592518</t>
  </si>
  <si>
    <t>-1954369764</t>
  </si>
  <si>
    <t>-1374040777</t>
  </si>
  <si>
    <t>1701610806</t>
  </si>
  <si>
    <t>360284451</t>
  </si>
  <si>
    <t>1001817469</t>
  </si>
  <si>
    <t>1988089632</t>
  </si>
  <si>
    <t>1836318588</t>
  </si>
  <si>
    <t>1889805205</t>
  </si>
  <si>
    <t>-864138501</t>
  </si>
  <si>
    <t>1033814922</t>
  </si>
  <si>
    <t>300.2.2 - Dešťové kanalizační přípojky ul. Jeronýmova</t>
  </si>
  <si>
    <t>1666302073</t>
  </si>
  <si>
    <t>2097793484</t>
  </si>
  <si>
    <t>343632991</t>
  </si>
  <si>
    <t>-1902766627</t>
  </si>
  <si>
    <t>-1346771338</t>
  </si>
  <si>
    <t>-905988917</t>
  </si>
  <si>
    <t>-22929486</t>
  </si>
  <si>
    <t>909626223</t>
  </si>
  <si>
    <t>2067738001</t>
  </si>
  <si>
    <t>1912038881</t>
  </si>
  <si>
    <t>43013247</t>
  </si>
  <si>
    <t>-918920906</t>
  </si>
  <si>
    <t>-2129880843</t>
  </si>
  <si>
    <t>1920642110</t>
  </si>
  <si>
    <t>841539511</t>
  </si>
  <si>
    <t>-1758901818</t>
  </si>
  <si>
    <t>926753261</t>
  </si>
  <si>
    <t>-119491740</t>
  </si>
  <si>
    <t>-1860512420</t>
  </si>
  <si>
    <t>2033125918</t>
  </si>
  <si>
    <t>701948328</t>
  </si>
  <si>
    <t>-1939630303</t>
  </si>
  <si>
    <t>-1785413428</t>
  </si>
  <si>
    <t>485215805</t>
  </si>
  <si>
    <t>-1436655578</t>
  </si>
  <si>
    <t>1330453913</t>
  </si>
  <si>
    <t>684850006</t>
  </si>
  <si>
    <t>1384915877</t>
  </si>
  <si>
    <t>-409260847</t>
  </si>
  <si>
    <t>1505416416</t>
  </si>
  <si>
    <t>-1259762442</t>
  </si>
  <si>
    <t>-817583493</t>
  </si>
  <si>
    <t>2037777902</t>
  </si>
  <si>
    <t>570742792</t>
  </si>
  <si>
    <t>-349790159</t>
  </si>
  <si>
    <t>2113277750</t>
  </si>
  <si>
    <t>1085945512</t>
  </si>
  <si>
    <t>-965051538</t>
  </si>
  <si>
    <t>70383513</t>
  </si>
  <si>
    <t>374497215</t>
  </si>
  <si>
    <t>-568350072</t>
  </si>
  <si>
    <t>-801148126</t>
  </si>
  <si>
    <t>-2058843820</t>
  </si>
  <si>
    <t>1774165517</t>
  </si>
  <si>
    <t>1366753563</t>
  </si>
  <si>
    <t>-1443100820</t>
  </si>
  <si>
    <t>-797011759</t>
  </si>
  <si>
    <t>1219010530</t>
  </si>
  <si>
    <t>1350807494</t>
  </si>
  <si>
    <t>-157251206</t>
  </si>
  <si>
    <t>1086410494</t>
  </si>
  <si>
    <t>1437753225</t>
  </si>
  <si>
    <t>-280773898</t>
  </si>
  <si>
    <t>-1290228942</t>
  </si>
  <si>
    <t>-1209482084</t>
  </si>
  <si>
    <t>-248988812</t>
  </si>
  <si>
    <t>1322469581</t>
  </si>
  <si>
    <t>400 - Elektro a sdělovací kabely</t>
  </si>
  <si>
    <t xml:space="preserve">    R01 - Kabel silový, izolace PVC</t>
  </si>
  <si>
    <t xml:space="preserve">    R02 - Trubky PVC</t>
  </si>
  <si>
    <t xml:space="preserve">    R03 - Ukončení kabelů a vodičů</t>
  </si>
  <si>
    <t xml:space="preserve">    R04 - Uzemnění a pospojování</t>
  </si>
  <si>
    <t xml:space="preserve">    R05 - Stožáry</t>
  </si>
  <si>
    <t xml:space="preserve">    R06 - Výložníky na stožáry</t>
  </si>
  <si>
    <t xml:space="preserve">    R07 - Stožárové svorkovnice</t>
  </si>
  <si>
    <t xml:space="preserve">    R08 - Svítidla</t>
  </si>
  <si>
    <t xml:space="preserve">    R09 - Demontáže</t>
  </si>
  <si>
    <t xml:space="preserve">    R10 - Stavební a zemní práce</t>
  </si>
  <si>
    <t xml:space="preserve">    R11 - Hodinové zúčtovací sazby</t>
  </si>
  <si>
    <t xml:space="preserve">    R12 - Ostatní profese</t>
  </si>
  <si>
    <t>R01</t>
  </si>
  <si>
    <t>Kabel silový, izolace PVC</t>
  </si>
  <si>
    <t>R01.1</t>
  </si>
  <si>
    <t>CYKY-J 3x1.5, volně vč. montáže</t>
  </si>
  <si>
    <t>-1063726023</t>
  </si>
  <si>
    <t>R01.2</t>
  </si>
  <si>
    <t>CYKY-J 4x10, volně vč. montáže</t>
  </si>
  <si>
    <t>512</t>
  </si>
  <si>
    <t>1258896305</t>
  </si>
  <si>
    <t>R02</t>
  </si>
  <si>
    <t>Trubky PVC</t>
  </si>
  <si>
    <t>R02.1</t>
  </si>
  <si>
    <t>Ochranná ohebná plystová trubka ke stožártům prům 75, volně vč. montáže</t>
  </si>
  <si>
    <t>-254325244</t>
  </si>
  <si>
    <t>R02.2</t>
  </si>
  <si>
    <t>Ochranná ohebná dvouplášťová trubka prům 110, volně vč. motnáže</t>
  </si>
  <si>
    <t>-93843383</t>
  </si>
  <si>
    <t>R03</t>
  </si>
  <si>
    <t>Ukončení kabelů a vodičů</t>
  </si>
  <si>
    <t>R03.1</t>
  </si>
  <si>
    <t>Montáž 3x1,5 až 4 mm2</t>
  </si>
  <si>
    <t>ks</t>
  </si>
  <si>
    <t>343362868</t>
  </si>
  <si>
    <t>R03.2</t>
  </si>
  <si>
    <t>Montáž 4x10 mm2</t>
  </si>
  <si>
    <t>-1520184168</t>
  </si>
  <si>
    <t>R04</t>
  </si>
  <si>
    <t>Uzemnění a pospojování</t>
  </si>
  <si>
    <t>R04.1</t>
  </si>
  <si>
    <t>FeZn30x4 (1.0 ks/m), volně vč. montáže</t>
  </si>
  <si>
    <t>1546181855</t>
  </si>
  <si>
    <t>R04.2</t>
  </si>
  <si>
    <t>Drát FeZn 10, volně vč. motnáže</t>
  </si>
  <si>
    <t>-774242752</t>
  </si>
  <si>
    <t>R04.3</t>
  </si>
  <si>
    <t>Svorka uzemňovací vč. montáže</t>
  </si>
  <si>
    <t>-1610438608</t>
  </si>
  <si>
    <t>R05</t>
  </si>
  <si>
    <t>Stožáry</t>
  </si>
  <si>
    <t>R05.1</t>
  </si>
  <si>
    <t>Sadový stožár bezpaticový třístupňový - v=4 m žározinkový vč. montáže</t>
  </si>
  <si>
    <t>1743328416</t>
  </si>
  <si>
    <t>R05.2</t>
  </si>
  <si>
    <t>Silniční stožár bezpaticový třístupňový silniční - v=9 m, žározinkový vč. montáže</t>
  </si>
  <si>
    <t>1365281280</t>
  </si>
  <si>
    <t>R06</t>
  </si>
  <si>
    <t>Výložníky na stožáry</t>
  </si>
  <si>
    <t>R06.1</t>
  </si>
  <si>
    <t>Výložník rovný - 1000 mm, žározinkový vč. montáže</t>
  </si>
  <si>
    <t>522458050</t>
  </si>
  <si>
    <t>R07</t>
  </si>
  <si>
    <t>Stožárové svorkovnice</t>
  </si>
  <si>
    <t>R07.1</t>
  </si>
  <si>
    <t>Svorkovnice čtyřsvorková s 1 pojistkou vč. montáže</t>
  </si>
  <si>
    <t>-1615250424</t>
  </si>
  <si>
    <t>R08</t>
  </si>
  <si>
    <t>Svítidla</t>
  </si>
  <si>
    <t>R08.1</t>
  </si>
  <si>
    <t>LED SVÍTIDLO 32 LED/71W/700mA/WW 2700K/smooth flat glass/universální uchycení Ø48-60mm/CL I/AKZO 900, včetně zdroje (včetně montáže)</t>
  </si>
  <si>
    <t>279359773</t>
  </si>
  <si>
    <t>R08.2</t>
  </si>
  <si>
    <t>LED SVÍTIDLO /8 LED/10W/350mA/WW 2700K/smooth flat glass/universální uchycení Ø48-60mm/CL I/AKZO 900, včetně zdroje (včetně montáže)</t>
  </si>
  <si>
    <t>-1876547280</t>
  </si>
  <si>
    <t>R08.3</t>
  </si>
  <si>
    <t>Backlight + plastový nýt vč. montáže</t>
  </si>
  <si>
    <t>-2002807853</t>
  </si>
  <si>
    <t>R08.4</t>
  </si>
  <si>
    <t>Příplatek za aktivaci funkce AmpDim</t>
  </si>
  <si>
    <t>-718319520</t>
  </si>
  <si>
    <t>R08.5</t>
  </si>
  <si>
    <t>Příplatek za recyklaci svítidel</t>
  </si>
  <si>
    <t>-1427327930</t>
  </si>
  <si>
    <t>R09</t>
  </si>
  <si>
    <t>Demontáže</t>
  </si>
  <si>
    <t>R09.1</t>
  </si>
  <si>
    <t>Demontáž stožárů včetně betonových základů a úpravy terénu do původního stavu, vč. opojení demontáže svorkovnice svítidla a odvozu a zákonné likvidace, včetně poplatku za uložení a likvidaci</t>
  </si>
  <si>
    <t>-326538914</t>
  </si>
  <si>
    <t>R10</t>
  </si>
  <si>
    <t>Stavební a zemní práce</t>
  </si>
  <si>
    <t>R10.1</t>
  </si>
  <si>
    <t>Vytýčení trati - kabelové vedení v zastavěném prostoru</t>
  </si>
  <si>
    <t>km</t>
  </si>
  <si>
    <t>-1339992796</t>
  </si>
  <si>
    <t>R10.2</t>
  </si>
  <si>
    <t>Hloubení kabelové rýhy - zemina třídy 4, šíře 350 mm, hloubka 700 mm, strojně</t>
  </si>
  <si>
    <t>-287377080</t>
  </si>
  <si>
    <t>R10.3</t>
  </si>
  <si>
    <t>Folie Elektro 220 mm, krycí výstražná fólie</t>
  </si>
  <si>
    <t>-236578319</t>
  </si>
  <si>
    <t>R10.4</t>
  </si>
  <si>
    <t>Zához kabelové rýhy - zemina třídy 4, šíře 350 mm, hloubka 700 mm, strojně</t>
  </si>
  <si>
    <t>-430496475</t>
  </si>
  <si>
    <t>R10.5</t>
  </si>
  <si>
    <t>Provizorní úprava terénu - zemina třídy 4</t>
  </si>
  <si>
    <t>1468888663</t>
  </si>
  <si>
    <t>R10.6</t>
  </si>
  <si>
    <t>Osazení betonové roury pro základ sloupu průměru 200-300 mm</t>
  </si>
  <si>
    <t>1257851281</t>
  </si>
  <si>
    <t>R10.7</t>
  </si>
  <si>
    <t>Jáma pro stožár VO, zemina třídy 3</t>
  </si>
  <si>
    <t>854844294</t>
  </si>
  <si>
    <t>R10.8</t>
  </si>
  <si>
    <t>Základ z prostého betonu do bednění</t>
  </si>
  <si>
    <t>-1628226411</t>
  </si>
  <si>
    <t>R10.9</t>
  </si>
  <si>
    <t>Beton střední třídy</t>
  </si>
  <si>
    <t>-1265156322</t>
  </si>
  <si>
    <t>R10.10</t>
  </si>
  <si>
    <t>Vodorovné přemístění výkopku z hor. 1-4 do 3000 m</t>
  </si>
  <si>
    <t>-1974260140</t>
  </si>
  <si>
    <t>R10.11</t>
  </si>
  <si>
    <t>Uložení sypaniny na skl. - sypanina na výšku přes 2 m</t>
  </si>
  <si>
    <t>-1405681584</t>
  </si>
  <si>
    <t>R10.12</t>
  </si>
  <si>
    <t>Řízený protlak pod komunikací vč. chráničky DN 120</t>
  </si>
  <si>
    <t>-1853813218</t>
  </si>
  <si>
    <t>R10.13</t>
  </si>
  <si>
    <t>Startovací a cílová jáma (3 m3), včetně záhozu</t>
  </si>
  <si>
    <t>1969652614</t>
  </si>
  <si>
    <t>R10.14</t>
  </si>
  <si>
    <t>Geodetické zaměření skutečného provedení</t>
  </si>
  <si>
    <t>1296378971</t>
  </si>
  <si>
    <t>R10.15</t>
  </si>
  <si>
    <t>Geodetické vytýčení stožárů</t>
  </si>
  <si>
    <t>1534140037</t>
  </si>
  <si>
    <t>R11</t>
  </si>
  <si>
    <t>Hodinové zúčtovací sazby</t>
  </si>
  <si>
    <t>R11.1</t>
  </si>
  <si>
    <t>Vyhledání připojného místa</t>
  </si>
  <si>
    <t>-1001783344</t>
  </si>
  <si>
    <t>R11.2</t>
  </si>
  <si>
    <t>Napojení na stávající zařízení</t>
  </si>
  <si>
    <t>2143934298</t>
  </si>
  <si>
    <t>R11.3</t>
  </si>
  <si>
    <t>Zabezpečení pracoviště</t>
  </si>
  <si>
    <t>-1304898867</t>
  </si>
  <si>
    <t>R12</t>
  </si>
  <si>
    <t>Ostatní profese</t>
  </si>
  <si>
    <t>R12.1</t>
  </si>
  <si>
    <t>Projektová dokumentace skutečného provedení - bude obsahovat: 6x vyhotovení dokumentace v listinné a digitální podobě, zakreslení změn</t>
  </si>
  <si>
    <t>-1507035997</t>
  </si>
  <si>
    <t>R12.2</t>
  </si>
  <si>
    <t>Spolupráce se správci inženýrských sítí</t>
  </si>
  <si>
    <t>616882509</t>
  </si>
  <si>
    <t>R12.3</t>
  </si>
  <si>
    <t>Opravy, údržba a průběžné čištění, kropení komunikací užívaných v průběhu stavby</t>
  </si>
  <si>
    <t>-1225380330</t>
  </si>
  <si>
    <t>R12.4</t>
  </si>
  <si>
    <t>Revizní technik</t>
  </si>
  <si>
    <t>2034664245</t>
  </si>
  <si>
    <t>R12.5</t>
  </si>
  <si>
    <t>Spolupráce s revizním technikem</t>
  </si>
  <si>
    <t>-1100997196</t>
  </si>
  <si>
    <t>R12.6</t>
  </si>
  <si>
    <t>Podružný materiál</t>
  </si>
  <si>
    <t>-455754172</t>
  </si>
  <si>
    <t>800 - Objekty úprav území</t>
  </si>
  <si>
    <t>N00 - Nepojmenované práce</t>
  </si>
  <si>
    <t xml:space="preserve">    N01 - Nepojmenovaný díl</t>
  </si>
  <si>
    <t xml:space="preserve">    N02 - Řez</t>
  </si>
  <si>
    <t xml:space="preserve">    N03 - Ochrana</t>
  </si>
  <si>
    <t xml:space="preserve">    N04 - Zlepšení</t>
  </si>
  <si>
    <t xml:space="preserve">    N05 - Strukturální substrát</t>
  </si>
  <si>
    <t xml:space="preserve">    N06 - Příprava a kypření</t>
  </si>
  <si>
    <t xml:space="preserve">    N07 - Výsadba</t>
  </si>
  <si>
    <t xml:space="preserve">    N08 - Trávník</t>
  </si>
  <si>
    <t>N00</t>
  </si>
  <si>
    <t>Nepojmenované práce</t>
  </si>
  <si>
    <t>N01</t>
  </si>
  <si>
    <t>Nepojmenovaný díl</t>
  </si>
  <si>
    <t>112 15-1312</t>
  </si>
  <si>
    <t>Pokácení stromu postupné bez spouštěním o průměru kemene přes 200 do 300 mm</t>
  </si>
  <si>
    <t>67835930</t>
  </si>
  <si>
    <t>112 15-1313</t>
  </si>
  <si>
    <t>Pokácení stromu postupné bez spouštěním o průměru kmene přes 300 do 400 mm</t>
  </si>
  <si>
    <t>-1496591857</t>
  </si>
  <si>
    <t>112 15-1314</t>
  </si>
  <si>
    <t>Pokácení stromu postupné bez spouštěním o průměru kmene přes 400 do 500mm</t>
  </si>
  <si>
    <t>-2066556029</t>
  </si>
  <si>
    <t>112 15-1315</t>
  </si>
  <si>
    <t>Pokácení stromu postupné bez spouštěním o průměru kmene   přes 500 do 600mm</t>
  </si>
  <si>
    <t>-1755538316</t>
  </si>
  <si>
    <t>112 15-1316</t>
  </si>
  <si>
    <t>Pokácení stromu postupné bez spouštěním o průměru kemene přes 600 do 700 mm</t>
  </si>
  <si>
    <t>-1876313660</t>
  </si>
  <si>
    <t>112 15-1319</t>
  </si>
  <si>
    <t>Pokácení stromu postupné bez spouštěním o průměru kmene přes 900 do 1000 mm</t>
  </si>
  <si>
    <t>-1292741604</t>
  </si>
  <si>
    <t>112 15-1111</t>
  </si>
  <si>
    <t>Pokácení stromu směrové v celku o průměru kmene přes 100 do 200mm</t>
  </si>
  <si>
    <t>-151451040</t>
  </si>
  <si>
    <t>112 15-1112</t>
  </si>
  <si>
    <t>Pokácení stromu směrové v celku o průměru kmene přes 200 do 300mm</t>
  </si>
  <si>
    <t>1069330723</t>
  </si>
  <si>
    <t>vlastní kalkulace</t>
  </si>
  <si>
    <t>Drcení ořezaných větví strojně vč. úklidu  plochy</t>
  </si>
  <si>
    <t>-1341430194</t>
  </si>
  <si>
    <t>112251221</t>
  </si>
  <si>
    <t xml:space="preserve">Odstranění pařezů odfrézováním hloubky do 500 mm v rovině </t>
  </si>
  <si>
    <t>1943020391</t>
  </si>
  <si>
    <t>171201401.R</t>
  </si>
  <si>
    <t>Uložení zahradního odpadu na skládky</t>
  </si>
  <si>
    <t>1164528459</t>
  </si>
  <si>
    <t>171201411.R</t>
  </si>
  <si>
    <t>Poplatek za uložení odpadu zahradního na skládce (skládkovné)</t>
  </si>
  <si>
    <t>1327557492</t>
  </si>
  <si>
    <t>N02</t>
  </si>
  <si>
    <t>Řez</t>
  </si>
  <si>
    <t>184 85-2213</t>
  </si>
  <si>
    <t>Zdravotní řez stromů o ploše koruny přes 60 do 90m2</t>
  </si>
  <si>
    <t>121731784</t>
  </si>
  <si>
    <t>184 85-2212</t>
  </si>
  <si>
    <t>Zdravotní řez stromů o ploše koruny přes 30 do 60m2</t>
  </si>
  <si>
    <t>1732125108</t>
  </si>
  <si>
    <t>184 85-2214</t>
  </si>
  <si>
    <t>Zdravotní řez stromů o ploše koruny přes 90 do 120 m2</t>
  </si>
  <si>
    <t>924994536</t>
  </si>
  <si>
    <t>-1870666286</t>
  </si>
  <si>
    <t>-1204483195</t>
  </si>
  <si>
    <t>-995470894</t>
  </si>
  <si>
    <t>N03</t>
  </si>
  <si>
    <t>Ochrana</t>
  </si>
  <si>
    <t>vlastní kalkulace_22</t>
  </si>
  <si>
    <t>Instalace ochranného oplocení chráněné kořenové zóny, výška min. 1,6 m (cena vč. jeho demontáže po dokončení stavby)</t>
  </si>
  <si>
    <t>513879072</t>
  </si>
  <si>
    <t>183 11-7312</t>
  </si>
  <si>
    <t>Výkop rýhy v kořenovém prostoru stromu technologií Air Spade šíře 0,30 m při hloubce do 400 mm –  místa možného výskytu kořenů</t>
  </si>
  <si>
    <t>1644619472</t>
  </si>
  <si>
    <t>vlastní kalkulace_23</t>
  </si>
  <si>
    <t xml:space="preserve">Odborné ošetření kořenů </t>
  </si>
  <si>
    <t>kpl</t>
  </si>
  <si>
    <t>-644893645</t>
  </si>
  <si>
    <t>N04</t>
  </si>
  <si>
    <t>Zlepšení</t>
  </si>
  <si>
    <t>183 11-7312.R</t>
  </si>
  <si>
    <t>Výkop rýhy v kořenovém prostoru stromu technologií Air Spade šíře 0,25 m při hloubce do 400 mm – rýhy radiálního mulčování</t>
  </si>
  <si>
    <t>-1828996601</t>
  </si>
  <si>
    <t>vlastní kalkulace_24</t>
  </si>
  <si>
    <t>Vyplnění rýh radiálního mulčování  štěrkovým substrátem</t>
  </si>
  <si>
    <t>598414435</t>
  </si>
  <si>
    <t>specifikace</t>
  </si>
  <si>
    <t>Štěrkový substrát (B) vč. míchání a dopravy</t>
  </si>
  <si>
    <t>-1789093891</t>
  </si>
  <si>
    <t>vlastní kalkulace_2</t>
  </si>
  <si>
    <t>Odvoz a likvidace vytěžené zeminy vč. uložení na skládku</t>
  </si>
  <si>
    <t>433150920</t>
  </si>
  <si>
    <t>N05</t>
  </si>
  <si>
    <t>Strukturální substrát</t>
  </si>
  <si>
    <t>131351104</t>
  </si>
  <si>
    <t>Hloubení jam nezapažených v hornině třídy těžitelnosti II, skupiny 4 objem do 500 m3 strojně</t>
  </si>
  <si>
    <t>750193718</t>
  </si>
  <si>
    <t>162251121</t>
  </si>
  <si>
    <t>Vodorovné přemístění do 20 m výkopku/sypaniny z horniny třídy těžitelnosti II, skupiny 4 a 5</t>
  </si>
  <si>
    <t>165948607</t>
  </si>
  <si>
    <t>162751137</t>
  </si>
  <si>
    <t>Vodorovné přemístění do 10000 m výkopku/sypaniny z horniny třídy těžitelnosti II, skupiny 4 a 5</t>
  </si>
  <si>
    <t>900794041</t>
  </si>
  <si>
    <t>167151112</t>
  </si>
  <si>
    <t>Nakládání výkopku z hornin třídy těžitelnosti II, skupiny 4 a 5 přes 100 m3</t>
  </si>
  <si>
    <t>-95956776</t>
  </si>
  <si>
    <t>171201231</t>
  </si>
  <si>
    <t>Poplatek za uložení zeminy a kamení na recyklační skládce (skládkovné) kód odpadu 17 05 04</t>
  </si>
  <si>
    <t>-1322054827</t>
  </si>
  <si>
    <t>vlastní kalkulace_3</t>
  </si>
  <si>
    <t>Návoz a rozprostření strukturálního substrátu A  vč. hutnění  (30 MPa) po vrstvách 0,3 m (armovací síť)</t>
  </si>
  <si>
    <t>36405195</t>
  </si>
  <si>
    <t>specifikace_0</t>
  </si>
  <si>
    <t>Strukturální substrát (typ A)</t>
  </si>
  <si>
    <t>-1432492180</t>
  </si>
  <si>
    <t>specifikace_1</t>
  </si>
  <si>
    <t>Armovací síť 1,5 x 1,5 m  (průměr drátu 8 mm, oka 100x100 mm)</t>
  </si>
  <si>
    <t>655730932</t>
  </si>
  <si>
    <t>vlastní kalkulace_4</t>
  </si>
  <si>
    <t>Hutnění finální vrstvy 45 MPa</t>
  </si>
  <si>
    <t>516516016</t>
  </si>
  <si>
    <t>vlastní kalkulace_5</t>
  </si>
  <si>
    <t>Překrytí geotextilií</t>
  </si>
  <si>
    <t>-620695765</t>
  </si>
  <si>
    <t>specifikace_2</t>
  </si>
  <si>
    <t xml:space="preserve">Dočasné bednění dřevěné 1x1x0,5 m </t>
  </si>
  <si>
    <t>-940331734</t>
  </si>
  <si>
    <t>vlastní kalkulace_6</t>
  </si>
  <si>
    <t>Odstranění dočasného bednění v místě výsadbových jam</t>
  </si>
  <si>
    <t>-1756856666</t>
  </si>
  <si>
    <t>vlastní kalkulace_7</t>
  </si>
  <si>
    <t>Rozprostření kokosové rohože (separační vrstvy) a uložení zátěžové kotvy (armovací síť)</t>
  </si>
  <si>
    <t>-97238097</t>
  </si>
  <si>
    <t>specifikace_3</t>
  </si>
  <si>
    <t>Kokosová rohož 800 g/m2</t>
  </si>
  <si>
    <t>2027242538</t>
  </si>
  <si>
    <t>N06</t>
  </si>
  <si>
    <t>Příprava a kypření</t>
  </si>
  <si>
    <t>vlastní kalkulace_8</t>
  </si>
  <si>
    <t>Strojní výkop do hl. 0,7 m s převrstvením (homogenizací) a navrácením zeminy do rýhy vč. zapracování příměsí</t>
  </si>
  <si>
    <t>631330406</t>
  </si>
  <si>
    <t>specifikace_4</t>
  </si>
  <si>
    <t>Biouhel netřízený (50 l/m3)</t>
  </si>
  <si>
    <t>-784981403</t>
  </si>
  <si>
    <t>specifikace_5</t>
  </si>
  <si>
    <t>Kompost fr. 0/10 (100 l/m3)</t>
  </si>
  <si>
    <t>-711089994</t>
  </si>
  <si>
    <t>183101115.R</t>
  </si>
  <si>
    <t>Hloubení jam pro výsadbu bez výměny půdy do 0,4 m3</t>
  </si>
  <si>
    <t>1644009899</t>
  </si>
  <si>
    <t>N07</t>
  </si>
  <si>
    <t>Výsadba</t>
  </si>
  <si>
    <t>184102115</t>
  </si>
  <si>
    <t>Výsadba dřeviny s balem o průměru do 600 mm do jamky se zalitím v rovině a svahu do 1:5</t>
  </si>
  <si>
    <t>-554641738</t>
  </si>
  <si>
    <t>specifikace_6</t>
  </si>
  <si>
    <t>Štěrkový substrát  typ B pro výsadbu do strukturálního substrátu 1 m3/strom vč. míchání a dopravy</t>
  </si>
  <si>
    <t>249799059</t>
  </si>
  <si>
    <t>184215231.R</t>
  </si>
  <si>
    <t>Ukotvení dřeviny podzemním kotvením na konstrukci (zátěžová kotva) obvodu kmene do 200 mm</t>
  </si>
  <si>
    <t>CS ÚRS 2022 01</t>
  </si>
  <si>
    <t>1006540425</t>
  </si>
  <si>
    <t>specifikace_7</t>
  </si>
  <si>
    <t>kotvící popruhy - kotvící instalační sada pro kotvení dřevin za bal (velikost 18/20)</t>
  </si>
  <si>
    <t>-1895956057</t>
  </si>
  <si>
    <t>vlastní kalkulace_9</t>
  </si>
  <si>
    <t>Mulčování vrstvou štěrkového mlatu o mocnosti 50 mm</t>
  </si>
  <si>
    <t>m4</t>
  </si>
  <si>
    <t>-2126654877</t>
  </si>
  <si>
    <t>specifikace_8</t>
  </si>
  <si>
    <t>Směs pro „štěrkový mlat“</t>
  </si>
  <si>
    <t>-1782286782</t>
  </si>
  <si>
    <t>184215133</t>
  </si>
  <si>
    <t>Ukotvení kmene dřevin třemi kůly D do 0,1 m dl přes 2 do 3 m</t>
  </si>
  <si>
    <t>-1952174297</t>
  </si>
  <si>
    <t>vlastní kalkulace_10</t>
  </si>
  <si>
    <t>Kůly o délce minimálně 3,0 m pro nadzemí kotvení dřevin, průměr kůlů minimálně 7 cm (kalkulovány 3 kůly na strom)</t>
  </si>
  <si>
    <t>-1491421439</t>
  </si>
  <si>
    <t>vlastní_kalkulace_11</t>
  </si>
  <si>
    <t>Příčné spojky ke kotvícím kůlům polokulaté, průměr 6 cm (kalkulováno 12 spojek/strom), délka příčky 60 cm</t>
  </si>
  <si>
    <t>-1950598824</t>
  </si>
  <si>
    <t>vlastní kalkulace_12</t>
  </si>
  <si>
    <t>Úvazky (komplet na jeden strom kotvený třemi kůly, kalkulován komplet na 1 strom)</t>
  </si>
  <si>
    <t>1677379348</t>
  </si>
  <si>
    <t>vlastní kalkulace_13</t>
  </si>
  <si>
    <t xml:space="preserve">Ochrana spodní části kmene  (Tree Protect barvy hnědé) </t>
  </si>
  <si>
    <t>-297482590</t>
  </si>
  <si>
    <t>184852312</t>
  </si>
  <si>
    <t>Řez stromu výchovný alejových stromů výšky přes 4 do 6 m</t>
  </si>
  <si>
    <t>-1593111534</t>
  </si>
  <si>
    <t>vlastní kalkulace_14</t>
  </si>
  <si>
    <t>Nátěr kmene ochranným nátěrem typu Arboflex (dvou vrstvý nátěr - základní a krycí vrstva), vč. přípravku</t>
  </si>
  <si>
    <t>680167093</t>
  </si>
  <si>
    <t>vlastní kalkulace_15</t>
  </si>
  <si>
    <t>Zřízení závlahové mísy ve volném terénu</t>
  </si>
  <si>
    <t>602076744</t>
  </si>
  <si>
    <t>specifikace_9</t>
  </si>
  <si>
    <t>Acer ´Pacific Sunset´, 18/20 3xv W.RB, vč. dopravy a manipulace</t>
  </si>
  <si>
    <t>-1018849038</t>
  </si>
  <si>
    <t>specifikace_10</t>
  </si>
  <si>
    <t>Acer saccharinum , 20/25 4xv W.RB, vč. dopravy a manipulace</t>
  </si>
  <si>
    <t>1841077368</t>
  </si>
  <si>
    <t>specifikace_11</t>
  </si>
  <si>
    <t>Parrotia persica, M/ST 250/300 W.RB,  vč. dopravy a manipulace</t>
  </si>
  <si>
    <t>-1163409275</t>
  </si>
  <si>
    <t>specifikace_12</t>
  </si>
  <si>
    <t>Quercus bicolor, 20/25 4xv W.RB,  vč. dopravy a manipulace</t>
  </si>
  <si>
    <t>-917172304</t>
  </si>
  <si>
    <t>specifikace_13</t>
  </si>
  <si>
    <t>Tilia platyphyllos, 18/20 3xv W.RB,  vč. dopravy a manipulace</t>
  </si>
  <si>
    <t>1580168421</t>
  </si>
  <si>
    <t>vlastní kalkulace_16</t>
  </si>
  <si>
    <t>Mulčování jemným organickým mulčem o vrstvě 80 mm vč. spotřeby materiálu</t>
  </si>
  <si>
    <t>259370115</t>
  </si>
  <si>
    <t>N08</t>
  </si>
  <si>
    <t>Trávník</t>
  </si>
  <si>
    <t>183 40 2121</t>
  </si>
  <si>
    <t>Rozrušení půdy do hloubky 200 mm v rovině-svahu do 1:5  do 500m2</t>
  </si>
  <si>
    <t>1418146701</t>
  </si>
  <si>
    <t>vlastní kalkulace_17</t>
  </si>
  <si>
    <t>Dodání atestovaného substrátu pro trávníky z kompostu  o pH max.6,8 a min. 5 vč. dopravy</t>
  </si>
  <si>
    <t>-1315759683</t>
  </si>
  <si>
    <t>vlastní kalkulace_18</t>
  </si>
  <si>
    <t>Dodání  travního osiva (30g/m2)</t>
  </si>
  <si>
    <t>kg</t>
  </si>
  <si>
    <t>-972371717</t>
  </si>
  <si>
    <t>vlastní kalkulace_19</t>
  </si>
  <si>
    <t>Dodání křemičitého ostrohranného sklářského písku vč. dopravy</t>
  </si>
  <si>
    <t>-1830429305</t>
  </si>
  <si>
    <t>vlastní kalkulace_20</t>
  </si>
  <si>
    <t>Dodání biouhlu netřízeného vč. dopravy</t>
  </si>
  <si>
    <t>957953122</t>
  </si>
  <si>
    <t>184 85 4115</t>
  </si>
  <si>
    <t>Míchání veg. substrátů v homogenizačním zařízení v  přes 100m3</t>
  </si>
  <si>
    <t>-817458250</t>
  </si>
  <si>
    <t>181 11 1111</t>
  </si>
  <si>
    <t>Plošná úprava terénu  do 500 m2 plochy v rovině 50-100 mm</t>
  </si>
  <si>
    <t>-658862700</t>
  </si>
  <si>
    <t>vlastní kalkulace_21</t>
  </si>
  <si>
    <t>Rozprostření a urovnání veg. substrátu do vrstvy 0,1 m</t>
  </si>
  <si>
    <t>-1933778079</t>
  </si>
  <si>
    <t>181 41 1131</t>
  </si>
  <si>
    <t>Založení parkového trávníku v rovině do 1000m2 (30 g/m2)</t>
  </si>
  <si>
    <t>1943437018</t>
  </si>
  <si>
    <t>OST - Ostatní a vedlejší náklady</t>
  </si>
  <si>
    <t>OST - Ostatní</t>
  </si>
  <si>
    <t xml:space="preserve">    O01 - Ostatní náklady</t>
  </si>
  <si>
    <t xml:space="preserve">    VRN - Vedlejší rozpočtové náklady</t>
  </si>
  <si>
    <t>Ostatní</t>
  </si>
  <si>
    <t>O01</t>
  </si>
  <si>
    <t>Ostatní náklady</t>
  </si>
  <si>
    <t>O01-101</t>
  </si>
  <si>
    <t>Staveniště, zajištění přístupu k nemovitostem, náklady způsobené obnovou případných poškození, případným archeologickým průzkumem, zajištění průběžného úklidu komunikací (kropení, čištění od bahna), atd.</t>
  </si>
  <si>
    <t>262144</t>
  </si>
  <si>
    <t>-2140956958</t>
  </si>
  <si>
    <t>O01-102</t>
  </si>
  <si>
    <t>Zkoušky a revize vyplývající z příslušné technické zprávy (např. zkouška hutnění)</t>
  </si>
  <si>
    <t>43189452</t>
  </si>
  <si>
    <t>O01-103</t>
  </si>
  <si>
    <t>Předání a převzetí díla, dokumentace skutečného provedení, geodetické zaměření skutečného provedení</t>
  </si>
  <si>
    <t>831527625</t>
  </si>
  <si>
    <t>VRN</t>
  </si>
  <si>
    <t>Vedlejší rozpočtové náklady</t>
  </si>
  <si>
    <t>V01-101</t>
  </si>
  <si>
    <t>Vytýčení stávajících sítí</t>
  </si>
  <si>
    <t>1024</t>
  </si>
  <si>
    <t>-855996131</t>
  </si>
  <si>
    <t>V01-102</t>
  </si>
  <si>
    <t>Vytýčení stavby</t>
  </si>
  <si>
    <t>-1533606389</t>
  </si>
  <si>
    <t>V01-103</t>
  </si>
  <si>
    <t>Pasportizace stávajícího stavu přilehlých komunikací, budov a konstrukcí</t>
  </si>
  <si>
    <t>-453116660</t>
  </si>
  <si>
    <t>V01-104</t>
  </si>
  <si>
    <t>Zařízení staveniště</t>
  </si>
  <si>
    <t>2074789424</t>
  </si>
  <si>
    <t>V01-105</t>
  </si>
  <si>
    <t>Provozní vlivy, náklady způsobené omezením okolní dopravou, případné havarijní opravy, atd.</t>
  </si>
  <si>
    <t>-1489928895</t>
  </si>
  <si>
    <t>V01-106</t>
  </si>
  <si>
    <t>Návrh dopravně inženýrských opatření</t>
  </si>
  <si>
    <t>78878053</t>
  </si>
  <si>
    <t>V01-107</t>
  </si>
  <si>
    <t>Dopravně inženýrská opatření</t>
  </si>
  <si>
    <t>-2019992983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</si>
</sst>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19"/>
      <c r="AL5" s="19"/>
      <c r="AM5" s="19"/>
      <c r="AN5" s="19"/>
      <c r="AO5" s="19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19"/>
      <c r="AL6" s="19"/>
      <c r="AM6" s="19"/>
      <c r="AN6" s="19"/>
      <c r="AO6" s="19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8"/>
      <c r="BS13" s="14" t="s">
        <v>6</v>
      </c>
    </row>
    <row r="14" spans="1:74" ht="12.75">
      <c r="B14" s="18"/>
      <c r="C14" s="19"/>
      <c r="D14" s="19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37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38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39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35" t="s">
        <v>48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2">
        <f>SUM(AK26:AK33)</f>
        <v>0</v>
      </c>
      <c r="AL35" s="233"/>
      <c r="AM35" s="233"/>
      <c r="AN35" s="233"/>
      <c r="AO35" s="23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211049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5" t="str">
        <f>K6</f>
        <v>Rekonstrukce ul. Královská cesta (úsek Polepská - Vávrova), Kolín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Kolín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0" t="str">
        <f>IF(AN8= "","",AN8)</f>
        <v>6. 12. 2022</v>
      </c>
      <c r="AN87" s="24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Kolín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41" t="str">
        <f>IF(E17="","",E17)</f>
        <v>TIMAO s.r.o.</v>
      </c>
      <c r="AN89" s="242"/>
      <c r="AO89" s="242"/>
      <c r="AP89" s="242"/>
      <c r="AQ89" s="33"/>
      <c r="AR89" s="36"/>
      <c r="AS89" s="244" t="s">
        <v>56</v>
      </c>
      <c r="AT89" s="24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41" t="str">
        <f>IF(E20="","",E20)</f>
        <v xml:space="preserve"> </v>
      </c>
      <c r="AN90" s="242"/>
      <c r="AO90" s="242"/>
      <c r="AP90" s="242"/>
      <c r="AQ90" s="33"/>
      <c r="AR90" s="36"/>
      <c r="AS90" s="246"/>
      <c r="AT90" s="24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8"/>
      <c r="AT91" s="24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1" t="s">
        <v>57</v>
      </c>
      <c r="D92" s="212"/>
      <c r="E92" s="212"/>
      <c r="F92" s="212"/>
      <c r="G92" s="212"/>
      <c r="H92" s="70"/>
      <c r="I92" s="214" t="s">
        <v>58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39" t="s">
        <v>59</v>
      </c>
      <c r="AH92" s="212"/>
      <c r="AI92" s="212"/>
      <c r="AJ92" s="212"/>
      <c r="AK92" s="212"/>
      <c r="AL92" s="212"/>
      <c r="AM92" s="212"/>
      <c r="AN92" s="214" t="s">
        <v>60</v>
      </c>
      <c r="AO92" s="212"/>
      <c r="AP92" s="243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0">
        <f>ROUND(SUM(AG95:AG104),2)</f>
        <v>0</v>
      </c>
      <c r="AH94" s="250"/>
      <c r="AI94" s="250"/>
      <c r="AJ94" s="250"/>
      <c r="AK94" s="250"/>
      <c r="AL94" s="250"/>
      <c r="AM94" s="250"/>
      <c r="AN94" s="251">
        <f t="shared" ref="AN94:AN104" si="0">SUM(AG94,AT94)</f>
        <v>0</v>
      </c>
      <c r="AO94" s="251"/>
      <c r="AP94" s="251"/>
      <c r="AQ94" s="82" t="s">
        <v>1</v>
      </c>
      <c r="AR94" s="83"/>
      <c r="AS94" s="84">
        <f>ROUND(SUM(AS95:AS104),2)</f>
        <v>0</v>
      </c>
      <c r="AT94" s="85">
        <f t="shared" ref="AT94:AT104" si="1">ROUND(SUM(AV94:AW94),2)</f>
        <v>0</v>
      </c>
      <c r="AU94" s="86">
        <f>ROUND(SUM(AU95:AU104),5)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ROUND(SUM(AZ95:AZ104),2)</f>
        <v>0</v>
      </c>
      <c r="BA94" s="85">
        <f>ROUND(SUM(BA95:BA104),2)</f>
        <v>0</v>
      </c>
      <c r="BB94" s="85">
        <f>ROUND(SUM(BB95:BB104),2)</f>
        <v>0</v>
      </c>
      <c r="BC94" s="85">
        <f>ROUND(SUM(BC95:BC104),2)</f>
        <v>0</v>
      </c>
      <c r="BD94" s="87">
        <f>ROUND(SUM(BD95:BD104),2)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13" t="s">
        <v>81</v>
      </c>
      <c r="E95" s="213"/>
      <c r="F95" s="213"/>
      <c r="G95" s="213"/>
      <c r="H95" s="213"/>
      <c r="I95" s="93"/>
      <c r="J95" s="213" t="s">
        <v>82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37">
        <f>'100 - Objekty pozemních k...'!J30</f>
        <v>0</v>
      </c>
      <c r="AH95" s="238"/>
      <c r="AI95" s="238"/>
      <c r="AJ95" s="238"/>
      <c r="AK95" s="238"/>
      <c r="AL95" s="238"/>
      <c r="AM95" s="238"/>
      <c r="AN95" s="237">
        <f t="shared" si="0"/>
        <v>0</v>
      </c>
      <c r="AO95" s="238"/>
      <c r="AP95" s="238"/>
      <c r="AQ95" s="94" t="s">
        <v>83</v>
      </c>
      <c r="AR95" s="95"/>
      <c r="AS95" s="96">
        <v>0</v>
      </c>
      <c r="AT95" s="97">
        <f t="shared" si="1"/>
        <v>0</v>
      </c>
      <c r="AU95" s="98">
        <f>'100 - Objekty pozemních k...'!P126</f>
        <v>0</v>
      </c>
      <c r="AV95" s="97">
        <f>'100 - Objekty pozemních k...'!J33</f>
        <v>0</v>
      </c>
      <c r="AW95" s="97">
        <f>'100 - Objekty pozemních k...'!J34</f>
        <v>0</v>
      </c>
      <c r="AX95" s="97">
        <f>'100 - Objekty pozemních k...'!J35</f>
        <v>0</v>
      </c>
      <c r="AY95" s="97">
        <f>'100 - Objekty pozemních k...'!J36</f>
        <v>0</v>
      </c>
      <c r="AZ95" s="97">
        <f>'100 - Objekty pozemních k...'!F33</f>
        <v>0</v>
      </c>
      <c r="BA95" s="97">
        <f>'100 - Objekty pozemních k...'!F34</f>
        <v>0</v>
      </c>
      <c r="BB95" s="97">
        <f>'100 - Objekty pozemních k...'!F35</f>
        <v>0</v>
      </c>
      <c r="BC95" s="97">
        <f>'100 - Objekty pozemních k...'!F36</f>
        <v>0</v>
      </c>
      <c r="BD95" s="99">
        <f>'100 - Objekty pozemních k...'!F37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16.5" customHeight="1">
      <c r="A96" s="90" t="s">
        <v>80</v>
      </c>
      <c r="B96" s="91"/>
      <c r="C96" s="92"/>
      <c r="D96" s="213" t="s">
        <v>87</v>
      </c>
      <c r="E96" s="213"/>
      <c r="F96" s="213"/>
      <c r="G96" s="213"/>
      <c r="H96" s="213"/>
      <c r="I96" s="93"/>
      <c r="J96" s="213" t="s">
        <v>88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37">
        <f>'300.1 - Kanalizace ul. Kr...'!J30</f>
        <v>0</v>
      </c>
      <c r="AH96" s="238"/>
      <c r="AI96" s="238"/>
      <c r="AJ96" s="238"/>
      <c r="AK96" s="238"/>
      <c r="AL96" s="238"/>
      <c r="AM96" s="238"/>
      <c r="AN96" s="237">
        <f t="shared" si="0"/>
        <v>0</v>
      </c>
      <c r="AO96" s="238"/>
      <c r="AP96" s="238"/>
      <c r="AQ96" s="94" t="s">
        <v>83</v>
      </c>
      <c r="AR96" s="95"/>
      <c r="AS96" s="96">
        <v>0</v>
      </c>
      <c r="AT96" s="97">
        <f t="shared" si="1"/>
        <v>0</v>
      </c>
      <c r="AU96" s="98">
        <f>'300.1 - Kanalizace ul. Kr...'!P129</f>
        <v>0</v>
      </c>
      <c r="AV96" s="97">
        <f>'300.1 - Kanalizace ul. Kr...'!J33</f>
        <v>0</v>
      </c>
      <c r="AW96" s="97">
        <f>'300.1 - Kanalizace ul. Kr...'!J34</f>
        <v>0</v>
      </c>
      <c r="AX96" s="97">
        <f>'300.1 - Kanalizace ul. Kr...'!J35</f>
        <v>0</v>
      </c>
      <c r="AY96" s="97">
        <f>'300.1 - Kanalizace ul. Kr...'!J36</f>
        <v>0</v>
      </c>
      <c r="AZ96" s="97">
        <f>'300.1 - Kanalizace ul. Kr...'!F33</f>
        <v>0</v>
      </c>
      <c r="BA96" s="97">
        <f>'300.1 - Kanalizace ul. Kr...'!F34</f>
        <v>0</v>
      </c>
      <c r="BB96" s="97">
        <f>'300.1 - Kanalizace ul. Kr...'!F35</f>
        <v>0</v>
      </c>
      <c r="BC96" s="97">
        <f>'300.1 - Kanalizace ul. Kr...'!F36</f>
        <v>0</v>
      </c>
      <c r="BD96" s="99">
        <f>'300.1 - Kanalizace ul. Kr...'!F37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91" s="7" customFormat="1" ht="24.75" customHeight="1">
      <c r="A97" s="90" t="s">
        <v>80</v>
      </c>
      <c r="B97" s="91"/>
      <c r="C97" s="92"/>
      <c r="D97" s="213" t="s">
        <v>90</v>
      </c>
      <c r="E97" s="213"/>
      <c r="F97" s="213"/>
      <c r="G97" s="213"/>
      <c r="H97" s="213"/>
      <c r="I97" s="93"/>
      <c r="J97" s="213" t="s">
        <v>91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37">
        <f>'300.1.1 - Splaškové kanal...'!J30</f>
        <v>0</v>
      </c>
      <c r="AH97" s="238"/>
      <c r="AI97" s="238"/>
      <c r="AJ97" s="238"/>
      <c r="AK97" s="238"/>
      <c r="AL97" s="238"/>
      <c r="AM97" s="238"/>
      <c r="AN97" s="237">
        <f t="shared" si="0"/>
        <v>0</v>
      </c>
      <c r="AO97" s="238"/>
      <c r="AP97" s="238"/>
      <c r="AQ97" s="94" t="s">
        <v>83</v>
      </c>
      <c r="AR97" s="95"/>
      <c r="AS97" s="96">
        <v>0</v>
      </c>
      <c r="AT97" s="97">
        <f t="shared" si="1"/>
        <v>0</v>
      </c>
      <c r="AU97" s="98">
        <f>'300.1.1 - Splaškové kanal...'!P124</f>
        <v>0</v>
      </c>
      <c r="AV97" s="97">
        <f>'300.1.1 - Splaškové kanal...'!J33</f>
        <v>0</v>
      </c>
      <c r="AW97" s="97">
        <f>'300.1.1 - Splaškové kanal...'!J34</f>
        <v>0</v>
      </c>
      <c r="AX97" s="97">
        <f>'300.1.1 - Splaškové kanal...'!J35</f>
        <v>0</v>
      </c>
      <c r="AY97" s="97">
        <f>'300.1.1 - Splaškové kanal...'!J36</f>
        <v>0</v>
      </c>
      <c r="AZ97" s="97">
        <f>'300.1.1 - Splaškové kanal...'!F33</f>
        <v>0</v>
      </c>
      <c r="BA97" s="97">
        <f>'300.1.1 - Splaškové kanal...'!F34</f>
        <v>0</v>
      </c>
      <c r="BB97" s="97">
        <f>'300.1.1 - Splaškové kanal...'!F35</f>
        <v>0</v>
      </c>
      <c r="BC97" s="97">
        <f>'300.1.1 - Splaškové kanal...'!F36</f>
        <v>0</v>
      </c>
      <c r="BD97" s="99">
        <f>'300.1.1 - Splaškové kanal...'!F37</f>
        <v>0</v>
      </c>
      <c r="BT97" s="100" t="s">
        <v>84</v>
      </c>
      <c r="BV97" s="100" t="s">
        <v>78</v>
      </c>
      <c r="BW97" s="100" t="s">
        <v>92</v>
      </c>
      <c r="BX97" s="100" t="s">
        <v>5</v>
      </c>
      <c r="CL97" s="100" t="s">
        <v>1</v>
      </c>
      <c r="CM97" s="100" t="s">
        <v>86</v>
      </c>
    </row>
    <row r="98" spans="1:91" s="7" customFormat="1" ht="24.75" customHeight="1">
      <c r="A98" s="90" t="s">
        <v>80</v>
      </c>
      <c r="B98" s="91"/>
      <c r="C98" s="92"/>
      <c r="D98" s="213" t="s">
        <v>93</v>
      </c>
      <c r="E98" s="213"/>
      <c r="F98" s="213"/>
      <c r="G98" s="213"/>
      <c r="H98" s="213"/>
      <c r="I98" s="93"/>
      <c r="J98" s="213" t="s">
        <v>94</v>
      </c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37">
        <f>'300.1.2 - Dešťové kanaliz...'!J30</f>
        <v>0</v>
      </c>
      <c r="AH98" s="238"/>
      <c r="AI98" s="238"/>
      <c r="AJ98" s="238"/>
      <c r="AK98" s="238"/>
      <c r="AL98" s="238"/>
      <c r="AM98" s="238"/>
      <c r="AN98" s="237">
        <f t="shared" si="0"/>
        <v>0</v>
      </c>
      <c r="AO98" s="238"/>
      <c r="AP98" s="238"/>
      <c r="AQ98" s="94" t="s">
        <v>83</v>
      </c>
      <c r="AR98" s="95"/>
      <c r="AS98" s="96">
        <v>0</v>
      </c>
      <c r="AT98" s="97">
        <f t="shared" si="1"/>
        <v>0</v>
      </c>
      <c r="AU98" s="98">
        <f>'300.1.2 - Dešťové kanaliz...'!P125</f>
        <v>0</v>
      </c>
      <c r="AV98" s="97">
        <f>'300.1.2 - Dešťové kanaliz...'!J33</f>
        <v>0</v>
      </c>
      <c r="AW98" s="97">
        <f>'300.1.2 - Dešťové kanaliz...'!J34</f>
        <v>0</v>
      </c>
      <c r="AX98" s="97">
        <f>'300.1.2 - Dešťové kanaliz...'!J35</f>
        <v>0</v>
      </c>
      <c r="AY98" s="97">
        <f>'300.1.2 - Dešťové kanaliz...'!J36</f>
        <v>0</v>
      </c>
      <c r="AZ98" s="97">
        <f>'300.1.2 - Dešťové kanaliz...'!F33</f>
        <v>0</v>
      </c>
      <c r="BA98" s="97">
        <f>'300.1.2 - Dešťové kanaliz...'!F34</f>
        <v>0</v>
      </c>
      <c r="BB98" s="97">
        <f>'300.1.2 - Dešťové kanaliz...'!F35</f>
        <v>0</v>
      </c>
      <c r="BC98" s="97">
        <f>'300.1.2 - Dešťové kanaliz...'!F36</f>
        <v>0</v>
      </c>
      <c r="BD98" s="99">
        <f>'300.1.2 - Dešťové kanaliz...'!F37</f>
        <v>0</v>
      </c>
      <c r="BT98" s="100" t="s">
        <v>84</v>
      </c>
      <c r="BV98" s="100" t="s">
        <v>78</v>
      </c>
      <c r="BW98" s="100" t="s">
        <v>95</v>
      </c>
      <c r="BX98" s="100" t="s">
        <v>5</v>
      </c>
      <c r="CL98" s="100" t="s">
        <v>1</v>
      </c>
      <c r="CM98" s="100" t="s">
        <v>86</v>
      </c>
    </row>
    <row r="99" spans="1:91" s="7" customFormat="1" ht="16.5" customHeight="1">
      <c r="A99" s="90" t="s">
        <v>80</v>
      </c>
      <c r="B99" s="91"/>
      <c r="C99" s="92"/>
      <c r="D99" s="213" t="s">
        <v>96</v>
      </c>
      <c r="E99" s="213"/>
      <c r="F99" s="213"/>
      <c r="G99" s="213"/>
      <c r="H99" s="213"/>
      <c r="I99" s="93"/>
      <c r="J99" s="213" t="s">
        <v>97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37">
        <f>'300.2 - Kanalizace ul. Je...'!J30</f>
        <v>0</v>
      </c>
      <c r="AH99" s="238"/>
      <c r="AI99" s="238"/>
      <c r="AJ99" s="238"/>
      <c r="AK99" s="238"/>
      <c r="AL99" s="238"/>
      <c r="AM99" s="238"/>
      <c r="AN99" s="237">
        <f t="shared" si="0"/>
        <v>0</v>
      </c>
      <c r="AO99" s="238"/>
      <c r="AP99" s="238"/>
      <c r="AQ99" s="94" t="s">
        <v>83</v>
      </c>
      <c r="AR99" s="95"/>
      <c r="AS99" s="96">
        <v>0</v>
      </c>
      <c r="AT99" s="97">
        <f t="shared" si="1"/>
        <v>0</v>
      </c>
      <c r="AU99" s="98">
        <f>'300.2 - Kanalizace ul. Je...'!P129</f>
        <v>0</v>
      </c>
      <c r="AV99" s="97">
        <f>'300.2 - Kanalizace ul. Je...'!J33</f>
        <v>0</v>
      </c>
      <c r="AW99" s="97">
        <f>'300.2 - Kanalizace ul. Je...'!J34</f>
        <v>0</v>
      </c>
      <c r="AX99" s="97">
        <f>'300.2 - Kanalizace ul. Je...'!J35</f>
        <v>0</v>
      </c>
      <c r="AY99" s="97">
        <f>'300.2 - Kanalizace ul. Je...'!J36</f>
        <v>0</v>
      </c>
      <c r="AZ99" s="97">
        <f>'300.2 - Kanalizace ul. Je...'!F33</f>
        <v>0</v>
      </c>
      <c r="BA99" s="97">
        <f>'300.2 - Kanalizace ul. Je...'!F34</f>
        <v>0</v>
      </c>
      <c r="BB99" s="97">
        <f>'300.2 - Kanalizace ul. Je...'!F35</f>
        <v>0</v>
      </c>
      <c r="BC99" s="97">
        <f>'300.2 - Kanalizace ul. Je...'!F36</f>
        <v>0</v>
      </c>
      <c r="BD99" s="99">
        <f>'300.2 - Kanalizace ul. Je...'!F37</f>
        <v>0</v>
      </c>
      <c r="BT99" s="100" t="s">
        <v>84</v>
      </c>
      <c r="BV99" s="100" t="s">
        <v>78</v>
      </c>
      <c r="BW99" s="100" t="s">
        <v>98</v>
      </c>
      <c r="BX99" s="100" t="s">
        <v>5</v>
      </c>
      <c r="CL99" s="100" t="s">
        <v>1</v>
      </c>
      <c r="CM99" s="100" t="s">
        <v>86</v>
      </c>
    </row>
    <row r="100" spans="1:91" s="7" customFormat="1" ht="24.75" customHeight="1">
      <c r="A100" s="90" t="s">
        <v>80</v>
      </c>
      <c r="B100" s="91"/>
      <c r="C100" s="92"/>
      <c r="D100" s="213" t="s">
        <v>99</v>
      </c>
      <c r="E100" s="213"/>
      <c r="F100" s="213"/>
      <c r="G100" s="213"/>
      <c r="H100" s="213"/>
      <c r="I100" s="93"/>
      <c r="J100" s="213" t="s">
        <v>100</v>
      </c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237">
        <f>'300.2.1 - Splaškové kanal...'!J30</f>
        <v>0</v>
      </c>
      <c r="AH100" s="238"/>
      <c r="AI100" s="238"/>
      <c r="AJ100" s="238"/>
      <c r="AK100" s="238"/>
      <c r="AL100" s="238"/>
      <c r="AM100" s="238"/>
      <c r="AN100" s="237">
        <f t="shared" si="0"/>
        <v>0</v>
      </c>
      <c r="AO100" s="238"/>
      <c r="AP100" s="238"/>
      <c r="AQ100" s="94" t="s">
        <v>83</v>
      </c>
      <c r="AR100" s="95"/>
      <c r="AS100" s="96">
        <v>0</v>
      </c>
      <c r="AT100" s="97">
        <f t="shared" si="1"/>
        <v>0</v>
      </c>
      <c r="AU100" s="98">
        <f>'300.2.1 - Splaškové kanal...'!P125</f>
        <v>0</v>
      </c>
      <c r="AV100" s="97">
        <f>'300.2.1 - Splaškové kanal...'!J33</f>
        <v>0</v>
      </c>
      <c r="AW100" s="97">
        <f>'300.2.1 - Splaškové kanal...'!J34</f>
        <v>0</v>
      </c>
      <c r="AX100" s="97">
        <f>'300.2.1 - Splaškové kanal...'!J35</f>
        <v>0</v>
      </c>
      <c r="AY100" s="97">
        <f>'300.2.1 - Splaškové kanal...'!J36</f>
        <v>0</v>
      </c>
      <c r="AZ100" s="97">
        <f>'300.2.1 - Splaškové kanal...'!F33</f>
        <v>0</v>
      </c>
      <c r="BA100" s="97">
        <f>'300.2.1 - Splaškové kanal...'!F34</f>
        <v>0</v>
      </c>
      <c r="BB100" s="97">
        <f>'300.2.1 - Splaškové kanal...'!F35</f>
        <v>0</v>
      </c>
      <c r="BC100" s="97">
        <f>'300.2.1 - Splaškové kanal...'!F36</f>
        <v>0</v>
      </c>
      <c r="BD100" s="99">
        <f>'300.2.1 - Splaškové kanal...'!F37</f>
        <v>0</v>
      </c>
      <c r="BT100" s="100" t="s">
        <v>84</v>
      </c>
      <c r="BV100" s="100" t="s">
        <v>78</v>
      </c>
      <c r="BW100" s="100" t="s">
        <v>101</v>
      </c>
      <c r="BX100" s="100" t="s">
        <v>5</v>
      </c>
      <c r="CL100" s="100" t="s">
        <v>1</v>
      </c>
      <c r="CM100" s="100" t="s">
        <v>86</v>
      </c>
    </row>
    <row r="101" spans="1:91" s="7" customFormat="1" ht="24.75" customHeight="1">
      <c r="A101" s="90" t="s">
        <v>80</v>
      </c>
      <c r="B101" s="91"/>
      <c r="C101" s="92"/>
      <c r="D101" s="213" t="s">
        <v>102</v>
      </c>
      <c r="E101" s="213"/>
      <c r="F101" s="213"/>
      <c r="G101" s="213"/>
      <c r="H101" s="213"/>
      <c r="I101" s="93"/>
      <c r="J101" s="213" t="s">
        <v>103</v>
      </c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/>
      <c r="AF101" s="213"/>
      <c r="AG101" s="237">
        <f>'300.2.2 - Dešťové kanaliz...'!J30</f>
        <v>0</v>
      </c>
      <c r="AH101" s="238"/>
      <c r="AI101" s="238"/>
      <c r="AJ101" s="238"/>
      <c r="AK101" s="238"/>
      <c r="AL101" s="238"/>
      <c r="AM101" s="238"/>
      <c r="AN101" s="237">
        <f t="shared" si="0"/>
        <v>0</v>
      </c>
      <c r="AO101" s="238"/>
      <c r="AP101" s="238"/>
      <c r="AQ101" s="94" t="s">
        <v>83</v>
      </c>
      <c r="AR101" s="95"/>
      <c r="AS101" s="96">
        <v>0</v>
      </c>
      <c r="AT101" s="97">
        <f t="shared" si="1"/>
        <v>0</v>
      </c>
      <c r="AU101" s="98">
        <f>'300.2.2 - Dešťové kanaliz...'!P127</f>
        <v>0</v>
      </c>
      <c r="AV101" s="97">
        <f>'300.2.2 - Dešťové kanaliz...'!J33</f>
        <v>0</v>
      </c>
      <c r="AW101" s="97">
        <f>'300.2.2 - Dešťové kanaliz...'!J34</f>
        <v>0</v>
      </c>
      <c r="AX101" s="97">
        <f>'300.2.2 - Dešťové kanaliz...'!J35</f>
        <v>0</v>
      </c>
      <c r="AY101" s="97">
        <f>'300.2.2 - Dešťové kanaliz...'!J36</f>
        <v>0</v>
      </c>
      <c r="AZ101" s="97">
        <f>'300.2.2 - Dešťové kanaliz...'!F33</f>
        <v>0</v>
      </c>
      <c r="BA101" s="97">
        <f>'300.2.2 - Dešťové kanaliz...'!F34</f>
        <v>0</v>
      </c>
      <c r="BB101" s="97">
        <f>'300.2.2 - Dešťové kanaliz...'!F35</f>
        <v>0</v>
      </c>
      <c r="BC101" s="97">
        <f>'300.2.2 - Dešťové kanaliz...'!F36</f>
        <v>0</v>
      </c>
      <c r="BD101" s="99">
        <f>'300.2.2 - Dešťové kanaliz...'!F37</f>
        <v>0</v>
      </c>
      <c r="BT101" s="100" t="s">
        <v>84</v>
      </c>
      <c r="BV101" s="100" t="s">
        <v>78</v>
      </c>
      <c r="BW101" s="100" t="s">
        <v>104</v>
      </c>
      <c r="BX101" s="100" t="s">
        <v>5</v>
      </c>
      <c r="CL101" s="100" t="s">
        <v>1</v>
      </c>
      <c r="CM101" s="100" t="s">
        <v>86</v>
      </c>
    </row>
    <row r="102" spans="1:91" s="7" customFormat="1" ht="16.5" customHeight="1">
      <c r="A102" s="90" t="s">
        <v>80</v>
      </c>
      <c r="B102" s="91"/>
      <c r="C102" s="92"/>
      <c r="D102" s="213" t="s">
        <v>105</v>
      </c>
      <c r="E102" s="213"/>
      <c r="F102" s="213"/>
      <c r="G102" s="213"/>
      <c r="H102" s="213"/>
      <c r="I102" s="93"/>
      <c r="J102" s="213" t="s">
        <v>106</v>
      </c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/>
      <c r="AF102" s="213"/>
      <c r="AG102" s="237">
        <f>'400 - Elektro a sdělovací...'!J30</f>
        <v>0</v>
      </c>
      <c r="AH102" s="238"/>
      <c r="AI102" s="238"/>
      <c r="AJ102" s="238"/>
      <c r="AK102" s="238"/>
      <c r="AL102" s="238"/>
      <c r="AM102" s="238"/>
      <c r="AN102" s="237">
        <f t="shared" si="0"/>
        <v>0</v>
      </c>
      <c r="AO102" s="238"/>
      <c r="AP102" s="238"/>
      <c r="AQ102" s="94" t="s">
        <v>83</v>
      </c>
      <c r="AR102" s="95"/>
      <c r="AS102" s="96">
        <v>0</v>
      </c>
      <c r="AT102" s="97">
        <f t="shared" si="1"/>
        <v>0</v>
      </c>
      <c r="AU102" s="98">
        <f>'400 - Elektro a sdělovací...'!P129</f>
        <v>0</v>
      </c>
      <c r="AV102" s="97">
        <f>'400 - Elektro a sdělovací...'!J33</f>
        <v>0</v>
      </c>
      <c r="AW102" s="97">
        <f>'400 - Elektro a sdělovací...'!J34</f>
        <v>0</v>
      </c>
      <c r="AX102" s="97">
        <f>'400 - Elektro a sdělovací...'!J35</f>
        <v>0</v>
      </c>
      <c r="AY102" s="97">
        <f>'400 - Elektro a sdělovací...'!J36</f>
        <v>0</v>
      </c>
      <c r="AZ102" s="97">
        <f>'400 - Elektro a sdělovací...'!F33</f>
        <v>0</v>
      </c>
      <c r="BA102" s="97">
        <f>'400 - Elektro a sdělovací...'!F34</f>
        <v>0</v>
      </c>
      <c r="BB102" s="97">
        <f>'400 - Elektro a sdělovací...'!F35</f>
        <v>0</v>
      </c>
      <c r="BC102" s="97">
        <f>'400 - Elektro a sdělovací...'!F36</f>
        <v>0</v>
      </c>
      <c r="BD102" s="99">
        <f>'400 - Elektro a sdělovací...'!F37</f>
        <v>0</v>
      </c>
      <c r="BT102" s="100" t="s">
        <v>84</v>
      </c>
      <c r="BV102" s="100" t="s">
        <v>78</v>
      </c>
      <c r="BW102" s="100" t="s">
        <v>107</v>
      </c>
      <c r="BX102" s="100" t="s">
        <v>5</v>
      </c>
      <c r="CL102" s="100" t="s">
        <v>1</v>
      </c>
      <c r="CM102" s="100" t="s">
        <v>86</v>
      </c>
    </row>
    <row r="103" spans="1:91" s="7" customFormat="1" ht="16.5" customHeight="1">
      <c r="A103" s="90" t="s">
        <v>80</v>
      </c>
      <c r="B103" s="91"/>
      <c r="C103" s="92"/>
      <c r="D103" s="213" t="s">
        <v>108</v>
      </c>
      <c r="E103" s="213"/>
      <c r="F103" s="213"/>
      <c r="G103" s="213"/>
      <c r="H103" s="213"/>
      <c r="I103" s="93"/>
      <c r="J103" s="213" t="s">
        <v>109</v>
      </c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/>
      <c r="AF103" s="213"/>
      <c r="AG103" s="237">
        <f>'800 - Objekty úprav území'!J30</f>
        <v>0</v>
      </c>
      <c r="AH103" s="238"/>
      <c r="AI103" s="238"/>
      <c r="AJ103" s="238"/>
      <c r="AK103" s="238"/>
      <c r="AL103" s="238"/>
      <c r="AM103" s="238"/>
      <c r="AN103" s="237">
        <f t="shared" si="0"/>
        <v>0</v>
      </c>
      <c r="AO103" s="238"/>
      <c r="AP103" s="238"/>
      <c r="AQ103" s="94" t="s">
        <v>83</v>
      </c>
      <c r="AR103" s="95"/>
      <c r="AS103" s="96">
        <v>0</v>
      </c>
      <c r="AT103" s="97">
        <f t="shared" si="1"/>
        <v>0</v>
      </c>
      <c r="AU103" s="98">
        <f>'800 - Objekty úprav území'!P126</f>
        <v>0</v>
      </c>
      <c r="AV103" s="97">
        <f>'800 - Objekty úprav území'!J33</f>
        <v>0</v>
      </c>
      <c r="AW103" s="97">
        <f>'800 - Objekty úprav území'!J34</f>
        <v>0</v>
      </c>
      <c r="AX103" s="97">
        <f>'800 - Objekty úprav území'!J35</f>
        <v>0</v>
      </c>
      <c r="AY103" s="97">
        <f>'800 - Objekty úprav území'!J36</f>
        <v>0</v>
      </c>
      <c r="AZ103" s="97">
        <f>'800 - Objekty úprav území'!F33</f>
        <v>0</v>
      </c>
      <c r="BA103" s="97">
        <f>'800 - Objekty úprav území'!F34</f>
        <v>0</v>
      </c>
      <c r="BB103" s="97">
        <f>'800 - Objekty úprav území'!F35</f>
        <v>0</v>
      </c>
      <c r="BC103" s="97">
        <f>'800 - Objekty úprav území'!F36</f>
        <v>0</v>
      </c>
      <c r="BD103" s="99">
        <f>'800 - Objekty úprav území'!F37</f>
        <v>0</v>
      </c>
      <c r="BT103" s="100" t="s">
        <v>84</v>
      </c>
      <c r="BV103" s="100" t="s">
        <v>78</v>
      </c>
      <c r="BW103" s="100" t="s">
        <v>110</v>
      </c>
      <c r="BX103" s="100" t="s">
        <v>5</v>
      </c>
      <c r="CL103" s="100" t="s">
        <v>1</v>
      </c>
      <c r="CM103" s="100" t="s">
        <v>86</v>
      </c>
    </row>
    <row r="104" spans="1:91" s="7" customFormat="1" ht="16.5" customHeight="1">
      <c r="A104" s="90" t="s">
        <v>80</v>
      </c>
      <c r="B104" s="91"/>
      <c r="C104" s="92"/>
      <c r="D104" s="213" t="s">
        <v>111</v>
      </c>
      <c r="E104" s="213"/>
      <c r="F104" s="213"/>
      <c r="G104" s="213"/>
      <c r="H104" s="213"/>
      <c r="I104" s="93"/>
      <c r="J104" s="213" t="s">
        <v>112</v>
      </c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/>
      <c r="AF104" s="213"/>
      <c r="AG104" s="237">
        <f>'OST - Ostatní a vedlejší ...'!J30</f>
        <v>0</v>
      </c>
      <c r="AH104" s="238"/>
      <c r="AI104" s="238"/>
      <c r="AJ104" s="238"/>
      <c r="AK104" s="238"/>
      <c r="AL104" s="238"/>
      <c r="AM104" s="238"/>
      <c r="AN104" s="237">
        <f t="shared" si="0"/>
        <v>0</v>
      </c>
      <c r="AO104" s="238"/>
      <c r="AP104" s="238"/>
      <c r="AQ104" s="94" t="s">
        <v>83</v>
      </c>
      <c r="AR104" s="95"/>
      <c r="AS104" s="101">
        <v>0</v>
      </c>
      <c r="AT104" s="102">
        <f t="shared" si="1"/>
        <v>0</v>
      </c>
      <c r="AU104" s="103">
        <f>'OST - Ostatní a vedlejší ...'!P119</f>
        <v>0</v>
      </c>
      <c r="AV104" s="102">
        <f>'OST - Ostatní a vedlejší ...'!J33</f>
        <v>0</v>
      </c>
      <c r="AW104" s="102">
        <f>'OST - Ostatní a vedlejší ...'!J34</f>
        <v>0</v>
      </c>
      <c r="AX104" s="102">
        <f>'OST - Ostatní a vedlejší ...'!J35</f>
        <v>0</v>
      </c>
      <c r="AY104" s="102">
        <f>'OST - Ostatní a vedlejší ...'!J36</f>
        <v>0</v>
      </c>
      <c r="AZ104" s="102">
        <f>'OST - Ostatní a vedlejší ...'!F33</f>
        <v>0</v>
      </c>
      <c r="BA104" s="102">
        <f>'OST - Ostatní a vedlejší ...'!F34</f>
        <v>0</v>
      </c>
      <c r="BB104" s="102">
        <f>'OST - Ostatní a vedlejší ...'!F35</f>
        <v>0</v>
      </c>
      <c r="BC104" s="102">
        <f>'OST - Ostatní a vedlejší ...'!F36</f>
        <v>0</v>
      </c>
      <c r="BD104" s="104">
        <f>'OST - Ostatní a vedlejší ...'!F37</f>
        <v>0</v>
      </c>
      <c r="BT104" s="100" t="s">
        <v>84</v>
      </c>
      <c r="BV104" s="100" t="s">
        <v>78</v>
      </c>
      <c r="BW104" s="100" t="s">
        <v>113</v>
      </c>
      <c r="BX104" s="100" t="s">
        <v>5</v>
      </c>
      <c r="CL104" s="100" t="s">
        <v>1</v>
      </c>
      <c r="CM104" s="100" t="s">
        <v>86</v>
      </c>
    </row>
    <row r="105" spans="1:91" s="2" customFormat="1" ht="30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6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</row>
    <row r="106" spans="1:9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36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</row>
  </sheetData>
  <sheetProtection algorithmName="SHA-512" hashValue="2wzS43SvZfzOzNkBrdQpPK+PfiodHmxQkxLT+3dEZITz0OkcDM1sfzf7jLSDMYRB4oPTm+z3s26mrSDBQwi1qg==" saltValue="R+dCxSJHiASpXNiG+sj9wtlNVj7+4/vb3qBHHqDyBmHtanLNlna2dOnqt9nATxTIjkGABvyAyUUEeGRl8r2EVA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100 - Objekty pozemních k...'!C2" display="/"/>
    <hyperlink ref="A96" location="'300.1 - Kanalizace ul. Kr...'!C2" display="/"/>
    <hyperlink ref="A97" location="'300.1.1 - Splaškové kanal...'!C2" display="/"/>
    <hyperlink ref="A98" location="'300.1.2 - Dešťové kanaliz...'!C2" display="/"/>
    <hyperlink ref="A99" location="'300.2 - Kanalizace ul. Je...'!C2" display="/"/>
    <hyperlink ref="A100" location="'300.2.1 - Splaškové kanal...'!C2" display="/"/>
    <hyperlink ref="A101" location="'300.2.2 - Dešťové kanaliz...'!C2" display="/"/>
    <hyperlink ref="A102" location="'400 - Elektro a sdělovací...'!C2" display="/"/>
    <hyperlink ref="A103" location="'800 - Objekty úprav území'!C2" display="/"/>
    <hyperlink ref="A104" location="'OST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110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1382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ROUND((SUM(BE126:BE208)),  2)</f>
        <v>0</v>
      </c>
      <c r="G33" s="31"/>
      <c r="H33" s="31"/>
      <c r="I33" s="121">
        <v>0.21</v>
      </c>
      <c r="J33" s="120">
        <f>ROUND(((SUM(BE126:BE208))*I33),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ROUND((SUM(BF126:BF208)),  2)</f>
        <v>0</v>
      </c>
      <c r="G34" s="31"/>
      <c r="H34" s="31"/>
      <c r="I34" s="121">
        <v>0.15</v>
      </c>
      <c r="J34" s="120">
        <f>ROUND(((SUM(BF126:BF208))*I34),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ROUND((SUM(BG126:BG208)),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ROUND((SUM(BH126:BH208)),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ROUND((SUM(BI126:BI208)),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800 - Objekty úprav území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9" customFormat="1" ht="24.95" customHeight="1">
      <c r="B98" s="144"/>
      <c r="C98" s="145"/>
      <c r="D98" s="146" t="s">
        <v>1383</v>
      </c>
      <c r="E98" s="147"/>
      <c r="F98" s="147"/>
      <c r="G98" s="147"/>
      <c r="H98" s="147"/>
      <c r="I98" s="147"/>
      <c r="J98" s="148">
        <f>J128</f>
        <v>0</v>
      </c>
      <c r="K98" s="145"/>
      <c r="L98" s="149"/>
    </row>
    <row r="99" spans="1:31" s="10" customFormat="1" ht="19.899999999999999" customHeight="1">
      <c r="B99" s="150"/>
      <c r="C99" s="151"/>
      <c r="D99" s="152" t="s">
        <v>1384</v>
      </c>
      <c r="E99" s="153"/>
      <c r="F99" s="153"/>
      <c r="G99" s="153"/>
      <c r="H99" s="153"/>
      <c r="I99" s="153"/>
      <c r="J99" s="154">
        <f>J129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1385</v>
      </c>
      <c r="E100" s="153"/>
      <c r="F100" s="153"/>
      <c r="G100" s="153"/>
      <c r="H100" s="153"/>
      <c r="I100" s="153"/>
      <c r="J100" s="154">
        <f>J142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1386</v>
      </c>
      <c r="E101" s="153"/>
      <c r="F101" s="153"/>
      <c r="G101" s="153"/>
      <c r="H101" s="153"/>
      <c r="I101" s="153"/>
      <c r="J101" s="154">
        <f>J149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1387</v>
      </c>
      <c r="E102" s="153"/>
      <c r="F102" s="153"/>
      <c r="G102" s="153"/>
      <c r="H102" s="153"/>
      <c r="I102" s="153"/>
      <c r="J102" s="154">
        <f>J153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1388</v>
      </c>
      <c r="E103" s="153"/>
      <c r="F103" s="153"/>
      <c r="G103" s="153"/>
      <c r="H103" s="153"/>
      <c r="I103" s="153"/>
      <c r="J103" s="154">
        <f>J158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1389</v>
      </c>
      <c r="E104" s="153"/>
      <c r="F104" s="153"/>
      <c r="G104" s="153"/>
      <c r="H104" s="153"/>
      <c r="I104" s="153"/>
      <c r="J104" s="154">
        <f>J173</f>
        <v>0</v>
      </c>
      <c r="K104" s="151"/>
      <c r="L104" s="155"/>
    </row>
    <row r="105" spans="1:31" s="10" customFormat="1" ht="19.899999999999999" customHeight="1">
      <c r="B105" s="150"/>
      <c r="C105" s="151"/>
      <c r="D105" s="152" t="s">
        <v>1390</v>
      </c>
      <c r="E105" s="153"/>
      <c r="F105" s="153"/>
      <c r="G105" s="153"/>
      <c r="H105" s="153"/>
      <c r="I105" s="153"/>
      <c r="J105" s="154">
        <f>J178</f>
        <v>0</v>
      </c>
      <c r="K105" s="151"/>
      <c r="L105" s="155"/>
    </row>
    <row r="106" spans="1:31" s="10" customFormat="1" ht="19.899999999999999" customHeight="1">
      <c r="B106" s="150"/>
      <c r="C106" s="151"/>
      <c r="D106" s="152" t="s">
        <v>1391</v>
      </c>
      <c r="E106" s="153"/>
      <c r="F106" s="153"/>
      <c r="G106" s="153"/>
      <c r="H106" s="153"/>
      <c r="I106" s="153"/>
      <c r="J106" s="154">
        <f>J199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132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59" t="str">
        <f>E7</f>
        <v>Rekonstrukce ul. Královská cesta (úsek Polepská - Vávrova), Kolín</v>
      </c>
      <c r="F116" s="260"/>
      <c r="G116" s="260"/>
      <c r="H116" s="260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115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5" t="str">
        <f>E9</f>
        <v>800 - Objekty úprav území</v>
      </c>
      <c r="F118" s="261"/>
      <c r="G118" s="261"/>
      <c r="H118" s="26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>Kolín</v>
      </c>
      <c r="G120" s="33"/>
      <c r="H120" s="33"/>
      <c r="I120" s="26" t="s">
        <v>22</v>
      </c>
      <c r="J120" s="63" t="str">
        <f>IF(J12="","",J12)</f>
        <v>6. 12. 2022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Kolín</v>
      </c>
      <c r="G122" s="33"/>
      <c r="H122" s="33"/>
      <c r="I122" s="26" t="s">
        <v>30</v>
      </c>
      <c r="J122" s="29" t="str">
        <f>E21</f>
        <v>TIMAO s.r.o.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IF(E18="","",E18)</f>
        <v>Vyplň údaj</v>
      </c>
      <c r="G123" s="33"/>
      <c r="H123" s="33"/>
      <c r="I123" s="26" t="s">
        <v>33</v>
      </c>
      <c r="J123" s="29" t="str">
        <f>E24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133</v>
      </c>
      <c r="D125" s="159" t="s">
        <v>61</v>
      </c>
      <c r="E125" s="159" t="s">
        <v>57</v>
      </c>
      <c r="F125" s="159" t="s">
        <v>58</v>
      </c>
      <c r="G125" s="159" t="s">
        <v>134</v>
      </c>
      <c r="H125" s="159" t="s">
        <v>135</v>
      </c>
      <c r="I125" s="159" t="s">
        <v>136</v>
      </c>
      <c r="J125" s="159" t="s">
        <v>119</v>
      </c>
      <c r="K125" s="160" t="s">
        <v>137</v>
      </c>
      <c r="L125" s="161"/>
      <c r="M125" s="72" t="s">
        <v>1</v>
      </c>
      <c r="N125" s="73" t="s">
        <v>40</v>
      </c>
      <c r="O125" s="73" t="s">
        <v>138</v>
      </c>
      <c r="P125" s="73" t="s">
        <v>139</v>
      </c>
      <c r="Q125" s="73" t="s">
        <v>140</v>
      </c>
      <c r="R125" s="73" t="s">
        <v>141</v>
      </c>
      <c r="S125" s="73" t="s">
        <v>142</v>
      </c>
      <c r="T125" s="74" t="s">
        <v>143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144</v>
      </c>
      <c r="D126" s="33"/>
      <c r="E126" s="33"/>
      <c r="F126" s="33"/>
      <c r="G126" s="33"/>
      <c r="H126" s="33"/>
      <c r="I126" s="33"/>
      <c r="J126" s="162">
        <f>BK126</f>
        <v>0</v>
      </c>
      <c r="K126" s="33"/>
      <c r="L126" s="36"/>
      <c r="M126" s="75"/>
      <c r="N126" s="163"/>
      <c r="O126" s="76"/>
      <c r="P126" s="164">
        <f>P127+P128</f>
        <v>0</v>
      </c>
      <c r="Q126" s="76"/>
      <c r="R126" s="164">
        <f>R127+R128</f>
        <v>1.4400000000000001E-3</v>
      </c>
      <c r="S126" s="76"/>
      <c r="T126" s="165">
        <f>T127+T128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121</v>
      </c>
      <c r="BK126" s="166">
        <f>BK127+BK128</f>
        <v>0</v>
      </c>
    </row>
    <row r="127" spans="1:63" s="12" customFormat="1" ht="25.9" customHeight="1">
      <c r="B127" s="167"/>
      <c r="C127" s="168"/>
      <c r="D127" s="169" t="s">
        <v>75</v>
      </c>
      <c r="E127" s="170" t="s">
        <v>145</v>
      </c>
      <c r="F127" s="170" t="s">
        <v>146</v>
      </c>
      <c r="G127" s="168"/>
      <c r="H127" s="168"/>
      <c r="I127" s="171"/>
      <c r="J127" s="172">
        <f>BK127</f>
        <v>0</v>
      </c>
      <c r="K127" s="168"/>
      <c r="L127" s="173"/>
      <c r="M127" s="174"/>
      <c r="N127" s="175"/>
      <c r="O127" s="175"/>
      <c r="P127" s="176">
        <v>0</v>
      </c>
      <c r="Q127" s="175"/>
      <c r="R127" s="176">
        <v>0</v>
      </c>
      <c r="S127" s="175"/>
      <c r="T127" s="177">
        <v>0</v>
      </c>
      <c r="AR127" s="178" t="s">
        <v>84</v>
      </c>
      <c r="AT127" s="179" t="s">
        <v>75</v>
      </c>
      <c r="AU127" s="179" t="s">
        <v>76</v>
      </c>
      <c r="AY127" s="178" t="s">
        <v>147</v>
      </c>
      <c r="BK127" s="180">
        <v>0</v>
      </c>
    </row>
    <row r="128" spans="1:63" s="12" customFormat="1" ht="25.9" customHeight="1">
      <c r="B128" s="167"/>
      <c r="C128" s="168"/>
      <c r="D128" s="169" t="s">
        <v>75</v>
      </c>
      <c r="E128" s="170" t="s">
        <v>1392</v>
      </c>
      <c r="F128" s="170" t="s">
        <v>1393</v>
      </c>
      <c r="G128" s="168"/>
      <c r="H128" s="168"/>
      <c r="I128" s="171"/>
      <c r="J128" s="172">
        <f>BK128</f>
        <v>0</v>
      </c>
      <c r="K128" s="168"/>
      <c r="L128" s="173"/>
      <c r="M128" s="174"/>
      <c r="N128" s="175"/>
      <c r="O128" s="175"/>
      <c r="P128" s="176">
        <f>P129+P142+P149+P153+P158+P173+P178+P199</f>
        <v>0</v>
      </c>
      <c r="Q128" s="175"/>
      <c r="R128" s="176">
        <f>R129+R142+R149+R153+R158+R173+R178+R199</f>
        <v>1.4400000000000001E-3</v>
      </c>
      <c r="S128" s="175"/>
      <c r="T128" s="177">
        <f>T129+T142+T149+T153+T158+T173+T178+T199</f>
        <v>0</v>
      </c>
      <c r="AR128" s="178" t="s">
        <v>154</v>
      </c>
      <c r="AT128" s="179" t="s">
        <v>75</v>
      </c>
      <c r="AU128" s="179" t="s">
        <v>76</v>
      </c>
      <c r="AY128" s="178" t="s">
        <v>147</v>
      </c>
      <c r="BK128" s="180">
        <f>BK129+BK142+BK149+BK153+BK158+BK173+BK178+BK199</f>
        <v>0</v>
      </c>
    </row>
    <row r="129" spans="1:65" s="12" customFormat="1" ht="22.9" customHeight="1">
      <c r="B129" s="167"/>
      <c r="C129" s="168"/>
      <c r="D129" s="169" t="s">
        <v>75</v>
      </c>
      <c r="E129" s="181" t="s">
        <v>1394</v>
      </c>
      <c r="F129" s="181" t="s">
        <v>1395</v>
      </c>
      <c r="G129" s="168"/>
      <c r="H129" s="168"/>
      <c r="I129" s="171"/>
      <c r="J129" s="182">
        <f>BK129</f>
        <v>0</v>
      </c>
      <c r="K129" s="168"/>
      <c r="L129" s="173"/>
      <c r="M129" s="174"/>
      <c r="N129" s="175"/>
      <c r="O129" s="175"/>
      <c r="P129" s="176">
        <f>SUM(P130:P141)</f>
        <v>0</v>
      </c>
      <c r="Q129" s="175"/>
      <c r="R129" s="176">
        <f>SUM(R130:R141)</f>
        <v>0</v>
      </c>
      <c r="S129" s="175"/>
      <c r="T129" s="177">
        <f>SUM(T130:T141)</f>
        <v>0</v>
      </c>
      <c r="AR129" s="178" t="s">
        <v>154</v>
      </c>
      <c r="AT129" s="179" t="s">
        <v>75</v>
      </c>
      <c r="AU129" s="179" t="s">
        <v>84</v>
      </c>
      <c r="AY129" s="178" t="s">
        <v>147</v>
      </c>
      <c r="BK129" s="180">
        <f>SUM(BK130:BK141)</f>
        <v>0</v>
      </c>
    </row>
    <row r="130" spans="1:65" s="2" customFormat="1" ht="24.2" customHeight="1">
      <c r="A130" s="31"/>
      <c r="B130" s="32"/>
      <c r="C130" s="183" t="s">
        <v>166</v>
      </c>
      <c r="D130" s="183" t="s">
        <v>149</v>
      </c>
      <c r="E130" s="184" t="s">
        <v>1396</v>
      </c>
      <c r="F130" s="185" t="s">
        <v>1397</v>
      </c>
      <c r="G130" s="186" t="s">
        <v>425</v>
      </c>
      <c r="H130" s="187">
        <v>6</v>
      </c>
      <c r="I130" s="188"/>
      <c r="J130" s="189">
        <f t="shared" ref="J130:J141" si="0">ROUND(I130*H130,2)</f>
        <v>0</v>
      </c>
      <c r="K130" s="185" t="s">
        <v>1</v>
      </c>
      <c r="L130" s="36"/>
      <c r="M130" s="190" t="s">
        <v>1</v>
      </c>
      <c r="N130" s="191" t="s">
        <v>41</v>
      </c>
      <c r="O130" s="68"/>
      <c r="P130" s="192">
        <f t="shared" ref="P130:P141" si="1">O130*H130</f>
        <v>0</v>
      </c>
      <c r="Q130" s="192">
        <v>0</v>
      </c>
      <c r="R130" s="192">
        <f t="shared" ref="R130:R141" si="2">Q130*H130</f>
        <v>0</v>
      </c>
      <c r="S130" s="192">
        <v>0</v>
      </c>
      <c r="T130" s="193">
        <f t="shared" ref="T130:T141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1233</v>
      </c>
      <c r="AT130" s="194" t="s">
        <v>149</v>
      </c>
      <c r="AU130" s="194" t="s">
        <v>86</v>
      </c>
      <c r="AY130" s="14" t="s">
        <v>147</v>
      </c>
      <c r="BE130" s="195">
        <f t="shared" ref="BE130:BE141" si="4">IF(N130="základní",J130,0)</f>
        <v>0</v>
      </c>
      <c r="BF130" s="195">
        <f t="shared" ref="BF130:BF141" si="5">IF(N130="snížená",J130,0)</f>
        <v>0</v>
      </c>
      <c r="BG130" s="195">
        <f t="shared" ref="BG130:BG141" si="6">IF(N130="zákl. přenesená",J130,0)</f>
        <v>0</v>
      </c>
      <c r="BH130" s="195">
        <f t="shared" ref="BH130:BH141" si="7">IF(N130="sníž. přenesená",J130,0)</f>
        <v>0</v>
      </c>
      <c r="BI130" s="195">
        <f t="shared" ref="BI130:BI141" si="8">IF(N130="nulová",J130,0)</f>
        <v>0</v>
      </c>
      <c r="BJ130" s="14" t="s">
        <v>84</v>
      </c>
      <c r="BK130" s="195">
        <f t="shared" ref="BK130:BK141" si="9">ROUND(I130*H130,2)</f>
        <v>0</v>
      </c>
      <c r="BL130" s="14" t="s">
        <v>1233</v>
      </c>
      <c r="BM130" s="194" t="s">
        <v>1398</v>
      </c>
    </row>
    <row r="131" spans="1:65" s="2" customFormat="1" ht="24.2" customHeight="1">
      <c r="A131" s="31"/>
      <c r="B131" s="32"/>
      <c r="C131" s="183" t="s">
        <v>86</v>
      </c>
      <c r="D131" s="183" t="s">
        <v>149</v>
      </c>
      <c r="E131" s="184" t="s">
        <v>1399</v>
      </c>
      <c r="F131" s="185" t="s">
        <v>1400</v>
      </c>
      <c r="G131" s="186" t="s">
        <v>425</v>
      </c>
      <c r="H131" s="187">
        <v>5</v>
      </c>
      <c r="I131" s="188"/>
      <c r="J131" s="189">
        <f t="shared" si="0"/>
        <v>0</v>
      </c>
      <c r="K131" s="185" t="s">
        <v>1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1233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1233</v>
      </c>
      <c r="BM131" s="194" t="s">
        <v>1401</v>
      </c>
    </row>
    <row r="132" spans="1:65" s="2" customFormat="1" ht="24.2" customHeight="1">
      <c r="A132" s="31"/>
      <c r="B132" s="32"/>
      <c r="C132" s="183" t="s">
        <v>170</v>
      </c>
      <c r="D132" s="183" t="s">
        <v>149</v>
      </c>
      <c r="E132" s="184" t="s">
        <v>1402</v>
      </c>
      <c r="F132" s="185" t="s">
        <v>1403</v>
      </c>
      <c r="G132" s="186" t="s">
        <v>425</v>
      </c>
      <c r="H132" s="187">
        <v>1</v>
      </c>
      <c r="I132" s="188"/>
      <c r="J132" s="189">
        <f t="shared" si="0"/>
        <v>0</v>
      </c>
      <c r="K132" s="185" t="s">
        <v>1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1233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1233</v>
      </c>
      <c r="BM132" s="194" t="s">
        <v>1404</v>
      </c>
    </row>
    <row r="133" spans="1:65" s="2" customFormat="1" ht="24.2" customHeight="1">
      <c r="A133" s="31"/>
      <c r="B133" s="32"/>
      <c r="C133" s="183" t="s">
        <v>536</v>
      </c>
      <c r="D133" s="183" t="s">
        <v>149</v>
      </c>
      <c r="E133" s="184" t="s">
        <v>1405</v>
      </c>
      <c r="F133" s="185" t="s">
        <v>1406</v>
      </c>
      <c r="G133" s="186" t="s">
        <v>425</v>
      </c>
      <c r="H133" s="187">
        <v>2</v>
      </c>
      <c r="I133" s="188"/>
      <c r="J133" s="189">
        <f t="shared" si="0"/>
        <v>0</v>
      </c>
      <c r="K133" s="185" t="s">
        <v>1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1233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1233</v>
      </c>
      <c r="BM133" s="194" t="s">
        <v>1407</v>
      </c>
    </row>
    <row r="134" spans="1:65" s="2" customFormat="1" ht="24.2" customHeight="1">
      <c r="A134" s="31"/>
      <c r="B134" s="32"/>
      <c r="C134" s="183" t="s">
        <v>154</v>
      </c>
      <c r="D134" s="183" t="s">
        <v>149</v>
      </c>
      <c r="E134" s="184" t="s">
        <v>1408</v>
      </c>
      <c r="F134" s="185" t="s">
        <v>1409</v>
      </c>
      <c r="G134" s="186" t="s">
        <v>425</v>
      </c>
      <c r="H134" s="187">
        <v>1</v>
      </c>
      <c r="I134" s="188"/>
      <c r="J134" s="189">
        <f t="shared" si="0"/>
        <v>0</v>
      </c>
      <c r="K134" s="185" t="s">
        <v>1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1233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1233</v>
      </c>
      <c r="BM134" s="194" t="s">
        <v>1410</v>
      </c>
    </row>
    <row r="135" spans="1:65" s="2" customFormat="1" ht="24.2" customHeight="1">
      <c r="A135" s="31"/>
      <c r="B135" s="32"/>
      <c r="C135" s="183" t="s">
        <v>159</v>
      </c>
      <c r="D135" s="183" t="s">
        <v>149</v>
      </c>
      <c r="E135" s="184" t="s">
        <v>1411</v>
      </c>
      <c r="F135" s="185" t="s">
        <v>1412</v>
      </c>
      <c r="G135" s="186" t="s">
        <v>425</v>
      </c>
      <c r="H135" s="187">
        <v>1</v>
      </c>
      <c r="I135" s="188"/>
      <c r="J135" s="189">
        <f t="shared" si="0"/>
        <v>0</v>
      </c>
      <c r="K135" s="185" t="s">
        <v>1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1233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1233</v>
      </c>
      <c r="BM135" s="194" t="s">
        <v>1413</v>
      </c>
    </row>
    <row r="136" spans="1:65" s="2" customFormat="1" ht="24.2" customHeight="1">
      <c r="A136" s="31"/>
      <c r="B136" s="32"/>
      <c r="C136" s="183" t="s">
        <v>184</v>
      </c>
      <c r="D136" s="183" t="s">
        <v>149</v>
      </c>
      <c r="E136" s="184" t="s">
        <v>1414</v>
      </c>
      <c r="F136" s="185" t="s">
        <v>1415</v>
      </c>
      <c r="G136" s="186" t="s">
        <v>425</v>
      </c>
      <c r="H136" s="187">
        <v>1</v>
      </c>
      <c r="I136" s="188"/>
      <c r="J136" s="189">
        <f t="shared" si="0"/>
        <v>0</v>
      </c>
      <c r="K136" s="185" t="s">
        <v>1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1233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1233</v>
      </c>
      <c r="BM136" s="194" t="s">
        <v>1416</v>
      </c>
    </row>
    <row r="137" spans="1:65" s="2" customFormat="1" ht="24.2" customHeight="1">
      <c r="A137" s="31"/>
      <c r="B137" s="32"/>
      <c r="C137" s="183" t="s">
        <v>175</v>
      </c>
      <c r="D137" s="183" t="s">
        <v>149</v>
      </c>
      <c r="E137" s="184" t="s">
        <v>1417</v>
      </c>
      <c r="F137" s="185" t="s">
        <v>1418</v>
      </c>
      <c r="G137" s="186" t="s">
        <v>425</v>
      </c>
      <c r="H137" s="187">
        <v>2</v>
      </c>
      <c r="I137" s="188"/>
      <c r="J137" s="189">
        <f t="shared" si="0"/>
        <v>0</v>
      </c>
      <c r="K137" s="185" t="s">
        <v>1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1233</v>
      </c>
      <c r="AT137" s="194" t="s">
        <v>149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1233</v>
      </c>
      <c r="BM137" s="194" t="s">
        <v>1419</v>
      </c>
    </row>
    <row r="138" spans="1:65" s="2" customFormat="1" ht="16.5" customHeight="1">
      <c r="A138" s="31"/>
      <c r="B138" s="32"/>
      <c r="C138" s="183" t="s">
        <v>191</v>
      </c>
      <c r="D138" s="183" t="s">
        <v>149</v>
      </c>
      <c r="E138" s="184" t="s">
        <v>1420</v>
      </c>
      <c r="F138" s="185" t="s">
        <v>1421</v>
      </c>
      <c r="G138" s="186" t="s">
        <v>249</v>
      </c>
      <c r="H138" s="187">
        <v>29</v>
      </c>
      <c r="I138" s="188"/>
      <c r="J138" s="189">
        <f t="shared" si="0"/>
        <v>0</v>
      </c>
      <c r="K138" s="185" t="s">
        <v>1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1233</v>
      </c>
      <c r="AT138" s="194" t="s">
        <v>149</v>
      </c>
      <c r="AU138" s="194" t="s">
        <v>86</v>
      </c>
      <c r="AY138" s="14" t="s">
        <v>147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1233</v>
      </c>
      <c r="BM138" s="194" t="s">
        <v>1422</v>
      </c>
    </row>
    <row r="139" spans="1:65" s="2" customFormat="1" ht="24.2" customHeight="1">
      <c r="A139" s="31"/>
      <c r="B139" s="32"/>
      <c r="C139" s="183" t="s">
        <v>203</v>
      </c>
      <c r="D139" s="183" t="s">
        <v>149</v>
      </c>
      <c r="E139" s="184" t="s">
        <v>1423</v>
      </c>
      <c r="F139" s="185" t="s">
        <v>1424</v>
      </c>
      <c r="G139" s="186" t="s">
        <v>152</v>
      </c>
      <c r="H139" s="187">
        <v>3</v>
      </c>
      <c r="I139" s="188"/>
      <c r="J139" s="189">
        <f t="shared" si="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1233</v>
      </c>
      <c r="AT139" s="194" t="s">
        <v>149</v>
      </c>
      <c r="AU139" s="194" t="s">
        <v>86</v>
      </c>
      <c r="AY139" s="14" t="s">
        <v>147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1233</v>
      </c>
      <c r="BM139" s="194" t="s">
        <v>1425</v>
      </c>
    </row>
    <row r="140" spans="1:65" s="2" customFormat="1" ht="16.5" customHeight="1">
      <c r="A140" s="31"/>
      <c r="B140" s="32"/>
      <c r="C140" s="183" t="s">
        <v>199</v>
      </c>
      <c r="D140" s="183" t="s">
        <v>149</v>
      </c>
      <c r="E140" s="184" t="s">
        <v>1426</v>
      </c>
      <c r="F140" s="185" t="s">
        <v>1427</v>
      </c>
      <c r="G140" s="186" t="s">
        <v>249</v>
      </c>
      <c r="H140" s="187">
        <v>39</v>
      </c>
      <c r="I140" s="188"/>
      <c r="J140" s="189">
        <f t="shared" si="0"/>
        <v>0</v>
      </c>
      <c r="K140" s="185" t="s">
        <v>1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1233</v>
      </c>
      <c r="AT140" s="194" t="s">
        <v>149</v>
      </c>
      <c r="AU140" s="194" t="s">
        <v>86</v>
      </c>
      <c r="AY140" s="14" t="s">
        <v>147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1233</v>
      </c>
      <c r="BM140" s="194" t="s">
        <v>1428</v>
      </c>
    </row>
    <row r="141" spans="1:65" s="2" customFormat="1" ht="24.2" customHeight="1">
      <c r="A141" s="31"/>
      <c r="B141" s="32"/>
      <c r="C141" s="183" t="s">
        <v>211</v>
      </c>
      <c r="D141" s="183" t="s">
        <v>149</v>
      </c>
      <c r="E141" s="184" t="s">
        <v>1429</v>
      </c>
      <c r="F141" s="185" t="s">
        <v>1430</v>
      </c>
      <c r="G141" s="186" t="s">
        <v>249</v>
      </c>
      <c r="H141" s="187">
        <v>39</v>
      </c>
      <c r="I141" s="188"/>
      <c r="J141" s="189">
        <f t="shared" si="0"/>
        <v>0</v>
      </c>
      <c r="K141" s="185" t="s">
        <v>1</v>
      </c>
      <c r="L141" s="36"/>
      <c r="M141" s="190" t="s">
        <v>1</v>
      </c>
      <c r="N141" s="191" t="s">
        <v>41</v>
      </c>
      <c r="O141" s="68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1233</v>
      </c>
      <c r="AT141" s="194" t="s">
        <v>149</v>
      </c>
      <c r="AU141" s="194" t="s">
        <v>86</v>
      </c>
      <c r="AY141" s="14" t="s">
        <v>147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1233</v>
      </c>
      <c r="BM141" s="194" t="s">
        <v>1431</v>
      </c>
    </row>
    <row r="142" spans="1:65" s="12" customFormat="1" ht="22.9" customHeight="1">
      <c r="B142" s="167"/>
      <c r="C142" s="168"/>
      <c r="D142" s="169" t="s">
        <v>75</v>
      </c>
      <c r="E142" s="181" t="s">
        <v>1432</v>
      </c>
      <c r="F142" s="181" t="s">
        <v>1433</v>
      </c>
      <c r="G142" s="168"/>
      <c r="H142" s="168"/>
      <c r="I142" s="171"/>
      <c r="J142" s="182">
        <f>BK142</f>
        <v>0</v>
      </c>
      <c r="K142" s="168"/>
      <c r="L142" s="173"/>
      <c r="M142" s="174"/>
      <c r="N142" s="175"/>
      <c r="O142" s="175"/>
      <c r="P142" s="176">
        <f>SUM(P143:P148)</f>
        <v>0</v>
      </c>
      <c r="Q142" s="175"/>
      <c r="R142" s="176">
        <f>SUM(R143:R148)</f>
        <v>0</v>
      </c>
      <c r="S142" s="175"/>
      <c r="T142" s="177">
        <f>SUM(T143:T148)</f>
        <v>0</v>
      </c>
      <c r="AR142" s="178" t="s">
        <v>84</v>
      </c>
      <c r="AT142" s="179" t="s">
        <v>75</v>
      </c>
      <c r="AU142" s="179" t="s">
        <v>84</v>
      </c>
      <c r="AY142" s="178" t="s">
        <v>147</v>
      </c>
      <c r="BK142" s="180">
        <f>SUM(BK143:BK148)</f>
        <v>0</v>
      </c>
    </row>
    <row r="143" spans="1:65" s="2" customFormat="1" ht="21.75" customHeight="1">
      <c r="A143" s="31"/>
      <c r="B143" s="32"/>
      <c r="C143" s="183" t="s">
        <v>8</v>
      </c>
      <c r="D143" s="183" t="s">
        <v>149</v>
      </c>
      <c r="E143" s="184" t="s">
        <v>1434</v>
      </c>
      <c r="F143" s="185" t="s">
        <v>1435</v>
      </c>
      <c r="G143" s="186" t="s">
        <v>425</v>
      </c>
      <c r="H143" s="187">
        <v>1</v>
      </c>
      <c r="I143" s="188"/>
      <c r="J143" s="189">
        <f t="shared" ref="J143:J148" si="10">ROUND(I143*H143,2)</f>
        <v>0</v>
      </c>
      <c r="K143" s="185" t="s">
        <v>1</v>
      </c>
      <c r="L143" s="36"/>
      <c r="M143" s="190" t="s">
        <v>1</v>
      </c>
      <c r="N143" s="191" t="s">
        <v>41</v>
      </c>
      <c r="O143" s="68"/>
      <c r="P143" s="192">
        <f t="shared" ref="P143:P148" si="11">O143*H143</f>
        <v>0</v>
      </c>
      <c r="Q143" s="192">
        <v>0</v>
      </c>
      <c r="R143" s="192">
        <f t="shared" ref="R143:R148" si="12">Q143*H143</f>
        <v>0</v>
      </c>
      <c r="S143" s="192">
        <v>0</v>
      </c>
      <c r="T143" s="193">
        <f t="shared" ref="T143:T148" si="13"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154</v>
      </c>
      <c r="AT143" s="194" t="s">
        <v>149</v>
      </c>
      <c r="AU143" s="194" t="s">
        <v>86</v>
      </c>
      <c r="AY143" s="14" t="s">
        <v>147</v>
      </c>
      <c r="BE143" s="195">
        <f t="shared" ref="BE143:BE148" si="14">IF(N143="základní",J143,0)</f>
        <v>0</v>
      </c>
      <c r="BF143" s="195">
        <f t="shared" ref="BF143:BF148" si="15">IF(N143="snížená",J143,0)</f>
        <v>0</v>
      </c>
      <c r="BG143" s="195">
        <f t="shared" ref="BG143:BG148" si="16">IF(N143="zákl. přenesená",J143,0)</f>
        <v>0</v>
      </c>
      <c r="BH143" s="195">
        <f t="shared" ref="BH143:BH148" si="17">IF(N143="sníž. přenesená",J143,0)</f>
        <v>0</v>
      </c>
      <c r="BI143" s="195">
        <f t="shared" ref="BI143:BI148" si="18">IF(N143="nulová",J143,0)</f>
        <v>0</v>
      </c>
      <c r="BJ143" s="14" t="s">
        <v>84</v>
      </c>
      <c r="BK143" s="195">
        <f t="shared" ref="BK143:BK148" si="19">ROUND(I143*H143,2)</f>
        <v>0</v>
      </c>
      <c r="BL143" s="14" t="s">
        <v>154</v>
      </c>
      <c r="BM143" s="194" t="s">
        <v>1436</v>
      </c>
    </row>
    <row r="144" spans="1:65" s="2" customFormat="1" ht="21.75" customHeight="1">
      <c r="A144" s="31"/>
      <c r="B144" s="32"/>
      <c r="C144" s="183" t="s">
        <v>218</v>
      </c>
      <c r="D144" s="183" t="s">
        <v>149</v>
      </c>
      <c r="E144" s="184" t="s">
        <v>1437</v>
      </c>
      <c r="F144" s="185" t="s">
        <v>1438</v>
      </c>
      <c r="G144" s="186" t="s">
        <v>425</v>
      </c>
      <c r="H144" s="187">
        <v>1</v>
      </c>
      <c r="I144" s="188"/>
      <c r="J144" s="189">
        <f t="shared" si="10"/>
        <v>0</v>
      </c>
      <c r="K144" s="185" t="s">
        <v>1</v>
      </c>
      <c r="L144" s="36"/>
      <c r="M144" s="190" t="s">
        <v>1</v>
      </c>
      <c r="N144" s="191" t="s">
        <v>41</v>
      </c>
      <c r="O144" s="68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154</v>
      </c>
      <c r="AT144" s="194" t="s">
        <v>149</v>
      </c>
      <c r="AU144" s="194" t="s">
        <v>86</v>
      </c>
      <c r="AY144" s="14" t="s">
        <v>147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4" t="s">
        <v>84</v>
      </c>
      <c r="BK144" s="195">
        <f t="shared" si="19"/>
        <v>0</v>
      </c>
      <c r="BL144" s="14" t="s">
        <v>154</v>
      </c>
      <c r="BM144" s="194" t="s">
        <v>1439</v>
      </c>
    </row>
    <row r="145" spans="1:65" s="2" customFormat="1" ht="21.75" customHeight="1">
      <c r="A145" s="31"/>
      <c r="B145" s="32"/>
      <c r="C145" s="183" t="s">
        <v>233</v>
      </c>
      <c r="D145" s="183" t="s">
        <v>149</v>
      </c>
      <c r="E145" s="184" t="s">
        <v>1440</v>
      </c>
      <c r="F145" s="185" t="s">
        <v>1441</v>
      </c>
      <c r="G145" s="186" t="s">
        <v>425</v>
      </c>
      <c r="H145" s="187">
        <v>3</v>
      </c>
      <c r="I145" s="188"/>
      <c r="J145" s="189">
        <f t="shared" si="10"/>
        <v>0</v>
      </c>
      <c r="K145" s="185" t="s">
        <v>1</v>
      </c>
      <c r="L145" s="36"/>
      <c r="M145" s="190" t="s">
        <v>1</v>
      </c>
      <c r="N145" s="191" t="s">
        <v>41</v>
      </c>
      <c r="O145" s="68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154</v>
      </c>
      <c r="AT145" s="194" t="s">
        <v>149</v>
      </c>
      <c r="AU145" s="194" t="s">
        <v>86</v>
      </c>
      <c r="AY145" s="14" t="s">
        <v>147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4" t="s">
        <v>84</v>
      </c>
      <c r="BK145" s="195">
        <f t="shared" si="19"/>
        <v>0</v>
      </c>
      <c r="BL145" s="14" t="s">
        <v>154</v>
      </c>
      <c r="BM145" s="194" t="s">
        <v>1442</v>
      </c>
    </row>
    <row r="146" spans="1:65" s="2" customFormat="1" ht="16.5" customHeight="1">
      <c r="A146" s="31"/>
      <c r="B146" s="32"/>
      <c r="C146" s="183" t="s">
        <v>237</v>
      </c>
      <c r="D146" s="183" t="s">
        <v>149</v>
      </c>
      <c r="E146" s="184" t="s">
        <v>1420</v>
      </c>
      <c r="F146" s="185" t="s">
        <v>1421</v>
      </c>
      <c r="G146" s="186" t="s">
        <v>249</v>
      </c>
      <c r="H146" s="187">
        <v>4</v>
      </c>
      <c r="I146" s="188"/>
      <c r="J146" s="189">
        <f t="shared" si="10"/>
        <v>0</v>
      </c>
      <c r="K146" s="185" t="s">
        <v>1</v>
      </c>
      <c r="L146" s="36"/>
      <c r="M146" s="190" t="s">
        <v>1</v>
      </c>
      <c r="N146" s="191" t="s">
        <v>41</v>
      </c>
      <c r="O146" s="68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84</v>
      </c>
      <c r="BK146" s="195">
        <f t="shared" si="19"/>
        <v>0</v>
      </c>
      <c r="BL146" s="14" t="s">
        <v>154</v>
      </c>
      <c r="BM146" s="194" t="s">
        <v>1443</v>
      </c>
    </row>
    <row r="147" spans="1:65" s="2" customFormat="1" ht="16.5" customHeight="1">
      <c r="A147" s="31"/>
      <c r="B147" s="32"/>
      <c r="C147" s="183" t="s">
        <v>222</v>
      </c>
      <c r="D147" s="183" t="s">
        <v>149</v>
      </c>
      <c r="E147" s="184" t="s">
        <v>1426</v>
      </c>
      <c r="F147" s="185" t="s">
        <v>1427</v>
      </c>
      <c r="G147" s="186" t="s">
        <v>249</v>
      </c>
      <c r="H147" s="187">
        <v>4</v>
      </c>
      <c r="I147" s="188"/>
      <c r="J147" s="189">
        <f t="shared" si="10"/>
        <v>0</v>
      </c>
      <c r="K147" s="185" t="s">
        <v>1</v>
      </c>
      <c r="L147" s="36"/>
      <c r="M147" s="190" t="s">
        <v>1</v>
      </c>
      <c r="N147" s="191" t="s">
        <v>41</v>
      </c>
      <c r="O147" s="68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86</v>
      </c>
      <c r="AY147" s="14" t="s">
        <v>147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84</v>
      </c>
      <c r="BK147" s="195">
        <f t="shared" si="19"/>
        <v>0</v>
      </c>
      <c r="BL147" s="14" t="s">
        <v>154</v>
      </c>
      <c r="BM147" s="194" t="s">
        <v>1444</v>
      </c>
    </row>
    <row r="148" spans="1:65" s="2" customFormat="1" ht="24.2" customHeight="1">
      <c r="A148" s="31"/>
      <c r="B148" s="32"/>
      <c r="C148" s="183" t="s">
        <v>241</v>
      </c>
      <c r="D148" s="183" t="s">
        <v>149</v>
      </c>
      <c r="E148" s="184" t="s">
        <v>1429</v>
      </c>
      <c r="F148" s="185" t="s">
        <v>1430</v>
      </c>
      <c r="G148" s="186" t="s">
        <v>249</v>
      </c>
      <c r="H148" s="187">
        <v>4</v>
      </c>
      <c r="I148" s="188"/>
      <c r="J148" s="189">
        <f t="shared" si="10"/>
        <v>0</v>
      </c>
      <c r="K148" s="185" t="s">
        <v>1</v>
      </c>
      <c r="L148" s="36"/>
      <c r="M148" s="190" t="s">
        <v>1</v>
      </c>
      <c r="N148" s="191" t="s">
        <v>41</v>
      </c>
      <c r="O148" s="68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86</v>
      </c>
      <c r="AY148" s="14" t="s">
        <v>147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84</v>
      </c>
      <c r="BK148" s="195">
        <f t="shared" si="19"/>
        <v>0</v>
      </c>
      <c r="BL148" s="14" t="s">
        <v>154</v>
      </c>
      <c r="BM148" s="194" t="s">
        <v>1445</v>
      </c>
    </row>
    <row r="149" spans="1:65" s="12" customFormat="1" ht="22.9" customHeight="1">
      <c r="B149" s="167"/>
      <c r="C149" s="168"/>
      <c r="D149" s="169" t="s">
        <v>75</v>
      </c>
      <c r="E149" s="181" t="s">
        <v>1446</v>
      </c>
      <c r="F149" s="181" t="s">
        <v>1447</v>
      </c>
      <c r="G149" s="168"/>
      <c r="H149" s="168"/>
      <c r="I149" s="171"/>
      <c r="J149" s="182">
        <f>BK149</f>
        <v>0</v>
      </c>
      <c r="K149" s="168"/>
      <c r="L149" s="173"/>
      <c r="M149" s="174"/>
      <c r="N149" s="175"/>
      <c r="O149" s="175"/>
      <c r="P149" s="176">
        <f>SUM(P150:P152)</f>
        <v>0</v>
      </c>
      <c r="Q149" s="175"/>
      <c r="R149" s="176">
        <f>SUM(R150:R152)</f>
        <v>0</v>
      </c>
      <c r="S149" s="175"/>
      <c r="T149" s="177">
        <f>SUM(T150:T152)</f>
        <v>0</v>
      </c>
      <c r="AR149" s="178" t="s">
        <v>84</v>
      </c>
      <c r="AT149" s="179" t="s">
        <v>75</v>
      </c>
      <c r="AU149" s="179" t="s">
        <v>84</v>
      </c>
      <c r="AY149" s="178" t="s">
        <v>147</v>
      </c>
      <c r="BK149" s="180">
        <f>SUM(BK150:BK152)</f>
        <v>0</v>
      </c>
    </row>
    <row r="150" spans="1:65" s="2" customFormat="1" ht="37.9" customHeight="1">
      <c r="A150" s="31"/>
      <c r="B150" s="32"/>
      <c r="C150" s="183" t="s">
        <v>463</v>
      </c>
      <c r="D150" s="183" t="s">
        <v>149</v>
      </c>
      <c r="E150" s="184" t="s">
        <v>1448</v>
      </c>
      <c r="F150" s="185" t="s">
        <v>1449</v>
      </c>
      <c r="G150" s="186" t="s">
        <v>182</v>
      </c>
      <c r="H150" s="187">
        <v>73</v>
      </c>
      <c r="I150" s="188"/>
      <c r="J150" s="189">
        <f>ROUND(I150*H150,2)</f>
        <v>0</v>
      </c>
      <c r="K150" s="185" t="s">
        <v>1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154</v>
      </c>
      <c r="AT150" s="194" t="s">
        <v>149</v>
      </c>
      <c r="AU150" s="194" t="s">
        <v>86</v>
      </c>
      <c r="AY150" s="14" t="s">
        <v>147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154</v>
      </c>
      <c r="BM150" s="194" t="s">
        <v>1450</v>
      </c>
    </row>
    <row r="151" spans="1:65" s="2" customFormat="1" ht="37.9" customHeight="1">
      <c r="A151" s="31"/>
      <c r="B151" s="32"/>
      <c r="C151" s="183" t="s">
        <v>229</v>
      </c>
      <c r="D151" s="183" t="s">
        <v>149</v>
      </c>
      <c r="E151" s="184" t="s">
        <v>1451</v>
      </c>
      <c r="F151" s="185" t="s">
        <v>1452</v>
      </c>
      <c r="G151" s="186" t="s">
        <v>182</v>
      </c>
      <c r="H151" s="187">
        <v>50</v>
      </c>
      <c r="I151" s="188"/>
      <c r="J151" s="189">
        <f>ROUND(I151*H151,2)</f>
        <v>0</v>
      </c>
      <c r="K151" s="185" t="s">
        <v>1</v>
      </c>
      <c r="L151" s="36"/>
      <c r="M151" s="190" t="s">
        <v>1</v>
      </c>
      <c r="N151" s="191" t="s">
        <v>41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84</v>
      </c>
      <c r="BK151" s="195">
        <f>ROUND(I151*H151,2)</f>
        <v>0</v>
      </c>
      <c r="BL151" s="14" t="s">
        <v>154</v>
      </c>
      <c r="BM151" s="194" t="s">
        <v>1453</v>
      </c>
    </row>
    <row r="152" spans="1:65" s="2" customFormat="1" ht="24.2" customHeight="1">
      <c r="A152" s="31"/>
      <c r="B152" s="32"/>
      <c r="C152" s="183" t="s">
        <v>467</v>
      </c>
      <c r="D152" s="183" t="s">
        <v>149</v>
      </c>
      <c r="E152" s="184" t="s">
        <v>1454</v>
      </c>
      <c r="F152" s="185" t="s">
        <v>1455</v>
      </c>
      <c r="G152" s="186" t="s">
        <v>1456</v>
      </c>
      <c r="H152" s="187">
        <v>1</v>
      </c>
      <c r="I152" s="188"/>
      <c r="J152" s="189">
        <f>ROUND(I152*H152,2)</f>
        <v>0</v>
      </c>
      <c r="K152" s="185" t="s">
        <v>1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86</v>
      </c>
      <c r="AY152" s="14" t="s">
        <v>147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154</v>
      </c>
      <c r="BM152" s="194" t="s">
        <v>1457</v>
      </c>
    </row>
    <row r="153" spans="1:65" s="12" customFormat="1" ht="22.9" customHeight="1">
      <c r="B153" s="167"/>
      <c r="C153" s="168"/>
      <c r="D153" s="169" t="s">
        <v>75</v>
      </c>
      <c r="E153" s="181" t="s">
        <v>1458</v>
      </c>
      <c r="F153" s="181" t="s">
        <v>1459</v>
      </c>
      <c r="G153" s="168"/>
      <c r="H153" s="168"/>
      <c r="I153" s="171"/>
      <c r="J153" s="182">
        <f>BK153</f>
        <v>0</v>
      </c>
      <c r="K153" s="168"/>
      <c r="L153" s="173"/>
      <c r="M153" s="174"/>
      <c r="N153" s="175"/>
      <c r="O153" s="175"/>
      <c r="P153" s="176">
        <f>SUM(P154:P157)</f>
        <v>0</v>
      </c>
      <c r="Q153" s="175"/>
      <c r="R153" s="176">
        <f>SUM(R154:R157)</f>
        <v>0</v>
      </c>
      <c r="S153" s="175"/>
      <c r="T153" s="177">
        <f>SUM(T154:T157)</f>
        <v>0</v>
      </c>
      <c r="AR153" s="178" t="s">
        <v>84</v>
      </c>
      <c r="AT153" s="179" t="s">
        <v>75</v>
      </c>
      <c r="AU153" s="179" t="s">
        <v>84</v>
      </c>
      <c r="AY153" s="178" t="s">
        <v>147</v>
      </c>
      <c r="BK153" s="180">
        <f>SUM(BK154:BK157)</f>
        <v>0</v>
      </c>
    </row>
    <row r="154" spans="1:65" s="2" customFormat="1" ht="37.9" customHeight="1">
      <c r="A154" s="31"/>
      <c r="B154" s="32"/>
      <c r="C154" s="183" t="s">
        <v>422</v>
      </c>
      <c r="D154" s="183" t="s">
        <v>149</v>
      </c>
      <c r="E154" s="184" t="s">
        <v>1460</v>
      </c>
      <c r="F154" s="185" t="s">
        <v>1461</v>
      </c>
      <c r="G154" s="186" t="s">
        <v>182</v>
      </c>
      <c r="H154" s="187">
        <v>70</v>
      </c>
      <c r="I154" s="188"/>
      <c r="J154" s="189">
        <f>ROUND(I154*H154,2)</f>
        <v>0</v>
      </c>
      <c r="K154" s="185" t="s">
        <v>1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154</v>
      </c>
      <c r="BM154" s="194" t="s">
        <v>1462</v>
      </c>
    </row>
    <row r="155" spans="1:65" s="2" customFormat="1" ht="24.2" customHeight="1">
      <c r="A155" s="31"/>
      <c r="B155" s="32"/>
      <c r="C155" s="183" t="s">
        <v>414</v>
      </c>
      <c r="D155" s="183" t="s">
        <v>149</v>
      </c>
      <c r="E155" s="184" t="s">
        <v>1463</v>
      </c>
      <c r="F155" s="185" t="s">
        <v>1464</v>
      </c>
      <c r="G155" s="186" t="s">
        <v>249</v>
      </c>
      <c r="H155" s="187">
        <v>7</v>
      </c>
      <c r="I155" s="188"/>
      <c r="J155" s="189">
        <f>ROUND(I155*H155,2)</f>
        <v>0</v>
      </c>
      <c r="K155" s="185" t="s">
        <v>1</v>
      </c>
      <c r="L155" s="36"/>
      <c r="M155" s="190" t="s">
        <v>1</v>
      </c>
      <c r="N155" s="191" t="s">
        <v>41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154</v>
      </c>
      <c r="AT155" s="194" t="s">
        <v>149</v>
      </c>
      <c r="AU155" s="194" t="s">
        <v>86</v>
      </c>
      <c r="AY155" s="14" t="s">
        <v>147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84</v>
      </c>
      <c r="BK155" s="195">
        <f>ROUND(I155*H155,2)</f>
        <v>0</v>
      </c>
      <c r="BL155" s="14" t="s">
        <v>154</v>
      </c>
      <c r="BM155" s="194" t="s">
        <v>1465</v>
      </c>
    </row>
    <row r="156" spans="1:65" s="2" customFormat="1" ht="16.5" customHeight="1">
      <c r="A156" s="31"/>
      <c r="B156" s="32"/>
      <c r="C156" s="183" t="s">
        <v>259</v>
      </c>
      <c r="D156" s="183" t="s">
        <v>149</v>
      </c>
      <c r="E156" s="184" t="s">
        <v>1466</v>
      </c>
      <c r="F156" s="185" t="s">
        <v>1467</v>
      </c>
      <c r="G156" s="186" t="s">
        <v>249</v>
      </c>
      <c r="H156" s="187">
        <v>7</v>
      </c>
      <c r="I156" s="188"/>
      <c r="J156" s="189">
        <f>ROUND(I156*H156,2)</f>
        <v>0</v>
      </c>
      <c r="K156" s="185" t="s">
        <v>1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154</v>
      </c>
      <c r="BM156" s="194" t="s">
        <v>1468</v>
      </c>
    </row>
    <row r="157" spans="1:65" s="2" customFormat="1" ht="24.2" customHeight="1">
      <c r="A157" s="31"/>
      <c r="B157" s="32"/>
      <c r="C157" s="183" t="s">
        <v>179</v>
      </c>
      <c r="D157" s="183" t="s">
        <v>149</v>
      </c>
      <c r="E157" s="184" t="s">
        <v>1469</v>
      </c>
      <c r="F157" s="185" t="s">
        <v>1470</v>
      </c>
      <c r="G157" s="186" t="s">
        <v>249</v>
      </c>
      <c r="H157" s="187">
        <v>7</v>
      </c>
      <c r="I157" s="188"/>
      <c r="J157" s="189">
        <f>ROUND(I157*H157,2)</f>
        <v>0</v>
      </c>
      <c r="K157" s="185" t="s">
        <v>1</v>
      </c>
      <c r="L157" s="36"/>
      <c r="M157" s="190" t="s">
        <v>1</v>
      </c>
      <c r="N157" s="191" t="s">
        <v>41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84</v>
      </c>
      <c r="BK157" s="195">
        <f>ROUND(I157*H157,2)</f>
        <v>0</v>
      </c>
      <c r="BL157" s="14" t="s">
        <v>154</v>
      </c>
      <c r="BM157" s="194" t="s">
        <v>1471</v>
      </c>
    </row>
    <row r="158" spans="1:65" s="12" customFormat="1" ht="22.9" customHeight="1">
      <c r="B158" s="167"/>
      <c r="C158" s="168"/>
      <c r="D158" s="169" t="s">
        <v>75</v>
      </c>
      <c r="E158" s="181" t="s">
        <v>1472</v>
      </c>
      <c r="F158" s="181" t="s">
        <v>1473</v>
      </c>
      <c r="G158" s="168"/>
      <c r="H158" s="168"/>
      <c r="I158" s="171"/>
      <c r="J158" s="182">
        <f>BK158</f>
        <v>0</v>
      </c>
      <c r="K158" s="168"/>
      <c r="L158" s="173"/>
      <c r="M158" s="174"/>
      <c r="N158" s="175"/>
      <c r="O158" s="175"/>
      <c r="P158" s="176">
        <f>SUM(P159:P172)</f>
        <v>0</v>
      </c>
      <c r="Q158" s="175"/>
      <c r="R158" s="176">
        <f>SUM(R159:R172)</f>
        <v>0</v>
      </c>
      <c r="S158" s="175"/>
      <c r="T158" s="177">
        <f>SUM(T159:T172)</f>
        <v>0</v>
      </c>
      <c r="AR158" s="178" t="s">
        <v>84</v>
      </c>
      <c r="AT158" s="179" t="s">
        <v>75</v>
      </c>
      <c r="AU158" s="179" t="s">
        <v>84</v>
      </c>
      <c r="AY158" s="178" t="s">
        <v>147</v>
      </c>
      <c r="BK158" s="180">
        <f>SUM(BK159:BK172)</f>
        <v>0</v>
      </c>
    </row>
    <row r="159" spans="1:65" s="2" customFormat="1" ht="33" customHeight="1">
      <c r="A159" s="31"/>
      <c r="B159" s="32"/>
      <c r="C159" s="183" t="s">
        <v>479</v>
      </c>
      <c r="D159" s="183" t="s">
        <v>149</v>
      </c>
      <c r="E159" s="184" t="s">
        <v>1474</v>
      </c>
      <c r="F159" s="185" t="s">
        <v>1475</v>
      </c>
      <c r="G159" s="186" t="s">
        <v>249</v>
      </c>
      <c r="H159" s="187">
        <v>16</v>
      </c>
      <c r="I159" s="188"/>
      <c r="J159" s="189">
        <f t="shared" ref="J159:J172" si="20">ROUND(I159*H159,2)</f>
        <v>0</v>
      </c>
      <c r="K159" s="185" t="s">
        <v>1</v>
      </c>
      <c r="L159" s="36"/>
      <c r="M159" s="190" t="s">
        <v>1</v>
      </c>
      <c r="N159" s="191" t="s">
        <v>41</v>
      </c>
      <c r="O159" s="68"/>
      <c r="P159" s="192">
        <f t="shared" ref="P159:P172" si="21">O159*H159</f>
        <v>0</v>
      </c>
      <c r="Q159" s="192">
        <v>0</v>
      </c>
      <c r="R159" s="192">
        <f t="shared" ref="R159:R172" si="22">Q159*H159</f>
        <v>0</v>
      </c>
      <c r="S159" s="192">
        <v>0</v>
      </c>
      <c r="T159" s="193">
        <f t="shared" ref="T159:T172" si="2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ref="BE159:BE172" si="24">IF(N159="základní",J159,0)</f>
        <v>0</v>
      </c>
      <c r="BF159" s="195">
        <f t="shared" ref="BF159:BF172" si="25">IF(N159="snížená",J159,0)</f>
        <v>0</v>
      </c>
      <c r="BG159" s="195">
        <f t="shared" ref="BG159:BG172" si="26">IF(N159="zákl. přenesená",J159,0)</f>
        <v>0</v>
      </c>
      <c r="BH159" s="195">
        <f t="shared" ref="BH159:BH172" si="27">IF(N159="sníž. přenesená",J159,0)</f>
        <v>0</v>
      </c>
      <c r="BI159" s="195">
        <f t="shared" ref="BI159:BI172" si="28">IF(N159="nulová",J159,0)</f>
        <v>0</v>
      </c>
      <c r="BJ159" s="14" t="s">
        <v>84</v>
      </c>
      <c r="BK159" s="195">
        <f t="shared" ref="BK159:BK172" si="29">ROUND(I159*H159,2)</f>
        <v>0</v>
      </c>
      <c r="BL159" s="14" t="s">
        <v>154</v>
      </c>
      <c r="BM159" s="194" t="s">
        <v>1476</v>
      </c>
    </row>
    <row r="160" spans="1:65" s="2" customFormat="1" ht="24.2" customHeight="1">
      <c r="A160" s="31"/>
      <c r="B160" s="32"/>
      <c r="C160" s="183" t="s">
        <v>483</v>
      </c>
      <c r="D160" s="183" t="s">
        <v>149</v>
      </c>
      <c r="E160" s="184" t="s">
        <v>1477</v>
      </c>
      <c r="F160" s="185" t="s">
        <v>1478</v>
      </c>
      <c r="G160" s="186" t="s">
        <v>249</v>
      </c>
      <c r="H160" s="187">
        <v>16</v>
      </c>
      <c r="I160" s="188"/>
      <c r="J160" s="189">
        <f t="shared" si="2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4" t="s">
        <v>84</v>
      </c>
      <c r="BK160" s="195">
        <f t="shared" si="29"/>
        <v>0</v>
      </c>
      <c r="BL160" s="14" t="s">
        <v>154</v>
      </c>
      <c r="BM160" s="194" t="s">
        <v>1479</v>
      </c>
    </row>
    <row r="161" spans="1:65" s="2" customFormat="1" ht="33" customHeight="1">
      <c r="A161" s="31"/>
      <c r="B161" s="32"/>
      <c r="C161" s="183" t="s">
        <v>692</v>
      </c>
      <c r="D161" s="183" t="s">
        <v>149</v>
      </c>
      <c r="E161" s="184" t="s">
        <v>1480</v>
      </c>
      <c r="F161" s="185" t="s">
        <v>1481</v>
      </c>
      <c r="G161" s="186" t="s">
        <v>249</v>
      </c>
      <c r="H161" s="187">
        <v>16</v>
      </c>
      <c r="I161" s="188"/>
      <c r="J161" s="189">
        <f t="shared" si="2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4" t="s">
        <v>84</v>
      </c>
      <c r="BK161" s="195">
        <f t="shared" si="29"/>
        <v>0</v>
      </c>
      <c r="BL161" s="14" t="s">
        <v>154</v>
      </c>
      <c r="BM161" s="194" t="s">
        <v>1482</v>
      </c>
    </row>
    <row r="162" spans="1:65" s="2" customFormat="1" ht="24.2" customHeight="1">
      <c r="A162" s="31"/>
      <c r="B162" s="32"/>
      <c r="C162" s="183" t="s">
        <v>272</v>
      </c>
      <c r="D162" s="183" t="s">
        <v>149</v>
      </c>
      <c r="E162" s="184" t="s">
        <v>1483</v>
      </c>
      <c r="F162" s="185" t="s">
        <v>1484</v>
      </c>
      <c r="G162" s="186" t="s">
        <v>249</v>
      </c>
      <c r="H162" s="187">
        <v>16</v>
      </c>
      <c r="I162" s="188"/>
      <c r="J162" s="189">
        <f t="shared" si="20"/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4" t="s">
        <v>84</v>
      </c>
      <c r="BK162" s="195">
        <f t="shared" si="29"/>
        <v>0</v>
      </c>
      <c r="BL162" s="14" t="s">
        <v>154</v>
      </c>
      <c r="BM162" s="194" t="s">
        <v>1485</v>
      </c>
    </row>
    <row r="163" spans="1:65" s="2" customFormat="1" ht="33" customHeight="1">
      <c r="A163" s="31"/>
      <c r="B163" s="32"/>
      <c r="C163" s="183" t="s">
        <v>268</v>
      </c>
      <c r="D163" s="183" t="s">
        <v>149</v>
      </c>
      <c r="E163" s="184" t="s">
        <v>1486</v>
      </c>
      <c r="F163" s="185" t="s">
        <v>1487</v>
      </c>
      <c r="G163" s="186" t="s">
        <v>174</v>
      </c>
      <c r="H163" s="187">
        <v>27</v>
      </c>
      <c r="I163" s="188"/>
      <c r="J163" s="189">
        <f t="shared" si="20"/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4" t="s">
        <v>84</v>
      </c>
      <c r="BK163" s="195">
        <f t="shared" si="29"/>
        <v>0</v>
      </c>
      <c r="BL163" s="14" t="s">
        <v>154</v>
      </c>
      <c r="BM163" s="194" t="s">
        <v>1488</v>
      </c>
    </row>
    <row r="164" spans="1:65" s="2" customFormat="1" ht="33" customHeight="1">
      <c r="A164" s="31"/>
      <c r="B164" s="32"/>
      <c r="C164" s="183" t="s">
        <v>280</v>
      </c>
      <c r="D164" s="183" t="s">
        <v>149</v>
      </c>
      <c r="E164" s="184" t="s">
        <v>1489</v>
      </c>
      <c r="F164" s="185" t="s">
        <v>1490</v>
      </c>
      <c r="G164" s="186" t="s">
        <v>249</v>
      </c>
      <c r="H164" s="187">
        <v>15</v>
      </c>
      <c r="I164" s="188"/>
      <c r="J164" s="189">
        <f t="shared" si="20"/>
        <v>0</v>
      </c>
      <c r="K164" s="185" t="s">
        <v>1</v>
      </c>
      <c r="L164" s="36"/>
      <c r="M164" s="190" t="s">
        <v>1</v>
      </c>
      <c r="N164" s="191" t="s">
        <v>41</v>
      </c>
      <c r="O164" s="68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86</v>
      </c>
      <c r="AY164" s="14" t="s">
        <v>147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4" t="s">
        <v>84</v>
      </c>
      <c r="BK164" s="195">
        <f t="shared" si="29"/>
        <v>0</v>
      </c>
      <c r="BL164" s="14" t="s">
        <v>154</v>
      </c>
      <c r="BM164" s="194" t="s">
        <v>1491</v>
      </c>
    </row>
    <row r="165" spans="1:65" s="2" customFormat="1" ht="16.5" customHeight="1">
      <c r="A165" s="31"/>
      <c r="B165" s="32"/>
      <c r="C165" s="183" t="s">
        <v>532</v>
      </c>
      <c r="D165" s="183" t="s">
        <v>149</v>
      </c>
      <c r="E165" s="184" t="s">
        <v>1492</v>
      </c>
      <c r="F165" s="185" t="s">
        <v>1493</v>
      </c>
      <c r="G165" s="186" t="s">
        <v>249</v>
      </c>
      <c r="H165" s="187">
        <v>15</v>
      </c>
      <c r="I165" s="188"/>
      <c r="J165" s="189">
        <f t="shared" si="20"/>
        <v>0</v>
      </c>
      <c r="K165" s="185" t="s">
        <v>1</v>
      </c>
      <c r="L165" s="36"/>
      <c r="M165" s="190" t="s">
        <v>1</v>
      </c>
      <c r="N165" s="191" t="s">
        <v>41</v>
      </c>
      <c r="O165" s="68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4" t="s">
        <v>84</v>
      </c>
      <c r="BK165" s="195">
        <f t="shared" si="29"/>
        <v>0</v>
      </c>
      <c r="BL165" s="14" t="s">
        <v>154</v>
      </c>
      <c r="BM165" s="194" t="s">
        <v>1494</v>
      </c>
    </row>
    <row r="166" spans="1:65" s="2" customFormat="1" ht="24.2" customHeight="1">
      <c r="A166" s="31"/>
      <c r="B166" s="32"/>
      <c r="C166" s="183" t="s">
        <v>276</v>
      </c>
      <c r="D166" s="183" t="s">
        <v>149</v>
      </c>
      <c r="E166" s="184" t="s">
        <v>1495</v>
      </c>
      <c r="F166" s="185" t="s">
        <v>1496</v>
      </c>
      <c r="G166" s="186" t="s">
        <v>425</v>
      </c>
      <c r="H166" s="187">
        <v>1</v>
      </c>
      <c r="I166" s="188"/>
      <c r="J166" s="189">
        <f t="shared" si="20"/>
        <v>0</v>
      </c>
      <c r="K166" s="185" t="s">
        <v>1</v>
      </c>
      <c r="L166" s="36"/>
      <c r="M166" s="190" t="s">
        <v>1</v>
      </c>
      <c r="N166" s="191" t="s">
        <v>41</v>
      </c>
      <c r="O166" s="68"/>
      <c r="P166" s="192">
        <f t="shared" si="21"/>
        <v>0</v>
      </c>
      <c r="Q166" s="192">
        <v>0</v>
      </c>
      <c r="R166" s="192">
        <f t="shared" si="22"/>
        <v>0</v>
      </c>
      <c r="S166" s="192">
        <v>0</v>
      </c>
      <c r="T166" s="193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86</v>
      </c>
      <c r="AY166" s="14" t="s">
        <v>147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4" t="s">
        <v>84</v>
      </c>
      <c r="BK166" s="195">
        <f t="shared" si="29"/>
        <v>0</v>
      </c>
      <c r="BL166" s="14" t="s">
        <v>154</v>
      </c>
      <c r="BM166" s="194" t="s">
        <v>1497</v>
      </c>
    </row>
    <row r="167" spans="1:65" s="2" customFormat="1" ht="24.2" customHeight="1">
      <c r="A167" s="31"/>
      <c r="B167" s="32"/>
      <c r="C167" s="183" t="s">
        <v>284</v>
      </c>
      <c r="D167" s="183" t="s">
        <v>149</v>
      </c>
      <c r="E167" s="184" t="s">
        <v>1498</v>
      </c>
      <c r="F167" s="185" t="s">
        <v>1499</v>
      </c>
      <c r="G167" s="186" t="s">
        <v>152</v>
      </c>
      <c r="H167" s="187">
        <v>16</v>
      </c>
      <c r="I167" s="188"/>
      <c r="J167" s="189">
        <f t="shared" si="20"/>
        <v>0</v>
      </c>
      <c r="K167" s="185" t="s">
        <v>1</v>
      </c>
      <c r="L167" s="36"/>
      <c r="M167" s="190" t="s">
        <v>1</v>
      </c>
      <c r="N167" s="191" t="s">
        <v>41</v>
      </c>
      <c r="O167" s="68"/>
      <c r="P167" s="192">
        <f t="shared" si="21"/>
        <v>0</v>
      </c>
      <c r="Q167" s="192">
        <v>0</v>
      </c>
      <c r="R167" s="192">
        <f t="shared" si="22"/>
        <v>0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1233</v>
      </c>
      <c r="AT167" s="194" t="s">
        <v>149</v>
      </c>
      <c r="AU167" s="194" t="s">
        <v>86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1233</v>
      </c>
      <c r="BM167" s="194" t="s">
        <v>1500</v>
      </c>
    </row>
    <row r="168" spans="1:65" s="2" customFormat="1" ht="24.2" customHeight="1">
      <c r="A168" s="31"/>
      <c r="B168" s="32"/>
      <c r="C168" s="183" t="s">
        <v>292</v>
      </c>
      <c r="D168" s="183" t="s">
        <v>149</v>
      </c>
      <c r="E168" s="184" t="s">
        <v>1501</v>
      </c>
      <c r="F168" s="185" t="s">
        <v>1502</v>
      </c>
      <c r="G168" s="186" t="s">
        <v>152</v>
      </c>
      <c r="H168" s="187">
        <v>20</v>
      </c>
      <c r="I168" s="188"/>
      <c r="J168" s="189">
        <f t="shared" si="20"/>
        <v>0</v>
      </c>
      <c r="K168" s="185" t="s">
        <v>1</v>
      </c>
      <c r="L168" s="36"/>
      <c r="M168" s="190" t="s">
        <v>1</v>
      </c>
      <c r="N168" s="191" t="s">
        <v>41</v>
      </c>
      <c r="O168" s="68"/>
      <c r="P168" s="192">
        <f t="shared" si="21"/>
        <v>0</v>
      </c>
      <c r="Q168" s="192">
        <v>0</v>
      </c>
      <c r="R168" s="192">
        <f t="shared" si="22"/>
        <v>0</v>
      </c>
      <c r="S168" s="192">
        <v>0</v>
      </c>
      <c r="T168" s="19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1233</v>
      </c>
      <c r="AT168" s="194" t="s">
        <v>149</v>
      </c>
      <c r="AU168" s="194" t="s">
        <v>86</v>
      </c>
      <c r="AY168" s="14" t="s">
        <v>147</v>
      </c>
      <c r="BE168" s="195">
        <f t="shared" si="24"/>
        <v>0</v>
      </c>
      <c r="BF168" s="195">
        <f t="shared" si="25"/>
        <v>0</v>
      </c>
      <c r="BG168" s="195">
        <f t="shared" si="26"/>
        <v>0</v>
      </c>
      <c r="BH168" s="195">
        <f t="shared" si="27"/>
        <v>0</v>
      </c>
      <c r="BI168" s="195">
        <f t="shared" si="28"/>
        <v>0</v>
      </c>
      <c r="BJ168" s="14" t="s">
        <v>84</v>
      </c>
      <c r="BK168" s="195">
        <f t="shared" si="29"/>
        <v>0</v>
      </c>
      <c r="BL168" s="14" t="s">
        <v>1233</v>
      </c>
      <c r="BM168" s="194" t="s">
        <v>1503</v>
      </c>
    </row>
    <row r="169" spans="1:65" s="2" customFormat="1" ht="16.5" customHeight="1">
      <c r="A169" s="31"/>
      <c r="B169" s="32"/>
      <c r="C169" s="183" t="s">
        <v>304</v>
      </c>
      <c r="D169" s="183" t="s">
        <v>149</v>
      </c>
      <c r="E169" s="184" t="s">
        <v>1504</v>
      </c>
      <c r="F169" s="185" t="s">
        <v>1505</v>
      </c>
      <c r="G169" s="186" t="s">
        <v>425</v>
      </c>
      <c r="H169" s="187">
        <v>12</v>
      </c>
      <c r="I169" s="188"/>
      <c r="J169" s="189">
        <f t="shared" si="20"/>
        <v>0</v>
      </c>
      <c r="K169" s="185" t="s">
        <v>1</v>
      </c>
      <c r="L169" s="36"/>
      <c r="M169" s="190" t="s">
        <v>1</v>
      </c>
      <c r="N169" s="191" t="s">
        <v>41</v>
      </c>
      <c r="O169" s="68"/>
      <c r="P169" s="192">
        <f t="shared" si="21"/>
        <v>0</v>
      </c>
      <c r="Q169" s="192">
        <v>0</v>
      </c>
      <c r="R169" s="192">
        <f t="shared" si="22"/>
        <v>0</v>
      </c>
      <c r="S169" s="192">
        <v>0</v>
      </c>
      <c r="T169" s="193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1233</v>
      </c>
      <c r="AT169" s="194" t="s">
        <v>149</v>
      </c>
      <c r="AU169" s="194" t="s">
        <v>86</v>
      </c>
      <c r="AY169" s="14" t="s">
        <v>147</v>
      </c>
      <c r="BE169" s="195">
        <f t="shared" si="24"/>
        <v>0</v>
      </c>
      <c r="BF169" s="195">
        <f t="shared" si="25"/>
        <v>0</v>
      </c>
      <c r="BG169" s="195">
        <f t="shared" si="26"/>
        <v>0</v>
      </c>
      <c r="BH169" s="195">
        <f t="shared" si="27"/>
        <v>0</v>
      </c>
      <c r="BI169" s="195">
        <f t="shared" si="28"/>
        <v>0</v>
      </c>
      <c r="BJ169" s="14" t="s">
        <v>84</v>
      </c>
      <c r="BK169" s="195">
        <f t="shared" si="29"/>
        <v>0</v>
      </c>
      <c r="BL169" s="14" t="s">
        <v>1233</v>
      </c>
      <c r="BM169" s="194" t="s">
        <v>1506</v>
      </c>
    </row>
    <row r="170" spans="1:65" s="2" customFormat="1" ht="24.2" customHeight="1">
      <c r="A170" s="31"/>
      <c r="B170" s="32"/>
      <c r="C170" s="183" t="s">
        <v>308</v>
      </c>
      <c r="D170" s="183" t="s">
        <v>149</v>
      </c>
      <c r="E170" s="184" t="s">
        <v>1507</v>
      </c>
      <c r="F170" s="185" t="s">
        <v>1508</v>
      </c>
      <c r="G170" s="186" t="s">
        <v>425</v>
      </c>
      <c r="H170" s="187">
        <v>12</v>
      </c>
      <c r="I170" s="188"/>
      <c r="J170" s="189">
        <f t="shared" si="20"/>
        <v>0</v>
      </c>
      <c r="K170" s="185" t="s">
        <v>1</v>
      </c>
      <c r="L170" s="36"/>
      <c r="M170" s="190" t="s">
        <v>1</v>
      </c>
      <c r="N170" s="191" t="s">
        <v>41</v>
      </c>
      <c r="O170" s="68"/>
      <c r="P170" s="192">
        <f t="shared" si="21"/>
        <v>0</v>
      </c>
      <c r="Q170" s="192">
        <v>0</v>
      </c>
      <c r="R170" s="192">
        <f t="shared" si="22"/>
        <v>0</v>
      </c>
      <c r="S170" s="192">
        <v>0</v>
      </c>
      <c r="T170" s="193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1233</v>
      </c>
      <c r="AT170" s="194" t="s">
        <v>149</v>
      </c>
      <c r="AU170" s="194" t="s">
        <v>86</v>
      </c>
      <c r="AY170" s="14" t="s">
        <v>147</v>
      </c>
      <c r="BE170" s="195">
        <f t="shared" si="24"/>
        <v>0</v>
      </c>
      <c r="BF170" s="195">
        <f t="shared" si="25"/>
        <v>0</v>
      </c>
      <c r="BG170" s="195">
        <f t="shared" si="26"/>
        <v>0</v>
      </c>
      <c r="BH170" s="195">
        <f t="shared" si="27"/>
        <v>0</v>
      </c>
      <c r="BI170" s="195">
        <f t="shared" si="28"/>
        <v>0</v>
      </c>
      <c r="BJ170" s="14" t="s">
        <v>84</v>
      </c>
      <c r="BK170" s="195">
        <f t="shared" si="29"/>
        <v>0</v>
      </c>
      <c r="BL170" s="14" t="s">
        <v>1233</v>
      </c>
      <c r="BM170" s="194" t="s">
        <v>1509</v>
      </c>
    </row>
    <row r="171" spans="1:65" s="2" customFormat="1" ht="24.2" customHeight="1">
      <c r="A171" s="31"/>
      <c r="B171" s="32"/>
      <c r="C171" s="183" t="s">
        <v>296</v>
      </c>
      <c r="D171" s="183" t="s">
        <v>149</v>
      </c>
      <c r="E171" s="184" t="s">
        <v>1510</v>
      </c>
      <c r="F171" s="185" t="s">
        <v>1511</v>
      </c>
      <c r="G171" s="186" t="s">
        <v>152</v>
      </c>
      <c r="H171" s="187">
        <v>24</v>
      </c>
      <c r="I171" s="188"/>
      <c r="J171" s="189">
        <f t="shared" si="20"/>
        <v>0</v>
      </c>
      <c r="K171" s="185" t="s">
        <v>1</v>
      </c>
      <c r="L171" s="36"/>
      <c r="M171" s="190" t="s">
        <v>1</v>
      </c>
      <c r="N171" s="191" t="s">
        <v>41</v>
      </c>
      <c r="O171" s="68"/>
      <c r="P171" s="192">
        <f t="shared" si="21"/>
        <v>0</v>
      </c>
      <c r="Q171" s="192">
        <v>0</v>
      </c>
      <c r="R171" s="192">
        <f t="shared" si="22"/>
        <v>0</v>
      </c>
      <c r="S171" s="192">
        <v>0</v>
      </c>
      <c r="T171" s="193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1233</v>
      </c>
      <c r="AT171" s="194" t="s">
        <v>149</v>
      </c>
      <c r="AU171" s="194" t="s">
        <v>86</v>
      </c>
      <c r="AY171" s="14" t="s">
        <v>147</v>
      </c>
      <c r="BE171" s="195">
        <f t="shared" si="24"/>
        <v>0</v>
      </c>
      <c r="BF171" s="195">
        <f t="shared" si="25"/>
        <v>0</v>
      </c>
      <c r="BG171" s="195">
        <f t="shared" si="26"/>
        <v>0</v>
      </c>
      <c r="BH171" s="195">
        <f t="shared" si="27"/>
        <v>0</v>
      </c>
      <c r="BI171" s="195">
        <f t="shared" si="28"/>
        <v>0</v>
      </c>
      <c r="BJ171" s="14" t="s">
        <v>84</v>
      </c>
      <c r="BK171" s="195">
        <f t="shared" si="29"/>
        <v>0</v>
      </c>
      <c r="BL171" s="14" t="s">
        <v>1233</v>
      </c>
      <c r="BM171" s="194" t="s">
        <v>1512</v>
      </c>
    </row>
    <row r="172" spans="1:65" s="2" customFormat="1" ht="16.5" customHeight="1">
      <c r="A172" s="31"/>
      <c r="B172" s="32"/>
      <c r="C172" s="183" t="s">
        <v>288</v>
      </c>
      <c r="D172" s="183" t="s">
        <v>149</v>
      </c>
      <c r="E172" s="184" t="s">
        <v>1513</v>
      </c>
      <c r="F172" s="185" t="s">
        <v>1514</v>
      </c>
      <c r="G172" s="186" t="s">
        <v>249</v>
      </c>
      <c r="H172" s="187">
        <v>24</v>
      </c>
      <c r="I172" s="188"/>
      <c r="J172" s="189">
        <f t="shared" si="20"/>
        <v>0</v>
      </c>
      <c r="K172" s="185" t="s">
        <v>1</v>
      </c>
      <c r="L172" s="36"/>
      <c r="M172" s="190" t="s">
        <v>1</v>
      </c>
      <c r="N172" s="191" t="s">
        <v>41</v>
      </c>
      <c r="O172" s="68"/>
      <c r="P172" s="192">
        <f t="shared" si="21"/>
        <v>0</v>
      </c>
      <c r="Q172" s="192">
        <v>0</v>
      </c>
      <c r="R172" s="192">
        <f t="shared" si="22"/>
        <v>0</v>
      </c>
      <c r="S172" s="192">
        <v>0</v>
      </c>
      <c r="T172" s="193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1233</v>
      </c>
      <c r="AT172" s="194" t="s">
        <v>149</v>
      </c>
      <c r="AU172" s="194" t="s">
        <v>86</v>
      </c>
      <c r="AY172" s="14" t="s">
        <v>147</v>
      </c>
      <c r="BE172" s="195">
        <f t="shared" si="24"/>
        <v>0</v>
      </c>
      <c r="BF172" s="195">
        <f t="shared" si="25"/>
        <v>0</v>
      </c>
      <c r="BG172" s="195">
        <f t="shared" si="26"/>
        <v>0</v>
      </c>
      <c r="BH172" s="195">
        <f t="shared" si="27"/>
        <v>0</v>
      </c>
      <c r="BI172" s="195">
        <f t="shared" si="28"/>
        <v>0</v>
      </c>
      <c r="BJ172" s="14" t="s">
        <v>84</v>
      </c>
      <c r="BK172" s="195">
        <f t="shared" si="29"/>
        <v>0</v>
      </c>
      <c r="BL172" s="14" t="s">
        <v>1233</v>
      </c>
      <c r="BM172" s="194" t="s">
        <v>1515</v>
      </c>
    </row>
    <row r="173" spans="1:65" s="12" customFormat="1" ht="22.9" customHeight="1">
      <c r="B173" s="167"/>
      <c r="C173" s="168"/>
      <c r="D173" s="169" t="s">
        <v>75</v>
      </c>
      <c r="E173" s="181" t="s">
        <v>1516</v>
      </c>
      <c r="F173" s="181" t="s">
        <v>1517</v>
      </c>
      <c r="G173" s="168"/>
      <c r="H173" s="168"/>
      <c r="I173" s="171"/>
      <c r="J173" s="182">
        <f>BK173</f>
        <v>0</v>
      </c>
      <c r="K173" s="168"/>
      <c r="L173" s="173"/>
      <c r="M173" s="174"/>
      <c r="N173" s="175"/>
      <c r="O173" s="175"/>
      <c r="P173" s="176">
        <f>SUM(P174:P177)</f>
        <v>0</v>
      </c>
      <c r="Q173" s="175"/>
      <c r="R173" s="176">
        <f>SUM(R174:R177)</f>
        <v>0</v>
      </c>
      <c r="S173" s="175"/>
      <c r="T173" s="177">
        <f>SUM(T174:T177)</f>
        <v>0</v>
      </c>
      <c r="AR173" s="178" t="s">
        <v>84</v>
      </c>
      <c r="AT173" s="179" t="s">
        <v>75</v>
      </c>
      <c r="AU173" s="179" t="s">
        <v>84</v>
      </c>
      <c r="AY173" s="178" t="s">
        <v>147</v>
      </c>
      <c r="BK173" s="180">
        <f>SUM(BK174:BK177)</f>
        <v>0</v>
      </c>
    </row>
    <row r="174" spans="1:65" s="2" customFormat="1" ht="37.9" customHeight="1">
      <c r="A174" s="31"/>
      <c r="B174" s="32"/>
      <c r="C174" s="183" t="s">
        <v>316</v>
      </c>
      <c r="D174" s="183" t="s">
        <v>149</v>
      </c>
      <c r="E174" s="184" t="s">
        <v>1518</v>
      </c>
      <c r="F174" s="185" t="s">
        <v>1519</v>
      </c>
      <c r="G174" s="186" t="s">
        <v>249</v>
      </c>
      <c r="H174" s="187">
        <v>147</v>
      </c>
      <c r="I174" s="188"/>
      <c r="J174" s="189">
        <f>ROUND(I174*H174,2)</f>
        <v>0</v>
      </c>
      <c r="K174" s="185" t="s">
        <v>1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154</v>
      </c>
      <c r="AT174" s="194" t="s">
        <v>149</v>
      </c>
      <c r="AU174" s="194" t="s">
        <v>86</v>
      </c>
      <c r="AY174" s="14" t="s">
        <v>147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154</v>
      </c>
      <c r="BM174" s="194" t="s">
        <v>1520</v>
      </c>
    </row>
    <row r="175" spans="1:65" s="2" customFormat="1" ht="16.5" customHeight="1">
      <c r="A175" s="31"/>
      <c r="B175" s="32"/>
      <c r="C175" s="183" t="s">
        <v>324</v>
      </c>
      <c r="D175" s="183" t="s">
        <v>149</v>
      </c>
      <c r="E175" s="184" t="s">
        <v>1521</v>
      </c>
      <c r="F175" s="185" t="s">
        <v>1522</v>
      </c>
      <c r="G175" s="186" t="s">
        <v>249</v>
      </c>
      <c r="H175" s="187">
        <v>7.4</v>
      </c>
      <c r="I175" s="188"/>
      <c r="J175" s="189">
        <f>ROUND(I175*H175,2)</f>
        <v>0</v>
      </c>
      <c r="K175" s="185" t="s">
        <v>1</v>
      </c>
      <c r="L175" s="36"/>
      <c r="M175" s="190" t="s">
        <v>1</v>
      </c>
      <c r="N175" s="191" t="s">
        <v>41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1233</v>
      </c>
      <c r="AT175" s="194" t="s">
        <v>149</v>
      </c>
      <c r="AU175" s="194" t="s">
        <v>86</v>
      </c>
      <c r="AY175" s="14" t="s">
        <v>147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84</v>
      </c>
      <c r="BK175" s="195">
        <f>ROUND(I175*H175,2)</f>
        <v>0</v>
      </c>
      <c r="BL175" s="14" t="s">
        <v>1233</v>
      </c>
      <c r="BM175" s="194" t="s">
        <v>1523</v>
      </c>
    </row>
    <row r="176" spans="1:65" s="2" customFormat="1" ht="16.5" customHeight="1">
      <c r="A176" s="31"/>
      <c r="B176" s="32"/>
      <c r="C176" s="183" t="s">
        <v>320</v>
      </c>
      <c r="D176" s="183" t="s">
        <v>149</v>
      </c>
      <c r="E176" s="184" t="s">
        <v>1524</v>
      </c>
      <c r="F176" s="185" t="s">
        <v>1525</v>
      </c>
      <c r="G176" s="186" t="s">
        <v>249</v>
      </c>
      <c r="H176" s="187">
        <v>14.7</v>
      </c>
      <c r="I176" s="188"/>
      <c r="J176" s="189">
        <f>ROUND(I176*H176,2)</f>
        <v>0</v>
      </c>
      <c r="K176" s="185" t="s">
        <v>1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1233</v>
      </c>
      <c r="AT176" s="194" t="s">
        <v>149</v>
      </c>
      <c r="AU176" s="194" t="s">
        <v>86</v>
      </c>
      <c r="AY176" s="14" t="s">
        <v>147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1233</v>
      </c>
      <c r="BM176" s="194" t="s">
        <v>1526</v>
      </c>
    </row>
    <row r="177" spans="1:65" s="2" customFormat="1" ht="21.75" customHeight="1">
      <c r="A177" s="31"/>
      <c r="B177" s="32"/>
      <c r="C177" s="183" t="s">
        <v>312</v>
      </c>
      <c r="D177" s="183" t="s">
        <v>149</v>
      </c>
      <c r="E177" s="184" t="s">
        <v>1527</v>
      </c>
      <c r="F177" s="185" t="s">
        <v>1528</v>
      </c>
      <c r="G177" s="186" t="s">
        <v>425</v>
      </c>
      <c r="H177" s="187">
        <v>24</v>
      </c>
      <c r="I177" s="188"/>
      <c r="J177" s="189">
        <f>ROUND(I177*H177,2)</f>
        <v>0</v>
      </c>
      <c r="K177" s="185" t="s">
        <v>1</v>
      </c>
      <c r="L177" s="36"/>
      <c r="M177" s="190" t="s">
        <v>1</v>
      </c>
      <c r="N177" s="191" t="s">
        <v>41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1233</v>
      </c>
      <c r="AT177" s="194" t="s">
        <v>149</v>
      </c>
      <c r="AU177" s="194" t="s">
        <v>86</v>
      </c>
      <c r="AY177" s="14" t="s">
        <v>147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84</v>
      </c>
      <c r="BK177" s="195">
        <f>ROUND(I177*H177,2)</f>
        <v>0</v>
      </c>
      <c r="BL177" s="14" t="s">
        <v>1233</v>
      </c>
      <c r="BM177" s="194" t="s">
        <v>1529</v>
      </c>
    </row>
    <row r="178" spans="1:65" s="12" customFormat="1" ht="22.9" customHeight="1">
      <c r="B178" s="167"/>
      <c r="C178" s="168"/>
      <c r="D178" s="169" t="s">
        <v>75</v>
      </c>
      <c r="E178" s="181" t="s">
        <v>1530</v>
      </c>
      <c r="F178" s="181" t="s">
        <v>1531</v>
      </c>
      <c r="G178" s="168"/>
      <c r="H178" s="168"/>
      <c r="I178" s="171"/>
      <c r="J178" s="182">
        <f>BK178</f>
        <v>0</v>
      </c>
      <c r="K178" s="168"/>
      <c r="L178" s="173"/>
      <c r="M178" s="174"/>
      <c r="N178" s="175"/>
      <c r="O178" s="175"/>
      <c r="P178" s="176">
        <f>SUM(P179:P198)</f>
        <v>0</v>
      </c>
      <c r="Q178" s="175"/>
      <c r="R178" s="176">
        <f>SUM(R179:R198)</f>
        <v>1.4400000000000001E-3</v>
      </c>
      <c r="S178" s="175"/>
      <c r="T178" s="177">
        <f>SUM(T179:T198)</f>
        <v>0</v>
      </c>
      <c r="AR178" s="178" t="s">
        <v>84</v>
      </c>
      <c r="AT178" s="179" t="s">
        <v>75</v>
      </c>
      <c r="AU178" s="179" t="s">
        <v>84</v>
      </c>
      <c r="AY178" s="178" t="s">
        <v>147</v>
      </c>
      <c r="BK178" s="180">
        <f>SUM(BK179:BK198)</f>
        <v>0</v>
      </c>
    </row>
    <row r="179" spans="1:65" s="2" customFormat="1" ht="33" customHeight="1">
      <c r="A179" s="31"/>
      <c r="B179" s="32"/>
      <c r="C179" s="183" t="s">
        <v>328</v>
      </c>
      <c r="D179" s="183" t="s">
        <v>149</v>
      </c>
      <c r="E179" s="184" t="s">
        <v>1532</v>
      </c>
      <c r="F179" s="185" t="s">
        <v>1533</v>
      </c>
      <c r="G179" s="186" t="s">
        <v>425</v>
      </c>
      <c r="H179" s="187">
        <v>25</v>
      </c>
      <c r="I179" s="188"/>
      <c r="J179" s="189">
        <f t="shared" ref="J179:J198" si="30">ROUND(I179*H179,2)</f>
        <v>0</v>
      </c>
      <c r="K179" s="185" t="s">
        <v>153</v>
      </c>
      <c r="L179" s="36"/>
      <c r="M179" s="190" t="s">
        <v>1</v>
      </c>
      <c r="N179" s="191" t="s">
        <v>41</v>
      </c>
      <c r="O179" s="68"/>
      <c r="P179" s="192">
        <f t="shared" ref="P179:P198" si="31">O179*H179</f>
        <v>0</v>
      </c>
      <c r="Q179" s="192">
        <v>0</v>
      </c>
      <c r="R179" s="192">
        <f t="shared" ref="R179:R198" si="32">Q179*H179</f>
        <v>0</v>
      </c>
      <c r="S179" s="192">
        <v>0</v>
      </c>
      <c r="T179" s="193">
        <f t="shared" ref="T179:T198" si="33"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154</v>
      </c>
      <c r="AT179" s="194" t="s">
        <v>149</v>
      </c>
      <c r="AU179" s="194" t="s">
        <v>86</v>
      </c>
      <c r="AY179" s="14" t="s">
        <v>147</v>
      </c>
      <c r="BE179" s="195">
        <f t="shared" ref="BE179:BE198" si="34">IF(N179="základní",J179,0)</f>
        <v>0</v>
      </c>
      <c r="BF179" s="195">
        <f t="shared" ref="BF179:BF198" si="35">IF(N179="snížená",J179,0)</f>
        <v>0</v>
      </c>
      <c r="BG179" s="195">
        <f t="shared" ref="BG179:BG198" si="36">IF(N179="zákl. přenesená",J179,0)</f>
        <v>0</v>
      </c>
      <c r="BH179" s="195">
        <f t="shared" ref="BH179:BH198" si="37">IF(N179="sníž. přenesená",J179,0)</f>
        <v>0</v>
      </c>
      <c r="BI179" s="195">
        <f t="shared" ref="BI179:BI198" si="38">IF(N179="nulová",J179,0)</f>
        <v>0</v>
      </c>
      <c r="BJ179" s="14" t="s">
        <v>84</v>
      </c>
      <c r="BK179" s="195">
        <f t="shared" ref="BK179:BK198" si="39">ROUND(I179*H179,2)</f>
        <v>0</v>
      </c>
      <c r="BL179" s="14" t="s">
        <v>154</v>
      </c>
      <c r="BM179" s="194" t="s">
        <v>1534</v>
      </c>
    </row>
    <row r="180" spans="1:65" s="2" customFormat="1" ht="33" customHeight="1">
      <c r="A180" s="31"/>
      <c r="B180" s="32"/>
      <c r="C180" s="183" t="s">
        <v>332</v>
      </c>
      <c r="D180" s="183" t="s">
        <v>149</v>
      </c>
      <c r="E180" s="184" t="s">
        <v>1535</v>
      </c>
      <c r="F180" s="185" t="s">
        <v>1536</v>
      </c>
      <c r="G180" s="186" t="s">
        <v>249</v>
      </c>
      <c r="H180" s="187">
        <v>1</v>
      </c>
      <c r="I180" s="188"/>
      <c r="J180" s="189">
        <f t="shared" si="30"/>
        <v>0</v>
      </c>
      <c r="K180" s="185" t="s">
        <v>1</v>
      </c>
      <c r="L180" s="36"/>
      <c r="M180" s="190" t="s">
        <v>1</v>
      </c>
      <c r="N180" s="191" t="s">
        <v>41</v>
      </c>
      <c r="O180" s="68"/>
      <c r="P180" s="192">
        <f t="shared" si="31"/>
        <v>0</v>
      </c>
      <c r="Q180" s="192">
        <v>0</v>
      </c>
      <c r="R180" s="192">
        <f t="shared" si="32"/>
        <v>0</v>
      </c>
      <c r="S180" s="192">
        <v>0</v>
      </c>
      <c r="T180" s="193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154</v>
      </c>
      <c r="AT180" s="194" t="s">
        <v>149</v>
      </c>
      <c r="AU180" s="194" t="s">
        <v>86</v>
      </c>
      <c r="AY180" s="14" t="s">
        <v>147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4" t="s">
        <v>84</v>
      </c>
      <c r="BK180" s="195">
        <f t="shared" si="39"/>
        <v>0</v>
      </c>
      <c r="BL180" s="14" t="s">
        <v>154</v>
      </c>
      <c r="BM180" s="194" t="s">
        <v>1537</v>
      </c>
    </row>
    <row r="181" spans="1:65" s="2" customFormat="1" ht="33" customHeight="1">
      <c r="A181" s="31"/>
      <c r="B181" s="32"/>
      <c r="C181" s="183" t="s">
        <v>366</v>
      </c>
      <c r="D181" s="183" t="s">
        <v>149</v>
      </c>
      <c r="E181" s="184" t="s">
        <v>1538</v>
      </c>
      <c r="F181" s="185" t="s">
        <v>1539</v>
      </c>
      <c r="G181" s="186" t="s">
        <v>425</v>
      </c>
      <c r="H181" s="187">
        <v>1</v>
      </c>
      <c r="I181" s="188"/>
      <c r="J181" s="189">
        <f t="shared" si="30"/>
        <v>0</v>
      </c>
      <c r="K181" s="185" t="s">
        <v>1540</v>
      </c>
      <c r="L181" s="36"/>
      <c r="M181" s="190" t="s">
        <v>1</v>
      </c>
      <c r="N181" s="191" t="s">
        <v>41</v>
      </c>
      <c r="O181" s="68"/>
      <c r="P181" s="192">
        <f t="shared" si="31"/>
        <v>0</v>
      </c>
      <c r="Q181" s="192">
        <v>0</v>
      </c>
      <c r="R181" s="192">
        <f t="shared" si="32"/>
        <v>0</v>
      </c>
      <c r="S181" s="192">
        <v>0</v>
      </c>
      <c r="T181" s="193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86</v>
      </c>
      <c r="AY181" s="14" t="s">
        <v>147</v>
      </c>
      <c r="BE181" s="195">
        <f t="shared" si="34"/>
        <v>0</v>
      </c>
      <c r="BF181" s="195">
        <f t="shared" si="35"/>
        <v>0</v>
      </c>
      <c r="BG181" s="195">
        <f t="shared" si="36"/>
        <v>0</v>
      </c>
      <c r="BH181" s="195">
        <f t="shared" si="37"/>
        <v>0</v>
      </c>
      <c r="BI181" s="195">
        <f t="shared" si="38"/>
        <v>0</v>
      </c>
      <c r="BJ181" s="14" t="s">
        <v>84</v>
      </c>
      <c r="BK181" s="195">
        <f t="shared" si="39"/>
        <v>0</v>
      </c>
      <c r="BL181" s="14" t="s">
        <v>154</v>
      </c>
      <c r="BM181" s="194" t="s">
        <v>1541</v>
      </c>
    </row>
    <row r="182" spans="1:65" s="2" customFormat="1" ht="24.2" customHeight="1">
      <c r="A182" s="31"/>
      <c r="B182" s="32"/>
      <c r="C182" s="183" t="s">
        <v>370</v>
      </c>
      <c r="D182" s="183" t="s">
        <v>149</v>
      </c>
      <c r="E182" s="184" t="s">
        <v>1542</v>
      </c>
      <c r="F182" s="185" t="s">
        <v>1543</v>
      </c>
      <c r="G182" s="186" t="s">
        <v>182</v>
      </c>
      <c r="H182" s="187">
        <v>1</v>
      </c>
      <c r="I182" s="188"/>
      <c r="J182" s="189">
        <f t="shared" si="30"/>
        <v>0</v>
      </c>
      <c r="K182" s="185" t="s">
        <v>1</v>
      </c>
      <c r="L182" s="36"/>
      <c r="M182" s="190" t="s">
        <v>1</v>
      </c>
      <c r="N182" s="191" t="s">
        <v>41</v>
      </c>
      <c r="O182" s="68"/>
      <c r="P182" s="192">
        <f t="shared" si="31"/>
        <v>0</v>
      </c>
      <c r="Q182" s="192">
        <v>0</v>
      </c>
      <c r="R182" s="192">
        <f t="shared" si="32"/>
        <v>0</v>
      </c>
      <c r="S182" s="192">
        <v>0</v>
      </c>
      <c r="T182" s="193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154</v>
      </c>
      <c r="AT182" s="194" t="s">
        <v>149</v>
      </c>
      <c r="AU182" s="194" t="s">
        <v>86</v>
      </c>
      <c r="AY182" s="14" t="s">
        <v>147</v>
      </c>
      <c r="BE182" s="195">
        <f t="shared" si="34"/>
        <v>0</v>
      </c>
      <c r="BF182" s="195">
        <f t="shared" si="35"/>
        <v>0</v>
      </c>
      <c r="BG182" s="195">
        <f t="shared" si="36"/>
        <v>0</v>
      </c>
      <c r="BH182" s="195">
        <f t="shared" si="37"/>
        <v>0</v>
      </c>
      <c r="BI182" s="195">
        <f t="shared" si="38"/>
        <v>0</v>
      </c>
      <c r="BJ182" s="14" t="s">
        <v>84</v>
      </c>
      <c r="BK182" s="195">
        <f t="shared" si="39"/>
        <v>0</v>
      </c>
      <c r="BL182" s="14" t="s">
        <v>154</v>
      </c>
      <c r="BM182" s="194" t="s">
        <v>1544</v>
      </c>
    </row>
    <row r="183" spans="1:65" s="2" customFormat="1" ht="24.2" customHeight="1">
      <c r="A183" s="31"/>
      <c r="B183" s="32"/>
      <c r="C183" s="183" t="s">
        <v>372</v>
      </c>
      <c r="D183" s="183" t="s">
        <v>149</v>
      </c>
      <c r="E183" s="184" t="s">
        <v>1545</v>
      </c>
      <c r="F183" s="185" t="s">
        <v>1546</v>
      </c>
      <c r="G183" s="186" t="s">
        <v>1547</v>
      </c>
      <c r="H183" s="187">
        <v>4</v>
      </c>
      <c r="I183" s="188"/>
      <c r="J183" s="189">
        <f t="shared" si="30"/>
        <v>0</v>
      </c>
      <c r="K183" s="185" t="s">
        <v>1</v>
      </c>
      <c r="L183" s="36"/>
      <c r="M183" s="190" t="s">
        <v>1</v>
      </c>
      <c r="N183" s="191" t="s">
        <v>41</v>
      </c>
      <c r="O183" s="68"/>
      <c r="P183" s="192">
        <f t="shared" si="31"/>
        <v>0</v>
      </c>
      <c r="Q183" s="192">
        <v>0</v>
      </c>
      <c r="R183" s="192">
        <f t="shared" si="32"/>
        <v>0</v>
      </c>
      <c r="S183" s="192">
        <v>0</v>
      </c>
      <c r="T183" s="193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1233</v>
      </c>
      <c r="AT183" s="194" t="s">
        <v>149</v>
      </c>
      <c r="AU183" s="194" t="s">
        <v>86</v>
      </c>
      <c r="AY183" s="14" t="s">
        <v>147</v>
      </c>
      <c r="BE183" s="195">
        <f t="shared" si="34"/>
        <v>0</v>
      </c>
      <c r="BF183" s="195">
        <f t="shared" si="35"/>
        <v>0</v>
      </c>
      <c r="BG183" s="195">
        <f t="shared" si="36"/>
        <v>0</v>
      </c>
      <c r="BH183" s="195">
        <f t="shared" si="37"/>
        <v>0</v>
      </c>
      <c r="BI183" s="195">
        <f t="shared" si="38"/>
        <v>0</v>
      </c>
      <c r="BJ183" s="14" t="s">
        <v>84</v>
      </c>
      <c r="BK183" s="195">
        <f t="shared" si="39"/>
        <v>0</v>
      </c>
      <c r="BL183" s="14" t="s">
        <v>1233</v>
      </c>
      <c r="BM183" s="194" t="s">
        <v>1548</v>
      </c>
    </row>
    <row r="184" spans="1:65" s="2" customFormat="1" ht="16.5" customHeight="1">
      <c r="A184" s="31"/>
      <c r="B184" s="32"/>
      <c r="C184" s="183" t="s">
        <v>376</v>
      </c>
      <c r="D184" s="183" t="s">
        <v>149</v>
      </c>
      <c r="E184" s="184" t="s">
        <v>1549</v>
      </c>
      <c r="F184" s="185" t="s">
        <v>1550</v>
      </c>
      <c r="G184" s="186" t="s">
        <v>249</v>
      </c>
      <c r="H184" s="187">
        <v>0.2</v>
      </c>
      <c r="I184" s="188"/>
      <c r="J184" s="189">
        <f t="shared" si="30"/>
        <v>0</v>
      </c>
      <c r="K184" s="185" t="s">
        <v>1</v>
      </c>
      <c r="L184" s="36"/>
      <c r="M184" s="190" t="s">
        <v>1</v>
      </c>
      <c r="N184" s="191" t="s">
        <v>41</v>
      </c>
      <c r="O184" s="68"/>
      <c r="P184" s="192">
        <f t="shared" si="31"/>
        <v>0</v>
      </c>
      <c r="Q184" s="192">
        <v>0</v>
      </c>
      <c r="R184" s="192">
        <f t="shared" si="32"/>
        <v>0</v>
      </c>
      <c r="S184" s="192">
        <v>0</v>
      </c>
      <c r="T184" s="193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1233</v>
      </c>
      <c r="AT184" s="194" t="s">
        <v>149</v>
      </c>
      <c r="AU184" s="194" t="s">
        <v>86</v>
      </c>
      <c r="AY184" s="14" t="s">
        <v>147</v>
      </c>
      <c r="BE184" s="195">
        <f t="shared" si="34"/>
        <v>0</v>
      </c>
      <c r="BF184" s="195">
        <f t="shared" si="35"/>
        <v>0</v>
      </c>
      <c r="BG184" s="195">
        <f t="shared" si="36"/>
        <v>0</v>
      </c>
      <c r="BH184" s="195">
        <f t="shared" si="37"/>
        <v>0</v>
      </c>
      <c r="BI184" s="195">
        <f t="shared" si="38"/>
        <v>0</v>
      </c>
      <c r="BJ184" s="14" t="s">
        <v>84</v>
      </c>
      <c r="BK184" s="195">
        <f t="shared" si="39"/>
        <v>0</v>
      </c>
      <c r="BL184" s="14" t="s">
        <v>1233</v>
      </c>
      <c r="BM184" s="194" t="s">
        <v>1551</v>
      </c>
    </row>
    <row r="185" spans="1:65" s="2" customFormat="1" ht="24.2" customHeight="1">
      <c r="A185" s="31"/>
      <c r="B185" s="32"/>
      <c r="C185" s="183" t="s">
        <v>380</v>
      </c>
      <c r="D185" s="183" t="s">
        <v>149</v>
      </c>
      <c r="E185" s="184" t="s">
        <v>1552</v>
      </c>
      <c r="F185" s="185" t="s">
        <v>1553</v>
      </c>
      <c r="G185" s="186" t="s">
        <v>425</v>
      </c>
      <c r="H185" s="187">
        <v>24</v>
      </c>
      <c r="I185" s="188"/>
      <c r="J185" s="189">
        <f t="shared" si="30"/>
        <v>0</v>
      </c>
      <c r="K185" s="185" t="s">
        <v>153</v>
      </c>
      <c r="L185" s="36"/>
      <c r="M185" s="190" t="s">
        <v>1</v>
      </c>
      <c r="N185" s="191" t="s">
        <v>41</v>
      </c>
      <c r="O185" s="68"/>
      <c r="P185" s="192">
        <f t="shared" si="31"/>
        <v>0</v>
      </c>
      <c r="Q185" s="192">
        <v>6.0000000000000002E-5</v>
      </c>
      <c r="R185" s="192">
        <f t="shared" si="32"/>
        <v>1.4400000000000001E-3</v>
      </c>
      <c r="S185" s="192">
        <v>0</v>
      </c>
      <c r="T185" s="193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1233</v>
      </c>
      <c r="AT185" s="194" t="s">
        <v>149</v>
      </c>
      <c r="AU185" s="194" t="s">
        <v>86</v>
      </c>
      <c r="AY185" s="14" t="s">
        <v>147</v>
      </c>
      <c r="BE185" s="195">
        <f t="shared" si="34"/>
        <v>0</v>
      </c>
      <c r="BF185" s="195">
        <f t="shared" si="35"/>
        <v>0</v>
      </c>
      <c r="BG185" s="195">
        <f t="shared" si="36"/>
        <v>0</v>
      </c>
      <c r="BH185" s="195">
        <f t="shared" si="37"/>
        <v>0</v>
      </c>
      <c r="BI185" s="195">
        <f t="shared" si="38"/>
        <v>0</v>
      </c>
      <c r="BJ185" s="14" t="s">
        <v>84</v>
      </c>
      <c r="BK185" s="195">
        <f t="shared" si="39"/>
        <v>0</v>
      </c>
      <c r="BL185" s="14" t="s">
        <v>1233</v>
      </c>
      <c r="BM185" s="194" t="s">
        <v>1554</v>
      </c>
    </row>
    <row r="186" spans="1:65" s="2" customFormat="1" ht="37.9" customHeight="1">
      <c r="A186" s="31"/>
      <c r="B186" s="32"/>
      <c r="C186" s="183" t="s">
        <v>384</v>
      </c>
      <c r="D186" s="183" t="s">
        <v>149</v>
      </c>
      <c r="E186" s="184" t="s">
        <v>1555</v>
      </c>
      <c r="F186" s="185" t="s">
        <v>1556</v>
      </c>
      <c r="G186" s="186" t="s">
        <v>425</v>
      </c>
      <c r="H186" s="187">
        <v>72</v>
      </c>
      <c r="I186" s="188"/>
      <c r="J186" s="189">
        <f t="shared" si="30"/>
        <v>0</v>
      </c>
      <c r="K186" s="185" t="s">
        <v>1</v>
      </c>
      <c r="L186" s="36"/>
      <c r="M186" s="190" t="s">
        <v>1</v>
      </c>
      <c r="N186" s="191" t="s">
        <v>41</v>
      </c>
      <c r="O186" s="68"/>
      <c r="P186" s="192">
        <f t="shared" si="31"/>
        <v>0</v>
      </c>
      <c r="Q186" s="192">
        <v>0</v>
      </c>
      <c r="R186" s="192">
        <f t="shared" si="32"/>
        <v>0</v>
      </c>
      <c r="S186" s="192">
        <v>0</v>
      </c>
      <c r="T186" s="193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1233</v>
      </c>
      <c r="AT186" s="194" t="s">
        <v>149</v>
      </c>
      <c r="AU186" s="194" t="s">
        <v>86</v>
      </c>
      <c r="AY186" s="14" t="s">
        <v>147</v>
      </c>
      <c r="BE186" s="195">
        <f t="shared" si="34"/>
        <v>0</v>
      </c>
      <c r="BF186" s="195">
        <f t="shared" si="35"/>
        <v>0</v>
      </c>
      <c r="BG186" s="195">
        <f t="shared" si="36"/>
        <v>0</v>
      </c>
      <c r="BH186" s="195">
        <f t="shared" si="37"/>
        <v>0</v>
      </c>
      <c r="BI186" s="195">
        <f t="shared" si="38"/>
        <v>0</v>
      </c>
      <c r="BJ186" s="14" t="s">
        <v>84</v>
      </c>
      <c r="BK186" s="195">
        <f t="shared" si="39"/>
        <v>0</v>
      </c>
      <c r="BL186" s="14" t="s">
        <v>1233</v>
      </c>
      <c r="BM186" s="194" t="s">
        <v>1557</v>
      </c>
    </row>
    <row r="187" spans="1:65" s="2" customFormat="1" ht="33" customHeight="1">
      <c r="A187" s="31"/>
      <c r="B187" s="32"/>
      <c r="C187" s="183" t="s">
        <v>388</v>
      </c>
      <c r="D187" s="183" t="s">
        <v>149</v>
      </c>
      <c r="E187" s="184" t="s">
        <v>1558</v>
      </c>
      <c r="F187" s="185" t="s">
        <v>1559</v>
      </c>
      <c r="G187" s="186" t="s">
        <v>425</v>
      </c>
      <c r="H187" s="187">
        <v>288</v>
      </c>
      <c r="I187" s="188"/>
      <c r="J187" s="189">
        <f t="shared" si="30"/>
        <v>0</v>
      </c>
      <c r="K187" s="185" t="s">
        <v>1</v>
      </c>
      <c r="L187" s="36"/>
      <c r="M187" s="190" t="s">
        <v>1</v>
      </c>
      <c r="N187" s="191" t="s">
        <v>41</v>
      </c>
      <c r="O187" s="68"/>
      <c r="P187" s="192">
        <f t="shared" si="31"/>
        <v>0</v>
      </c>
      <c r="Q187" s="192">
        <v>0</v>
      </c>
      <c r="R187" s="192">
        <f t="shared" si="32"/>
        <v>0</v>
      </c>
      <c r="S187" s="192">
        <v>0</v>
      </c>
      <c r="T187" s="193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1233</v>
      </c>
      <c r="AT187" s="194" t="s">
        <v>149</v>
      </c>
      <c r="AU187" s="194" t="s">
        <v>86</v>
      </c>
      <c r="AY187" s="14" t="s">
        <v>147</v>
      </c>
      <c r="BE187" s="195">
        <f t="shared" si="34"/>
        <v>0</v>
      </c>
      <c r="BF187" s="195">
        <f t="shared" si="35"/>
        <v>0</v>
      </c>
      <c r="BG187" s="195">
        <f t="shared" si="36"/>
        <v>0</v>
      </c>
      <c r="BH187" s="195">
        <f t="shared" si="37"/>
        <v>0</v>
      </c>
      <c r="BI187" s="195">
        <f t="shared" si="38"/>
        <v>0</v>
      </c>
      <c r="BJ187" s="14" t="s">
        <v>84</v>
      </c>
      <c r="BK187" s="195">
        <f t="shared" si="39"/>
        <v>0</v>
      </c>
      <c r="BL187" s="14" t="s">
        <v>1233</v>
      </c>
      <c r="BM187" s="194" t="s">
        <v>1560</v>
      </c>
    </row>
    <row r="188" spans="1:65" s="2" customFormat="1" ht="24.2" customHeight="1">
      <c r="A188" s="31"/>
      <c r="B188" s="32"/>
      <c r="C188" s="183" t="s">
        <v>390</v>
      </c>
      <c r="D188" s="183" t="s">
        <v>149</v>
      </c>
      <c r="E188" s="184" t="s">
        <v>1561</v>
      </c>
      <c r="F188" s="185" t="s">
        <v>1562</v>
      </c>
      <c r="G188" s="186" t="s">
        <v>425</v>
      </c>
      <c r="H188" s="187">
        <v>24</v>
      </c>
      <c r="I188" s="188"/>
      <c r="J188" s="189">
        <f t="shared" si="30"/>
        <v>0</v>
      </c>
      <c r="K188" s="185" t="s">
        <v>1</v>
      </c>
      <c r="L188" s="36"/>
      <c r="M188" s="190" t="s">
        <v>1</v>
      </c>
      <c r="N188" s="191" t="s">
        <v>41</v>
      </c>
      <c r="O188" s="68"/>
      <c r="P188" s="192">
        <f t="shared" si="31"/>
        <v>0</v>
      </c>
      <c r="Q188" s="192">
        <v>0</v>
      </c>
      <c r="R188" s="192">
        <f t="shared" si="32"/>
        <v>0</v>
      </c>
      <c r="S188" s="192">
        <v>0</v>
      </c>
      <c r="T188" s="193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1233</v>
      </c>
      <c r="AT188" s="194" t="s">
        <v>149</v>
      </c>
      <c r="AU188" s="194" t="s">
        <v>86</v>
      </c>
      <c r="AY188" s="14" t="s">
        <v>147</v>
      </c>
      <c r="BE188" s="195">
        <f t="shared" si="34"/>
        <v>0</v>
      </c>
      <c r="BF188" s="195">
        <f t="shared" si="35"/>
        <v>0</v>
      </c>
      <c r="BG188" s="195">
        <f t="shared" si="36"/>
        <v>0</v>
      </c>
      <c r="BH188" s="195">
        <f t="shared" si="37"/>
        <v>0</v>
      </c>
      <c r="BI188" s="195">
        <f t="shared" si="38"/>
        <v>0</v>
      </c>
      <c r="BJ188" s="14" t="s">
        <v>84</v>
      </c>
      <c r="BK188" s="195">
        <f t="shared" si="39"/>
        <v>0</v>
      </c>
      <c r="BL188" s="14" t="s">
        <v>1233</v>
      </c>
      <c r="BM188" s="194" t="s">
        <v>1563</v>
      </c>
    </row>
    <row r="189" spans="1:65" s="2" customFormat="1" ht="24.2" customHeight="1">
      <c r="A189" s="31"/>
      <c r="B189" s="32"/>
      <c r="C189" s="183" t="s">
        <v>394</v>
      </c>
      <c r="D189" s="183" t="s">
        <v>149</v>
      </c>
      <c r="E189" s="184" t="s">
        <v>1564</v>
      </c>
      <c r="F189" s="185" t="s">
        <v>1565</v>
      </c>
      <c r="G189" s="186" t="s">
        <v>425</v>
      </c>
      <c r="H189" s="187">
        <v>25</v>
      </c>
      <c r="I189" s="188"/>
      <c r="J189" s="189">
        <f t="shared" si="30"/>
        <v>0</v>
      </c>
      <c r="K189" s="185" t="s">
        <v>1</v>
      </c>
      <c r="L189" s="36"/>
      <c r="M189" s="190" t="s">
        <v>1</v>
      </c>
      <c r="N189" s="191" t="s">
        <v>41</v>
      </c>
      <c r="O189" s="68"/>
      <c r="P189" s="192">
        <f t="shared" si="31"/>
        <v>0</v>
      </c>
      <c r="Q189" s="192">
        <v>0</v>
      </c>
      <c r="R189" s="192">
        <f t="shared" si="32"/>
        <v>0</v>
      </c>
      <c r="S189" s="192">
        <v>0</v>
      </c>
      <c r="T189" s="193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1233</v>
      </c>
      <c r="AT189" s="194" t="s">
        <v>149</v>
      </c>
      <c r="AU189" s="194" t="s">
        <v>86</v>
      </c>
      <c r="AY189" s="14" t="s">
        <v>147</v>
      </c>
      <c r="BE189" s="195">
        <f t="shared" si="34"/>
        <v>0</v>
      </c>
      <c r="BF189" s="195">
        <f t="shared" si="35"/>
        <v>0</v>
      </c>
      <c r="BG189" s="195">
        <f t="shared" si="36"/>
        <v>0</v>
      </c>
      <c r="BH189" s="195">
        <f t="shared" si="37"/>
        <v>0</v>
      </c>
      <c r="BI189" s="195">
        <f t="shared" si="38"/>
        <v>0</v>
      </c>
      <c r="BJ189" s="14" t="s">
        <v>84</v>
      </c>
      <c r="BK189" s="195">
        <f t="shared" si="39"/>
        <v>0</v>
      </c>
      <c r="BL189" s="14" t="s">
        <v>1233</v>
      </c>
      <c r="BM189" s="194" t="s">
        <v>1566</v>
      </c>
    </row>
    <row r="190" spans="1:65" s="2" customFormat="1" ht="24.2" customHeight="1">
      <c r="A190" s="31"/>
      <c r="B190" s="32"/>
      <c r="C190" s="183" t="s">
        <v>340</v>
      </c>
      <c r="D190" s="183" t="s">
        <v>149</v>
      </c>
      <c r="E190" s="184" t="s">
        <v>1567</v>
      </c>
      <c r="F190" s="185" t="s">
        <v>1568</v>
      </c>
      <c r="G190" s="186" t="s">
        <v>425</v>
      </c>
      <c r="H190" s="187">
        <v>25</v>
      </c>
      <c r="I190" s="188"/>
      <c r="J190" s="189">
        <f t="shared" si="30"/>
        <v>0</v>
      </c>
      <c r="K190" s="185" t="s">
        <v>1</v>
      </c>
      <c r="L190" s="36"/>
      <c r="M190" s="190" t="s">
        <v>1</v>
      </c>
      <c r="N190" s="191" t="s">
        <v>41</v>
      </c>
      <c r="O190" s="68"/>
      <c r="P190" s="192">
        <f t="shared" si="31"/>
        <v>0</v>
      </c>
      <c r="Q190" s="192">
        <v>0</v>
      </c>
      <c r="R190" s="192">
        <f t="shared" si="32"/>
        <v>0</v>
      </c>
      <c r="S190" s="192">
        <v>0</v>
      </c>
      <c r="T190" s="193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1233</v>
      </c>
      <c r="AT190" s="194" t="s">
        <v>149</v>
      </c>
      <c r="AU190" s="194" t="s">
        <v>86</v>
      </c>
      <c r="AY190" s="14" t="s">
        <v>147</v>
      </c>
      <c r="BE190" s="195">
        <f t="shared" si="34"/>
        <v>0</v>
      </c>
      <c r="BF190" s="195">
        <f t="shared" si="35"/>
        <v>0</v>
      </c>
      <c r="BG190" s="195">
        <f t="shared" si="36"/>
        <v>0</v>
      </c>
      <c r="BH190" s="195">
        <f t="shared" si="37"/>
        <v>0</v>
      </c>
      <c r="BI190" s="195">
        <f t="shared" si="38"/>
        <v>0</v>
      </c>
      <c r="BJ190" s="14" t="s">
        <v>84</v>
      </c>
      <c r="BK190" s="195">
        <f t="shared" si="39"/>
        <v>0</v>
      </c>
      <c r="BL190" s="14" t="s">
        <v>1233</v>
      </c>
      <c r="BM190" s="194" t="s">
        <v>1569</v>
      </c>
    </row>
    <row r="191" spans="1:65" s="2" customFormat="1" ht="33" customHeight="1">
      <c r="A191" s="31"/>
      <c r="B191" s="32"/>
      <c r="C191" s="183" t="s">
        <v>344</v>
      </c>
      <c r="D191" s="183" t="s">
        <v>149</v>
      </c>
      <c r="E191" s="184" t="s">
        <v>1570</v>
      </c>
      <c r="F191" s="185" t="s">
        <v>1571</v>
      </c>
      <c r="G191" s="186" t="s">
        <v>1456</v>
      </c>
      <c r="H191" s="187">
        <v>25</v>
      </c>
      <c r="I191" s="188"/>
      <c r="J191" s="189">
        <f t="shared" si="30"/>
        <v>0</v>
      </c>
      <c r="K191" s="185" t="s">
        <v>1</v>
      </c>
      <c r="L191" s="36"/>
      <c r="M191" s="190" t="s">
        <v>1</v>
      </c>
      <c r="N191" s="191" t="s">
        <v>41</v>
      </c>
      <c r="O191" s="68"/>
      <c r="P191" s="192">
        <f t="shared" si="31"/>
        <v>0</v>
      </c>
      <c r="Q191" s="192">
        <v>0</v>
      </c>
      <c r="R191" s="192">
        <f t="shared" si="32"/>
        <v>0</v>
      </c>
      <c r="S191" s="192">
        <v>0</v>
      </c>
      <c r="T191" s="193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1233</v>
      </c>
      <c r="AT191" s="194" t="s">
        <v>149</v>
      </c>
      <c r="AU191" s="194" t="s">
        <v>86</v>
      </c>
      <c r="AY191" s="14" t="s">
        <v>147</v>
      </c>
      <c r="BE191" s="195">
        <f t="shared" si="34"/>
        <v>0</v>
      </c>
      <c r="BF191" s="195">
        <f t="shared" si="35"/>
        <v>0</v>
      </c>
      <c r="BG191" s="195">
        <f t="shared" si="36"/>
        <v>0</v>
      </c>
      <c r="BH191" s="195">
        <f t="shared" si="37"/>
        <v>0</v>
      </c>
      <c r="BI191" s="195">
        <f t="shared" si="38"/>
        <v>0</v>
      </c>
      <c r="BJ191" s="14" t="s">
        <v>84</v>
      </c>
      <c r="BK191" s="195">
        <f t="shared" si="39"/>
        <v>0</v>
      </c>
      <c r="BL191" s="14" t="s">
        <v>1233</v>
      </c>
      <c r="BM191" s="194" t="s">
        <v>1572</v>
      </c>
    </row>
    <row r="192" spans="1:65" s="2" customFormat="1" ht="24.2" customHeight="1">
      <c r="A192" s="31"/>
      <c r="B192" s="32"/>
      <c r="C192" s="183" t="s">
        <v>406</v>
      </c>
      <c r="D192" s="183" t="s">
        <v>149</v>
      </c>
      <c r="E192" s="184" t="s">
        <v>1573</v>
      </c>
      <c r="F192" s="185" t="s">
        <v>1574</v>
      </c>
      <c r="G192" s="186" t="s">
        <v>425</v>
      </c>
      <c r="H192" s="187">
        <v>24</v>
      </c>
      <c r="I192" s="188"/>
      <c r="J192" s="189">
        <f t="shared" si="30"/>
        <v>0</v>
      </c>
      <c r="K192" s="185" t="s">
        <v>1</v>
      </c>
      <c r="L192" s="36"/>
      <c r="M192" s="190" t="s">
        <v>1</v>
      </c>
      <c r="N192" s="191" t="s">
        <v>41</v>
      </c>
      <c r="O192" s="68"/>
      <c r="P192" s="192">
        <f t="shared" si="31"/>
        <v>0</v>
      </c>
      <c r="Q192" s="192">
        <v>0</v>
      </c>
      <c r="R192" s="192">
        <f t="shared" si="32"/>
        <v>0</v>
      </c>
      <c r="S192" s="192">
        <v>0</v>
      </c>
      <c r="T192" s="193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1233</v>
      </c>
      <c r="AT192" s="194" t="s">
        <v>149</v>
      </c>
      <c r="AU192" s="194" t="s">
        <v>86</v>
      </c>
      <c r="AY192" s="14" t="s">
        <v>147</v>
      </c>
      <c r="BE192" s="195">
        <f t="shared" si="34"/>
        <v>0</v>
      </c>
      <c r="BF192" s="195">
        <f t="shared" si="35"/>
        <v>0</v>
      </c>
      <c r="BG192" s="195">
        <f t="shared" si="36"/>
        <v>0</v>
      </c>
      <c r="BH192" s="195">
        <f t="shared" si="37"/>
        <v>0</v>
      </c>
      <c r="BI192" s="195">
        <f t="shared" si="38"/>
        <v>0</v>
      </c>
      <c r="BJ192" s="14" t="s">
        <v>84</v>
      </c>
      <c r="BK192" s="195">
        <f t="shared" si="39"/>
        <v>0</v>
      </c>
      <c r="BL192" s="14" t="s">
        <v>1233</v>
      </c>
      <c r="BM192" s="194" t="s">
        <v>1575</v>
      </c>
    </row>
    <row r="193" spans="1:65" s="2" customFormat="1" ht="24.2" customHeight="1">
      <c r="A193" s="31"/>
      <c r="B193" s="32"/>
      <c r="C193" s="183" t="s">
        <v>352</v>
      </c>
      <c r="D193" s="183" t="s">
        <v>149</v>
      </c>
      <c r="E193" s="184" t="s">
        <v>1576</v>
      </c>
      <c r="F193" s="185" t="s">
        <v>1577</v>
      </c>
      <c r="G193" s="186" t="s">
        <v>425</v>
      </c>
      <c r="H193" s="187">
        <v>10</v>
      </c>
      <c r="I193" s="188"/>
      <c r="J193" s="189">
        <f t="shared" si="30"/>
        <v>0</v>
      </c>
      <c r="K193" s="185" t="s">
        <v>1</v>
      </c>
      <c r="L193" s="36"/>
      <c r="M193" s="190" t="s">
        <v>1</v>
      </c>
      <c r="N193" s="191" t="s">
        <v>41</v>
      </c>
      <c r="O193" s="68"/>
      <c r="P193" s="192">
        <f t="shared" si="31"/>
        <v>0</v>
      </c>
      <c r="Q193" s="192">
        <v>0</v>
      </c>
      <c r="R193" s="192">
        <f t="shared" si="32"/>
        <v>0</v>
      </c>
      <c r="S193" s="192">
        <v>0</v>
      </c>
      <c r="T193" s="193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1233</v>
      </c>
      <c r="AT193" s="194" t="s">
        <v>149</v>
      </c>
      <c r="AU193" s="194" t="s">
        <v>86</v>
      </c>
      <c r="AY193" s="14" t="s">
        <v>147</v>
      </c>
      <c r="BE193" s="195">
        <f t="shared" si="34"/>
        <v>0</v>
      </c>
      <c r="BF193" s="195">
        <f t="shared" si="35"/>
        <v>0</v>
      </c>
      <c r="BG193" s="195">
        <f t="shared" si="36"/>
        <v>0</v>
      </c>
      <c r="BH193" s="195">
        <f t="shared" si="37"/>
        <v>0</v>
      </c>
      <c r="BI193" s="195">
        <f t="shared" si="38"/>
        <v>0</v>
      </c>
      <c r="BJ193" s="14" t="s">
        <v>84</v>
      </c>
      <c r="BK193" s="195">
        <f t="shared" si="39"/>
        <v>0</v>
      </c>
      <c r="BL193" s="14" t="s">
        <v>1233</v>
      </c>
      <c r="BM193" s="194" t="s">
        <v>1578</v>
      </c>
    </row>
    <row r="194" spans="1:65" s="2" customFormat="1" ht="24.2" customHeight="1">
      <c r="A194" s="31"/>
      <c r="B194" s="32"/>
      <c r="C194" s="183" t="s">
        <v>336</v>
      </c>
      <c r="D194" s="183" t="s">
        <v>149</v>
      </c>
      <c r="E194" s="184" t="s">
        <v>1579</v>
      </c>
      <c r="F194" s="185" t="s">
        <v>1580</v>
      </c>
      <c r="G194" s="186" t="s">
        <v>425</v>
      </c>
      <c r="H194" s="187">
        <v>1</v>
      </c>
      <c r="I194" s="188"/>
      <c r="J194" s="189">
        <f t="shared" si="30"/>
        <v>0</v>
      </c>
      <c r="K194" s="185" t="s">
        <v>1</v>
      </c>
      <c r="L194" s="36"/>
      <c r="M194" s="190" t="s">
        <v>1</v>
      </c>
      <c r="N194" s="191" t="s">
        <v>41</v>
      </c>
      <c r="O194" s="68"/>
      <c r="P194" s="192">
        <f t="shared" si="31"/>
        <v>0</v>
      </c>
      <c r="Q194" s="192">
        <v>0</v>
      </c>
      <c r="R194" s="192">
        <f t="shared" si="32"/>
        <v>0</v>
      </c>
      <c r="S194" s="192">
        <v>0</v>
      </c>
      <c r="T194" s="193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1233</v>
      </c>
      <c r="AT194" s="194" t="s">
        <v>149</v>
      </c>
      <c r="AU194" s="194" t="s">
        <v>86</v>
      </c>
      <c r="AY194" s="14" t="s">
        <v>147</v>
      </c>
      <c r="BE194" s="195">
        <f t="shared" si="34"/>
        <v>0</v>
      </c>
      <c r="BF194" s="195">
        <f t="shared" si="35"/>
        <v>0</v>
      </c>
      <c r="BG194" s="195">
        <f t="shared" si="36"/>
        <v>0</v>
      </c>
      <c r="BH194" s="195">
        <f t="shared" si="37"/>
        <v>0</v>
      </c>
      <c r="BI194" s="195">
        <f t="shared" si="38"/>
        <v>0</v>
      </c>
      <c r="BJ194" s="14" t="s">
        <v>84</v>
      </c>
      <c r="BK194" s="195">
        <f t="shared" si="39"/>
        <v>0</v>
      </c>
      <c r="BL194" s="14" t="s">
        <v>1233</v>
      </c>
      <c r="BM194" s="194" t="s">
        <v>1581</v>
      </c>
    </row>
    <row r="195" spans="1:65" s="2" customFormat="1" ht="24.2" customHeight="1">
      <c r="A195" s="31"/>
      <c r="B195" s="32"/>
      <c r="C195" s="183" t="s">
        <v>398</v>
      </c>
      <c r="D195" s="183" t="s">
        <v>149</v>
      </c>
      <c r="E195" s="184" t="s">
        <v>1582</v>
      </c>
      <c r="F195" s="185" t="s">
        <v>1583</v>
      </c>
      <c r="G195" s="186" t="s">
        <v>425</v>
      </c>
      <c r="H195" s="187">
        <v>6</v>
      </c>
      <c r="I195" s="188"/>
      <c r="J195" s="189">
        <f t="shared" si="30"/>
        <v>0</v>
      </c>
      <c r="K195" s="185" t="s">
        <v>1</v>
      </c>
      <c r="L195" s="36"/>
      <c r="M195" s="190" t="s">
        <v>1</v>
      </c>
      <c r="N195" s="191" t="s">
        <v>41</v>
      </c>
      <c r="O195" s="68"/>
      <c r="P195" s="192">
        <f t="shared" si="31"/>
        <v>0</v>
      </c>
      <c r="Q195" s="192">
        <v>0</v>
      </c>
      <c r="R195" s="192">
        <f t="shared" si="32"/>
        <v>0</v>
      </c>
      <c r="S195" s="192">
        <v>0</v>
      </c>
      <c r="T195" s="193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1233</v>
      </c>
      <c r="AT195" s="194" t="s">
        <v>149</v>
      </c>
      <c r="AU195" s="194" t="s">
        <v>86</v>
      </c>
      <c r="AY195" s="14" t="s">
        <v>147</v>
      </c>
      <c r="BE195" s="195">
        <f t="shared" si="34"/>
        <v>0</v>
      </c>
      <c r="BF195" s="195">
        <f t="shared" si="35"/>
        <v>0</v>
      </c>
      <c r="BG195" s="195">
        <f t="shared" si="36"/>
        <v>0</v>
      </c>
      <c r="BH195" s="195">
        <f t="shared" si="37"/>
        <v>0</v>
      </c>
      <c r="BI195" s="195">
        <f t="shared" si="38"/>
        <v>0</v>
      </c>
      <c r="BJ195" s="14" t="s">
        <v>84</v>
      </c>
      <c r="BK195" s="195">
        <f t="shared" si="39"/>
        <v>0</v>
      </c>
      <c r="BL195" s="14" t="s">
        <v>1233</v>
      </c>
      <c r="BM195" s="194" t="s">
        <v>1584</v>
      </c>
    </row>
    <row r="196" spans="1:65" s="2" customFormat="1" ht="24.2" customHeight="1">
      <c r="A196" s="31"/>
      <c r="B196" s="32"/>
      <c r="C196" s="183" t="s">
        <v>402</v>
      </c>
      <c r="D196" s="183" t="s">
        <v>149</v>
      </c>
      <c r="E196" s="184" t="s">
        <v>1585</v>
      </c>
      <c r="F196" s="185" t="s">
        <v>1586</v>
      </c>
      <c r="G196" s="186" t="s">
        <v>425</v>
      </c>
      <c r="H196" s="187">
        <v>1</v>
      </c>
      <c r="I196" s="188"/>
      <c r="J196" s="189">
        <f t="shared" si="30"/>
        <v>0</v>
      </c>
      <c r="K196" s="185" t="s">
        <v>1</v>
      </c>
      <c r="L196" s="36"/>
      <c r="M196" s="190" t="s">
        <v>1</v>
      </c>
      <c r="N196" s="191" t="s">
        <v>41</v>
      </c>
      <c r="O196" s="68"/>
      <c r="P196" s="192">
        <f t="shared" si="31"/>
        <v>0</v>
      </c>
      <c r="Q196" s="192">
        <v>0</v>
      </c>
      <c r="R196" s="192">
        <f t="shared" si="32"/>
        <v>0</v>
      </c>
      <c r="S196" s="192">
        <v>0</v>
      </c>
      <c r="T196" s="193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1233</v>
      </c>
      <c r="AT196" s="194" t="s">
        <v>149</v>
      </c>
      <c r="AU196" s="194" t="s">
        <v>86</v>
      </c>
      <c r="AY196" s="14" t="s">
        <v>147</v>
      </c>
      <c r="BE196" s="195">
        <f t="shared" si="34"/>
        <v>0</v>
      </c>
      <c r="BF196" s="195">
        <f t="shared" si="35"/>
        <v>0</v>
      </c>
      <c r="BG196" s="195">
        <f t="shared" si="36"/>
        <v>0</v>
      </c>
      <c r="BH196" s="195">
        <f t="shared" si="37"/>
        <v>0</v>
      </c>
      <c r="BI196" s="195">
        <f t="shared" si="38"/>
        <v>0</v>
      </c>
      <c r="BJ196" s="14" t="s">
        <v>84</v>
      </c>
      <c r="BK196" s="195">
        <f t="shared" si="39"/>
        <v>0</v>
      </c>
      <c r="BL196" s="14" t="s">
        <v>1233</v>
      </c>
      <c r="BM196" s="194" t="s">
        <v>1587</v>
      </c>
    </row>
    <row r="197" spans="1:65" s="2" customFormat="1" ht="24.2" customHeight="1">
      <c r="A197" s="31"/>
      <c r="B197" s="32"/>
      <c r="C197" s="183" t="s">
        <v>348</v>
      </c>
      <c r="D197" s="183" t="s">
        <v>149</v>
      </c>
      <c r="E197" s="184" t="s">
        <v>1588</v>
      </c>
      <c r="F197" s="185" t="s">
        <v>1589</v>
      </c>
      <c r="G197" s="186" t="s">
        <v>425</v>
      </c>
      <c r="H197" s="187">
        <v>7</v>
      </c>
      <c r="I197" s="188"/>
      <c r="J197" s="189">
        <f t="shared" si="30"/>
        <v>0</v>
      </c>
      <c r="K197" s="185" t="s">
        <v>1</v>
      </c>
      <c r="L197" s="36"/>
      <c r="M197" s="190" t="s">
        <v>1</v>
      </c>
      <c r="N197" s="191" t="s">
        <v>41</v>
      </c>
      <c r="O197" s="68"/>
      <c r="P197" s="192">
        <f t="shared" si="31"/>
        <v>0</v>
      </c>
      <c r="Q197" s="192">
        <v>0</v>
      </c>
      <c r="R197" s="192">
        <f t="shared" si="32"/>
        <v>0</v>
      </c>
      <c r="S197" s="192">
        <v>0</v>
      </c>
      <c r="T197" s="193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1233</v>
      </c>
      <c r="AT197" s="194" t="s">
        <v>149</v>
      </c>
      <c r="AU197" s="194" t="s">
        <v>86</v>
      </c>
      <c r="AY197" s="14" t="s">
        <v>147</v>
      </c>
      <c r="BE197" s="195">
        <f t="shared" si="34"/>
        <v>0</v>
      </c>
      <c r="BF197" s="195">
        <f t="shared" si="35"/>
        <v>0</v>
      </c>
      <c r="BG197" s="195">
        <f t="shared" si="36"/>
        <v>0</v>
      </c>
      <c r="BH197" s="195">
        <f t="shared" si="37"/>
        <v>0</v>
      </c>
      <c r="BI197" s="195">
        <f t="shared" si="38"/>
        <v>0</v>
      </c>
      <c r="BJ197" s="14" t="s">
        <v>84</v>
      </c>
      <c r="BK197" s="195">
        <f t="shared" si="39"/>
        <v>0</v>
      </c>
      <c r="BL197" s="14" t="s">
        <v>1233</v>
      </c>
      <c r="BM197" s="194" t="s">
        <v>1590</v>
      </c>
    </row>
    <row r="198" spans="1:65" s="2" customFormat="1" ht="24.2" customHeight="1">
      <c r="A198" s="31"/>
      <c r="B198" s="32"/>
      <c r="C198" s="183" t="s">
        <v>412</v>
      </c>
      <c r="D198" s="183" t="s">
        <v>149</v>
      </c>
      <c r="E198" s="184" t="s">
        <v>1591</v>
      </c>
      <c r="F198" s="185" t="s">
        <v>1592</v>
      </c>
      <c r="G198" s="186" t="s">
        <v>425</v>
      </c>
      <c r="H198" s="187">
        <v>24</v>
      </c>
      <c r="I198" s="188"/>
      <c r="J198" s="189">
        <f t="shared" si="30"/>
        <v>0</v>
      </c>
      <c r="K198" s="185" t="s">
        <v>1</v>
      </c>
      <c r="L198" s="36"/>
      <c r="M198" s="190" t="s">
        <v>1</v>
      </c>
      <c r="N198" s="191" t="s">
        <v>41</v>
      </c>
      <c r="O198" s="68"/>
      <c r="P198" s="192">
        <f t="shared" si="31"/>
        <v>0</v>
      </c>
      <c r="Q198" s="192">
        <v>0</v>
      </c>
      <c r="R198" s="192">
        <f t="shared" si="32"/>
        <v>0</v>
      </c>
      <c r="S198" s="192">
        <v>0</v>
      </c>
      <c r="T198" s="193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1233</v>
      </c>
      <c r="AT198" s="194" t="s">
        <v>149</v>
      </c>
      <c r="AU198" s="194" t="s">
        <v>86</v>
      </c>
      <c r="AY198" s="14" t="s">
        <v>147</v>
      </c>
      <c r="BE198" s="195">
        <f t="shared" si="34"/>
        <v>0</v>
      </c>
      <c r="BF198" s="195">
        <f t="shared" si="35"/>
        <v>0</v>
      </c>
      <c r="BG198" s="195">
        <f t="shared" si="36"/>
        <v>0</v>
      </c>
      <c r="BH198" s="195">
        <f t="shared" si="37"/>
        <v>0</v>
      </c>
      <c r="BI198" s="195">
        <f t="shared" si="38"/>
        <v>0</v>
      </c>
      <c r="BJ198" s="14" t="s">
        <v>84</v>
      </c>
      <c r="BK198" s="195">
        <f t="shared" si="39"/>
        <v>0</v>
      </c>
      <c r="BL198" s="14" t="s">
        <v>1233</v>
      </c>
      <c r="BM198" s="194" t="s">
        <v>1593</v>
      </c>
    </row>
    <row r="199" spans="1:65" s="12" customFormat="1" ht="22.9" customHeight="1">
      <c r="B199" s="167"/>
      <c r="C199" s="168"/>
      <c r="D199" s="169" t="s">
        <v>75</v>
      </c>
      <c r="E199" s="181" t="s">
        <v>1594</v>
      </c>
      <c r="F199" s="181" t="s">
        <v>1595</v>
      </c>
      <c r="G199" s="168"/>
      <c r="H199" s="168"/>
      <c r="I199" s="171"/>
      <c r="J199" s="182">
        <f>BK199</f>
        <v>0</v>
      </c>
      <c r="K199" s="168"/>
      <c r="L199" s="173"/>
      <c r="M199" s="174"/>
      <c r="N199" s="175"/>
      <c r="O199" s="175"/>
      <c r="P199" s="176">
        <f>SUM(P200:P208)</f>
        <v>0</v>
      </c>
      <c r="Q199" s="175"/>
      <c r="R199" s="176">
        <f>SUM(R200:R208)</f>
        <v>0</v>
      </c>
      <c r="S199" s="175"/>
      <c r="T199" s="177">
        <f>SUM(T200:T208)</f>
        <v>0</v>
      </c>
      <c r="AR199" s="178" t="s">
        <v>84</v>
      </c>
      <c r="AT199" s="179" t="s">
        <v>75</v>
      </c>
      <c r="AU199" s="179" t="s">
        <v>84</v>
      </c>
      <c r="AY199" s="178" t="s">
        <v>147</v>
      </c>
      <c r="BK199" s="180">
        <f>SUM(BK200:BK208)</f>
        <v>0</v>
      </c>
    </row>
    <row r="200" spans="1:65" s="2" customFormat="1" ht="24.2" customHeight="1">
      <c r="A200" s="31"/>
      <c r="B200" s="32"/>
      <c r="C200" s="183" t="s">
        <v>427</v>
      </c>
      <c r="D200" s="183" t="s">
        <v>149</v>
      </c>
      <c r="E200" s="184" t="s">
        <v>1596</v>
      </c>
      <c r="F200" s="185" t="s">
        <v>1597</v>
      </c>
      <c r="G200" s="186" t="s">
        <v>152</v>
      </c>
      <c r="H200" s="187">
        <v>1070</v>
      </c>
      <c r="I200" s="188"/>
      <c r="J200" s="189">
        <f t="shared" ref="J200:J208" si="40">ROUND(I200*H200,2)</f>
        <v>0</v>
      </c>
      <c r="K200" s="185" t="s">
        <v>1</v>
      </c>
      <c r="L200" s="36"/>
      <c r="M200" s="190" t="s">
        <v>1</v>
      </c>
      <c r="N200" s="191" t="s">
        <v>41</v>
      </c>
      <c r="O200" s="68"/>
      <c r="P200" s="192">
        <f t="shared" ref="P200:P208" si="41">O200*H200</f>
        <v>0</v>
      </c>
      <c r="Q200" s="192">
        <v>0</v>
      </c>
      <c r="R200" s="192">
        <f t="shared" ref="R200:R208" si="42">Q200*H200</f>
        <v>0</v>
      </c>
      <c r="S200" s="192">
        <v>0</v>
      </c>
      <c r="T200" s="193">
        <f t="shared" ref="T200:T208" si="43"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154</v>
      </c>
      <c r="AT200" s="194" t="s">
        <v>149</v>
      </c>
      <c r="AU200" s="194" t="s">
        <v>86</v>
      </c>
      <c r="AY200" s="14" t="s">
        <v>147</v>
      </c>
      <c r="BE200" s="195">
        <f t="shared" ref="BE200:BE208" si="44">IF(N200="základní",J200,0)</f>
        <v>0</v>
      </c>
      <c r="BF200" s="195">
        <f t="shared" ref="BF200:BF208" si="45">IF(N200="snížená",J200,0)</f>
        <v>0</v>
      </c>
      <c r="BG200" s="195">
        <f t="shared" ref="BG200:BG208" si="46">IF(N200="zákl. přenesená",J200,0)</f>
        <v>0</v>
      </c>
      <c r="BH200" s="195">
        <f t="shared" ref="BH200:BH208" si="47">IF(N200="sníž. přenesená",J200,0)</f>
        <v>0</v>
      </c>
      <c r="BI200" s="195">
        <f t="shared" ref="BI200:BI208" si="48">IF(N200="nulová",J200,0)</f>
        <v>0</v>
      </c>
      <c r="BJ200" s="14" t="s">
        <v>84</v>
      </c>
      <c r="BK200" s="195">
        <f t="shared" ref="BK200:BK208" si="49">ROUND(I200*H200,2)</f>
        <v>0</v>
      </c>
      <c r="BL200" s="14" t="s">
        <v>154</v>
      </c>
      <c r="BM200" s="194" t="s">
        <v>1598</v>
      </c>
    </row>
    <row r="201" spans="1:65" s="2" customFormat="1" ht="24.2" customHeight="1">
      <c r="A201" s="31"/>
      <c r="B201" s="32"/>
      <c r="C201" s="183" t="s">
        <v>439</v>
      </c>
      <c r="D201" s="183" t="s">
        <v>149</v>
      </c>
      <c r="E201" s="184" t="s">
        <v>1599</v>
      </c>
      <c r="F201" s="185" t="s">
        <v>1600</v>
      </c>
      <c r="G201" s="186" t="s">
        <v>249</v>
      </c>
      <c r="H201" s="187">
        <v>77</v>
      </c>
      <c r="I201" s="188"/>
      <c r="J201" s="189">
        <f t="shared" si="40"/>
        <v>0</v>
      </c>
      <c r="K201" s="185" t="s">
        <v>1</v>
      </c>
      <c r="L201" s="36"/>
      <c r="M201" s="190" t="s">
        <v>1</v>
      </c>
      <c r="N201" s="191" t="s">
        <v>41</v>
      </c>
      <c r="O201" s="68"/>
      <c r="P201" s="192">
        <f t="shared" si="41"/>
        <v>0</v>
      </c>
      <c r="Q201" s="192">
        <v>0</v>
      </c>
      <c r="R201" s="192">
        <f t="shared" si="42"/>
        <v>0</v>
      </c>
      <c r="S201" s="192">
        <v>0</v>
      </c>
      <c r="T201" s="193">
        <f t="shared" si="4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1233</v>
      </c>
      <c r="AT201" s="194" t="s">
        <v>149</v>
      </c>
      <c r="AU201" s="194" t="s">
        <v>86</v>
      </c>
      <c r="AY201" s="14" t="s">
        <v>147</v>
      </c>
      <c r="BE201" s="195">
        <f t="shared" si="44"/>
        <v>0</v>
      </c>
      <c r="BF201" s="195">
        <f t="shared" si="45"/>
        <v>0</v>
      </c>
      <c r="BG201" s="195">
        <f t="shared" si="46"/>
        <v>0</v>
      </c>
      <c r="BH201" s="195">
        <f t="shared" si="47"/>
        <v>0</v>
      </c>
      <c r="BI201" s="195">
        <f t="shared" si="48"/>
        <v>0</v>
      </c>
      <c r="BJ201" s="14" t="s">
        <v>84</v>
      </c>
      <c r="BK201" s="195">
        <f t="shared" si="49"/>
        <v>0</v>
      </c>
      <c r="BL201" s="14" t="s">
        <v>1233</v>
      </c>
      <c r="BM201" s="194" t="s">
        <v>1601</v>
      </c>
    </row>
    <row r="202" spans="1:65" s="2" customFormat="1" ht="24.2" customHeight="1">
      <c r="A202" s="31"/>
      <c r="B202" s="32"/>
      <c r="C202" s="183" t="s">
        <v>443</v>
      </c>
      <c r="D202" s="183" t="s">
        <v>149</v>
      </c>
      <c r="E202" s="184" t="s">
        <v>1602</v>
      </c>
      <c r="F202" s="185" t="s">
        <v>1603</v>
      </c>
      <c r="G202" s="186" t="s">
        <v>1604</v>
      </c>
      <c r="H202" s="187">
        <v>32</v>
      </c>
      <c r="I202" s="188"/>
      <c r="J202" s="189">
        <f t="shared" si="40"/>
        <v>0</v>
      </c>
      <c r="K202" s="185" t="s">
        <v>1</v>
      </c>
      <c r="L202" s="36"/>
      <c r="M202" s="190" t="s">
        <v>1</v>
      </c>
      <c r="N202" s="191" t="s">
        <v>41</v>
      </c>
      <c r="O202" s="68"/>
      <c r="P202" s="192">
        <f t="shared" si="41"/>
        <v>0</v>
      </c>
      <c r="Q202" s="192">
        <v>0</v>
      </c>
      <c r="R202" s="192">
        <f t="shared" si="42"/>
        <v>0</v>
      </c>
      <c r="S202" s="192">
        <v>0</v>
      </c>
      <c r="T202" s="193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1233</v>
      </c>
      <c r="AT202" s="194" t="s">
        <v>149</v>
      </c>
      <c r="AU202" s="194" t="s">
        <v>86</v>
      </c>
      <c r="AY202" s="14" t="s">
        <v>147</v>
      </c>
      <c r="BE202" s="195">
        <f t="shared" si="44"/>
        <v>0</v>
      </c>
      <c r="BF202" s="195">
        <f t="shared" si="45"/>
        <v>0</v>
      </c>
      <c r="BG202" s="195">
        <f t="shared" si="46"/>
        <v>0</v>
      </c>
      <c r="BH202" s="195">
        <f t="shared" si="47"/>
        <v>0</v>
      </c>
      <c r="BI202" s="195">
        <f t="shared" si="48"/>
        <v>0</v>
      </c>
      <c r="BJ202" s="14" t="s">
        <v>84</v>
      </c>
      <c r="BK202" s="195">
        <f t="shared" si="49"/>
        <v>0</v>
      </c>
      <c r="BL202" s="14" t="s">
        <v>1233</v>
      </c>
      <c r="BM202" s="194" t="s">
        <v>1605</v>
      </c>
    </row>
    <row r="203" spans="1:65" s="2" customFormat="1" ht="24.2" customHeight="1">
      <c r="A203" s="31"/>
      <c r="B203" s="32"/>
      <c r="C203" s="183" t="s">
        <v>447</v>
      </c>
      <c r="D203" s="183" t="s">
        <v>149</v>
      </c>
      <c r="E203" s="184" t="s">
        <v>1606</v>
      </c>
      <c r="F203" s="185" t="s">
        <v>1607</v>
      </c>
      <c r="G203" s="186" t="s">
        <v>249</v>
      </c>
      <c r="H203" s="187">
        <v>27</v>
      </c>
      <c r="I203" s="188"/>
      <c r="J203" s="189">
        <f t="shared" si="40"/>
        <v>0</v>
      </c>
      <c r="K203" s="185" t="s">
        <v>1</v>
      </c>
      <c r="L203" s="36"/>
      <c r="M203" s="190" t="s">
        <v>1</v>
      </c>
      <c r="N203" s="191" t="s">
        <v>41</v>
      </c>
      <c r="O203" s="68"/>
      <c r="P203" s="192">
        <f t="shared" si="41"/>
        <v>0</v>
      </c>
      <c r="Q203" s="192">
        <v>0</v>
      </c>
      <c r="R203" s="192">
        <f t="shared" si="42"/>
        <v>0</v>
      </c>
      <c r="S203" s="192">
        <v>0</v>
      </c>
      <c r="T203" s="193">
        <f t="shared" si="4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1233</v>
      </c>
      <c r="AT203" s="194" t="s">
        <v>149</v>
      </c>
      <c r="AU203" s="194" t="s">
        <v>86</v>
      </c>
      <c r="AY203" s="14" t="s">
        <v>147</v>
      </c>
      <c r="BE203" s="195">
        <f t="shared" si="44"/>
        <v>0</v>
      </c>
      <c r="BF203" s="195">
        <f t="shared" si="45"/>
        <v>0</v>
      </c>
      <c r="BG203" s="195">
        <f t="shared" si="46"/>
        <v>0</v>
      </c>
      <c r="BH203" s="195">
        <f t="shared" si="47"/>
        <v>0</v>
      </c>
      <c r="BI203" s="195">
        <f t="shared" si="48"/>
        <v>0</v>
      </c>
      <c r="BJ203" s="14" t="s">
        <v>84</v>
      </c>
      <c r="BK203" s="195">
        <f t="shared" si="49"/>
        <v>0</v>
      </c>
      <c r="BL203" s="14" t="s">
        <v>1233</v>
      </c>
      <c r="BM203" s="194" t="s">
        <v>1608</v>
      </c>
    </row>
    <row r="204" spans="1:65" s="2" customFormat="1" ht="24.2" customHeight="1">
      <c r="A204" s="31"/>
      <c r="B204" s="32"/>
      <c r="C204" s="183" t="s">
        <v>451</v>
      </c>
      <c r="D204" s="183" t="s">
        <v>149</v>
      </c>
      <c r="E204" s="184" t="s">
        <v>1609</v>
      </c>
      <c r="F204" s="185" t="s">
        <v>1610</v>
      </c>
      <c r="G204" s="186" t="s">
        <v>249</v>
      </c>
      <c r="H204" s="187">
        <v>3</v>
      </c>
      <c r="I204" s="188"/>
      <c r="J204" s="189">
        <f t="shared" si="40"/>
        <v>0</v>
      </c>
      <c r="K204" s="185" t="s">
        <v>1</v>
      </c>
      <c r="L204" s="36"/>
      <c r="M204" s="190" t="s">
        <v>1</v>
      </c>
      <c r="N204" s="191" t="s">
        <v>41</v>
      </c>
      <c r="O204" s="68"/>
      <c r="P204" s="192">
        <f t="shared" si="41"/>
        <v>0</v>
      </c>
      <c r="Q204" s="192">
        <v>0</v>
      </c>
      <c r="R204" s="192">
        <f t="shared" si="42"/>
        <v>0</v>
      </c>
      <c r="S204" s="192">
        <v>0</v>
      </c>
      <c r="T204" s="193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1233</v>
      </c>
      <c r="AT204" s="194" t="s">
        <v>149</v>
      </c>
      <c r="AU204" s="194" t="s">
        <v>86</v>
      </c>
      <c r="AY204" s="14" t="s">
        <v>147</v>
      </c>
      <c r="BE204" s="195">
        <f t="shared" si="44"/>
        <v>0</v>
      </c>
      <c r="BF204" s="195">
        <f t="shared" si="45"/>
        <v>0</v>
      </c>
      <c r="BG204" s="195">
        <f t="shared" si="46"/>
        <v>0</v>
      </c>
      <c r="BH204" s="195">
        <f t="shared" si="47"/>
        <v>0</v>
      </c>
      <c r="BI204" s="195">
        <f t="shared" si="48"/>
        <v>0</v>
      </c>
      <c r="BJ204" s="14" t="s">
        <v>84</v>
      </c>
      <c r="BK204" s="195">
        <f t="shared" si="49"/>
        <v>0</v>
      </c>
      <c r="BL204" s="14" t="s">
        <v>1233</v>
      </c>
      <c r="BM204" s="194" t="s">
        <v>1611</v>
      </c>
    </row>
    <row r="205" spans="1:65" s="2" customFormat="1" ht="24.2" customHeight="1">
      <c r="A205" s="31"/>
      <c r="B205" s="32"/>
      <c r="C205" s="183" t="s">
        <v>431</v>
      </c>
      <c r="D205" s="183" t="s">
        <v>149</v>
      </c>
      <c r="E205" s="184" t="s">
        <v>1612</v>
      </c>
      <c r="F205" s="185" t="s">
        <v>1613</v>
      </c>
      <c r="G205" s="186" t="s">
        <v>249</v>
      </c>
      <c r="H205" s="187">
        <v>107</v>
      </c>
      <c r="I205" s="188"/>
      <c r="J205" s="189">
        <f t="shared" si="40"/>
        <v>0</v>
      </c>
      <c r="K205" s="185" t="s">
        <v>1</v>
      </c>
      <c r="L205" s="36"/>
      <c r="M205" s="190" t="s">
        <v>1</v>
      </c>
      <c r="N205" s="191" t="s">
        <v>41</v>
      </c>
      <c r="O205" s="68"/>
      <c r="P205" s="192">
        <f t="shared" si="41"/>
        <v>0</v>
      </c>
      <c r="Q205" s="192">
        <v>0</v>
      </c>
      <c r="R205" s="192">
        <f t="shared" si="42"/>
        <v>0</v>
      </c>
      <c r="S205" s="192">
        <v>0</v>
      </c>
      <c r="T205" s="193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1233</v>
      </c>
      <c r="AT205" s="194" t="s">
        <v>149</v>
      </c>
      <c r="AU205" s="194" t="s">
        <v>86</v>
      </c>
      <c r="AY205" s="14" t="s">
        <v>147</v>
      </c>
      <c r="BE205" s="195">
        <f t="shared" si="44"/>
        <v>0</v>
      </c>
      <c r="BF205" s="195">
        <f t="shared" si="45"/>
        <v>0</v>
      </c>
      <c r="BG205" s="195">
        <f t="shared" si="46"/>
        <v>0</v>
      </c>
      <c r="BH205" s="195">
        <f t="shared" si="47"/>
        <v>0</v>
      </c>
      <c r="BI205" s="195">
        <f t="shared" si="48"/>
        <v>0</v>
      </c>
      <c r="BJ205" s="14" t="s">
        <v>84</v>
      </c>
      <c r="BK205" s="195">
        <f t="shared" si="49"/>
        <v>0</v>
      </c>
      <c r="BL205" s="14" t="s">
        <v>1233</v>
      </c>
      <c r="BM205" s="194" t="s">
        <v>1614</v>
      </c>
    </row>
    <row r="206" spans="1:65" s="2" customFormat="1" ht="24.2" customHeight="1">
      <c r="A206" s="31"/>
      <c r="B206" s="32"/>
      <c r="C206" s="183" t="s">
        <v>435</v>
      </c>
      <c r="D206" s="183" t="s">
        <v>149</v>
      </c>
      <c r="E206" s="184" t="s">
        <v>1615</v>
      </c>
      <c r="F206" s="185" t="s">
        <v>1616</v>
      </c>
      <c r="G206" s="186" t="s">
        <v>152</v>
      </c>
      <c r="H206" s="187">
        <v>1070</v>
      </c>
      <c r="I206" s="188"/>
      <c r="J206" s="189">
        <f t="shared" si="40"/>
        <v>0</v>
      </c>
      <c r="K206" s="185" t="s">
        <v>1</v>
      </c>
      <c r="L206" s="36"/>
      <c r="M206" s="190" t="s">
        <v>1</v>
      </c>
      <c r="N206" s="191" t="s">
        <v>41</v>
      </c>
      <c r="O206" s="68"/>
      <c r="P206" s="192">
        <f t="shared" si="41"/>
        <v>0</v>
      </c>
      <c r="Q206" s="192">
        <v>0</v>
      </c>
      <c r="R206" s="192">
        <f t="shared" si="42"/>
        <v>0</v>
      </c>
      <c r="S206" s="192">
        <v>0</v>
      </c>
      <c r="T206" s="193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1233</v>
      </c>
      <c r="AT206" s="194" t="s">
        <v>149</v>
      </c>
      <c r="AU206" s="194" t="s">
        <v>86</v>
      </c>
      <c r="AY206" s="14" t="s">
        <v>147</v>
      </c>
      <c r="BE206" s="195">
        <f t="shared" si="44"/>
        <v>0</v>
      </c>
      <c r="BF206" s="195">
        <f t="shared" si="45"/>
        <v>0</v>
      </c>
      <c r="BG206" s="195">
        <f t="shared" si="46"/>
        <v>0</v>
      </c>
      <c r="BH206" s="195">
        <f t="shared" si="47"/>
        <v>0</v>
      </c>
      <c r="BI206" s="195">
        <f t="shared" si="48"/>
        <v>0</v>
      </c>
      <c r="BJ206" s="14" t="s">
        <v>84</v>
      </c>
      <c r="BK206" s="195">
        <f t="shared" si="49"/>
        <v>0</v>
      </c>
      <c r="BL206" s="14" t="s">
        <v>1233</v>
      </c>
      <c r="BM206" s="194" t="s">
        <v>1617</v>
      </c>
    </row>
    <row r="207" spans="1:65" s="2" customFormat="1" ht="24.2" customHeight="1">
      <c r="A207" s="31"/>
      <c r="B207" s="32"/>
      <c r="C207" s="183" t="s">
        <v>455</v>
      </c>
      <c r="D207" s="183" t="s">
        <v>149</v>
      </c>
      <c r="E207" s="184" t="s">
        <v>1618</v>
      </c>
      <c r="F207" s="185" t="s">
        <v>1619</v>
      </c>
      <c r="G207" s="186" t="s">
        <v>249</v>
      </c>
      <c r="H207" s="187">
        <v>107</v>
      </c>
      <c r="I207" s="188"/>
      <c r="J207" s="189">
        <f t="shared" si="40"/>
        <v>0</v>
      </c>
      <c r="K207" s="185" t="s">
        <v>1</v>
      </c>
      <c r="L207" s="36"/>
      <c r="M207" s="190" t="s">
        <v>1</v>
      </c>
      <c r="N207" s="191" t="s">
        <v>41</v>
      </c>
      <c r="O207" s="68"/>
      <c r="P207" s="192">
        <f t="shared" si="41"/>
        <v>0</v>
      </c>
      <c r="Q207" s="192">
        <v>0</v>
      </c>
      <c r="R207" s="192">
        <f t="shared" si="42"/>
        <v>0</v>
      </c>
      <c r="S207" s="192">
        <v>0</v>
      </c>
      <c r="T207" s="193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1233</v>
      </c>
      <c r="AT207" s="194" t="s">
        <v>149</v>
      </c>
      <c r="AU207" s="194" t="s">
        <v>86</v>
      </c>
      <c r="AY207" s="14" t="s">
        <v>147</v>
      </c>
      <c r="BE207" s="195">
        <f t="shared" si="44"/>
        <v>0</v>
      </c>
      <c r="BF207" s="195">
        <f t="shared" si="45"/>
        <v>0</v>
      </c>
      <c r="BG207" s="195">
        <f t="shared" si="46"/>
        <v>0</v>
      </c>
      <c r="BH207" s="195">
        <f t="shared" si="47"/>
        <v>0</v>
      </c>
      <c r="BI207" s="195">
        <f t="shared" si="48"/>
        <v>0</v>
      </c>
      <c r="BJ207" s="14" t="s">
        <v>84</v>
      </c>
      <c r="BK207" s="195">
        <f t="shared" si="49"/>
        <v>0</v>
      </c>
      <c r="BL207" s="14" t="s">
        <v>1233</v>
      </c>
      <c r="BM207" s="194" t="s">
        <v>1620</v>
      </c>
    </row>
    <row r="208" spans="1:65" s="2" customFormat="1" ht="24.2" customHeight="1">
      <c r="A208" s="31"/>
      <c r="B208" s="32"/>
      <c r="C208" s="183" t="s">
        <v>459</v>
      </c>
      <c r="D208" s="183" t="s">
        <v>149</v>
      </c>
      <c r="E208" s="184" t="s">
        <v>1621</v>
      </c>
      <c r="F208" s="185" t="s">
        <v>1622</v>
      </c>
      <c r="G208" s="186" t="s">
        <v>152</v>
      </c>
      <c r="H208" s="187">
        <v>1070</v>
      </c>
      <c r="I208" s="188"/>
      <c r="J208" s="189">
        <f t="shared" si="40"/>
        <v>0</v>
      </c>
      <c r="K208" s="185" t="s">
        <v>1</v>
      </c>
      <c r="L208" s="36"/>
      <c r="M208" s="206" t="s">
        <v>1</v>
      </c>
      <c r="N208" s="207" t="s">
        <v>41</v>
      </c>
      <c r="O208" s="208"/>
      <c r="P208" s="209">
        <f t="shared" si="41"/>
        <v>0</v>
      </c>
      <c r="Q208" s="209">
        <v>0</v>
      </c>
      <c r="R208" s="209">
        <f t="shared" si="42"/>
        <v>0</v>
      </c>
      <c r="S208" s="209">
        <v>0</v>
      </c>
      <c r="T208" s="210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1233</v>
      </c>
      <c r="AT208" s="194" t="s">
        <v>149</v>
      </c>
      <c r="AU208" s="194" t="s">
        <v>86</v>
      </c>
      <c r="AY208" s="14" t="s">
        <v>147</v>
      </c>
      <c r="BE208" s="195">
        <f t="shared" si="44"/>
        <v>0</v>
      </c>
      <c r="BF208" s="195">
        <f t="shared" si="45"/>
        <v>0</v>
      </c>
      <c r="BG208" s="195">
        <f t="shared" si="46"/>
        <v>0</v>
      </c>
      <c r="BH208" s="195">
        <f t="shared" si="47"/>
        <v>0</v>
      </c>
      <c r="BI208" s="195">
        <f t="shared" si="48"/>
        <v>0</v>
      </c>
      <c r="BJ208" s="14" t="s">
        <v>84</v>
      </c>
      <c r="BK208" s="195">
        <f t="shared" si="49"/>
        <v>0</v>
      </c>
      <c r="BL208" s="14" t="s">
        <v>1233</v>
      </c>
      <c r="BM208" s="194" t="s">
        <v>1623</v>
      </c>
    </row>
    <row r="209" spans="1:31" s="2" customFormat="1" ht="6.95" customHeight="1">
      <c r="A209" s="3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36"/>
      <c r="M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</row>
  </sheetData>
  <sheetProtection algorithmName="SHA-512" hashValue="C9me52oSNTYHAfLfgSbRfylK+TnKc7Qyoh3QARDiy05A+oRx926TgDYrBnegTuQNqxNG6XapDiXvBjxJoTtMoQ==" saltValue="My8jgFR0DaqE51A9hfLcxo5/hhxz5QovxeXWa7sXOYAp40Kw/gMNP8O2bOmv1g4HWD/J+z67tt5V+t6TVeAo5g==" spinCount="100000" sheet="1" objects="1" scenarios="1" formatColumns="0" formatRows="0" autoFilter="0"/>
  <autoFilter ref="C125:K20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113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1624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ROUND((SUM(BE119:BE132)),  2)</f>
        <v>0</v>
      </c>
      <c r="G33" s="31"/>
      <c r="H33" s="31"/>
      <c r="I33" s="121">
        <v>0.21</v>
      </c>
      <c r="J33" s="120">
        <f>ROUND(((SUM(BE119:BE132))*I33),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ROUND((SUM(BF119:BF132)),  2)</f>
        <v>0</v>
      </c>
      <c r="G34" s="31"/>
      <c r="H34" s="31"/>
      <c r="I34" s="121">
        <v>0.15</v>
      </c>
      <c r="J34" s="120">
        <f>ROUND(((SUM(BF119:BF132))*I34),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ROUND((SUM(BG119:BG132)),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ROUND((SUM(BH119:BH132)),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ROUND((SUM(BI119:BI132)),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OST - Ostatní a vedlejší náklady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1625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1626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1627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132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9" t="str">
        <f>E7</f>
        <v>Rekonstrukce ul. Královská cesta (úsek Polepská - Vávrova), Kolín</v>
      </c>
      <c r="F109" s="260"/>
      <c r="G109" s="260"/>
      <c r="H109" s="260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5" t="str">
        <f>E9</f>
        <v>OST - Ostatní a vedlejší náklady</v>
      </c>
      <c r="F111" s="261"/>
      <c r="G111" s="261"/>
      <c r="H111" s="261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Kolín</v>
      </c>
      <c r="G113" s="33"/>
      <c r="H113" s="33"/>
      <c r="I113" s="26" t="s">
        <v>22</v>
      </c>
      <c r="J113" s="63" t="str">
        <f>IF(J12="","",J12)</f>
        <v>6. 12. 2022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Město Kolín</v>
      </c>
      <c r="G115" s="33"/>
      <c r="H115" s="33"/>
      <c r="I115" s="26" t="s">
        <v>30</v>
      </c>
      <c r="J115" s="29" t="str">
        <f>E21</f>
        <v>TIMAO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133</v>
      </c>
      <c r="D118" s="159" t="s">
        <v>61</v>
      </c>
      <c r="E118" s="159" t="s">
        <v>57</v>
      </c>
      <c r="F118" s="159" t="s">
        <v>58</v>
      </c>
      <c r="G118" s="159" t="s">
        <v>134</v>
      </c>
      <c r="H118" s="159" t="s">
        <v>135</v>
      </c>
      <c r="I118" s="159" t="s">
        <v>136</v>
      </c>
      <c r="J118" s="159" t="s">
        <v>119</v>
      </c>
      <c r="K118" s="160" t="s">
        <v>137</v>
      </c>
      <c r="L118" s="161"/>
      <c r="M118" s="72" t="s">
        <v>1</v>
      </c>
      <c r="N118" s="73" t="s">
        <v>40</v>
      </c>
      <c r="O118" s="73" t="s">
        <v>138</v>
      </c>
      <c r="P118" s="73" t="s">
        <v>139</v>
      </c>
      <c r="Q118" s="73" t="s">
        <v>140</v>
      </c>
      <c r="R118" s="73" t="s">
        <v>141</v>
      </c>
      <c r="S118" s="73" t="s">
        <v>142</v>
      </c>
      <c r="T118" s="74" t="s">
        <v>143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144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</f>
        <v>0</v>
      </c>
      <c r="Q119" s="76"/>
      <c r="R119" s="164">
        <f>R120</f>
        <v>0</v>
      </c>
      <c r="S119" s="76"/>
      <c r="T119" s="16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121</v>
      </c>
      <c r="BK119" s="166">
        <f>BK120</f>
        <v>0</v>
      </c>
    </row>
    <row r="120" spans="1:65" s="12" customFormat="1" ht="25.9" customHeight="1">
      <c r="B120" s="167"/>
      <c r="C120" s="168"/>
      <c r="D120" s="169" t="s">
        <v>75</v>
      </c>
      <c r="E120" s="170" t="s">
        <v>111</v>
      </c>
      <c r="F120" s="170" t="s">
        <v>1628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P121+P125</f>
        <v>0</v>
      </c>
      <c r="Q120" s="175"/>
      <c r="R120" s="176">
        <f>R121+R125</f>
        <v>0</v>
      </c>
      <c r="S120" s="175"/>
      <c r="T120" s="177">
        <f>T121+T125</f>
        <v>0</v>
      </c>
      <c r="AR120" s="178" t="s">
        <v>166</v>
      </c>
      <c r="AT120" s="179" t="s">
        <v>75</v>
      </c>
      <c r="AU120" s="179" t="s">
        <v>76</v>
      </c>
      <c r="AY120" s="178" t="s">
        <v>147</v>
      </c>
      <c r="BK120" s="180">
        <f>BK121+BK125</f>
        <v>0</v>
      </c>
    </row>
    <row r="121" spans="1:65" s="12" customFormat="1" ht="22.9" customHeight="1">
      <c r="B121" s="167"/>
      <c r="C121" s="168"/>
      <c r="D121" s="169" t="s">
        <v>75</v>
      </c>
      <c r="E121" s="181" t="s">
        <v>1629</v>
      </c>
      <c r="F121" s="181" t="s">
        <v>1630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SUM(P122:P124)</f>
        <v>0</v>
      </c>
      <c r="Q121" s="175"/>
      <c r="R121" s="176">
        <f>SUM(R122:R124)</f>
        <v>0</v>
      </c>
      <c r="S121" s="175"/>
      <c r="T121" s="177">
        <f>SUM(T122:T124)</f>
        <v>0</v>
      </c>
      <c r="AR121" s="178" t="s">
        <v>154</v>
      </c>
      <c r="AT121" s="179" t="s">
        <v>75</v>
      </c>
      <c r="AU121" s="179" t="s">
        <v>84</v>
      </c>
      <c r="AY121" s="178" t="s">
        <v>147</v>
      </c>
      <c r="BK121" s="180">
        <f>SUM(BK122:BK124)</f>
        <v>0</v>
      </c>
    </row>
    <row r="122" spans="1:65" s="2" customFormat="1" ht="55.5" customHeight="1">
      <c r="A122" s="31"/>
      <c r="B122" s="32"/>
      <c r="C122" s="183" t="s">
        <v>175</v>
      </c>
      <c r="D122" s="183" t="s">
        <v>149</v>
      </c>
      <c r="E122" s="184" t="s">
        <v>1631</v>
      </c>
      <c r="F122" s="185" t="s">
        <v>1632</v>
      </c>
      <c r="G122" s="186" t="s">
        <v>1456</v>
      </c>
      <c r="H122" s="187">
        <v>1</v>
      </c>
      <c r="I122" s="188"/>
      <c r="J122" s="189">
        <f>ROUND(I122*H122,2)</f>
        <v>0</v>
      </c>
      <c r="K122" s="185" t="s">
        <v>1</v>
      </c>
      <c r="L122" s="36"/>
      <c r="M122" s="190" t="s">
        <v>1</v>
      </c>
      <c r="N122" s="191" t="s">
        <v>41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1633</v>
      </c>
      <c r="AT122" s="194" t="s">
        <v>149</v>
      </c>
      <c r="AU122" s="194" t="s">
        <v>86</v>
      </c>
      <c r="AY122" s="14" t="s">
        <v>147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84</v>
      </c>
      <c r="BK122" s="195">
        <f>ROUND(I122*H122,2)</f>
        <v>0</v>
      </c>
      <c r="BL122" s="14" t="s">
        <v>1633</v>
      </c>
      <c r="BM122" s="194" t="s">
        <v>1634</v>
      </c>
    </row>
    <row r="123" spans="1:65" s="2" customFormat="1" ht="24.2" customHeight="1">
      <c r="A123" s="31"/>
      <c r="B123" s="32"/>
      <c r="C123" s="183" t="s">
        <v>191</v>
      </c>
      <c r="D123" s="183" t="s">
        <v>149</v>
      </c>
      <c r="E123" s="184" t="s">
        <v>1635</v>
      </c>
      <c r="F123" s="185" t="s">
        <v>1636</v>
      </c>
      <c r="G123" s="186" t="s">
        <v>1456</v>
      </c>
      <c r="H123" s="187">
        <v>1</v>
      </c>
      <c r="I123" s="188"/>
      <c r="J123" s="189">
        <f>ROUND(I123*H123,2)</f>
        <v>0</v>
      </c>
      <c r="K123" s="185" t="s">
        <v>1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1633</v>
      </c>
      <c r="AT123" s="194" t="s">
        <v>149</v>
      </c>
      <c r="AU123" s="194" t="s">
        <v>86</v>
      </c>
      <c r="AY123" s="14" t="s">
        <v>147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1633</v>
      </c>
      <c r="BM123" s="194" t="s">
        <v>1637</v>
      </c>
    </row>
    <row r="124" spans="1:65" s="2" customFormat="1" ht="33" customHeight="1">
      <c r="A124" s="31"/>
      <c r="B124" s="32"/>
      <c r="C124" s="183" t="s">
        <v>203</v>
      </c>
      <c r="D124" s="183" t="s">
        <v>149</v>
      </c>
      <c r="E124" s="184" t="s">
        <v>1638</v>
      </c>
      <c r="F124" s="185" t="s">
        <v>1639</v>
      </c>
      <c r="G124" s="186" t="s">
        <v>1456</v>
      </c>
      <c r="H124" s="187">
        <v>1</v>
      </c>
      <c r="I124" s="188"/>
      <c r="J124" s="189">
        <f>ROUND(I124*H124,2)</f>
        <v>0</v>
      </c>
      <c r="K124" s="185" t="s">
        <v>1</v>
      </c>
      <c r="L124" s="36"/>
      <c r="M124" s="190" t="s">
        <v>1</v>
      </c>
      <c r="N124" s="191" t="s">
        <v>41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1633</v>
      </c>
      <c r="AT124" s="194" t="s">
        <v>149</v>
      </c>
      <c r="AU124" s="194" t="s">
        <v>86</v>
      </c>
      <c r="AY124" s="14" t="s">
        <v>147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84</v>
      </c>
      <c r="BK124" s="195">
        <f>ROUND(I124*H124,2)</f>
        <v>0</v>
      </c>
      <c r="BL124" s="14" t="s">
        <v>1633</v>
      </c>
      <c r="BM124" s="194" t="s">
        <v>1640</v>
      </c>
    </row>
    <row r="125" spans="1:65" s="12" customFormat="1" ht="22.9" customHeight="1">
      <c r="B125" s="167"/>
      <c r="C125" s="168"/>
      <c r="D125" s="169" t="s">
        <v>75</v>
      </c>
      <c r="E125" s="181" t="s">
        <v>1641</v>
      </c>
      <c r="F125" s="181" t="s">
        <v>1642</v>
      </c>
      <c r="G125" s="168"/>
      <c r="H125" s="168"/>
      <c r="I125" s="171"/>
      <c r="J125" s="182">
        <f>BK125</f>
        <v>0</v>
      </c>
      <c r="K125" s="168"/>
      <c r="L125" s="173"/>
      <c r="M125" s="174"/>
      <c r="N125" s="175"/>
      <c r="O125" s="175"/>
      <c r="P125" s="176">
        <f>SUM(P126:P132)</f>
        <v>0</v>
      </c>
      <c r="Q125" s="175"/>
      <c r="R125" s="176">
        <f>SUM(R126:R132)</f>
        <v>0</v>
      </c>
      <c r="S125" s="175"/>
      <c r="T125" s="177">
        <f>SUM(T126:T132)</f>
        <v>0</v>
      </c>
      <c r="AR125" s="178" t="s">
        <v>166</v>
      </c>
      <c r="AT125" s="179" t="s">
        <v>75</v>
      </c>
      <c r="AU125" s="179" t="s">
        <v>84</v>
      </c>
      <c r="AY125" s="178" t="s">
        <v>147</v>
      </c>
      <c r="BK125" s="180">
        <f>SUM(BK126:BK132)</f>
        <v>0</v>
      </c>
    </row>
    <row r="126" spans="1:65" s="2" customFormat="1" ht="16.5" customHeight="1">
      <c r="A126" s="31"/>
      <c r="B126" s="32"/>
      <c r="C126" s="183" t="s">
        <v>84</v>
      </c>
      <c r="D126" s="183" t="s">
        <v>149</v>
      </c>
      <c r="E126" s="184" t="s">
        <v>1643</v>
      </c>
      <c r="F126" s="185" t="s">
        <v>1644</v>
      </c>
      <c r="G126" s="186" t="s">
        <v>1456</v>
      </c>
      <c r="H126" s="187">
        <v>1</v>
      </c>
      <c r="I126" s="188"/>
      <c r="J126" s="189">
        <f t="shared" ref="J126:J132" si="0">ROUND(I126*H126,2)</f>
        <v>0</v>
      </c>
      <c r="K126" s="185" t="s">
        <v>1</v>
      </c>
      <c r="L126" s="36"/>
      <c r="M126" s="190" t="s">
        <v>1</v>
      </c>
      <c r="N126" s="191" t="s">
        <v>41</v>
      </c>
      <c r="O126" s="68"/>
      <c r="P126" s="192">
        <f t="shared" ref="P126:P132" si="1">O126*H126</f>
        <v>0</v>
      </c>
      <c r="Q126" s="192">
        <v>0</v>
      </c>
      <c r="R126" s="192">
        <f t="shared" ref="R126:R132" si="2">Q126*H126</f>
        <v>0</v>
      </c>
      <c r="S126" s="192">
        <v>0</v>
      </c>
      <c r="T126" s="193">
        <f t="shared" ref="T126:T132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1645</v>
      </c>
      <c r="AT126" s="194" t="s">
        <v>149</v>
      </c>
      <c r="AU126" s="194" t="s">
        <v>86</v>
      </c>
      <c r="AY126" s="14" t="s">
        <v>147</v>
      </c>
      <c r="BE126" s="195">
        <f t="shared" ref="BE126:BE132" si="4">IF(N126="základní",J126,0)</f>
        <v>0</v>
      </c>
      <c r="BF126" s="195">
        <f t="shared" ref="BF126:BF132" si="5">IF(N126="snížená",J126,0)</f>
        <v>0</v>
      </c>
      <c r="BG126" s="195">
        <f t="shared" ref="BG126:BG132" si="6">IF(N126="zákl. přenesená",J126,0)</f>
        <v>0</v>
      </c>
      <c r="BH126" s="195">
        <f t="shared" ref="BH126:BH132" si="7">IF(N126="sníž. přenesená",J126,0)</f>
        <v>0</v>
      </c>
      <c r="BI126" s="195">
        <f t="shared" ref="BI126:BI132" si="8">IF(N126="nulová",J126,0)</f>
        <v>0</v>
      </c>
      <c r="BJ126" s="14" t="s">
        <v>84</v>
      </c>
      <c r="BK126" s="195">
        <f t="shared" ref="BK126:BK132" si="9">ROUND(I126*H126,2)</f>
        <v>0</v>
      </c>
      <c r="BL126" s="14" t="s">
        <v>1645</v>
      </c>
      <c r="BM126" s="194" t="s">
        <v>1646</v>
      </c>
    </row>
    <row r="127" spans="1:65" s="2" customFormat="1" ht="16.5" customHeight="1">
      <c r="A127" s="31"/>
      <c r="B127" s="32"/>
      <c r="C127" s="183" t="s">
        <v>86</v>
      </c>
      <c r="D127" s="183" t="s">
        <v>149</v>
      </c>
      <c r="E127" s="184" t="s">
        <v>1647</v>
      </c>
      <c r="F127" s="185" t="s">
        <v>1648</v>
      </c>
      <c r="G127" s="186" t="s">
        <v>1456</v>
      </c>
      <c r="H127" s="187">
        <v>1</v>
      </c>
      <c r="I127" s="188"/>
      <c r="J127" s="189">
        <f t="shared" si="0"/>
        <v>0</v>
      </c>
      <c r="K127" s="185" t="s">
        <v>1</v>
      </c>
      <c r="L127" s="36"/>
      <c r="M127" s="190" t="s">
        <v>1</v>
      </c>
      <c r="N127" s="191" t="s">
        <v>41</v>
      </c>
      <c r="O127" s="68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1645</v>
      </c>
      <c r="AT127" s="194" t="s">
        <v>149</v>
      </c>
      <c r="AU127" s="194" t="s">
        <v>86</v>
      </c>
      <c r="AY127" s="14" t="s">
        <v>147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4" t="s">
        <v>84</v>
      </c>
      <c r="BK127" s="195">
        <f t="shared" si="9"/>
        <v>0</v>
      </c>
      <c r="BL127" s="14" t="s">
        <v>1645</v>
      </c>
      <c r="BM127" s="194" t="s">
        <v>1649</v>
      </c>
    </row>
    <row r="128" spans="1:65" s="2" customFormat="1" ht="24.2" customHeight="1">
      <c r="A128" s="31"/>
      <c r="B128" s="32"/>
      <c r="C128" s="183" t="s">
        <v>159</v>
      </c>
      <c r="D128" s="183" t="s">
        <v>149</v>
      </c>
      <c r="E128" s="184" t="s">
        <v>1650</v>
      </c>
      <c r="F128" s="185" t="s">
        <v>1651</v>
      </c>
      <c r="G128" s="186" t="s">
        <v>1456</v>
      </c>
      <c r="H128" s="187">
        <v>1</v>
      </c>
      <c r="I128" s="188"/>
      <c r="J128" s="189">
        <f t="shared" si="0"/>
        <v>0</v>
      </c>
      <c r="K128" s="185" t="s">
        <v>1</v>
      </c>
      <c r="L128" s="36"/>
      <c r="M128" s="190" t="s">
        <v>1</v>
      </c>
      <c r="N128" s="191" t="s">
        <v>41</v>
      </c>
      <c r="O128" s="68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1645</v>
      </c>
      <c r="AT128" s="194" t="s">
        <v>149</v>
      </c>
      <c r="AU128" s="194" t="s">
        <v>86</v>
      </c>
      <c r="AY128" s="14" t="s">
        <v>147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4" t="s">
        <v>84</v>
      </c>
      <c r="BK128" s="195">
        <f t="shared" si="9"/>
        <v>0</v>
      </c>
      <c r="BL128" s="14" t="s">
        <v>1645</v>
      </c>
      <c r="BM128" s="194" t="s">
        <v>1652</v>
      </c>
    </row>
    <row r="129" spans="1:65" s="2" customFormat="1" ht="16.5" customHeight="1">
      <c r="A129" s="31"/>
      <c r="B129" s="32"/>
      <c r="C129" s="183" t="s">
        <v>154</v>
      </c>
      <c r="D129" s="183" t="s">
        <v>149</v>
      </c>
      <c r="E129" s="184" t="s">
        <v>1653</v>
      </c>
      <c r="F129" s="185" t="s">
        <v>1654</v>
      </c>
      <c r="G129" s="186" t="s">
        <v>1456</v>
      </c>
      <c r="H129" s="187">
        <v>1</v>
      </c>
      <c r="I129" s="188"/>
      <c r="J129" s="189">
        <f t="shared" si="0"/>
        <v>0</v>
      </c>
      <c r="K129" s="185" t="s">
        <v>1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1645</v>
      </c>
      <c r="AT129" s="194" t="s">
        <v>149</v>
      </c>
      <c r="AU129" s="194" t="s">
        <v>86</v>
      </c>
      <c r="AY129" s="14" t="s">
        <v>147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1645</v>
      </c>
      <c r="BM129" s="194" t="s">
        <v>1655</v>
      </c>
    </row>
    <row r="130" spans="1:65" s="2" customFormat="1" ht="24.2" customHeight="1">
      <c r="A130" s="31"/>
      <c r="B130" s="32"/>
      <c r="C130" s="183" t="s">
        <v>166</v>
      </c>
      <c r="D130" s="183" t="s">
        <v>149</v>
      </c>
      <c r="E130" s="184" t="s">
        <v>1656</v>
      </c>
      <c r="F130" s="185" t="s">
        <v>1657</v>
      </c>
      <c r="G130" s="186" t="s">
        <v>1456</v>
      </c>
      <c r="H130" s="187">
        <v>1</v>
      </c>
      <c r="I130" s="188"/>
      <c r="J130" s="189">
        <f t="shared" si="0"/>
        <v>0</v>
      </c>
      <c r="K130" s="185" t="s">
        <v>1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1645</v>
      </c>
      <c r="AT130" s="194" t="s">
        <v>149</v>
      </c>
      <c r="AU130" s="194" t="s">
        <v>86</v>
      </c>
      <c r="AY130" s="14" t="s">
        <v>147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1645</v>
      </c>
      <c r="BM130" s="194" t="s">
        <v>1658</v>
      </c>
    </row>
    <row r="131" spans="1:65" s="2" customFormat="1" ht="16.5" customHeight="1">
      <c r="A131" s="31"/>
      <c r="B131" s="32"/>
      <c r="C131" s="183" t="s">
        <v>170</v>
      </c>
      <c r="D131" s="183" t="s">
        <v>149</v>
      </c>
      <c r="E131" s="184" t="s">
        <v>1659</v>
      </c>
      <c r="F131" s="185" t="s">
        <v>1660</v>
      </c>
      <c r="G131" s="186" t="s">
        <v>1456</v>
      </c>
      <c r="H131" s="187">
        <v>1</v>
      </c>
      <c r="I131" s="188"/>
      <c r="J131" s="189">
        <f t="shared" si="0"/>
        <v>0</v>
      </c>
      <c r="K131" s="185" t="s">
        <v>1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1645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1645</v>
      </c>
      <c r="BM131" s="194" t="s">
        <v>1661</v>
      </c>
    </row>
    <row r="132" spans="1:65" s="2" customFormat="1" ht="16.5" customHeight="1">
      <c r="A132" s="31"/>
      <c r="B132" s="32"/>
      <c r="C132" s="183" t="s">
        <v>184</v>
      </c>
      <c r="D132" s="183" t="s">
        <v>149</v>
      </c>
      <c r="E132" s="184" t="s">
        <v>1662</v>
      </c>
      <c r="F132" s="185" t="s">
        <v>1663</v>
      </c>
      <c r="G132" s="186" t="s">
        <v>1456</v>
      </c>
      <c r="H132" s="187">
        <v>1</v>
      </c>
      <c r="I132" s="188"/>
      <c r="J132" s="189">
        <f t="shared" si="0"/>
        <v>0</v>
      </c>
      <c r="K132" s="185" t="s">
        <v>1</v>
      </c>
      <c r="L132" s="36"/>
      <c r="M132" s="206" t="s">
        <v>1</v>
      </c>
      <c r="N132" s="207" t="s">
        <v>41</v>
      </c>
      <c r="O132" s="208"/>
      <c r="P132" s="209">
        <f t="shared" si="1"/>
        <v>0</v>
      </c>
      <c r="Q132" s="209">
        <v>0</v>
      </c>
      <c r="R132" s="209">
        <f t="shared" si="2"/>
        <v>0</v>
      </c>
      <c r="S132" s="209">
        <v>0</v>
      </c>
      <c r="T132" s="210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1645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1645</v>
      </c>
      <c r="BM132" s="194" t="s">
        <v>1664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TF0pfCkuKEJwCVFD/lLGBmRgxDfOaw4UqxBv0pOIxWCviSQ/1fDwhPu0yT67acla9OVr3JVKpbOs6nRp+cLnMg==" saltValue="cWOcF4/c/tROF/x7orEIvjr8TRuJcNJgyaia5C0Wlsf/peK3AZBPBZR6FRe6we6ju4z8JuyBsO+FmMr/miPIYA==" spinCount="100000" sheet="1" objects="1" scenarios="1" formatColumns="0" formatRows="0" autoFilter="0"/>
  <autoFilter ref="C118:K13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116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ROUND((SUM(BE126:BE246)),  2)</f>
        <v>0</v>
      </c>
      <c r="G33" s="31"/>
      <c r="H33" s="31"/>
      <c r="I33" s="121">
        <v>0.21</v>
      </c>
      <c r="J33" s="120">
        <f>ROUND(((SUM(BE126:BE246))*I33),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ROUND((SUM(BF126:BF246)),  2)</f>
        <v>0</v>
      </c>
      <c r="G34" s="31"/>
      <c r="H34" s="31"/>
      <c r="I34" s="121">
        <v>0.15</v>
      </c>
      <c r="J34" s="120">
        <f>ROUND(((SUM(BF126:BF246))*I34),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ROUND((SUM(BG126:BG246)),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ROUND((SUM(BH126:BH246)),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ROUND((SUM(BI126:BI246)),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100 - Objekty pozemních komunikací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4.85" customHeight="1">
      <c r="B99" s="150"/>
      <c r="C99" s="151"/>
      <c r="D99" s="152" t="s">
        <v>124</v>
      </c>
      <c r="E99" s="153"/>
      <c r="F99" s="153"/>
      <c r="G99" s="153"/>
      <c r="H99" s="153"/>
      <c r="I99" s="153"/>
      <c r="J99" s="154">
        <f>J135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125</v>
      </c>
      <c r="E100" s="153"/>
      <c r="F100" s="153"/>
      <c r="G100" s="153"/>
      <c r="H100" s="153"/>
      <c r="I100" s="153"/>
      <c r="J100" s="154">
        <f>J153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126</v>
      </c>
      <c r="E101" s="153"/>
      <c r="F101" s="153"/>
      <c r="G101" s="153"/>
      <c r="H101" s="153"/>
      <c r="I101" s="153"/>
      <c r="J101" s="154">
        <f>J158</f>
        <v>0</v>
      </c>
      <c r="K101" s="151"/>
      <c r="L101" s="155"/>
    </row>
    <row r="102" spans="1:31" s="10" customFormat="1" ht="14.85" customHeight="1">
      <c r="B102" s="150"/>
      <c r="C102" s="151"/>
      <c r="D102" s="152" t="s">
        <v>127</v>
      </c>
      <c r="E102" s="153"/>
      <c r="F102" s="153"/>
      <c r="G102" s="153"/>
      <c r="H102" s="153"/>
      <c r="I102" s="153"/>
      <c r="J102" s="154">
        <f>J217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128</v>
      </c>
      <c r="E103" s="153"/>
      <c r="F103" s="153"/>
      <c r="G103" s="153"/>
      <c r="H103" s="153"/>
      <c r="I103" s="153"/>
      <c r="J103" s="154">
        <f>J232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129</v>
      </c>
      <c r="E104" s="153"/>
      <c r="F104" s="153"/>
      <c r="G104" s="153"/>
      <c r="H104" s="153"/>
      <c r="I104" s="153"/>
      <c r="J104" s="154">
        <f>J240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130</v>
      </c>
      <c r="E105" s="147"/>
      <c r="F105" s="147"/>
      <c r="G105" s="147"/>
      <c r="H105" s="147"/>
      <c r="I105" s="147"/>
      <c r="J105" s="148">
        <f>J242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131</v>
      </c>
      <c r="E106" s="153"/>
      <c r="F106" s="153"/>
      <c r="G106" s="153"/>
      <c r="H106" s="153"/>
      <c r="I106" s="153"/>
      <c r="J106" s="154">
        <f>J243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132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59" t="str">
        <f>E7</f>
        <v>Rekonstrukce ul. Královská cesta (úsek Polepská - Vávrova), Kolín</v>
      </c>
      <c r="F116" s="260"/>
      <c r="G116" s="260"/>
      <c r="H116" s="260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115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5" t="str">
        <f>E9</f>
        <v>100 - Objekty pozemních komunikací</v>
      </c>
      <c r="F118" s="261"/>
      <c r="G118" s="261"/>
      <c r="H118" s="26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F12</f>
        <v>Kolín</v>
      </c>
      <c r="G120" s="33"/>
      <c r="H120" s="33"/>
      <c r="I120" s="26" t="s">
        <v>22</v>
      </c>
      <c r="J120" s="63" t="str">
        <f>IF(J12="","",J12)</f>
        <v>6. 12. 2022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E15</f>
        <v>Město Kolín</v>
      </c>
      <c r="G122" s="33"/>
      <c r="H122" s="33"/>
      <c r="I122" s="26" t="s">
        <v>30</v>
      </c>
      <c r="J122" s="29" t="str">
        <f>E21</f>
        <v>TIMAO s.r.o.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IF(E18="","",E18)</f>
        <v>Vyplň údaj</v>
      </c>
      <c r="G123" s="33"/>
      <c r="H123" s="33"/>
      <c r="I123" s="26" t="s">
        <v>33</v>
      </c>
      <c r="J123" s="29" t="str">
        <f>E24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133</v>
      </c>
      <c r="D125" s="159" t="s">
        <v>61</v>
      </c>
      <c r="E125" s="159" t="s">
        <v>57</v>
      </c>
      <c r="F125" s="159" t="s">
        <v>58</v>
      </c>
      <c r="G125" s="159" t="s">
        <v>134</v>
      </c>
      <c r="H125" s="159" t="s">
        <v>135</v>
      </c>
      <c r="I125" s="159" t="s">
        <v>136</v>
      </c>
      <c r="J125" s="159" t="s">
        <v>119</v>
      </c>
      <c r="K125" s="160" t="s">
        <v>137</v>
      </c>
      <c r="L125" s="161"/>
      <c r="M125" s="72" t="s">
        <v>1</v>
      </c>
      <c r="N125" s="73" t="s">
        <v>40</v>
      </c>
      <c r="O125" s="73" t="s">
        <v>138</v>
      </c>
      <c r="P125" s="73" t="s">
        <v>139</v>
      </c>
      <c r="Q125" s="73" t="s">
        <v>140</v>
      </c>
      <c r="R125" s="73" t="s">
        <v>141</v>
      </c>
      <c r="S125" s="73" t="s">
        <v>142</v>
      </c>
      <c r="T125" s="74" t="s">
        <v>143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144</v>
      </c>
      <c r="D126" s="33"/>
      <c r="E126" s="33"/>
      <c r="F126" s="33"/>
      <c r="G126" s="33"/>
      <c r="H126" s="33"/>
      <c r="I126" s="33"/>
      <c r="J126" s="162">
        <f>BK126</f>
        <v>0</v>
      </c>
      <c r="K126" s="33"/>
      <c r="L126" s="36"/>
      <c r="M126" s="75"/>
      <c r="N126" s="163"/>
      <c r="O126" s="76"/>
      <c r="P126" s="164">
        <f>P127+P242</f>
        <v>0</v>
      </c>
      <c r="Q126" s="76"/>
      <c r="R126" s="164">
        <f>R127+R242</f>
        <v>5625.9856255000004</v>
      </c>
      <c r="S126" s="76"/>
      <c r="T126" s="165">
        <f>T127+T242</f>
        <v>3982.5855000000001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121</v>
      </c>
      <c r="BK126" s="166">
        <f>BK127+BK242</f>
        <v>0</v>
      </c>
    </row>
    <row r="127" spans="1:63" s="12" customFormat="1" ht="25.9" customHeight="1">
      <c r="B127" s="167"/>
      <c r="C127" s="168"/>
      <c r="D127" s="169" t="s">
        <v>75</v>
      </c>
      <c r="E127" s="170" t="s">
        <v>145</v>
      </c>
      <c r="F127" s="170" t="s">
        <v>146</v>
      </c>
      <c r="G127" s="168"/>
      <c r="H127" s="168"/>
      <c r="I127" s="171"/>
      <c r="J127" s="172">
        <f>BK127</f>
        <v>0</v>
      </c>
      <c r="K127" s="168"/>
      <c r="L127" s="173"/>
      <c r="M127" s="174"/>
      <c r="N127" s="175"/>
      <c r="O127" s="175"/>
      <c r="P127" s="176">
        <f>P128+P153+P158+P232+P240</f>
        <v>0</v>
      </c>
      <c r="Q127" s="175"/>
      <c r="R127" s="176">
        <f>R128+R153+R158+R232+R240</f>
        <v>5625.8427703000007</v>
      </c>
      <c r="S127" s="175"/>
      <c r="T127" s="177">
        <f>T128+T153+T158+T232+T240</f>
        <v>3982.5855000000001</v>
      </c>
      <c r="AR127" s="178" t="s">
        <v>84</v>
      </c>
      <c r="AT127" s="179" t="s">
        <v>75</v>
      </c>
      <c r="AU127" s="179" t="s">
        <v>76</v>
      </c>
      <c r="AY127" s="178" t="s">
        <v>147</v>
      </c>
      <c r="BK127" s="180">
        <f>BK128+BK153+BK158+BK232+BK240</f>
        <v>0</v>
      </c>
    </row>
    <row r="128" spans="1:63" s="12" customFormat="1" ht="22.9" customHeight="1">
      <c r="B128" s="167"/>
      <c r="C128" s="168"/>
      <c r="D128" s="169" t="s">
        <v>75</v>
      </c>
      <c r="E128" s="181" t="s">
        <v>84</v>
      </c>
      <c r="F128" s="181" t="s">
        <v>148</v>
      </c>
      <c r="G128" s="168"/>
      <c r="H128" s="168"/>
      <c r="I128" s="171"/>
      <c r="J128" s="182">
        <f>BK128</f>
        <v>0</v>
      </c>
      <c r="K128" s="168"/>
      <c r="L128" s="173"/>
      <c r="M128" s="174"/>
      <c r="N128" s="175"/>
      <c r="O128" s="175"/>
      <c r="P128" s="176">
        <f>P129+SUM(P130:P135)</f>
        <v>0</v>
      </c>
      <c r="Q128" s="175"/>
      <c r="R128" s="176">
        <f>R129+SUM(R130:R135)</f>
        <v>63.45</v>
      </c>
      <c r="S128" s="175"/>
      <c r="T128" s="177">
        <f>T129+SUM(T130:T135)</f>
        <v>3982.2780000000002</v>
      </c>
      <c r="AR128" s="178" t="s">
        <v>84</v>
      </c>
      <c r="AT128" s="179" t="s">
        <v>75</v>
      </c>
      <c r="AU128" s="179" t="s">
        <v>84</v>
      </c>
      <c r="AY128" s="178" t="s">
        <v>147</v>
      </c>
      <c r="BK128" s="180">
        <f>BK129+SUM(BK130:BK135)</f>
        <v>0</v>
      </c>
    </row>
    <row r="129" spans="1:65" s="2" customFormat="1" ht="16.5" customHeight="1">
      <c r="A129" s="31"/>
      <c r="B129" s="32"/>
      <c r="C129" s="183" t="s">
        <v>86</v>
      </c>
      <c r="D129" s="183" t="s">
        <v>149</v>
      </c>
      <c r="E129" s="184" t="s">
        <v>150</v>
      </c>
      <c r="F129" s="185" t="s">
        <v>151</v>
      </c>
      <c r="G129" s="186" t="s">
        <v>152</v>
      </c>
      <c r="H129" s="187">
        <v>571.20000000000005</v>
      </c>
      <c r="I129" s="188"/>
      <c r="J129" s="189">
        <f t="shared" ref="J129:J134" si="0">ROUND(I129*H129,2)</f>
        <v>0</v>
      </c>
      <c r="K129" s="185" t="s">
        <v>153</v>
      </c>
      <c r="L129" s="36"/>
      <c r="M129" s="190" t="s">
        <v>1</v>
      </c>
      <c r="N129" s="191" t="s">
        <v>41</v>
      </c>
      <c r="O129" s="68"/>
      <c r="P129" s="192">
        <f t="shared" ref="P129:P134" si="1">O129*H129</f>
        <v>0</v>
      </c>
      <c r="Q129" s="192">
        <v>0</v>
      </c>
      <c r="R129" s="192">
        <f t="shared" ref="R129:R134" si="2">Q129*H129</f>
        <v>0</v>
      </c>
      <c r="S129" s="192">
        <v>0</v>
      </c>
      <c r="T129" s="193">
        <f t="shared" ref="T129:T13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154</v>
      </c>
      <c r="AT129" s="194" t="s">
        <v>149</v>
      </c>
      <c r="AU129" s="194" t="s">
        <v>86</v>
      </c>
      <c r="AY129" s="14" t="s">
        <v>147</v>
      </c>
      <c r="BE129" s="195">
        <f t="shared" ref="BE129:BE134" si="4">IF(N129="základní",J129,0)</f>
        <v>0</v>
      </c>
      <c r="BF129" s="195">
        <f t="shared" ref="BF129:BF134" si="5">IF(N129="snížená",J129,0)</f>
        <v>0</v>
      </c>
      <c r="BG129" s="195">
        <f t="shared" ref="BG129:BG134" si="6">IF(N129="zákl. přenesená",J129,0)</f>
        <v>0</v>
      </c>
      <c r="BH129" s="195">
        <f t="shared" ref="BH129:BH134" si="7">IF(N129="sníž. přenesená",J129,0)</f>
        <v>0</v>
      </c>
      <c r="BI129" s="195">
        <f t="shared" ref="BI129:BI134" si="8">IF(N129="nulová",J129,0)</f>
        <v>0</v>
      </c>
      <c r="BJ129" s="14" t="s">
        <v>84</v>
      </c>
      <c r="BK129" s="195">
        <f t="shared" ref="BK129:BK134" si="9">ROUND(I129*H129,2)</f>
        <v>0</v>
      </c>
      <c r="BL129" s="14" t="s">
        <v>154</v>
      </c>
      <c r="BM129" s="194" t="s">
        <v>155</v>
      </c>
    </row>
    <row r="130" spans="1:65" s="2" customFormat="1" ht="24.2" customHeight="1">
      <c r="A130" s="31"/>
      <c r="B130" s="32"/>
      <c r="C130" s="183" t="s">
        <v>84</v>
      </c>
      <c r="D130" s="183" t="s">
        <v>149</v>
      </c>
      <c r="E130" s="184" t="s">
        <v>156</v>
      </c>
      <c r="F130" s="185" t="s">
        <v>157</v>
      </c>
      <c r="G130" s="186" t="s">
        <v>152</v>
      </c>
      <c r="H130" s="187">
        <v>594.5</v>
      </c>
      <c r="I130" s="188"/>
      <c r="J130" s="189">
        <f t="shared" si="0"/>
        <v>0</v>
      </c>
      <c r="K130" s="185" t="s">
        <v>153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154</v>
      </c>
      <c r="AT130" s="194" t="s">
        <v>149</v>
      </c>
      <c r="AU130" s="194" t="s">
        <v>86</v>
      </c>
      <c r="AY130" s="14" t="s">
        <v>147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154</v>
      </c>
      <c r="BM130" s="194" t="s">
        <v>158</v>
      </c>
    </row>
    <row r="131" spans="1:65" s="2" customFormat="1" ht="24.2" customHeight="1">
      <c r="A131" s="31"/>
      <c r="B131" s="32"/>
      <c r="C131" s="183" t="s">
        <v>159</v>
      </c>
      <c r="D131" s="183" t="s">
        <v>149</v>
      </c>
      <c r="E131" s="184" t="s">
        <v>160</v>
      </c>
      <c r="F131" s="185" t="s">
        <v>161</v>
      </c>
      <c r="G131" s="186" t="s">
        <v>152</v>
      </c>
      <c r="H131" s="187">
        <v>379</v>
      </c>
      <c r="I131" s="188"/>
      <c r="J131" s="189">
        <f t="shared" si="0"/>
        <v>0</v>
      </c>
      <c r="K131" s="185" t="s">
        <v>153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154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154</v>
      </c>
      <c r="BM131" s="194" t="s">
        <v>162</v>
      </c>
    </row>
    <row r="132" spans="1:65" s="2" customFormat="1" ht="24.2" customHeight="1">
      <c r="A132" s="31"/>
      <c r="B132" s="32"/>
      <c r="C132" s="183" t="s">
        <v>154</v>
      </c>
      <c r="D132" s="183" t="s">
        <v>149</v>
      </c>
      <c r="E132" s="184" t="s">
        <v>163</v>
      </c>
      <c r="F132" s="185" t="s">
        <v>164</v>
      </c>
      <c r="G132" s="186" t="s">
        <v>152</v>
      </c>
      <c r="H132" s="187">
        <v>326.2</v>
      </c>
      <c r="I132" s="188"/>
      <c r="J132" s="189">
        <f t="shared" si="0"/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154</v>
      </c>
      <c r="BM132" s="194" t="s">
        <v>165</v>
      </c>
    </row>
    <row r="133" spans="1:65" s="2" customFormat="1" ht="33" customHeight="1">
      <c r="A133" s="31"/>
      <c r="B133" s="32"/>
      <c r="C133" s="183" t="s">
        <v>166</v>
      </c>
      <c r="D133" s="183" t="s">
        <v>149</v>
      </c>
      <c r="E133" s="184" t="s">
        <v>167</v>
      </c>
      <c r="F133" s="185" t="s">
        <v>168</v>
      </c>
      <c r="G133" s="186" t="s">
        <v>152</v>
      </c>
      <c r="H133" s="187">
        <v>705.2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169</v>
      </c>
    </row>
    <row r="134" spans="1:65" s="2" customFormat="1" ht="16.5" customHeight="1">
      <c r="A134" s="31"/>
      <c r="B134" s="32"/>
      <c r="C134" s="196" t="s">
        <v>170</v>
      </c>
      <c r="D134" s="196" t="s">
        <v>171</v>
      </c>
      <c r="E134" s="197" t="s">
        <v>172</v>
      </c>
      <c r="F134" s="198" t="s">
        <v>173</v>
      </c>
      <c r="G134" s="199" t="s">
        <v>174</v>
      </c>
      <c r="H134" s="200">
        <v>63.45</v>
      </c>
      <c r="I134" s="201"/>
      <c r="J134" s="202">
        <f t="shared" si="0"/>
        <v>0</v>
      </c>
      <c r="K134" s="198" t="s">
        <v>153</v>
      </c>
      <c r="L134" s="203"/>
      <c r="M134" s="204" t="s">
        <v>1</v>
      </c>
      <c r="N134" s="205" t="s">
        <v>41</v>
      </c>
      <c r="O134" s="68"/>
      <c r="P134" s="192">
        <f t="shared" si="1"/>
        <v>0</v>
      </c>
      <c r="Q134" s="192">
        <v>1</v>
      </c>
      <c r="R134" s="192">
        <f t="shared" si="2"/>
        <v>63.45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175</v>
      </c>
      <c r="AT134" s="194" t="s">
        <v>171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176</v>
      </c>
    </row>
    <row r="135" spans="1:65" s="12" customFormat="1" ht="20.85" customHeight="1">
      <c r="B135" s="167"/>
      <c r="C135" s="168"/>
      <c r="D135" s="169" t="s">
        <v>75</v>
      </c>
      <c r="E135" s="181" t="s">
        <v>177</v>
      </c>
      <c r="F135" s="181" t="s">
        <v>178</v>
      </c>
      <c r="G135" s="168"/>
      <c r="H135" s="168"/>
      <c r="I135" s="171"/>
      <c r="J135" s="182">
        <f>BK135</f>
        <v>0</v>
      </c>
      <c r="K135" s="168"/>
      <c r="L135" s="173"/>
      <c r="M135" s="174"/>
      <c r="N135" s="175"/>
      <c r="O135" s="175"/>
      <c r="P135" s="176">
        <f>SUM(P136:P152)</f>
        <v>0</v>
      </c>
      <c r="Q135" s="175"/>
      <c r="R135" s="176">
        <f>SUM(R136:R152)</f>
        <v>0</v>
      </c>
      <c r="S135" s="175"/>
      <c r="T135" s="177">
        <f>SUM(T136:T152)</f>
        <v>3982.2780000000002</v>
      </c>
      <c r="AR135" s="178" t="s">
        <v>84</v>
      </c>
      <c r="AT135" s="179" t="s">
        <v>75</v>
      </c>
      <c r="AU135" s="179" t="s">
        <v>86</v>
      </c>
      <c r="AY135" s="178" t="s">
        <v>147</v>
      </c>
      <c r="BK135" s="180">
        <f>SUM(BK136:BK152)</f>
        <v>0</v>
      </c>
    </row>
    <row r="136" spans="1:65" s="2" customFormat="1" ht="21.75" customHeight="1">
      <c r="A136" s="31"/>
      <c r="B136" s="32"/>
      <c r="C136" s="183" t="s">
        <v>179</v>
      </c>
      <c r="D136" s="183" t="s">
        <v>149</v>
      </c>
      <c r="E136" s="184" t="s">
        <v>180</v>
      </c>
      <c r="F136" s="185" t="s">
        <v>181</v>
      </c>
      <c r="G136" s="186" t="s">
        <v>182</v>
      </c>
      <c r="H136" s="187">
        <v>33.9</v>
      </c>
      <c r="I136" s="188"/>
      <c r="J136" s="189">
        <f t="shared" ref="J136:J152" si="10">ROUND(I136*H136,2)</f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ref="P136:P152" si="11">O136*H136</f>
        <v>0</v>
      </c>
      <c r="Q136" s="192">
        <v>0</v>
      </c>
      <c r="R136" s="192">
        <f t="shared" ref="R136:R152" si="12">Q136*H136</f>
        <v>0</v>
      </c>
      <c r="S136" s="192">
        <v>0</v>
      </c>
      <c r="T136" s="193">
        <f t="shared" ref="T136:T152" si="1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159</v>
      </c>
      <c r="AY136" s="14" t="s">
        <v>147</v>
      </c>
      <c r="BE136" s="195">
        <f t="shared" ref="BE136:BE152" si="14">IF(N136="základní",J136,0)</f>
        <v>0</v>
      </c>
      <c r="BF136" s="195">
        <f t="shared" ref="BF136:BF152" si="15">IF(N136="snížená",J136,0)</f>
        <v>0</v>
      </c>
      <c r="BG136" s="195">
        <f t="shared" ref="BG136:BG152" si="16">IF(N136="zákl. přenesená",J136,0)</f>
        <v>0</v>
      </c>
      <c r="BH136" s="195">
        <f t="shared" ref="BH136:BH152" si="17">IF(N136="sníž. přenesená",J136,0)</f>
        <v>0</v>
      </c>
      <c r="BI136" s="195">
        <f t="shared" ref="BI136:BI152" si="18">IF(N136="nulová",J136,0)</f>
        <v>0</v>
      </c>
      <c r="BJ136" s="14" t="s">
        <v>84</v>
      </c>
      <c r="BK136" s="195">
        <f t="shared" ref="BK136:BK152" si="19">ROUND(I136*H136,2)</f>
        <v>0</v>
      </c>
      <c r="BL136" s="14" t="s">
        <v>154</v>
      </c>
      <c r="BM136" s="194" t="s">
        <v>183</v>
      </c>
    </row>
    <row r="137" spans="1:65" s="2" customFormat="1" ht="24.2" customHeight="1">
      <c r="A137" s="31"/>
      <c r="B137" s="32"/>
      <c r="C137" s="183" t="s">
        <v>184</v>
      </c>
      <c r="D137" s="183" t="s">
        <v>149</v>
      </c>
      <c r="E137" s="184" t="s">
        <v>185</v>
      </c>
      <c r="F137" s="185" t="s">
        <v>186</v>
      </c>
      <c r="G137" s="186" t="s">
        <v>152</v>
      </c>
      <c r="H137" s="187">
        <v>989.8</v>
      </c>
      <c r="I137" s="188"/>
      <c r="J137" s="189">
        <f t="shared" si="10"/>
        <v>0</v>
      </c>
      <c r="K137" s="185" t="s">
        <v>153</v>
      </c>
      <c r="L137" s="36"/>
      <c r="M137" s="190" t="s">
        <v>1</v>
      </c>
      <c r="N137" s="191" t="s">
        <v>41</v>
      </c>
      <c r="O137" s="68"/>
      <c r="P137" s="192">
        <f t="shared" si="11"/>
        <v>0</v>
      </c>
      <c r="Q137" s="192">
        <v>0</v>
      </c>
      <c r="R137" s="192">
        <f t="shared" si="12"/>
        <v>0</v>
      </c>
      <c r="S137" s="192">
        <v>0.316</v>
      </c>
      <c r="T137" s="193">
        <f t="shared" si="13"/>
        <v>312.77679999999998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154</v>
      </c>
      <c r="AT137" s="194" t="s">
        <v>149</v>
      </c>
      <c r="AU137" s="194" t="s">
        <v>159</v>
      </c>
      <c r="AY137" s="14" t="s">
        <v>147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4" t="s">
        <v>84</v>
      </c>
      <c r="BK137" s="195">
        <f t="shared" si="19"/>
        <v>0</v>
      </c>
      <c r="BL137" s="14" t="s">
        <v>154</v>
      </c>
      <c r="BM137" s="194" t="s">
        <v>187</v>
      </c>
    </row>
    <row r="138" spans="1:65" s="2" customFormat="1" ht="24.2" customHeight="1">
      <c r="A138" s="31"/>
      <c r="B138" s="32"/>
      <c r="C138" s="183" t="s">
        <v>175</v>
      </c>
      <c r="D138" s="183" t="s">
        <v>149</v>
      </c>
      <c r="E138" s="184" t="s">
        <v>188</v>
      </c>
      <c r="F138" s="185" t="s">
        <v>189</v>
      </c>
      <c r="G138" s="186" t="s">
        <v>152</v>
      </c>
      <c r="H138" s="187">
        <v>77.599999999999994</v>
      </c>
      <c r="I138" s="188"/>
      <c r="J138" s="189">
        <f t="shared" si="10"/>
        <v>0</v>
      </c>
      <c r="K138" s="185" t="s">
        <v>153</v>
      </c>
      <c r="L138" s="36"/>
      <c r="M138" s="190" t="s">
        <v>1</v>
      </c>
      <c r="N138" s="191" t="s">
        <v>41</v>
      </c>
      <c r="O138" s="68"/>
      <c r="P138" s="192">
        <f t="shared" si="11"/>
        <v>0</v>
      </c>
      <c r="Q138" s="192">
        <v>0</v>
      </c>
      <c r="R138" s="192">
        <f t="shared" si="12"/>
        <v>0</v>
      </c>
      <c r="S138" s="192">
        <v>0.316</v>
      </c>
      <c r="T138" s="193">
        <f t="shared" si="13"/>
        <v>24.521599999999999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159</v>
      </c>
      <c r="AY138" s="14" t="s">
        <v>147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4" t="s">
        <v>84</v>
      </c>
      <c r="BK138" s="195">
        <f t="shared" si="19"/>
        <v>0</v>
      </c>
      <c r="BL138" s="14" t="s">
        <v>154</v>
      </c>
      <c r="BM138" s="194" t="s">
        <v>190</v>
      </c>
    </row>
    <row r="139" spans="1:65" s="2" customFormat="1" ht="24.2" customHeight="1">
      <c r="A139" s="31"/>
      <c r="B139" s="32"/>
      <c r="C139" s="183" t="s">
        <v>191</v>
      </c>
      <c r="D139" s="183" t="s">
        <v>149</v>
      </c>
      <c r="E139" s="184" t="s">
        <v>192</v>
      </c>
      <c r="F139" s="185" t="s">
        <v>193</v>
      </c>
      <c r="G139" s="186" t="s">
        <v>152</v>
      </c>
      <c r="H139" s="187">
        <v>2392.9</v>
      </c>
      <c r="I139" s="188"/>
      <c r="J139" s="189">
        <f t="shared" si="1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1"/>
        <v>0</v>
      </c>
      <c r="Q139" s="192">
        <v>0</v>
      </c>
      <c r="R139" s="192">
        <f t="shared" si="12"/>
        <v>0</v>
      </c>
      <c r="S139" s="192">
        <v>0.316</v>
      </c>
      <c r="T139" s="193">
        <f t="shared" si="13"/>
        <v>756.15640000000008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159</v>
      </c>
      <c r="AY139" s="14" t="s">
        <v>147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4" t="s">
        <v>84</v>
      </c>
      <c r="BK139" s="195">
        <f t="shared" si="19"/>
        <v>0</v>
      </c>
      <c r="BL139" s="14" t="s">
        <v>154</v>
      </c>
      <c r="BM139" s="194" t="s">
        <v>194</v>
      </c>
    </row>
    <row r="140" spans="1:65" s="2" customFormat="1" ht="24.2" customHeight="1">
      <c r="A140" s="31"/>
      <c r="B140" s="32"/>
      <c r="C140" s="183" t="s">
        <v>195</v>
      </c>
      <c r="D140" s="183" t="s">
        <v>149</v>
      </c>
      <c r="E140" s="184" t="s">
        <v>196</v>
      </c>
      <c r="F140" s="185" t="s">
        <v>197</v>
      </c>
      <c r="G140" s="186" t="s">
        <v>152</v>
      </c>
      <c r="H140" s="187">
        <v>601.79999999999995</v>
      </c>
      <c r="I140" s="188"/>
      <c r="J140" s="189">
        <f t="shared" si="10"/>
        <v>0</v>
      </c>
      <c r="K140" s="185" t="s">
        <v>153</v>
      </c>
      <c r="L140" s="36"/>
      <c r="M140" s="190" t="s">
        <v>1</v>
      </c>
      <c r="N140" s="191" t="s">
        <v>41</v>
      </c>
      <c r="O140" s="68"/>
      <c r="P140" s="192">
        <f t="shared" si="11"/>
        <v>0</v>
      </c>
      <c r="Q140" s="192">
        <v>0</v>
      </c>
      <c r="R140" s="192">
        <f t="shared" si="12"/>
        <v>0</v>
      </c>
      <c r="S140" s="192">
        <v>0.255</v>
      </c>
      <c r="T140" s="193">
        <f t="shared" si="13"/>
        <v>153.459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154</v>
      </c>
      <c r="AT140" s="194" t="s">
        <v>149</v>
      </c>
      <c r="AU140" s="194" t="s">
        <v>159</v>
      </c>
      <c r="AY140" s="14" t="s">
        <v>147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4" t="s">
        <v>84</v>
      </c>
      <c r="BK140" s="195">
        <f t="shared" si="19"/>
        <v>0</v>
      </c>
      <c r="BL140" s="14" t="s">
        <v>154</v>
      </c>
      <c r="BM140" s="194" t="s">
        <v>198</v>
      </c>
    </row>
    <row r="141" spans="1:65" s="2" customFormat="1" ht="21.75" customHeight="1">
      <c r="A141" s="31"/>
      <c r="B141" s="32"/>
      <c r="C141" s="183" t="s">
        <v>199</v>
      </c>
      <c r="D141" s="183" t="s">
        <v>149</v>
      </c>
      <c r="E141" s="184" t="s">
        <v>200</v>
      </c>
      <c r="F141" s="185" t="s">
        <v>201</v>
      </c>
      <c r="G141" s="186" t="s">
        <v>152</v>
      </c>
      <c r="H141" s="187">
        <v>243.8</v>
      </c>
      <c r="I141" s="188"/>
      <c r="J141" s="189">
        <f t="shared" si="10"/>
        <v>0</v>
      </c>
      <c r="K141" s="185" t="s">
        <v>153</v>
      </c>
      <c r="L141" s="36"/>
      <c r="M141" s="190" t="s">
        <v>1</v>
      </c>
      <c r="N141" s="191" t="s">
        <v>41</v>
      </c>
      <c r="O141" s="68"/>
      <c r="P141" s="192">
        <f t="shared" si="11"/>
        <v>0</v>
      </c>
      <c r="Q141" s="192">
        <v>0</v>
      </c>
      <c r="R141" s="192">
        <f t="shared" si="12"/>
        <v>0</v>
      </c>
      <c r="S141" s="192">
        <v>0.28100000000000003</v>
      </c>
      <c r="T141" s="193">
        <f t="shared" si="13"/>
        <v>68.507800000000003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159</v>
      </c>
      <c r="AY141" s="14" t="s">
        <v>147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4" t="s">
        <v>84</v>
      </c>
      <c r="BK141" s="195">
        <f t="shared" si="19"/>
        <v>0</v>
      </c>
      <c r="BL141" s="14" t="s">
        <v>154</v>
      </c>
      <c r="BM141" s="194" t="s">
        <v>202</v>
      </c>
    </row>
    <row r="142" spans="1:65" s="2" customFormat="1" ht="24.2" customHeight="1">
      <c r="A142" s="31"/>
      <c r="B142" s="32"/>
      <c r="C142" s="183" t="s">
        <v>203</v>
      </c>
      <c r="D142" s="183" t="s">
        <v>149</v>
      </c>
      <c r="E142" s="184" t="s">
        <v>204</v>
      </c>
      <c r="F142" s="185" t="s">
        <v>205</v>
      </c>
      <c r="G142" s="186" t="s">
        <v>152</v>
      </c>
      <c r="H142" s="187">
        <v>111.6</v>
      </c>
      <c r="I142" s="188"/>
      <c r="J142" s="189">
        <f t="shared" si="10"/>
        <v>0</v>
      </c>
      <c r="K142" s="185" t="s">
        <v>153</v>
      </c>
      <c r="L142" s="36"/>
      <c r="M142" s="190" t="s">
        <v>1</v>
      </c>
      <c r="N142" s="191" t="s">
        <v>41</v>
      </c>
      <c r="O142" s="68"/>
      <c r="P142" s="192">
        <f t="shared" si="11"/>
        <v>0</v>
      </c>
      <c r="Q142" s="192">
        <v>0</v>
      </c>
      <c r="R142" s="192">
        <f t="shared" si="12"/>
        <v>0</v>
      </c>
      <c r="S142" s="192">
        <v>0.23499999999999999</v>
      </c>
      <c r="T142" s="193">
        <f t="shared" si="13"/>
        <v>26.225999999999996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154</v>
      </c>
      <c r="AT142" s="194" t="s">
        <v>149</v>
      </c>
      <c r="AU142" s="194" t="s">
        <v>159</v>
      </c>
      <c r="AY142" s="14" t="s">
        <v>147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4" t="s">
        <v>84</v>
      </c>
      <c r="BK142" s="195">
        <f t="shared" si="19"/>
        <v>0</v>
      </c>
      <c r="BL142" s="14" t="s">
        <v>154</v>
      </c>
      <c r="BM142" s="194" t="s">
        <v>206</v>
      </c>
    </row>
    <row r="143" spans="1:65" s="2" customFormat="1" ht="24.2" customHeight="1">
      <c r="A143" s="31"/>
      <c r="B143" s="32"/>
      <c r="C143" s="183" t="s">
        <v>207</v>
      </c>
      <c r="D143" s="183" t="s">
        <v>149</v>
      </c>
      <c r="E143" s="184" t="s">
        <v>208</v>
      </c>
      <c r="F143" s="185" t="s">
        <v>209</v>
      </c>
      <c r="G143" s="186" t="s">
        <v>152</v>
      </c>
      <c r="H143" s="187">
        <v>57.94</v>
      </c>
      <c r="I143" s="188"/>
      <c r="J143" s="189">
        <f t="shared" si="10"/>
        <v>0</v>
      </c>
      <c r="K143" s="185" t="s">
        <v>153</v>
      </c>
      <c r="L143" s="36"/>
      <c r="M143" s="190" t="s">
        <v>1</v>
      </c>
      <c r="N143" s="191" t="s">
        <v>41</v>
      </c>
      <c r="O143" s="68"/>
      <c r="P143" s="192">
        <f t="shared" si="11"/>
        <v>0</v>
      </c>
      <c r="Q143" s="192">
        <v>0</v>
      </c>
      <c r="R143" s="192">
        <f t="shared" si="12"/>
        <v>0</v>
      </c>
      <c r="S143" s="192">
        <v>0.26</v>
      </c>
      <c r="T143" s="193">
        <f t="shared" si="13"/>
        <v>15.064399999999999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154</v>
      </c>
      <c r="AT143" s="194" t="s">
        <v>149</v>
      </c>
      <c r="AU143" s="194" t="s">
        <v>159</v>
      </c>
      <c r="AY143" s="14" t="s">
        <v>147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4" t="s">
        <v>84</v>
      </c>
      <c r="BK143" s="195">
        <f t="shared" si="19"/>
        <v>0</v>
      </c>
      <c r="BL143" s="14" t="s">
        <v>154</v>
      </c>
      <c r="BM143" s="194" t="s">
        <v>210</v>
      </c>
    </row>
    <row r="144" spans="1:65" s="2" customFormat="1" ht="24.2" customHeight="1">
      <c r="A144" s="31"/>
      <c r="B144" s="32"/>
      <c r="C144" s="183" t="s">
        <v>211</v>
      </c>
      <c r="D144" s="183" t="s">
        <v>149</v>
      </c>
      <c r="E144" s="184" t="s">
        <v>212</v>
      </c>
      <c r="F144" s="185" t="s">
        <v>213</v>
      </c>
      <c r="G144" s="186" t="s">
        <v>152</v>
      </c>
      <c r="H144" s="187">
        <v>36.4</v>
      </c>
      <c r="I144" s="188"/>
      <c r="J144" s="189">
        <f t="shared" si="10"/>
        <v>0</v>
      </c>
      <c r="K144" s="185" t="s">
        <v>153</v>
      </c>
      <c r="L144" s="36"/>
      <c r="M144" s="190" t="s">
        <v>1</v>
      </c>
      <c r="N144" s="191" t="s">
        <v>41</v>
      </c>
      <c r="O144" s="68"/>
      <c r="P144" s="192">
        <f t="shared" si="11"/>
        <v>0</v>
      </c>
      <c r="Q144" s="192">
        <v>0</v>
      </c>
      <c r="R144" s="192">
        <f t="shared" si="12"/>
        <v>0</v>
      </c>
      <c r="S144" s="192">
        <v>0.24</v>
      </c>
      <c r="T144" s="193">
        <f t="shared" si="13"/>
        <v>8.7359999999999989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154</v>
      </c>
      <c r="AT144" s="194" t="s">
        <v>149</v>
      </c>
      <c r="AU144" s="194" t="s">
        <v>159</v>
      </c>
      <c r="AY144" s="14" t="s">
        <v>147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4" t="s">
        <v>84</v>
      </c>
      <c r="BK144" s="195">
        <f t="shared" si="19"/>
        <v>0</v>
      </c>
      <c r="BL144" s="14" t="s">
        <v>154</v>
      </c>
      <c r="BM144" s="194" t="s">
        <v>214</v>
      </c>
    </row>
    <row r="145" spans="1:65" s="2" customFormat="1" ht="24.2" customHeight="1">
      <c r="A145" s="31"/>
      <c r="B145" s="32"/>
      <c r="C145" s="183" t="s">
        <v>8</v>
      </c>
      <c r="D145" s="183" t="s">
        <v>149</v>
      </c>
      <c r="E145" s="184" t="s">
        <v>215</v>
      </c>
      <c r="F145" s="185" t="s">
        <v>216</v>
      </c>
      <c r="G145" s="186" t="s">
        <v>152</v>
      </c>
      <c r="H145" s="187">
        <v>25.6</v>
      </c>
      <c r="I145" s="188"/>
      <c r="J145" s="189">
        <f t="shared" si="10"/>
        <v>0</v>
      </c>
      <c r="K145" s="185" t="s">
        <v>153</v>
      </c>
      <c r="L145" s="36"/>
      <c r="M145" s="190" t="s">
        <v>1</v>
      </c>
      <c r="N145" s="191" t="s">
        <v>41</v>
      </c>
      <c r="O145" s="68"/>
      <c r="P145" s="192">
        <f t="shared" si="11"/>
        <v>0</v>
      </c>
      <c r="Q145" s="192">
        <v>0</v>
      </c>
      <c r="R145" s="192">
        <f t="shared" si="12"/>
        <v>0</v>
      </c>
      <c r="S145" s="192">
        <v>0.17</v>
      </c>
      <c r="T145" s="193">
        <f t="shared" si="13"/>
        <v>4.3520000000000003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154</v>
      </c>
      <c r="AT145" s="194" t="s">
        <v>149</v>
      </c>
      <c r="AU145" s="194" t="s">
        <v>159</v>
      </c>
      <c r="AY145" s="14" t="s">
        <v>147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4" t="s">
        <v>84</v>
      </c>
      <c r="BK145" s="195">
        <f t="shared" si="19"/>
        <v>0</v>
      </c>
      <c r="BL145" s="14" t="s">
        <v>154</v>
      </c>
      <c r="BM145" s="194" t="s">
        <v>217</v>
      </c>
    </row>
    <row r="146" spans="1:65" s="2" customFormat="1" ht="16.5" customHeight="1">
      <c r="A146" s="31"/>
      <c r="B146" s="32"/>
      <c r="C146" s="183" t="s">
        <v>218</v>
      </c>
      <c r="D146" s="183" t="s">
        <v>149</v>
      </c>
      <c r="E146" s="184" t="s">
        <v>219</v>
      </c>
      <c r="F146" s="185" t="s">
        <v>220</v>
      </c>
      <c r="G146" s="186" t="s">
        <v>182</v>
      </c>
      <c r="H146" s="187">
        <v>600</v>
      </c>
      <c r="I146" s="188"/>
      <c r="J146" s="189">
        <f t="shared" si="10"/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 t="shared" si="11"/>
        <v>0</v>
      </c>
      <c r="Q146" s="192">
        <v>0</v>
      </c>
      <c r="R146" s="192">
        <f t="shared" si="12"/>
        <v>0</v>
      </c>
      <c r="S146" s="192">
        <v>0.28999999999999998</v>
      </c>
      <c r="T146" s="193">
        <f t="shared" si="13"/>
        <v>174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159</v>
      </c>
      <c r="AY146" s="14" t="s">
        <v>147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84</v>
      </c>
      <c r="BK146" s="195">
        <f t="shared" si="19"/>
        <v>0</v>
      </c>
      <c r="BL146" s="14" t="s">
        <v>154</v>
      </c>
      <c r="BM146" s="194" t="s">
        <v>221</v>
      </c>
    </row>
    <row r="147" spans="1:65" s="2" customFormat="1" ht="33" customHeight="1">
      <c r="A147" s="31"/>
      <c r="B147" s="32"/>
      <c r="C147" s="183" t="s">
        <v>222</v>
      </c>
      <c r="D147" s="183" t="s">
        <v>149</v>
      </c>
      <c r="E147" s="184" t="s">
        <v>223</v>
      </c>
      <c r="F147" s="185" t="s">
        <v>224</v>
      </c>
      <c r="G147" s="186" t="s">
        <v>152</v>
      </c>
      <c r="H147" s="187">
        <v>408</v>
      </c>
      <c r="I147" s="188"/>
      <c r="J147" s="189">
        <f t="shared" si="10"/>
        <v>0</v>
      </c>
      <c r="K147" s="185" t="s">
        <v>153</v>
      </c>
      <c r="L147" s="36"/>
      <c r="M147" s="190" t="s">
        <v>1</v>
      </c>
      <c r="N147" s="191" t="s">
        <v>41</v>
      </c>
      <c r="O147" s="68"/>
      <c r="P147" s="192">
        <f t="shared" si="11"/>
        <v>0</v>
      </c>
      <c r="Q147" s="192">
        <v>0</v>
      </c>
      <c r="R147" s="192">
        <f t="shared" si="12"/>
        <v>0</v>
      </c>
      <c r="S147" s="192">
        <v>0.28999999999999998</v>
      </c>
      <c r="T147" s="193">
        <f t="shared" si="13"/>
        <v>118.32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159</v>
      </c>
      <c r="AY147" s="14" t="s">
        <v>147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84</v>
      </c>
      <c r="BK147" s="195">
        <f t="shared" si="19"/>
        <v>0</v>
      </c>
      <c r="BL147" s="14" t="s">
        <v>154</v>
      </c>
      <c r="BM147" s="194" t="s">
        <v>225</v>
      </c>
    </row>
    <row r="148" spans="1:65" s="2" customFormat="1" ht="24.2" customHeight="1">
      <c r="A148" s="31"/>
      <c r="B148" s="32"/>
      <c r="C148" s="183" t="s">
        <v>7</v>
      </c>
      <c r="D148" s="183" t="s">
        <v>149</v>
      </c>
      <c r="E148" s="184" t="s">
        <v>226</v>
      </c>
      <c r="F148" s="185" t="s">
        <v>227</v>
      </c>
      <c r="G148" s="186" t="s">
        <v>152</v>
      </c>
      <c r="H148" s="187">
        <v>571.20000000000005</v>
      </c>
      <c r="I148" s="188"/>
      <c r="J148" s="189">
        <f t="shared" si="10"/>
        <v>0</v>
      </c>
      <c r="K148" s="185" t="s">
        <v>153</v>
      </c>
      <c r="L148" s="36"/>
      <c r="M148" s="190" t="s">
        <v>1</v>
      </c>
      <c r="N148" s="191" t="s">
        <v>41</v>
      </c>
      <c r="O148" s="68"/>
      <c r="P148" s="192">
        <f t="shared" si="11"/>
        <v>0</v>
      </c>
      <c r="Q148" s="192">
        <v>0</v>
      </c>
      <c r="R148" s="192">
        <f t="shared" si="12"/>
        <v>0</v>
      </c>
      <c r="S148" s="192">
        <v>0.44</v>
      </c>
      <c r="T148" s="193">
        <f t="shared" si="13"/>
        <v>251.32800000000003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159</v>
      </c>
      <c r="AY148" s="14" t="s">
        <v>147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84</v>
      </c>
      <c r="BK148" s="195">
        <f t="shared" si="19"/>
        <v>0</v>
      </c>
      <c r="BL148" s="14" t="s">
        <v>154</v>
      </c>
      <c r="BM148" s="194" t="s">
        <v>228</v>
      </c>
    </row>
    <row r="149" spans="1:65" s="2" customFormat="1" ht="33" customHeight="1">
      <c r="A149" s="31"/>
      <c r="B149" s="32"/>
      <c r="C149" s="183" t="s">
        <v>229</v>
      </c>
      <c r="D149" s="183" t="s">
        <v>149</v>
      </c>
      <c r="E149" s="184" t="s">
        <v>230</v>
      </c>
      <c r="F149" s="185" t="s">
        <v>231</v>
      </c>
      <c r="G149" s="186" t="s">
        <v>152</v>
      </c>
      <c r="H149" s="187">
        <v>350.8</v>
      </c>
      <c r="I149" s="188"/>
      <c r="J149" s="189">
        <f t="shared" si="10"/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 t="shared" si="11"/>
        <v>0</v>
      </c>
      <c r="Q149" s="192">
        <v>0</v>
      </c>
      <c r="R149" s="192">
        <f t="shared" si="12"/>
        <v>0</v>
      </c>
      <c r="S149" s="192">
        <v>0.44</v>
      </c>
      <c r="T149" s="193">
        <f t="shared" si="13"/>
        <v>154.352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159</v>
      </c>
      <c r="AY149" s="14" t="s">
        <v>147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84</v>
      </c>
      <c r="BK149" s="195">
        <f t="shared" si="19"/>
        <v>0</v>
      </c>
      <c r="BL149" s="14" t="s">
        <v>154</v>
      </c>
      <c r="BM149" s="194" t="s">
        <v>232</v>
      </c>
    </row>
    <row r="150" spans="1:65" s="2" customFormat="1" ht="24.2" customHeight="1">
      <c r="A150" s="31"/>
      <c r="B150" s="32"/>
      <c r="C150" s="183" t="s">
        <v>233</v>
      </c>
      <c r="D150" s="183" t="s">
        <v>149</v>
      </c>
      <c r="E150" s="184" t="s">
        <v>234</v>
      </c>
      <c r="F150" s="185" t="s">
        <v>235</v>
      </c>
      <c r="G150" s="186" t="s">
        <v>152</v>
      </c>
      <c r="H150" s="187">
        <v>2300.5</v>
      </c>
      <c r="I150" s="188"/>
      <c r="J150" s="189">
        <f t="shared" si="10"/>
        <v>0</v>
      </c>
      <c r="K150" s="185" t="s">
        <v>153</v>
      </c>
      <c r="L150" s="36"/>
      <c r="M150" s="190" t="s">
        <v>1</v>
      </c>
      <c r="N150" s="191" t="s">
        <v>41</v>
      </c>
      <c r="O150" s="68"/>
      <c r="P150" s="192">
        <f t="shared" si="11"/>
        <v>0</v>
      </c>
      <c r="Q150" s="192">
        <v>0</v>
      </c>
      <c r="R150" s="192">
        <f t="shared" si="12"/>
        <v>0</v>
      </c>
      <c r="S150" s="192">
        <v>0.44</v>
      </c>
      <c r="T150" s="193">
        <f t="shared" si="13"/>
        <v>1012.22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154</v>
      </c>
      <c r="AT150" s="194" t="s">
        <v>149</v>
      </c>
      <c r="AU150" s="194" t="s">
        <v>159</v>
      </c>
      <c r="AY150" s="14" t="s">
        <v>147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84</v>
      </c>
      <c r="BK150" s="195">
        <f t="shared" si="19"/>
        <v>0</v>
      </c>
      <c r="BL150" s="14" t="s">
        <v>154</v>
      </c>
      <c r="BM150" s="194" t="s">
        <v>236</v>
      </c>
    </row>
    <row r="151" spans="1:65" s="2" customFormat="1" ht="24.2" customHeight="1">
      <c r="A151" s="31"/>
      <c r="B151" s="32"/>
      <c r="C151" s="183" t="s">
        <v>237</v>
      </c>
      <c r="D151" s="183" t="s">
        <v>149</v>
      </c>
      <c r="E151" s="184" t="s">
        <v>238</v>
      </c>
      <c r="F151" s="185" t="s">
        <v>239</v>
      </c>
      <c r="G151" s="186" t="s">
        <v>152</v>
      </c>
      <c r="H151" s="187">
        <v>1313</v>
      </c>
      <c r="I151" s="188"/>
      <c r="J151" s="189">
        <f t="shared" si="10"/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 t="shared" si="11"/>
        <v>0</v>
      </c>
      <c r="Q151" s="192">
        <v>0</v>
      </c>
      <c r="R151" s="192">
        <f t="shared" si="12"/>
        <v>0</v>
      </c>
      <c r="S151" s="192">
        <v>0.28999999999999998</v>
      </c>
      <c r="T151" s="193">
        <f t="shared" si="13"/>
        <v>380.77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159</v>
      </c>
      <c r="AY151" s="14" t="s">
        <v>147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84</v>
      </c>
      <c r="BK151" s="195">
        <f t="shared" si="19"/>
        <v>0</v>
      </c>
      <c r="BL151" s="14" t="s">
        <v>154</v>
      </c>
      <c r="BM151" s="194" t="s">
        <v>240</v>
      </c>
    </row>
    <row r="152" spans="1:65" s="2" customFormat="1" ht="24.2" customHeight="1">
      <c r="A152" s="31"/>
      <c r="B152" s="32"/>
      <c r="C152" s="183" t="s">
        <v>241</v>
      </c>
      <c r="D152" s="183" t="s">
        <v>149</v>
      </c>
      <c r="E152" s="184" t="s">
        <v>242</v>
      </c>
      <c r="F152" s="185" t="s">
        <v>243</v>
      </c>
      <c r="G152" s="186" t="s">
        <v>152</v>
      </c>
      <c r="H152" s="187">
        <v>1185.2</v>
      </c>
      <c r="I152" s="188"/>
      <c r="J152" s="189">
        <f t="shared" si="10"/>
        <v>0</v>
      </c>
      <c r="K152" s="185" t="s">
        <v>153</v>
      </c>
      <c r="L152" s="36"/>
      <c r="M152" s="190" t="s">
        <v>1</v>
      </c>
      <c r="N152" s="191" t="s">
        <v>41</v>
      </c>
      <c r="O152" s="68"/>
      <c r="P152" s="192">
        <f t="shared" si="11"/>
        <v>0</v>
      </c>
      <c r="Q152" s="192">
        <v>0</v>
      </c>
      <c r="R152" s="192">
        <f t="shared" si="12"/>
        <v>0</v>
      </c>
      <c r="S152" s="192">
        <v>0.44</v>
      </c>
      <c r="T152" s="193">
        <f t="shared" si="13"/>
        <v>521.48800000000006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159</v>
      </c>
      <c r="AY152" s="14" t="s">
        <v>147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154</v>
      </c>
      <c r="BM152" s="194" t="s">
        <v>244</v>
      </c>
    </row>
    <row r="153" spans="1:65" s="12" customFormat="1" ht="22.9" customHeight="1">
      <c r="B153" s="167"/>
      <c r="C153" s="168"/>
      <c r="D153" s="169" t="s">
        <v>75</v>
      </c>
      <c r="E153" s="181" t="s">
        <v>86</v>
      </c>
      <c r="F153" s="181" t="s">
        <v>245</v>
      </c>
      <c r="G153" s="168"/>
      <c r="H153" s="168"/>
      <c r="I153" s="171"/>
      <c r="J153" s="182">
        <f>BK153</f>
        <v>0</v>
      </c>
      <c r="K153" s="168"/>
      <c r="L153" s="173"/>
      <c r="M153" s="174"/>
      <c r="N153" s="175"/>
      <c r="O153" s="175"/>
      <c r="P153" s="176">
        <f>SUM(P154:P157)</f>
        <v>0</v>
      </c>
      <c r="Q153" s="175"/>
      <c r="R153" s="176">
        <f>SUM(R154:R157)</f>
        <v>13.058999999999999</v>
      </c>
      <c r="S153" s="175"/>
      <c r="T153" s="177">
        <f>SUM(T154:T157)</f>
        <v>0</v>
      </c>
      <c r="AR153" s="178" t="s">
        <v>84</v>
      </c>
      <c r="AT153" s="179" t="s">
        <v>75</v>
      </c>
      <c r="AU153" s="179" t="s">
        <v>84</v>
      </c>
      <c r="AY153" s="178" t="s">
        <v>147</v>
      </c>
      <c r="BK153" s="180">
        <f>SUM(BK154:BK157)</f>
        <v>0</v>
      </c>
    </row>
    <row r="154" spans="1:65" s="2" customFormat="1" ht="24.2" customHeight="1">
      <c r="A154" s="31"/>
      <c r="B154" s="32"/>
      <c r="C154" s="183" t="s">
        <v>246</v>
      </c>
      <c r="D154" s="183" t="s">
        <v>149</v>
      </c>
      <c r="E154" s="184" t="s">
        <v>247</v>
      </c>
      <c r="F154" s="185" t="s">
        <v>248</v>
      </c>
      <c r="G154" s="186" t="s">
        <v>249</v>
      </c>
      <c r="H154" s="187">
        <v>569.87</v>
      </c>
      <c r="I154" s="188"/>
      <c r="J154" s="189">
        <f>ROUND(I154*H154,2)</f>
        <v>0</v>
      </c>
      <c r="K154" s="185" t="s">
        <v>153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154</v>
      </c>
      <c r="BM154" s="194" t="s">
        <v>250</v>
      </c>
    </row>
    <row r="155" spans="1:65" s="2" customFormat="1" ht="21.75" customHeight="1">
      <c r="A155" s="31"/>
      <c r="B155" s="32"/>
      <c r="C155" s="196" t="s">
        <v>251</v>
      </c>
      <c r="D155" s="196" t="s">
        <v>171</v>
      </c>
      <c r="E155" s="197" t="s">
        <v>252</v>
      </c>
      <c r="F155" s="198" t="s">
        <v>253</v>
      </c>
      <c r="G155" s="199" t="s">
        <v>174</v>
      </c>
      <c r="H155" s="200">
        <v>13.058999999999999</v>
      </c>
      <c r="I155" s="201"/>
      <c r="J155" s="202">
        <f>ROUND(I155*H155,2)</f>
        <v>0</v>
      </c>
      <c r="K155" s="198" t="s">
        <v>153</v>
      </c>
      <c r="L155" s="203"/>
      <c r="M155" s="204" t="s">
        <v>1</v>
      </c>
      <c r="N155" s="205" t="s">
        <v>41</v>
      </c>
      <c r="O155" s="68"/>
      <c r="P155" s="192">
        <f>O155*H155</f>
        <v>0</v>
      </c>
      <c r="Q155" s="192">
        <v>1</v>
      </c>
      <c r="R155" s="192">
        <f>Q155*H155</f>
        <v>13.058999999999999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175</v>
      </c>
      <c r="AT155" s="194" t="s">
        <v>171</v>
      </c>
      <c r="AU155" s="194" t="s">
        <v>86</v>
      </c>
      <c r="AY155" s="14" t="s">
        <v>147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84</v>
      </c>
      <c r="BK155" s="195">
        <f>ROUND(I155*H155,2)</f>
        <v>0</v>
      </c>
      <c r="BL155" s="14" t="s">
        <v>154</v>
      </c>
      <c r="BM155" s="194" t="s">
        <v>254</v>
      </c>
    </row>
    <row r="156" spans="1:65" s="2" customFormat="1" ht="24.2" customHeight="1">
      <c r="A156" s="31"/>
      <c r="B156" s="32"/>
      <c r="C156" s="183" t="s">
        <v>255</v>
      </c>
      <c r="D156" s="183" t="s">
        <v>149</v>
      </c>
      <c r="E156" s="184" t="s">
        <v>256</v>
      </c>
      <c r="F156" s="185" t="s">
        <v>257</v>
      </c>
      <c r="G156" s="186" t="s">
        <v>152</v>
      </c>
      <c r="H156" s="187">
        <v>2291</v>
      </c>
      <c r="I156" s="188"/>
      <c r="J156" s="189">
        <f>ROUND(I156*H156,2)</f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154</v>
      </c>
      <c r="BM156" s="194" t="s">
        <v>258</v>
      </c>
    </row>
    <row r="157" spans="1:65" s="2" customFormat="1" ht="24.2" customHeight="1">
      <c r="A157" s="31"/>
      <c r="B157" s="32"/>
      <c r="C157" s="183" t="s">
        <v>259</v>
      </c>
      <c r="D157" s="183" t="s">
        <v>149</v>
      </c>
      <c r="E157" s="184" t="s">
        <v>260</v>
      </c>
      <c r="F157" s="185" t="s">
        <v>261</v>
      </c>
      <c r="G157" s="186" t="s">
        <v>152</v>
      </c>
      <c r="H157" s="187">
        <v>2291</v>
      </c>
      <c r="I157" s="188"/>
      <c r="J157" s="189">
        <f>ROUND(I157*H157,2)</f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84</v>
      </c>
      <c r="BK157" s="195">
        <f>ROUND(I157*H157,2)</f>
        <v>0</v>
      </c>
      <c r="BL157" s="14" t="s">
        <v>154</v>
      </c>
      <c r="BM157" s="194" t="s">
        <v>262</v>
      </c>
    </row>
    <row r="158" spans="1:65" s="12" customFormat="1" ht="22.9" customHeight="1">
      <c r="B158" s="167"/>
      <c r="C158" s="168"/>
      <c r="D158" s="169" t="s">
        <v>75</v>
      </c>
      <c r="E158" s="181" t="s">
        <v>166</v>
      </c>
      <c r="F158" s="181" t="s">
        <v>263</v>
      </c>
      <c r="G158" s="168"/>
      <c r="H158" s="168"/>
      <c r="I158" s="171"/>
      <c r="J158" s="182">
        <f>BK158</f>
        <v>0</v>
      </c>
      <c r="K158" s="168"/>
      <c r="L158" s="173"/>
      <c r="M158" s="174"/>
      <c r="N158" s="175"/>
      <c r="O158" s="175"/>
      <c r="P158" s="176">
        <f>P159+SUM(P160:P217)</f>
        <v>0</v>
      </c>
      <c r="Q158" s="175"/>
      <c r="R158" s="176">
        <f>R159+SUM(R160:R217)</f>
        <v>5549.3337703000007</v>
      </c>
      <c r="S158" s="175"/>
      <c r="T158" s="177">
        <f>T159+SUM(T160:T217)</f>
        <v>0.30750000000000005</v>
      </c>
      <c r="AR158" s="178" t="s">
        <v>84</v>
      </c>
      <c r="AT158" s="179" t="s">
        <v>75</v>
      </c>
      <c r="AU158" s="179" t="s">
        <v>84</v>
      </c>
      <c r="AY158" s="178" t="s">
        <v>147</v>
      </c>
      <c r="BK158" s="180">
        <f>BK159+SUM(BK160:BK217)</f>
        <v>0</v>
      </c>
    </row>
    <row r="159" spans="1:65" s="2" customFormat="1" ht="21.75" customHeight="1">
      <c r="A159" s="31"/>
      <c r="B159" s="32"/>
      <c r="C159" s="183" t="s">
        <v>264</v>
      </c>
      <c r="D159" s="183" t="s">
        <v>149</v>
      </c>
      <c r="E159" s="184" t="s">
        <v>265</v>
      </c>
      <c r="F159" s="185" t="s">
        <v>266</v>
      </c>
      <c r="G159" s="186" t="s">
        <v>152</v>
      </c>
      <c r="H159" s="187">
        <v>32.5</v>
      </c>
      <c r="I159" s="188"/>
      <c r="J159" s="189">
        <f t="shared" ref="J159:J190" si="20">ROUND(I159*H159,2)</f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 t="shared" ref="P159:P190" si="21">O159*H159</f>
        <v>0</v>
      </c>
      <c r="Q159" s="192">
        <v>0.23</v>
      </c>
      <c r="R159" s="192">
        <f t="shared" ref="R159:R190" si="22">Q159*H159</f>
        <v>7.4750000000000005</v>
      </c>
      <c r="S159" s="192">
        <v>0</v>
      </c>
      <c r="T159" s="193">
        <f t="shared" ref="T159:T190" si="2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ref="BE159:BE190" si="24">IF(N159="základní",J159,0)</f>
        <v>0</v>
      </c>
      <c r="BF159" s="195">
        <f t="shared" ref="BF159:BF190" si="25">IF(N159="snížená",J159,0)</f>
        <v>0</v>
      </c>
      <c r="BG159" s="195">
        <f t="shared" ref="BG159:BG190" si="26">IF(N159="zákl. přenesená",J159,0)</f>
        <v>0</v>
      </c>
      <c r="BH159" s="195">
        <f t="shared" ref="BH159:BH190" si="27">IF(N159="sníž. přenesená",J159,0)</f>
        <v>0</v>
      </c>
      <c r="BI159" s="195">
        <f t="shared" ref="BI159:BI190" si="28">IF(N159="nulová",J159,0)</f>
        <v>0</v>
      </c>
      <c r="BJ159" s="14" t="s">
        <v>84</v>
      </c>
      <c r="BK159" s="195">
        <f t="shared" ref="BK159:BK190" si="29">ROUND(I159*H159,2)</f>
        <v>0</v>
      </c>
      <c r="BL159" s="14" t="s">
        <v>154</v>
      </c>
      <c r="BM159" s="194" t="s">
        <v>267</v>
      </c>
    </row>
    <row r="160" spans="1:65" s="2" customFormat="1" ht="21.75" customHeight="1">
      <c r="A160" s="31"/>
      <c r="B160" s="32"/>
      <c r="C160" s="183" t="s">
        <v>268</v>
      </c>
      <c r="D160" s="183" t="s">
        <v>149</v>
      </c>
      <c r="E160" s="184" t="s">
        <v>269</v>
      </c>
      <c r="F160" s="185" t="s">
        <v>270</v>
      </c>
      <c r="G160" s="186" t="s">
        <v>152</v>
      </c>
      <c r="H160" s="187">
        <v>2932.1</v>
      </c>
      <c r="I160" s="188"/>
      <c r="J160" s="189">
        <f t="shared" si="2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21"/>
        <v>0</v>
      </c>
      <c r="Q160" s="192">
        <v>0.34499999999999997</v>
      </c>
      <c r="R160" s="192">
        <f t="shared" si="22"/>
        <v>1011.5744999999999</v>
      </c>
      <c r="S160" s="192">
        <v>0</v>
      </c>
      <c r="T160" s="19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4" t="s">
        <v>84</v>
      </c>
      <c r="BK160" s="195">
        <f t="shared" si="29"/>
        <v>0</v>
      </c>
      <c r="BL160" s="14" t="s">
        <v>154</v>
      </c>
      <c r="BM160" s="194" t="s">
        <v>271</v>
      </c>
    </row>
    <row r="161" spans="1:65" s="2" customFormat="1" ht="21.75" customHeight="1">
      <c r="A161" s="31"/>
      <c r="B161" s="32"/>
      <c r="C161" s="183" t="s">
        <v>272</v>
      </c>
      <c r="D161" s="183" t="s">
        <v>149</v>
      </c>
      <c r="E161" s="184" t="s">
        <v>273</v>
      </c>
      <c r="F161" s="185" t="s">
        <v>274</v>
      </c>
      <c r="G161" s="186" t="s">
        <v>152</v>
      </c>
      <c r="H161" s="187">
        <v>3011.5</v>
      </c>
      <c r="I161" s="188"/>
      <c r="J161" s="189">
        <f t="shared" si="2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21"/>
        <v>0</v>
      </c>
      <c r="Q161" s="192">
        <v>0.46</v>
      </c>
      <c r="R161" s="192">
        <f t="shared" si="22"/>
        <v>1385.29</v>
      </c>
      <c r="S161" s="192">
        <v>0</v>
      </c>
      <c r="T161" s="19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4" t="s">
        <v>84</v>
      </c>
      <c r="BK161" s="195">
        <f t="shared" si="29"/>
        <v>0</v>
      </c>
      <c r="BL161" s="14" t="s">
        <v>154</v>
      </c>
      <c r="BM161" s="194" t="s">
        <v>275</v>
      </c>
    </row>
    <row r="162" spans="1:65" s="2" customFormat="1" ht="21.75" customHeight="1">
      <c r="A162" s="31"/>
      <c r="B162" s="32"/>
      <c r="C162" s="183" t="s">
        <v>276</v>
      </c>
      <c r="D162" s="183" t="s">
        <v>149</v>
      </c>
      <c r="E162" s="184" t="s">
        <v>277</v>
      </c>
      <c r="F162" s="185" t="s">
        <v>278</v>
      </c>
      <c r="G162" s="186" t="s">
        <v>152</v>
      </c>
      <c r="H162" s="187">
        <v>561.1</v>
      </c>
      <c r="I162" s="188"/>
      <c r="J162" s="189">
        <f t="shared" si="20"/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 t="shared" si="21"/>
        <v>0</v>
      </c>
      <c r="Q162" s="192">
        <v>0.57499999999999996</v>
      </c>
      <c r="R162" s="192">
        <f t="shared" si="22"/>
        <v>322.63249999999999</v>
      </c>
      <c r="S162" s="192">
        <v>0</v>
      </c>
      <c r="T162" s="193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4" t="s">
        <v>84</v>
      </c>
      <c r="BK162" s="195">
        <f t="shared" si="29"/>
        <v>0</v>
      </c>
      <c r="BL162" s="14" t="s">
        <v>154</v>
      </c>
      <c r="BM162" s="194" t="s">
        <v>279</v>
      </c>
    </row>
    <row r="163" spans="1:65" s="2" customFormat="1" ht="24.2" customHeight="1">
      <c r="A163" s="31"/>
      <c r="B163" s="32"/>
      <c r="C163" s="183" t="s">
        <v>280</v>
      </c>
      <c r="D163" s="183" t="s">
        <v>149</v>
      </c>
      <c r="E163" s="184" t="s">
        <v>281</v>
      </c>
      <c r="F163" s="185" t="s">
        <v>282</v>
      </c>
      <c r="G163" s="186" t="s">
        <v>152</v>
      </c>
      <c r="H163" s="187">
        <v>408</v>
      </c>
      <c r="I163" s="188"/>
      <c r="J163" s="189">
        <f t="shared" si="20"/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 t="shared" si="21"/>
        <v>0</v>
      </c>
      <c r="Q163" s="192">
        <v>0.46</v>
      </c>
      <c r="R163" s="192">
        <f t="shared" si="22"/>
        <v>187.68</v>
      </c>
      <c r="S163" s="192">
        <v>0</v>
      </c>
      <c r="T163" s="193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4" t="s">
        <v>84</v>
      </c>
      <c r="BK163" s="195">
        <f t="shared" si="29"/>
        <v>0</v>
      </c>
      <c r="BL163" s="14" t="s">
        <v>154</v>
      </c>
      <c r="BM163" s="194" t="s">
        <v>283</v>
      </c>
    </row>
    <row r="164" spans="1:65" s="2" customFormat="1" ht="24.2" customHeight="1">
      <c r="A164" s="31"/>
      <c r="B164" s="32"/>
      <c r="C164" s="183" t="s">
        <v>284</v>
      </c>
      <c r="D164" s="183" t="s">
        <v>149</v>
      </c>
      <c r="E164" s="184" t="s">
        <v>285</v>
      </c>
      <c r="F164" s="185" t="s">
        <v>286</v>
      </c>
      <c r="G164" s="186" t="s">
        <v>152</v>
      </c>
      <c r="H164" s="187">
        <v>350.8</v>
      </c>
      <c r="I164" s="188"/>
      <c r="J164" s="189">
        <f t="shared" si="20"/>
        <v>0</v>
      </c>
      <c r="K164" s="185" t="s">
        <v>153</v>
      </c>
      <c r="L164" s="36"/>
      <c r="M164" s="190" t="s">
        <v>1</v>
      </c>
      <c r="N164" s="191" t="s">
        <v>41</v>
      </c>
      <c r="O164" s="68"/>
      <c r="P164" s="192">
        <f t="shared" si="21"/>
        <v>0</v>
      </c>
      <c r="Q164" s="192">
        <v>0.57499999999999996</v>
      </c>
      <c r="R164" s="192">
        <f t="shared" si="22"/>
        <v>201.70999999999998</v>
      </c>
      <c r="S164" s="192">
        <v>0</v>
      </c>
      <c r="T164" s="193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86</v>
      </c>
      <c r="AY164" s="14" t="s">
        <v>147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4" t="s">
        <v>84</v>
      </c>
      <c r="BK164" s="195">
        <f t="shared" si="29"/>
        <v>0</v>
      </c>
      <c r="BL164" s="14" t="s">
        <v>154</v>
      </c>
      <c r="BM164" s="194" t="s">
        <v>287</v>
      </c>
    </row>
    <row r="165" spans="1:65" s="2" customFormat="1" ht="24.2" customHeight="1">
      <c r="A165" s="31"/>
      <c r="B165" s="32"/>
      <c r="C165" s="183" t="s">
        <v>288</v>
      </c>
      <c r="D165" s="183" t="s">
        <v>149</v>
      </c>
      <c r="E165" s="184" t="s">
        <v>289</v>
      </c>
      <c r="F165" s="185" t="s">
        <v>290</v>
      </c>
      <c r="G165" s="186" t="s">
        <v>152</v>
      </c>
      <c r="H165" s="187">
        <v>29.6</v>
      </c>
      <c r="I165" s="188"/>
      <c r="J165" s="189">
        <f t="shared" si="20"/>
        <v>0</v>
      </c>
      <c r="K165" s="185" t="s">
        <v>153</v>
      </c>
      <c r="L165" s="36"/>
      <c r="M165" s="190" t="s">
        <v>1</v>
      </c>
      <c r="N165" s="191" t="s">
        <v>41</v>
      </c>
      <c r="O165" s="68"/>
      <c r="P165" s="192">
        <f t="shared" si="21"/>
        <v>0</v>
      </c>
      <c r="Q165" s="192">
        <v>0.38313999999999998</v>
      </c>
      <c r="R165" s="192">
        <f t="shared" si="22"/>
        <v>11.340944</v>
      </c>
      <c r="S165" s="192">
        <v>0</v>
      </c>
      <c r="T165" s="193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4" t="s">
        <v>84</v>
      </c>
      <c r="BK165" s="195">
        <f t="shared" si="29"/>
        <v>0</v>
      </c>
      <c r="BL165" s="14" t="s">
        <v>154</v>
      </c>
      <c r="BM165" s="194" t="s">
        <v>291</v>
      </c>
    </row>
    <row r="166" spans="1:65" s="2" customFormat="1" ht="33" customHeight="1">
      <c r="A166" s="31"/>
      <c r="B166" s="32"/>
      <c r="C166" s="183" t="s">
        <v>292</v>
      </c>
      <c r="D166" s="183" t="s">
        <v>149</v>
      </c>
      <c r="E166" s="184" t="s">
        <v>293</v>
      </c>
      <c r="F166" s="185" t="s">
        <v>294</v>
      </c>
      <c r="G166" s="186" t="s">
        <v>152</v>
      </c>
      <c r="H166" s="187">
        <v>2300.5</v>
      </c>
      <c r="I166" s="188"/>
      <c r="J166" s="189">
        <f t="shared" si="20"/>
        <v>0</v>
      </c>
      <c r="K166" s="185" t="s">
        <v>153</v>
      </c>
      <c r="L166" s="36"/>
      <c r="M166" s="190" t="s">
        <v>1</v>
      </c>
      <c r="N166" s="191" t="s">
        <v>41</v>
      </c>
      <c r="O166" s="68"/>
      <c r="P166" s="192">
        <f t="shared" si="21"/>
        <v>0</v>
      </c>
      <c r="Q166" s="192">
        <v>0.15826000000000001</v>
      </c>
      <c r="R166" s="192">
        <f t="shared" si="22"/>
        <v>364.07713000000001</v>
      </c>
      <c r="S166" s="192">
        <v>0</v>
      </c>
      <c r="T166" s="193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86</v>
      </c>
      <c r="AY166" s="14" t="s">
        <v>147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4" t="s">
        <v>84</v>
      </c>
      <c r="BK166" s="195">
        <f t="shared" si="29"/>
        <v>0</v>
      </c>
      <c r="BL166" s="14" t="s">
        <v>154</v>
      </c>
      <c r="BM166" s="194" t="s">
        <v>295</v>
      </c>
    </row>
    <row r="167" spans="1:65" s="2" customFormat="1" ht="33" customHeight="1">
      <c r="A167" s="31"/>
      <c r="B167" s="32"/>
      <c r="C167" s="183" t="s">
        <v>296</v>
      </c>
      <c r="D167" s="183" t="s">
        <v>149</v>
      </c>
      <c r="E167" s="184" t="s">
        <v>297</v>
      </c>
      <c r="F167" s="185" t="s">
        <v>298</v>
      </c>
      <c r="G167" s="186" t="s">
        <v>152</v>
      </c>
      <c r="H167" s="187">
        <v>2300.5</v>
      </c>
      <c r="I167" s="188"/>
      <c r="J167" s="189">
        <f t="shared" si="20"/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 t="shared" si="21"/>
        <v>0</v>
      </c>
      <c r="Q167" s="192">
        <v>0.10373</v>
      </c>
      <c r="R167" s="192">
        <f t="shared" si="22"/>
        <v>238.630865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86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154</v>
      </c>
      <c r="BM167" s="194" t="s">
        <v>299</v>
      </c>
    </row>
    <row r="168" spans="1:65" s="2" customFormat="1" ht="24.2" customHeight="1">
      <c r="A168" s="31"/>
      <c r="B168" s="32"/>
      <c r="C168" s="183" t="s">
        <v>300</v>
      </c>
      <c r="D168" s="183" t="s">
        <v>149</v>
      </c>
      <c r="E168" s="184" t="s">
        <v>301</v>
      </c>
      <c r="F168" s="185" t="s">
        <v>302</v>
      </c>
      <c r="G168" s="186" t="s">
        <v>152</v>
      </c>
      <c r="H168" s="187">
        <v>2300.5</v>
      </c>
      <c r="I168" s="188"/>
      <c r="J168" s="189">
        <f t="shared" si="20"/>
        <v>0</v>
      </c>
      <c r="K168" s="185" t="s">
        <v>153</v>
      </c>
      <c r="L168" s="36"/>
      <c r="M168" s="190" t="s">
        <v>1</v>
      </c>
      <c r="N168" s="191" t="s">
        <v>41</v>
      </c>
      <c r="O168" s="68"/>
      <c r="P168" s="192">
        <f t="shared" si="21"/>
        <v>0</v>
      </c>
      <c r="Q168" s="192">
        <v>0.23338999999999999</v>
      </c>
      <c r="R168" s="192">
        <f t="shared" si="22"/>
        <v>536.91369499999996</v>
      </c>
      <c r="S168" s="192">
        <v>0</v>
      </c>
      <c r="T168" s="19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154</v>
      </c>
      <c r="AT168" s="194" t="s">
        <v>149</v>
      </c>
      <c r="AU168" s="194" t="s">
        <v>86</v>
      </c>
      <c r="AY168" s="14" t="s">
        <v>147</v>
      </c>
      <c r="BE168" s="195">
        <f t="shared" si="24"/>
        <v>0</v>
      </c>
      <c r="BF168" s="195">
        <f t="shared" si="25"/>
        <v>0</v>
      </c>
      <c r="BG168" s="195">
        <f t="shared" si="26"/>
        <v>0</v>
      </c>
      <c r="BH168" s="195">
        <f t="shared" si="27"/>
        <v>0</v>
      </c>
      <c r="BI168" s="195">
        <f t="shared" si="28"/>
        <v>0</v>
      </c>
      <c r="BJ168" s="14" t="s">
        <v>84</v>
      </c>
      <c r="BK168" s="195">
        <f t="shared" si="29"/>
        <v>0</v>
      </c>
      <c r="BL168" s="14" t="s">
        <v>154</v>
      </c>
      <c r="BM168" s="194" t="s">
        <v>303</v>
      </c>
    </row>
    <row r="169" spans="1:65" s="2" customFormat="1" ht="24.2" customHeight="1">
      <c r="A169" s="31"/>
      <c r="B169" s="32"/>
      <c r="C169" s="183" t="s">
        <v>304</v>
      </c>
      <c r="D169" s="183" t="s">
        <v>149</v>
      </c>
      <c r="E169" s="184" t="s">
        <v>305</v>
      </c>
      <c r="F169" s="185" t="s">
        <v>306</v>
      </c>
      <c r="G169" s="186" t="s">
        <v>152</v>
      </c>
      <c r="H169" s="187">
        <v>2300.5</v>
      </c>
      <c r="I169" s="188"/>
      <c r="J169" s="189">
        <f t="shared" si="20"/>
        <v>0</v>
      </c>
      <c r="K169" s="185" t="s">
        <v>153</v>
      </c>
      <c r="L169" s="36"/>
      <c r="M169" s="190" t="s">
        <v>1</v>
      </c>
      <c r="N169" s="191" t="s">
        <v>41</v>
      </c>
      <c r="O169" s="68"/>
      <c r="P169" s="192">
        <f t="shared" si="21"/>
        <v>0</v>
      </c>
      <c r="Q169" s="192">
        <v>6.0099999999999997E-3</v>
      </c>
      <c r="R169" s="192">
        <f t="shared" si="22"/>
        <v>13.826004999999999</v>
      </c>
      <c r="S169" s="192">
        <v>0</v>
      </c>
      <c r="T169" s="193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154</v>
      </c>
      <c r="AT169" s="194" t="s">
        <v>149</v>
      </c>
      <c r="AU169" s="194" t="s">
        <v>86</v>
      </c>
      <c r="AY169" s="14" t="s">
        <v>147</v>
      </c>
      <c r="BE169" s="195">
        <f t="shared" si="24"/>
        <v>0</v>
      </c>
      <c r="BF169" s="195">
        <f t="shared" si="25"/>
        <v>0</v>
      </c>
      <c r="BG169" s="195">
        <f t="shared" si="26"/>
        <v>0</v>
      </c>
      <c r="BH169" s="195">
        <f t="shared" si="27"/>
        <v>0</v>
      </c>
      <c r="BI169" s="195">
        <f t="shared" si="28"/>
        <v>0</v>
      </c>
      <c r="BJ169" s="14" t="s">
        <v>84</v>
      </c>
      <c r="BK169" s="195">
        <f t="shared" si="29"/>
        <v>0</v>
      </c>
      <c r="BL169" s="14" t="s">
        <v>154</v>
      </c>
      <c r="BM169" s="194" t="s">
        <v>307</v>
      </c>
    </row>
    <row r="170" spans="1:65" s="2" customFormat="1" ht="21.75" customHeight="1">
      <c r="A170" s="31"/>
      <c r="B170" s="32"/>
      <c r="C170" s="183" t="s">
        <v>308</v>
      </c>
      <c r="D170" s="183" t="s">
        <v>149</v>
      </c>
      <c r="E170" s="184" t="s">
        <v>309</v>
      </c>
      <c r="F170" s="185" t="s">
        <v>310</v>
      </c>
      <c r="G170" s="186" t="s">
        <v>152</v>
      </c>
      <c r="H170" s="187">
        <v>4601</v>
      </c>
      <c r="I170" s="188"/>
      <c r="J170" s="189">
        <f t="shared" si="20"/>
        <v>0</v>
      </c>
      <c r="K170" s="185" t="s">
        <v>153</v>
      </c>
      <c r="L170" s="36"/>
      <c r="M170" s="190" t="s">
        <v>1</v>
      </c>
      <c r="N170" s="191" t="s">
        <v>41</v>
      </c>
      <c r="O170" s="68"/>
      <c r="P170" s="192">
        <f t="shared" si="21"/>
        <v>0</v>
      </c>
      <c r="Q170" s="192">
        <v>5.1000000000000004E-4</v>
      </c>
      <c r="R170" s="192">
        <f t="shared" si="22"/>
        <v>2.3465100000000003</v>
      </c>
      <c r="S170" s="192">
        <v>0</v>
      </c>
      <c r="T170" s="193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154</v>
      </c>
      <c r="AT170" s="194" t="s">
        <v>149</v>
      </c>
      <c r="AU170" s="194" t="s">
        <v>86</v>
      </c>
      <c r="AY170" s="14" t="s">
        <v>147</v>
      </c>
      <c r="BE170" s="195">
        <f t="shared" si="24"/>
        <v>0</v>
      </c>
      <c r="BF170" s="195">
        <f t="shared" si="25"/>
        <v>0</v>
      </c>
      <c r="BG170" s="195">
        <f t="shared" si="26"/>
        <v>0</v>
      </c>
      <c r="BH170" s="195">
        <f t="shared" si="27"/>
        <v>0</v>
      </c>
      <c r="BI170" s="195">
        <f t="shared" si="28"/>
        <v>0</v>
      </c>
      <c r="BJ170" s="14" t="s">
        <v>84</v>
      </c>
      <c r="BK170" s="195">
        <f t="shared" si="29"/>
        <v>0</v>
      </c>
      <c r="BL170" s="14" t="s">
        <v>154</v>
      </c>
      <c r="BM170" s="194" t="s">
        <v>311</v>
      </c>
    </row>
    <row r="171" spans="1:65" s="2" customFormat="1" ht="24.2" customHeight="1">
      <c r="A171" s="31"/>
      <c r="B171" s="32"/>
      <c r="C171" s="183" t="s">
        <v>312</v>
      </c>
      <c r="D171" s="183" t="s">
        <v>149</v>
      </c>
      <c r="E171" s="184" t="s">
        <v>313</v>
      </c>
      <c r="F171" s="185" t="s">
        <v>314</v>
      </c>
      <c r="G171" s="186" t="s">
        <v>152</v>
      </c>
      <c r="H171" s="187">
        <v>69</v>
      </c>
      <c r="I171" s="188"/>
      <c r="J171" s="189">
        <f t="shared" si="20"/>
        <v>0</v>
      </c>
      <c r="K171" s="185" t="s">
        <v>153</v>
      </c>
      <c r="L171" s="36"/>
      <c r="M171" s="190" t="s">
        <v>1</v>
      </c>
      <c r="N171" s="191" t="s">
        <v>41</v>
      </c>
      <c r="O171" s="68"/>
      <c r="P171" s="192">
        <f t="shared" si="21"/>
        <v>0</v>
      </c>
      <c r="Q171" s="192">
        <v>8.9219999999999994E-2</v>
      </c>
      <c r="R171" s="192">
        <f t="shared" si="22"/>
        <v>6.15618</v>
      </c>
      <c r="S171" s="192">
        <v>0</v>
      </c>
      <c r="T171" s="193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86</v>
      </c>
      <c r="AY171" s="14" t="s">
        <v>147</v>
      </c>
      <c r="BE171" s="195">
        <f t="shared" si="24"/>
        <v>0</v>
      </c>
      <c r="BF171" s="195">
        <f t="shared" si="25"/>
        <v>0</v>
      </c>
      <c r="BG171" s="195">
        <f t="shared" si="26"/>
        <v>0</v>
      </c>
      <c r="BH171" s="195">
        <f t="shared" si="27"/>
        <v>0</v>
      </c>
      <c r="BI171" s="195">
        <f t="shared" si="28"/>
        <v>0</v>
      </c>
      <c r="BJ171" s="14" t="s">
        <v>84</v>
      </c>
      <c r="BK171" s="195">
        <f t="shared" si="29"/>
        <v>0</v>
      </c>
      <c r="BL171" s="14" t="s">
        <v>154</v>
      </c>
      <c r="BM171" s="194" t="s">
        <v>315</v>
      </c>
    </row>
    <row r="172" spans="1:65" s="2" customFormat="1" ht="33" customHeight="1">
      <c r="A172" s="31"/>
      <c r="B172" s="32"/>
      <c r="C172" s="183" t="s">
        <v>316</v>
      </c>
      <c r="D172" s="183" t="s">
        <v>149</v>
      </c>
      <c r="E172" s="184" t="s">
        <v>317</v>
      </c>
      <c r="F172" s="185" t="s">
        <v>318</v>
      </c>
      <c r="G172" s="186" t="s">
        <v>152</v>
      </c>
      <c r="H172" s="187">
        <v>108.6</v>
      </c>
      <c r="I172" s="188"/>
      <c r="J172" s="189">
        <f t="shared" si="20"/>
        <v>0</v>
      </c>
      <c r="K172" s="185" t="s">
        <v>153</v>
      </c>
      <c r="L172" s="36"/>
      <c r="M172" s="190" t="s">
        <v>1</v>
      </c>
      <c r="N172" s="191" t="s">
        <v>41</v>
      </c>
      <c r="O172" s="68"/>
      <c r="P172" s="192">
        <f t="shared" si="21"/>
        <v>0</v>
      </c>
      <c r="Q172" s="192">
        <v>8.9219999999999994E-2</v>
      </c>
      <c r="R172" s="192">
        <f t="shared" si="22"/>
        <v>9.6892919999999982</v>
      </c>
      <c r="S172" s="192">
        <v>0</v>
      </c>
      <c r="T172" s="193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154</v>
      </c>
      <c r="AT172" s="194" t="s">
        <v>149</v>
      </c>
      <c r="AU172" s="194" t="s">
        <v>86</v>
      </c>
      <c r="AY172" s="14" t="s">
        <v>147</v>
      </c>
      <c r="BE172" s="195">
        <f t="shared" si="24"/>
        <v>0</v>
      </c>
      <c r="BF172" s="195">
        <f t="shared" si="25"/>
        <v>0</v>
      </c>
      <c r="BG172" s="195">
        <f t="shared" si="26"/>
        <v>0</v>
      </c>
      <c r="BH172" s="195">
        <f t="shared" si="27"/>
        <v>0</v>
      </c>
      <c r="BI172" s="195">
        <f t="shared" si="28"/>
        <v>0</v>
      </c>
      <c r="BJ172" s="14" t="s">
        <v>84</v>
      </c>
      <c r="BK172" s="195">
        <f t="shared" si="29"/>
        <v>0</v>
      </c>
      <c r="BL172" s="14" t="s">
        <v>154</v>
      </c>
      <c r="BM172" s="194" t="s">
        <v>319</v>
      </c>
    </row>
    <row r="173" spans="1:65" s="2" customFormat="1" ht="33" customHeight="1">
      <c r="A173" s="31"/>
      <c r="B173" s="32"/>
      <c r="C173" s="183" t="s">
        <v>320</v>
      </c>
      <c r="D173" s="183" t="s">
        <v>149</v>
      </c>
      <c r="E173" s="184" t="s">
        <v>321</v>
      </c>
      <c r="F173" s="185" t="s">
        <v>322</v>
      </c>
      <c r="G173" s="186" t="s">
        <v>152</v>
      </c>
      <c r="H173" s="187">
        <v>424.1</v>
      </c>
      <c r="I173" s="188"/>
      <c r="J173" s="189">
        <f t="shared" si="20"/>
        <v>0</v>
      </c>
      <c r="K173" s="185" t="s">
        <v>153</v>
      </c>
      <c r="L173" s="36"/>
      <c r="M173" s="190" t="s">
        <v>1</v>
      </c>
      <c r="N173" s="191" t="s">
        <v>41</v>
      </c>
      <c r="O173" s="68"/>
      <c r="P173" s="192">
        <f t="shared" si="21"/>
        <v>0</v>
      </c>
      <c r="Q173" s="192">
        <v>8.9219999999999994E-2</v>
      </c>
      <c r="R173" s="192">
        <f t="shared" si="22"/>
        <v>37.838202000000003</v>
      </c>
      <c r="S173" s="192">
        <v>0</v>
      </c>
      <c r="T173" s="193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154</v>
      </c>
      <c r="AT173" s="194" t="s">
        <v>149</v>
      </c>
      <c r="AU173" s="194" t="s">
        <v>86</v>
      </c>
      <c r="AY173" s="14" t="s">
        <v>147</v>
      </c>
      <c r="BE173" s="195">
        <f t="shared" si="24"/>
        <v>0</v>
      </c>
      <c r="BF173" s="195">
        <f t="shared" si="25"/>
        <v>0</v>
      </c>
      <c r="BG173" s="195">
        <f t="shared" si="26"/>
        <v>0</v>
      </c>
      <c r="BH173" s="195">
        <f t="shared" si="27"/>
        <v>0</v>
      </c>
      <c r="BI173" s="195">
        <f t="shared" si="28"/>
        <v>0</v>
      </c>
      <c r="BJ173" s="14" t="s">
        <v>84</v>
      </c>
      <c r="BK173" s="195">
        <f t="shared" si="29"/>
        <v>0</v>
      </c>
      <c r="BL173" s="14" t="s">
        <v>154</v>
      </c>
      <c r="BM173" s="194" t="s">
        <v>323</v>
      </c>
    </row>
    <row r="174" spans="1:65" s="2" customFormat="1" ht="16.5" customHeight="1">
      <c r="A174" s="31"/>
      <c r="B174" s="32"/>
      <c r="C174" s="196" t="s">
        <v>324</v>
      </c>
      <c r="D174" s="196" t="s">
        <v>171</v>
      </c>
      <c r="E174" s="197" t="s">
        <v>325</v>
      </c>
      <c r="F174" s="198" t="s">
        <v>326</v>
      </c>
      <c r="G174" s="199" t="s">
        <v>152</v>
      </c>
      <c r="H174" s="200">
        <v>568.66300000000001</v>
      </c>
      <c r="I174" s="201"/>
      <c r="J174" s="202">
        <f t="shared" si="20"/>
        <v>0</v>
      </c>
      <c r="K174" s="198" t="s">
        <v>153</v>
      </c>
      <c r="L174" s="203"/>
      <c r="M174" s="204" t="s">
        <v>1</v>
      </c>
      <c r="N174" s="205" t="s">
        <v>41</v>
      </c>
      <c r="O174" s="68"/>
      <c r="P174" s="192">
        <f t="shared" si="21"/>
        <v>0</v>
      </c>
      <c r="Q174" s="192">
        <v>0.113</v>
      </c>
      <c r="R174" s="192">
        <f t="shared" si="22"/>
        <v>64.258919000000006</v>
      </c>
      <c r="S174" s="192">
        <v>0</v>
      </c>
      <c r="T174" s="193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175</v>
      </c>
      <c r="AT174" s="194" t="s">
        <v>171</v>
      </c>
      <c r="AU174" s="194" t="s">
        <v>86</v>
      </c>
      <c r="AY174" s="14" t="s">
        <v>147</v>
      </c>
      <c r="BE174" s="195">
        <f t="shared" si="24"/>
        <v>0</v>
      </c>
      <c r="BF174" s="195">
        <f t="shared" si="25"/>
        <v>0</v>
      </c>
      <c r="BG174" s="195">
        <f t="shared" si="26"/>
        <v>0</v>
      </c>
      <c r="BH174" s="195">
        <f t="shared" si="27"/>
        <v>0</v>
      </c>
      <c r="BI174" s="195">
        <f t="shared" si="28"/>
        <v>0</v>
      </c>
      <c r="BJ174" s="14" t="s">
        <v>84</v>
      </c>
      <c r="BK174" s="195">
        <f t="shared" si="29"/>
        <v>0</v>
      </c>
      <c r="BL174" s="14" t="s">
        <v>154</v>
      </c>
      <c r="BM174" s="194" t="s">
        <v>327</v>
      </c>
    </row>
    <row r="175" spans="1:65" s="2" customFormat="1" ht="24.2" customHeight="1">
      <c r="A175" s="31"/>
      <c r="B175" s="32"/>
      <c r="C175" s="196" t="s">
        <v>328</v>
      </c>
      <c r="D175" s="196" t="s">
        <v>171</v>
      </c>
      <c r="E175" s="197" t="s">
        <v>329</v>
      </c>
      <c r="F175" s="198" t="s">
        <v>330</v>
      </c>
      <c r="G175" s="199" t="s">
        <v>152</v>
      </c>
      <c r="H175" s="200">
        <v>34.195999999999998</v>
      </c>
      <c r="I175" s="201"/>
      <c r="J175" s="202">
        <f t="shared" si="20"/>
        <v>0</v>
      </c>
      <c r="K175" s="198" t="s">
        <v>1</v>
      </c>
      <c r="L175" s="203"/>
      <c r="M175" s="204" t="s">
        <v>1</v>
      </c>
      <c r="N175" s="205" t="s">
        <v>41</v>
      </c>
      <c r="O175" s="68"/>
      <c r="P175" s="192">
        <f t="shared" si="21"/>
        <v>0</v>
      </c>
      <c r="Q175" s="192">
        <v>0.13714999999999999</v>
      </c>
      <c r="R175" s="192">
        <f t="shared" si="22"/>
        <v>4.6899813999999997</v>
      </c>
      <c r="S175" s="192">
        <v>0</v>
      </c>
      <c r="T175" s="193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175</v>
      </c>
      <c r="AT175" s="194" t="s">
        <v>171</v>
      </c>
      <c r="AU175" s="194" t="s">
        <v>86</v>
      </c>
      <c r="AY175" s="14" t="s">
        <v>147</v>
      </c>
      <c r="BE175" s="195">
        <f t="shared" si="24"/>
        <v>0</v>
      </c>
      <c r="BF175" s="195">
        <f t="shared" si="25"/>
        <v>0</v>
      </c>
      <c r="BG175" s="195">
        <f t="shared" si="26"/>
        <v>0</v>
      </c>
      <c r="BH175" s="195">
        <f t="shared" si="27"/>
        <v>0</v>
      </c>
      <c r="BI175" s="195">
        <f t="shared" si="28"/>
        <v>0</v>
      </c>
      <c r="BJ175" s="14" t="s">
        <v>84</v>
      </c>
      <c r="BK175" s="195">
        <f t="shared" si="29"/>
        <v>0</v>
      </c>
      <c r="BL175" s="14" t="s">
        <v>154</v>
      </c>
      <c r="BM175" s="194" t="s">
        <v>331</v>
      </c>
    </row>
    <row r="176" spans="1:65" s="2" customFormat="1" ht="24.2" customHeight="1">
      <c r="A176" s="31"/>
      <c r="B176" s="32"/>
      <c r="C176" s="196" t="s">
        <v>332</v>
      </c>
      <c r="D176" s="196" t="s">
        <v>171</v>
      </c>
      <c r="E176" s="197" t="s">
        <v>333</v>
      </c>
      <c r="F176" s="198" t="s">
        <v>334</v>
      </c>
      <c r="G176" s="199" t="s">
        <v>152</v>
      </c>
      <c r="H176" s="200">
        <v>15.553000000000001</v>
      </c>
      <c r="I176" s="201"/>
      <c r="J176" s="202">
        <f t="shared" si="20"/>
        <v>0</v>
      </c>
      <c r="K176" s="198" t="s">
        <v>153</v>
      </c>
      <c r="L176" s="203"/>
      <c r="M176" s="204" t="s">
        <v>1</v>
      </c>
      <c r="N176" s="205" t="s">
        <v>41</v>
      </c>
      <c r="O176" s="68"/>
      <c r="P176" s="192">
        <f t="shared" si="21"/>
        <v>0</v>
      </c>
      <c r="Q176" s="192">
        <v>0.13</v>
      </c>
      <c r="R176" s="192">
        <f t="shared" si="22"/>
        <v>2.02189</v>
      </c>
      <c r="S176" s="192">
        <v>0</v>
      </c>
      <c r="T176" s="193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175</v>
      </c>
      <c r="AT176" s="194" t="s">
        <v>171</v>
      </c>
      <c r="AU176" s="194" t="s">
        <v>86</v>
      </c>
      <c r="AY176" s="14" t="s">
        <v>147</v>
      </c>
      <c r="BE176" s="195">
        <f t="shared" si="24"/>
        <v>0</v>
      </c>
      <c r="BF176" s="195">
        <f t="shared" si="25"/>
        <v>0</v>
      </c>
      <c r="BG176" s="195">
        <f t="shared" si="26"/>
        <v>0</v>
      </c>
      <c r="BH176" s="195">
        <f t="shared" si="27"/>
        <v>0</v>
      </c>
      <c r="BI176" s="195">
        <f t="shared" si="28"/>
        <v>0</v>
      </c>
      <c r="BJ176" s="14" t="s">
        <v>84</v>
      </c>
      <c r="BK176" s="195">
        <f t="shared" si="29"/>
        <v>0</v>
      </c>
      <c r="BL176" s="14" t="s">
        <v>154</v>
      </c>
      <c r="BM176" s="194" t="s">
        <v>335</v>
      </c>
    </row>
    <row r="177" spans="1:65" s="2" customFormat="1" ht="16.5" customHeight="1">
      <c r="A177" s="31"/>
      <c r="B177" s="32"/>
      <c r="C177" s="196" t="s">
        <v>336</v>
      </c>
      <c r="D177" s="196" t="s">
        <v>171</v>
      </c>
      <c r="E177" s="197" t="s">
        <v>337</v>
      </c>
      <c r="F177" s="198" t="s">
        <v>338</v>
      </c>
      <c r="G177" s="199" t="s">
        <v>152</v>
      </c>
      <c r="H177" s="200">
        <v>1.6479999999999999</v>
      </c>
      <c r="I177" s="201"/>
      <c r="J177" s="202">
        <f t="shared" si="20"/>
        <v>0</v>
      </c>
      <c r="K177" s="198" t="s">
        <v>153</v>
      </c>
      <c r="L177" s="203"/>
      <c r="M177" s="204" t="s">
        <v>1</v>
      </c>
      <c r="N177" s="205" t="s">
        <v>41</v>
      </c>
      <c r="O177" s="68"/>
      <c r="P177" s="192">
        <f t="shared" si="21"/>
        <v>0</v>
      </c>
      <c r="Q177" s="192">
        <v>0.16200000000000001</v>
      </c>
      <c r="R177" s="192">
        <f t="shared" si="22"/>
        <v>0.26697599999999999</v>
      </c>
      <c r="S177" s="192">
        <v>0</v>
      </c>
      <c r="T177" s="193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175</v>
      </c>
      <c r="AT177" s="194" t="s">
        <v>171</v>
      </c>
      <c r="AU177" s="194" t="s">
        <v>86</v>
      </c>
      <c r="AY177" s="14" t="s">
        <v>147</v>
      </c>
      <c r="BE177" s="195">
        <f t="shared" si="24"/>
        <v>0</v>
      </c>
      <c r="BF177" s="195">
        <f t="shared" si="25"/>
        <v>0</v>
      </c>
      <c r="BG177" s="195">
        <f t="shared" si="26"/>
        <v>0</v>
      </c>
      <c r="BH177" s="195">
        <f t="shared" si="27"/>
        <v>0</v>
      </c>
      <c r="BI177" s="195">
        <f t="shared" si="28"/>
        <v>0</v>
      </c>
      <c r="BJ177" s="14" t="s">
        <v>84</v>
      </c>
      <c r="BK177" s="195">
        <f t="shared" si="29"/>
        <v>0</v>
      </c>
      <c r="BL177" s="14" t="s">
        <v>154</v>
      </c>
      <c r="BM177" s="194" t="s">
        <v>339</v>
      </c>
    </row>
    <row r="178" spans="1:65" s="2" customFormat="1" ht="24.2" customHeight="1">
      <c r="A178" s="31"/>
      <c r="B178" s="32"/>
      <c r="C178" s="183" t="s">
        <v>340</v>
      </c>
      <c r="D178" s="183" t="s">
        <v>149</v>
      </c>
      <c r="E178" s="184" t="s">
        <v>341</v>
      </c>
      <c r="F178" s="185" t="s">
        <v>342</v>
      </c>
      <c r="G178" s="186" t="s">
        <v>152</v>
      </c>
      <c r="H178" s="187">
        <v>683</v>
      </c>
      <c r="I178" s="188"/>
      <c r="J178" s="189">
        <f t="shared" si="20"/>
        <v>0</v>
      </c>
      <c r="K178" s="185" t="s">
        <v>153</v>
      </c>
      <c r="L178" s="36"/>
      <c r="M178" s="190" t="s">
        <v>1</v>
      </c>
      <c r="N178" s="191" t="s">
        <v>41</v>
      </c>
      <c r="O178" s="68"/>
      <c r="P178" s="192">
        <f t="shared" si="21"/>
        <v>0</v>
      </c>
      <c r="Q178" s="192">
        <v>0.16700000000000001</v>
      </c>
      <c r="R178" s="192">
        <f t="shared" si="22"/>
        <v>114.06100000000001</v>
      </c>
      <c r="S178" s="192">
        <v>0</v>
      </c>
      <c r="T178" s="193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154</v>
      </c>
      <c r="AT178" s="194" t="s">
        <v>149</v>
      </c>
      <c r="AU178" s="194" t="s">
        <v>86</v>
      </c>
      <c r="AY178" s="14" t="s">
        <v>147</v>
      </c>
      <c r="BE178" s="195">
        <f t="shared" si="24"/>
        <v>0</v>
      </c>
      <c r="BF178" s="195">
        <f t="shared" si="25"/>
        <v>0</v>
      </c>
      <c r="BG178" s="195">
        <f t="shared" si="26"/>
        <v>0</v>
      </c>
      <c r="BH178" s="195">
        <f t="shared" si="27"/>
        <v>0</v>
      </c>
      <c r="BI178" s="195">
        <f t="shared" si="28"/>
        <v>0</v>
      </c>
      <c r="BJ178" s="14" t="s">
        <v>84</v>
      </c>
      <c r="BK178" s="195">
        <f t="shared" si="29"/>
        <v>0</v>
      </c>
      <c r="BL178" s="14" t="s">
        <v>154</v>
      </c>
      <c r="BM178" s="194" t="s">
        <v>343</v>
      </c>
    </row>
    <row r="179" spans="1:65" s="2" customFormat="1" ht="16.5" customHeight="1">
      <c r="A179" s="31"/>
      <c r="B179" s="32"/>
      <c r="C179" s="196" t="s">
        <v>344</v>
      </c>
      <c r="D179" s="196" t="s">
        <v>171</v>
      </c>
      <c r="E179" s="197" t="s">
        <v>345</v>
      </c>
      <c r="F179" s="198" t="s">
        <v>346</v>
      </c>
      <c r="G179" s="199" t="s">
        <v>152</v>
      </c>
      <c r="H179" s="200">
        <v>665.89499999999998</v>
      </c>
      <c r="I179" s="201"/>
      <c r="J179" s="202">
        <f t="shared" si="20"/>
        <v>0</v>
      </c>
      <c r="K179" s="198" t="s">
        <v>153</v>
      </c>
      <c r="L179" s="203"/>
      <c r="M179" s="204" t="s">
        <v>1</v>
      </c>
      <c r="N179" s="205" t="s">
        <v>41</v>
      </c>
      <c r="O179" s="68"/>
      <c r="P179" s="192">
        <f t="shared" si="21"/>
        <v>0</v>
      </c>
      <c r="Q179" s="192">
        <v>0.11799999999999999</v>
      </c>
      <c r="R179" s="192">
        <f t="shared" si="22"/>
        <v>78.575609999999998</v>
      </c>
      <c r="S179" s="192">
        <v>0</v>
      </c>
      <c r="T179" s="193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175</v>
      </c>
      <c r="AT179" s="194" t="s">
        <v>171</v>
      </c>
      <c r="AU179" s="194" t="s">
        <v>86</v>
      </c>
      <c r="AY179" s="14" t="s">
        <v>147</v>
      </c>
      <c r="BE179" s="195">
        <f t="shared" si="24"/>
        <v>0</v>
      </c>
      <c r="BF179" s="195">
        <f t="shared" si="25"/>
        <v>0</v>
      </c>
      <c r="BG179" s="195">
        <f t="shared" si="26"/>
        <v>0</v>
      </c>
      <c r="BH179" s="195">
        <f t="shared" si="27"/>
        <v>0</v>
      </c>
      <c r="BI179" s="195">
        <f t="shared" si="28"/>
        <v>0</v>
      </c>
      <c r="BJ179" s="14" t="s">
        <v>84</v>
      </c>
      <c r="BK179" s="195">
        <f t="shared" si="29"/>
        <v>0</v>
      </c>
      <c r="BL179" s="14" t="s">
        <v>154</v>
      </c>
      <c r="BM179" s="194" t="s">
        <v>347</v>
      </c>
    </row>
    <row r="180" spans="1:65" s="2" customFormat="1" ht="24.2" customHeight="1">
      <c r="A180" s="31"/>
      <c r="B180" s="32"/>
      <c r="C180" s="196" t="s">
        <v>348</v>
      </c>
      <c r="D180" s="196" t="s">
        <v>171</v>
      </c>
      <c r="E180" s="197" t="s">
        <v>349</v>
      </c>
      <c r="F180" s="198" t="s">
        <v>350</v>
      </c>
      <c r="G180" s="199" t="s">
        <v>152</v>
      </c>
      <c r="H180" s="200">
        <v>20.908999999999999</v>
      </c>
      <c r="I180" s="201"/>
      <c r="J180" s="202">
        <f t="shared" si="20"/>
        <v>0</v>
      </c>
      <c r="K180" s="198" t="s">
        <v>1</v>
      </c>
      <c r="L180" s="203"/>
      <c r="M180" s="204" t="s">
        <v>1</v>
      </c>
      <c r="N180" s="205" t="s">
        <v>41</v>
      </c>
      <c r="O180" s="68"/>
      <c r="P180" s="192">
        <f t="shared" si="21"/>
        <v>0</v>
      </c>
      <c r="Q180" s="192">
        <v>8.1000000000000003E-2</v>
      </c>
      <c r="R180" s="192">
        <f t="shared" si="22"/>
        <v>1.6936290000000001</v>
      </c>
      <c r="S180" s="192">
        <v>0</v>
      </c>
      <c r="T180" s="193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175</v>
      </c>
      <c r="AT180" s="194" t="s">
        <v>171</v>
      </c>
      <c r="AU180" s="194" t="s">
        <v>86</v>
      </c>
      <c r="AY180" s="14" t="s">
        <v>147</v>
      </c>
      <c r="BE180" s="195">
        <f t="shared" si="24"/>
        <v>0</v>
      </c>
      <c r="BF180" s="195">
        <f t="shared" si="25"/>
        <v>0</v>
      </c>
      <c r="BG180" s="195">
        <f t="shared" si="26"/>
        <v>0</v>
      </c>
      <c r="BH180" s="195">
        <f t="shared" si="27"/>
        <v>0</v>
      </c>
      <c r="BI180" s="195">
        <f t="shared" si="28"/>
        <v>0</v>
      </c>
      <c r="BJ180" s="14" t="s">
        <v>84</v>
      </c>
      <c r="BK180" s="195">
        <f t="shared" si="29"/>
        <v>0</v>
      </c>
      <c r="BL180" s="14" t="s">
        <v>154</v>
      </c>
      <c r="BM180" s="194" t="s">
        <v>351</v>
      </c>
    </row>
    <row r="181" spans="1:65" s="2" customFormat="1" ht="16.5" customHeight="1">
      <c r="A181" s="31"/>
      <c r="B181" s="32"/>
      <c r="C181" s="196" t="s">
        <v>352</v>
      </c>
      <c r="D181" s="196" t="s">
        <v>171</v>
      </c>
      <c r="E181" s="197" t="s">
        <v>337</v>
      </c>
      <c r="F181" s="198" t="s">
        <v>338</v>
      </c>
      <c r="G181" s="199" t="s">
        <v>152</v>
      </c>
      <c r="H181" s="200">
        <v>16.686</v>
      </c>
      <c r="I181" s="201"/>
      <c r="J181" s="202">
        <f t="shared" si="20"/>
        <v>0</v>
      </c>
      <c r="K181" s="198" t="s">
        <v>153</v>
      </c>
      <c r="L181" s="203"/>
      <c r="M181" s="204" t="s">
        <v>1</v>
      </c>
      <c r="N181" s="205" t="s">
        <v>41</v>
      </c>
      <c r="O181" s="68"/>
      <c r="P181" s="192">
        <f t="shared" si="21"/>
        <v>0</v>
      </c>
      <c r="Q181" s="192">
        <v>0.16200000000000001</v>
      </c>
      <c r="R181" s="192">
        <f t="shared" si="22"/>
        <v>2.7031320000000001</v>
      </c>
      <c r="S181" s="192">
        <v>0</v>
      </c>
      <c r="T181" s="193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175</v>
      </c>
      <c r="AT181" s="194" t="s">
        <v>171</v>
      </c>
      <c r="AU181" s="194" t="s">
        <v>86</v>
      </c>
      <c r="AY181" s="14" t="s">
        <v>147</v>
      </c>
      <c r="BE181" s="195">
        <f t="shared" si="24"/>
        <v>0</v>
      </c>
      <c r="BF181" s="195">
        <f t="shared" si="25"/>
        <v>0</v>
      </c>
      <c r="BG181" s="195">
        <f t="shared" si="26"/>
        <v>0</v>
      </c>
      <c r="BH181" s="195">
        <f t="shared" si="27"/>
        <v>0</v>
      </c>
      <c r="BI181" s="195">
        <f t="shared" si="28"/>
        <v>0</v>
      </c>
      <c r="BJ181" s="14" t="s">
        <v>84</v>
      </c>
      <c r="BK181" s="195">
        <f t="shared" si="29"/>
        <v>0</v>
      </c>
      <c r="BL181" s="14" t="s">
        <v>154</v>
      </c>
      <c r="BM181" s="194" t="s">
        <v>353</v>
      </c>
    </row>
    <row r="182" spans="1:65" s="2" customFormat="1" ht="24.2" customHeight="1">
      <c r="A182" s="31"/>
      <c r="B182" s="32"/>
      <c r="C182" s="183" t="s">
        <v>354</v>
      </c>
      <c r="D182" s="183" t="s">
        <v>149</v>
      </c>
      <c r="E182" s="184" t="s">
        <v>355</v>
      </c>
      <c r="F182" s="185" t="s">
        <v>356</v>
      </c>
      <c r="G182" s="186" t="s">
        <v>152</v>
      </c>
      <c r="H182" s="187">
        <v>15.88</v>
      </c>
      <c r="I182" s="188"/>
      <c r="J182" s="189">
        <f t="shared" si="20"/>
        <v>0</v>
      </c>
      <c r="K182" s="185" t="s">
        <v>153</v>
      </c>
      <c r="L182" s="36"/>
      <c r="M182" s="190" t="s">
        <v>1</v>
      </c>
      <c r="N182" s="191" t="s">
        <v>41</v>
      </c>
      <c r="O182" s="68"/>
      <c r="P182" s="192">
        <f t="shared" si="21"/>
        <v>0</v>
      </c>
      <c r="Q182" s="192">
        <v>9.0620000000000006E-2</v>
      </c>
      <c r="R182" s="192">
        <f t="shared" si="22"/>
        <v>1.4390456000000003</v>
      </c>
      <c r="S182" s="192">
        <v>0</v>
      </c>
      <c r="T182" s="193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154</v>
      </c>
      <c r="AT182" s="194" t="s">
        <v>149</v>
      </c>
      <c r="AU182" s="194" t="s">
        <v>86</v>
      </c>
      <c r="AY182" s="14" t="s">
        <v>147</v>
      </c>
      <c r="BE182" s="195">
        <f t="shared" si="24"/>
        <v>0</v>
      </c>
      <c r="BF182" s="195">
        <f t="shared" si="25"/>
        <v>0</v>
      </c>
      <c r="BG182" s="195">
        <f t="shared" si="26"/>
        <v>0</v>
      </c>
      <c r="BH182" s="195">
        <f t="shared" si="27"/>
        <v>0</v>
      </c>
      <c r="BI182" s="195">
        <f t="shared" si="28"/>
        <v>0</v>
      </c>
      <c r="BJ182" s="14" t="s">
        <v>84</v>
      </c>
      <c r="BK182" s="195">
        <f t="shared" si="29"/>
        <v>0</v>
      </c>
      <c r="BL182" s="14" t="s">
        <v>154</v>
      </c>
      <c r="BM182" s="194" t="s">
        <v>357</v>
      </c>
    </row>
    <row r="183" spans="1:65" s="2" customFormat="1" ht="16.5" customHeight="1">
      <c r="A183" s="31"/>
      <c r="B183" s="32"/>
      <c r="C183" s="196" t="s">
        <v>358</v>
      </c>
      <c r="D183" s="196" t="s">
        <v>171</v>
      </c>
      <c r="E183" s="197" t="s">
        <v>359</v>
      </c>
      <c r="F183" s="198" t="s">
        <v>360</v>
      </c>
      <c r="G183" s="199" t="s">
        <v>152</v>
      </c>
      <c r="H183" s="200">
        <v>13.39</v>
      </c>
      <c r="I183" s="201"/>
      <c r="J183" s="202">
        <f t="shared" si="20"/>
        <v>0</v>
      </c>
      <c r="K183" s="198" t="s">
        <v>153</v>
      </c>
      <c r="L183" s="203"/>
      <c r="M183" s="204" t="s">
        <v>1</v>
      </c>
      <c r="N183" s="205" t="s">
        <v>41</v>
      </c>
      <c r="O183" s="68"/>
      <c r="P183" s="192">
        <f t="shared" si="21"/>
        <v>0</v>
      </c>
      <c r="Q183" s="192">
        <v>0.17599999999999999</v>
      </c>
      <c r="R183" s="192">
        <f t="shared" si="22"/>
        <v>2.3566400000000001</v>
      </c>
      <c r="S183" s="192">
        <v>0</v>
      </c>
      <c r="T183" s="193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175</v>
      </c>
      <c r="AT183" s="194" t="s">
        <v>171</v>
      </c>
      <c r="AU183" s="194" t="s">
        <v>86</v>
      </c>
      <c r="AY183" s="14" t="s">
        <v>147</v>
      </c>
      <c r="BE183" s="195">
        <f t="shared" si="24"/>
        <v>0</v>
      </c>
      <c r="BF183" s="195">
        <f t="shared" si="25"/>
        <v>0</v>
      </c>
      <c r="BG183" s="195">
        <f t="shared" si="26"/>
        <v>0</v>
      </c>
      <c r="BH183" s="195">
        <f t="shared" si="27"/>
        <v>0</v>
      </c>
      <c r="BI183" s="195">
        <f t="shared" si="28"/>
        <v>0</v>
      </c>
      <c r="BJ183" s="14" t="s">
        <v>84</v>
      </c>
      <c r="BK183" s="195">
        <f t="shared" si="29"/>
        <v>0</v>
      </c>
      <c r="BL183" s="14" t="s">
        <v>154</v>
      </c>
      <c r="BM183" s="194" t="s">
        <v>361</v>
      </c>
    </row>
    <row r="184" spans="1:65" s="2" customFormat="1" ht="24.2" customHeight="1">
      <c r="A184" s="31"/>
      <c r="B184" s="32"/>
      <c r="C184" s="196" t="s">
        <v>362</v>
      </c>
      <c r="D184" s="196" t="s">
        <v>171</v>
      </c>
      <c r="E184" s="197" t="s">
        <v>363</v>
      </c>
      <c r="F184" s="198" t="s">
        <v>364</v>
      </c>
      <c r="G184" s="199" t="s">
        <v>152</v>
      </c>
      <c r="H184" s="200">
        <v>2.9660000000000002</v>
      </c>
      <c r="I184" s="201"/>
      <c r="J184" s="202">
        <f t="shared" si="20"/>
        <v>0</v>
      </c>
      <c r="K184" s="198" t="s">
        <v>153</v>
      </c>
      <c r="L184" s="203"/>
      <c r="M184" s="204" t="s">
        <v>1</v>
      </c>
      <c r="N184" s="205" t="s">
        <v>41</v>
      </c>
      <c r="O184" s="68"/>
      <c r="P184" s="192">
        <f t="shared" si="21"/>
        <v>0</v>
      </c>
      <c r="Q184" s="192">
        <v>0.21</v>
      </c>
      <c r="R184" s="192">
        <f t="shared" si="22"/>
        <v>0.62285999999999997</v>
      </c>
      <c r="S184" s="192">
        <v>0</v>
      </c>
      <c r="T184" s="193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175</v>
      </c>
      <c r="AT184" s="194" t="s">
        <v>171</v>
      </c>
      <c r="AU184" s="194" t="s">
        <v>86</v>
      </c>
      <c r="AY184" s="14" t="s">
        <v>147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4" t="s">
        <v>84</v>
      </c>
      <c r="BK184" s="195">
        <f t="shared" si="29"/>
        <v>0</v>
      </c>
      <c r="BL184" s="14" t="s">
        <v>154</v>
      </c>
      <c r="BM184" s="194" t="s">
        <v>365</v>
      </c>
    </row>
    <row r="185" spans="1:65" s="2" customFormat="1" ht="33" customHeight="1">
      <c r="A185" s="31"/>
      <c r="B185" s="32"/>
      <c r="C185" s="183" t="s">
        <v>366</v>
      </c>
      <c r="D185" s="183" t="s">
        <v>149</v>
      </c>
      <c r="E185" s="184" t="s">
        <v>367</v>
      </c>
      <c r="F185" s="185" t="s">
        <v>368</v>
      </c>
      <c r="G185" s="186" t="s">
        <v>152</v>
      </c>
      <c r="H185" s="187">
        <v>408</v>
      </c>
      <c r="I185" s="188"/>
      <c r="J185" s="189">
        <f t="shared" si="20"/>
        <v>0</v>
      </c>
      <c r="K185" s="185" t="s">
        <v>153</v>
      </c>
      <c r="L185" s="36"/>
      <c r="M185" s="190" t="s">
        <v>1</v>
      </c>
      <c r="N185" s="191" t="s">
        <v>41</v>
      </c>
      <c r="O185" s="68"/>
      <c r="P185" s="192">
        <f t="shared" si="21"/>
        <v>0</v>
      </c>
      <c r="Q185" s="192">
        <v>9.0620000000000006E-2</v>
      </c>
      <c r="R185" s="192">
        <f t="shared" si="22"/>
        <v>36.97296</v>
      </c>
      <c r="S185" s="192">
        <v>0</v>
      </c>
      <c r="T185" s="193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154</v>
      </c>
      <c r="AT185" s="194" t="s">
        <v>149</v>
      </c>
      <c r="AU185" s="194" t="s">
        <v>86</v>
      </c>
      <c r="AY185" s="14" t="s">
        <v>147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4" t="s">
        <v>84</v>
      </c>
      <c r="BK185" s="195">
        <f t="shared" si="29"/>
        <v>0</v>
      </c>
      <c r="BL185" s="14" t="s">
        <v>154</v>
      </c>
      <c r="BM185" s="194" t="s">
        <v>369</v>
      </c>
    </row>
    <row r="186" spans="1:65" s="2" customFormat="1" ht="16.5" customHeight="1">
      <c r="A186" s="31"/>
      <c r="B186" s="32"/>
      <c r="C186" s="196" t="s">
        <v>370</v>
      </c>
      <c r="D186" s="196" t="s">
        <v>171</v>
      </c>
      <c r="E186" s="197" t="s">
        <v>359</v>
      </c>
      <c r="F186" s="198" t="s">
        <v>360</v>
      </c>
      <c r="G186" s="199" t="s">
        <v>152</v>
      </c>
      <c r="H186" s="200">
        <v>397.392</v>
      </c>
      <c r="I186" s="201"/>
      <c r="J186" s="202">
        <f t="shared" si="20"/>
        <v>0</v>
      </c>
      <c r="K186" s="198" t="s">
        <v>153</v>
      </c>
      <c r="L186" s="203"/>
      <c r="M186" s="204" t="s">
        <v>1</v>
      </c>
      <c r="N186" s="205" t="s">
        <v>41</v>
      </c>
      <c r="O186" s="68"/>
      <c r="P186" s="192">
        <f t="shared" si="21"/>
        <v>0</v>
      </c>
      <c r="Q186" s="192">
        <v>0.17599999999999999</v>
      </c>
      <c r="R186" s="192">
        <f t="shared" si="22"/>
        <v>69.940991999999994</v>
      </c>
      <c r="S186" s="192">
        <v>0</v>
      </c>
      <c r="T186" s="193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175</v>
      </c>
      <c r="AT186" s="194" t="s">
        <v>171</v>
      </c>
      <c r="AU186" s="194" t="s">
        <v>86</v>
      </c>
      <c r="AY186" s="14" t="s">
        <v>147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4" t="s">
        <v>84</v>
      </c>
      <c r="BK186" s="195">
        <f t="shared" si="29"/>
        <v>0</v>
      </c>
      <c r="BL186" s="14" t="s">
        <v>154</v>
      </c>
      <c r="BM186" s="194" t="s">
        <v>371</v>
      </c>
    </row>
    <row r="187" spans="1:65" s="2" customFormat="1" ht="24.2" customHeight="1">
      <c r="A187" s="31"/>
      <c r="B187" s="32"/>
      <c r="C187" s="196" t="s">
        <v>372</v>
      </c>
      <c r="D187" s="196" t="s">
        <v>171</v>
      </c>
      <c r="E187" s="197" t="s">
        <v>373</v>
      </c>
      <c r="F187" s="198" t="s">
        <v>374</v>
      </c>
      <c r="G187" s="199" t="s">
        <v>152</v>
      </c>
      <c r="H187" s="200">
        <v>5.665</v>
      </c>
      <c r="I187" s="201"/>
      <c r="J187" s="202">
        <f t="shared" si="20"/>
        <v>0</v>
      </c>
      <c r="K187" s="198" t="s">
        <v>1</v>
      </c>
      <c r="L187" s="203"/>
      <c r="M187" s="204" t="s">
        <v>1</v>
      </c>
      <c r="N187" s="205" t="s">
        <v>41</v>
      </c>
      <c r="O187" s="68"/>
      <c r="P187" s="192">
        <f t="shared" si="21"/>
        <v>0</v>
      </c>
      <c r="Q187" s="192">
        <v>0.18287999999999999</v>
      </c>
      <c r="R187" s="192">
        <f t="shared" si="22"/>
        <v>1.0360152</v>
      </c>
      <c r="S187" s="192">
        <v>0</v>
      </c>
      <c r="T187" s="193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175</v>
      </c>
      <c r="AT187" s="194" t="s">
        <v>171</v>
      </c>
      <c r="AU187" s="194" t="s">
        <v>86</v>
      </c>
      <c r="AY187" s="14" t="s">
        <v>147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4" t="s">
        <v>84</v>
      </c>
      <c r="BK187" s="195">
        <f t="shared" si="29"/>
        <v>0</v>
      </c>
      <c r="BL187" s="14" t="s">
        <v>154</v>
      </c>
      <c r="BM187" s="194" t="s">
        <v>375</v>
      </c>
    </row>
    <row r="188" spans="1:65" s="2" customFormat="1" ht="24.2" customHeight="1">
      <c r="A188" s="31"/>
      <c r="B188" s="32"/>
      <c r="C188" s="196" t="s">
        <v>376</v>
      </c>
      <c r="D188" s="196" t="s">
        <v>171</v>
      </c>
      <c r="E188" s="197" t="s">
        <v>377</v>
      </c>
      <c r="F188" s="198" t="s">
        <v>378</v>
      </c>
      <c r="G188" s="199" t="s">
        <v>152</v>
      </c>
      <c r="H188" s="200">
        <v>13.287000000000001</v>
      </c>
      <c r="I188" s="201"/>
      <c r="J188" s="202">
        <f t="shared" si="20"/>
        <v>0</v>
      </c>
      <c r="K188" s="198" t="s">
        <v>153</v>
      </c>
      <c r="L188" s="203"/>
      <c r="M188" s="204" t="s">
        <v>1</v>
      </c>
      <c r="N188" s="205" t="s">
        <v>41</v>
      </c>
      <c r="O188" s="68"/>
      <c r="P188" s="192">
        <f t="shared" si="21"/>
        <v>0</v>
      </c>
      <c r="Q188" s="192">
        <v>0.17599999999999999</v>
      </c>
      <c r="R188" s="192">
        <f t="shared" si="22"/>
        <v>2.3385120000000001</v>
      </c>
      <c r="S188" s="192">
        <v>0</v>
      </c>
      <c r="T188" s="193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175</v>
      </c>
      <c r="AT188" s="194" t="s">
        <v>171</v>
      </c>
      <c r="AU188" s="194" t="s">
        <v>86</v>
      </c>
      <c r="AY188" s="14" t="s">
        <v>147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4" t="s">
        <v>84</v>
      </c>
      <c r="BK188" s="195">
        <f t="shared" si="29"/>
        <v>0</v>
      </c>
      <c r="BL188" s="14" t="s">
        <v>154</v>
      </c>
      <c r="BM188" s="194" t="s">
        <v>379</v>
      </c>
    </row>
    <row r="189" spans="1:65" s="2" customFormat="1" ht="24.2" customHeight="1">
      <c r="A189" s="31"/>
      <c r="B189" s="32"/>
      <c r="C189" s="183" t="s">
        <v>380</v>
      </c>
      <c r="D189" s="183" t="s">
        <v>149</v>
      </c>
      <c r="E189" s="184" t="s">
        <v>381</v>
      </c>
      <c r="F189" s="185" t="s">
        <v>382</v>
      </c>
      <c r="G189" s="186" t="s">
        <v>152</v>
      </c>
      <c r="H189" s="187">
        <v>57</v>
      </c>
      <c r="I189" s="188"/>
      <c r="J189" s="189">
        <f t="shared" si="20"/>
        <v>0</v>
      </c>
      <c r="K189" s="185" t="s">
        <v>153</v>
      </c>
      <c r="L189" s="36"/>
      <c r="M189" s="190" t="s">
        <v>1</v>
      </c>
      <c r="N189" s="191" t="s">
        <v>41</v>
      </c>
      <c r="O189" s="68"/>
      <c r="P189" s="192">
        <f t="shared" si="21"/>
        <v>0</v>
      </c>
      <c r="Q189" s="192">
        <v>0.11162</v>
      </c>
      <c r="R189" s="192">
        <f t="shared" si="22"/>
        <v>6.3623399999999997</v>
      </c>
      <c r="S189" s="192">
        <v>0</v>
      </c>
      <c r="T189" s="193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154</v>
      </c>
      <c r="AT189" s="194" t="s">
        <v>149</v>
      </c>
      <c r="AU189" s="194" t="s">
        <v>86</v>
      </c>
      <c r="AY189" s="14" t="s">
        <v>147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4" t="s">
        <v>84</v>
      </c>
      <c r="BK189" s="195">
        <f t="shared" si="29"/>
        <v>0</v>
      </c>
      <c r="BL189" s="14" t="s">
        <v>154</v>
      </c>
      <c r="BM189" s="194" t="s">
        <v>383</v>
      </c>
    </row>
    <row r="190" spans="1:65" s="2" customFormat="1" ht="16.5" customHeight="1">
      <c r="A190" s="31"/>
      <c r="B190" s="32"/>
      <c r="C190" s="196" t="s">
        <v>384</v>
      </c>
      <c r="D190" s="196" t="s">
        <v>171</v>
      </c>
      <c r="E190" s="197" t="s">
        <v>385</v>
      </c>
      <c r="F190" s="198" t="s">
        <v>386</v>
      </c>
      <c r="G190" s="199" t="s">
        <v>152</v>
      </c>
      <c r="H190" s="200">
        <v>53.045000000000002</v>
      </c>
      <c r="I190" s="201"/>
      <c r="J190" s="202">
        <f t="shared" si="20"/>
        <v>0</v>
      </c>
      <c r="K190" s="198" t="s">
        <v>153</v>
      </c>
      <c r="L190" s="203"/>
      <c r="M190" s="204" t="s">
        <v>1</v>
      </c>
      <c r="N190" s="205" t="s">
        <v>41</v>
      </c>
      <c r="O190" s="68"/>
      <c r="P190" s="192">
        <f t="shared" si="21"/>
        <v>0</v>
      </c>
      <c r="Q190" s="192">
        <v>0.17599999999999999</v>
      </c>
      <c r="R190" s="192">
        <f t="shared" si="22"/>
        <v>9.3359199999999998</v>
      </c>
      <c r="S190" s="192">
        <v>0</v>
      </c>
      <c r="T190" s="193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175</v>
      </c>
      <c r="AT190" s="194" t="s">
        <v>171</v>
      </c>
      <c r="AU190" s="194" t="s">
        <v>86</v>
      </c>
      <c r="AY190" s="14" t="s">
        <v>147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4" t="s">
        <v>84</v>
      </c>
      <c r="BK190" s="195">
        <f t="shared" si="29"/>
        <v>0</v>
      </c>
      <c r="BL190" s="14" t="s">
        <v>154</v>
      </c>
      <c r="BM190" s="194" t="s">
        <v>387</v>
      </c>
    </row>
    <row r="191" spans="1:65" s="2" customFormat="1" ht="24.2" customHeight="1">
      <c r="A191" s="31"/>
      <c r="B191" s="32"/>
      <c r="C191" s="196" t="s">
        <v>388</v>
      </c>
      <c r="D191" s="196" t="s">
        <v>171</v>
      </c>
      <c r="E191" s="197" t="s">
        <v>377</v>
      </c>
      <c r="F191" s="198" t="s">
        <v>378</v>
      </c>
      <c r="G191" s="199" t="s">
        <v>152</v>
      </c>
      <c r="H191" s="200">
        <v>5.665</v>
      </c>
      <c r="I191" s="201"/>
      <c r="J191" s="202">
        <f t="shared" ref="J191:J222" si="30">ROUND(I191*H191,2)</f>
        <v>0</v>
      </c>
      <c r="K191" s="198" t="s">
        <v>153</v>
      </c>
      <c r="L191" s="203"/>
      <c r="M191" s="204" t="s">
        <v>1</v>
      </c>
      <c r="N191" s="205" t="s">
        <v>41</v>
      </c>
      <c r="O191" s="68"/>
      <c r="P191" s="192">
        <f t="shared" ref="P191:P222" si="31">O191*H191</f>
        <v>0</v>
      </c>
      <c r="Q191" s="192">
        <v>0.17599999999999999</v>
      </c>
      <c r="R191" s="192">
        <f t="shared" ref="R191:R222" si="32">Q191*H191</f>
        <v>0.99703999999999993</v>
      </c>
      <c r="S191" s="192">
        <v>0</v>
      </c>
      <c r="T191" s="193">
        <f t="shared" ref="T191:T222" si="33"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175</v>
      </c>
      <c r="AT191" s="194" t="s">
        <v>171</v>
      </c>
      <c r="AU191" s="194" t="s">
        <v>86</v>
      </c>
      <c r="AY191" s="14" t="s">
        <v>147</v>
      </c>
      <c r="BE191" s="195">
        <f t="shared" ref="BE191:BE216" si="34">IF(N191="základní",J191,0)</f>
        <v>0</v>
      </c>
      <c r="BF191" s="195">
        <f t="shared" ref="BF191:BF216" si="35">IF(N191="snížená",J191,0)</f>
        <v>0</v>
      </c>
      <c r="BG191" s="195">
        <f t="shared" ref="BG191:BG216" si="36">IF(N191="zákl. přenesená",J191,0)</f>
        <v>0</v>
      </c>
      <c r="BH191" s="195">
        <f t="shared" ref="BH191:BH216" si="37">IF(N191="sníž. přenesená",J191,0)</f>
        <v>0</v>
      </c>
      <c r="BI191" s="195">
        <f t="shared" ref="BI191:BI216" si="38">IF(N191="nulová",J191,0)</f>
        <v>0</v>
      </c>
      <c r="BJ191" s="14" t="s">
        <v>84</v>
      </c>
      <c r="BK191" s="195">
        <f t="shared" ref="BK191:BK216" si="39">ROUND(I191*H191,2)</f>
        <v>0</v>
      </c>
      <c r="BL191" s="14" t="s">
        <v>154</v>
      </c>
      <c r="BM191" s="194" t="s">
        <v>389</v>
      </c>
    </row>
    <row r="192" spans="1:65" s="2" customFormat="1" ht="33" customHeight="1">
      <c r="A192" s="31"/>
      <c r="B192" s="32"/>
      <c r="C192" s="183" t="s">
        <v>390</v>
      </c>
      <c r="D192" s="183" t="s">
        <v>149</v>
      </c>
      <c r="E192" s="184" t="s">
        <v>391</v>
      </c>
      <c r="F192" s="185" t="s">
        <v>392</v>
      </c>
      <c r="G192" s="186" t="s">
        <v>152</v>
      </c>
      <c r="H192" s="187">
        <v>623</v>
      </c>
      <c r="I192" s="188"/>
      <c r="J192" s="189">
        <f t="shared" si="30"/>
        <v>0</v>
      </c>
      <c r="K192" s="185" t="s">
        <v>1</v>
      </c>
      <c r="L192" s="36"/>
      <c r="M192" s="190" t="s">
        <v>1</v>
      </c>
      <c r="N192" s="191" t="s">
        <v>41</v>
      </c>
      <c r="O192" s="68"/>
      <c r="P192" s="192">
        <f t="shared" si="31"/>
        <v>0</v>
      </c>
      <c r="Q192" s="192">
        <v>9.8000000000000004E-2</v>
      </c>
      <c r="R192" s="192">
        <f t="shared" si="32"/>
        <v>61.054000000000002</v>
      </c>
      <c r="S192" s="192">
        <v>0</v>
      </c>
      <c r="T192" s="193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154</v>
      </c>
      <c r="AT192" s="194" t="s">
        <v>149</v>
      </c>
      <c r="AU192" s="194" t="s">
        <v>86</v>
      </c>
      <c r="AY192" s="14" t="s">
        <v>147</v>
      </c>
      <c r="BE192" s="195">
        <f t="shared" si="34"/>
        <v>0</v>
      </c>
      <c r="BF192" s="195">
        <f t="shared" si="35"/>
        <v>0</v>
      </c>
      <c r="BG192" s="195">
        <f t="shared" si="36"/>
        <v>0</v>
      </c>
      <c r="BH192" s="195">
        <f t="shared" si="37"/>
        <v>0</v>
      </c>
      <c r="BI192" s="195">
        <f t="shared" si="38"/>
        <v>0</v>
      </c>
      <c r="BJ192" s="14" t="s">
        <v>84</v>
      </c>
      <c r="BK192" s="195">
        <f t="shared" si="39"/>
        <v>0</v>
      </c>
      <c r="BL192" s="14" t="s">
        <v>154</v>
      </c>
      <c r="BM192" s="194" t="s">
        <v>393</v>
      </c>
    </row>
    <row r="193" spans="1:65" s="2" customFormat="1" ht="16.5" customHeight="1">
      <c r="A193" s="31"/>
      <c r="B193" s="32"/>
      <c r="C193" s="196" t="s">
        <v>394</v>
      </c>
      <c r="D193" s="196" t="s">
        <v>171</v>
      </c>
      <c r="E193" s="197" t="s">
        <v>395</v>
      </c>
      <c r="F193" s="198" t="s">
        <v>396</v>
      </c>
      <c r="G193" s="199" t="s">
        <v>152</v>
      </c>
      <c r="H193" s="200">
        <v>641.69000000000005</v>
      </c>
      <c r="I193" s="201"/>
      <c r="J193" s="202">
        <f t="shared" si="30"/>
        <v>0</v>
      </c>
      <c r="K193" s="198" t="s">
        <v>1</v>
      </c>
      <c r="L193" s="203"/>
      <c r="M193" s="204" t="s">
        <v>1</v>
      </c>
      <c r="N193" s="205" t="s">
        <v>41</v>
      </c>
      <c r="O193" s="68"/>
      <c r="P193" s="192">
        <f t="shared" si="31"/>
        <v>0</v>
      </c>
      <c r="Q193" s="192">
        <v>0.32286999999999999</v>
      </c>
      <c r="R193" s="192">
        <f t="shared" si="32"/>
        <v>207.1824503</v>
      </c>
      <c r="S193" s="192">
        <v>0</v>
      </c>
      <c r="T193" s="193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175</v>
      </c>
      <c r="AT193" s="194" t="s">
        <v>171</v>
      </c>
      <c r="AU193" s="194" t="s">
        <v>86</v>
      </c>
      <c r="AY193" s="14" t="s">
        <v>147</v>
      </c>
      <c r="BE193" s="195">
        <f t="shared" si="34"/>
        <v>0</v>
      </c>
      <c r="BF193" s="195">
        <f t="shared" si="35"/>
        <v>0</v>
      </c>
      <c r="BG193" s="195">
        <f t="shared" si="36"/>
        <v>0</v>
      </c>
      <c r="BH193" s="195">
        <f t="shared" si="37"/>
        <v>0</v>
      </c>
      <c r="BI193" s="195">
        <f t="shared" si="38"/>
        <v>0</v>
      </c>
      <c r="BJ193" s="14" t="s">
        <v>84</v>
      </c>
      <c r="BK193" s="195">
        <f t="shared" si="39"/>
        <v>0</v>
      </c>
      <c r="BL193" s="14" t="s">
        <v>154</v>
      </c>
      <c r="BM193" s="194" t="s">
        <v>397</v>
      </c>
    </row>
    <row r="194" spans="1:65" s="2" customFormat="1" ht="24.2" customHeight="1">
      <c r="A194" s="31"/>
      <c r="B194" s="32"/>
      <c r="C194" s="183" t="s">
        <v>398</v>
      </c>
      <c r="D194" s="183" t="s">
        <v>149</v>
      </c>
      <c r="E194" s="184" t="s">
        <v>399</v>
      </c>
      <c r="F194" s="185" t="s">
        <v>400</v>
      </c>
      <c r="G194" s="186" t="s">
        <v>152</v>
      </c>
      <c r="H194" s="187">
        <v>295.8</v>
      </c>
      <c r="I194" s="188"/>
      <c r="J194" s="189">
        <f t="shared" si="30"/>
        <v>0</v>
      </c>
      <c r="K194" s="185" t="s">
        <v>153</v>
      </c>
      <c r="L194" s="36"/>
      <c r="M194" s="190" t="s">
        <v>1</v>
      </c>
      <c r="N194" s="191" t="s">
        <v>41</v>
      </c>
      <c r="O194" s="68"/>
      <c r="P194" s="192">
        <f t="shared" si="31"/>
        <v>0</v>
      </c>
      <c r="Q194" s="192">
        <v>0.1837</v>
      </c>
      <c r="R194" s="192">
        <f t="shared" si="32"/>
        <v>54.338460000000005</v>
      </c>
      <c r="S194" s="192">
        <v>0</v>
      </c>
      <c r="T194" s="193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154</v>
      </c>
      <c r="AT194" s="194" t="s">
        <v>149</v>
      </c>
      <c r="AU194" s="194" t="s">
        <v>86</v>
      </c>
      <c r="AY194" s="14" t="s">
        <v>147</v>
      </c>
      <c r="BE194" s="195">
        <f t="shared" si="34"/>
        <v>0</v>
      </c>
      <c r="BF194" s="195">
        <f t="shared" si="35"/>
        <v>0</v>
      </c>
      <c r="BG194" s="195">
        <f t="shared" si="36"/>
        <v>0</v>
      </c>
      <c r="BH194" s="195">
        <f t="shared" si="37"/>
        <v>0</v>
      </c>
      <c r="BI194" s="195">
        <f t="shared" si="38"/>
        <v>0</v>
      </c>
      <c r="BJ194" s="14" t="s">
        <v>84</v>
      </c>
      <c r="BK194" s="195">
        <f t="shared" si="39"/>
        <v>0</v>
      </c>
      <c r="BL194" s="14" t="s">
        <v>154</v>
      </c>
      <c r="BM194" s="194" t="s">
        <v>401</v>
      </c>
    </row>
    <row r="195" spans="1:65" s="2" customFormat="1" ht="16.5" customHeight="1">
      <c r="A195" s="31"/>
      <c r="B195" s="32"/>
      <c r="C195" s="196" t="s">
        <v>402</v>
      </c>
      <c r="D195" s="196" t="s">
        <v>171</v>
      </c>
      <c r="E195" s="197" t="s">
        <v>403</v>
      </c>
      <c r="F195" s="198" t="s">
        <v>404</v>
      </c>
      <c r="G195" s="199" t="s">
        <v>152</v>
      </c>
      <c r="H195" s="200">
        <v>231.54400000000001</v>
      </c>
      <c r="I195" s="201"/>
      <c r="J195" s="202">
        <f t="shared" si="30"/>
        <v>0</v>
      </c>
      <c r="K195" s="198" t="s">
        <v>153</v>
      </c>
      <c r="L195" s="203"/>
      <c r="M195" s="204" t="s">
        <v>1</v>
      </c>
      <c r="N195" s="205" t="s">
        <v>41</v>
      </c>
      <c r="O195" s="68"/>
      <c r="P195" s="192">
        <f t="shared" si="31"/>
        <v>0</v>
      </c>
      <c r="Q195" s="192">
        <v>0.222</v>
      </c>
      <c r="R195" s="192">
        <f t="shared" si="32"/>
        <v>51.402768000000002</v>
      </c>
      <c r="S195" s="192">
        <v>0</v>
      </c>
      <c r="T195" s="193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175</v>
      </c>
      <c r="AT195" s="194" t="s">
        <v>171</v>
      </c>
      <c r="AU195" s="194" t="s">
        <v>86</v>
      </c>
      <c r="AY195" s="14" t="s">
        <v>147</v>
      </c>
      <c r="BE195" s="195">
        <f t="shared" si="34"/>
        <v>0</v>
      </c>
      <c r="BF195" s="195">
        <f t="shared" si="35"/>
        <v>0</v>
      </c>
      <c r="BG195" s="195">
        <f t="shared" si="36"/>
        <v>0</v>
      </c>
      <c r="BH195" s="195">
        <f t="shared" si="37"/>
        <v>0</v>
      </c>
      <c r="BI195" s="195">
        <f t="shared" si="38"/>
        <v>0</v>
      </c>
      <c r="BJ195" s="14" t="s">
        <v>84</v>
      </c>
      <c r="BK195" s="195">
        <f t="shared" si="39"/>
        <v>0</v>
      </c>
      <c r="BL195" s="14" t="s">
        <v>154</v>
      </c>
      <c r="BM195" s="194" t="s">
        <v>405</v>
      </c>
    </row>
    <row r="196" spans="1:65" s="2" customFormat="1" ht="24.2" customHeight="1">
      <c r="A196" s="31"/>
      <c r="B196" s="32"/>
      <c r="C196" s="196" t="s">
        <v>406</v>
      </c>
      <c r="D196" s="196" t="s">
        <v>171</v>
      </c>
      <c r="E196" s="197" t="s">
        <v>349</v>
      </c>
      <c r="F196" s="198" t="s">
        <v>350</v>
      </c>
      <c r="G196" s="199" t="s">
        <v>152</v>
      </c>
      <c r="H196" s="200">
        <v>26.882999999999999</v>
      </c>
      <c r="I196" s="201"/>
      <c r="J196" s="202">
        <f t="shared" si="30"/>
        <v>0</v>
      </c>
      <c r="K196" s="198" t="s">
        <v>1</v>
      </c>
      <c r="L196" s="203"/>
      <c r="M196" s="204" t="s">
        <v>1</v>
      </c>
      <c r="N196" s="205" t="s">
        <v>41</v>
      </c>
      <c r="O196" s="68"/>
      <c r="P196" s="192">
        <f t="shared" si="31"/>
        <v>0</v>
      </c>
      <c r="Q196" s="192">
        <v>8.1000000000000003E-2</v>
      </c>
      <c r="R196" s="192">
        <f t="shared" si="32"/>
        <v>2.1775229999999999</v>
      </c>
      <c r="S196" s="192">
        <v>0</v>
      </c>
      <c r="T196" s="193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175</v>
      </c>
      <c r="AT196" s="194" t="s">
        <v>171</v>
      </c>
      <c r="AU196" s="194" t="s">
        <v>86</v>
      </c>
      <c r="AY196" s="14" t="s">
        <v>147</v>
      </c>
      <c r="BE196" s="195">
        <f t="shared" si="34"/>
        <v>0</v>
      </c>
      <c r="BF196" s="195">
        <f t="shared" si="35"/>
        <v>0</v>
      </c>
      <c r="BG196" s="195">
        <f t="shared" si="36"/>
        <v>0</v>
      </c>
      <c r="BH196" s="195">
        <f t="shared" si="37"/>
        <v>0</v>
      </c>
      <c r="BI196" s="195">
        <f t="shared" si="38"/>
        <v>0</v>
      </c>
      <c r="BJ196" s="14" t="s">
        <v>84</v>
      </c>
      <c r="BK196" s="195">
        <f t="shared" si="39"/>
        <v>0</v>
      </c>
      <c r="BL196" s="14" t="s">
        <v>154</v>
      </c>
      <c r="BM196" s="194" t="s">
        <v>407</v>
      </c>
    </row>
    <row r="197" spans="1:65" s="2" customFormat="1" ht="16.5" customHeight="1">
      <c r="A197" s="31"/>
      <c r="B197" s="32"/>
      <c r="C197" s="196" t="s">
        <v>408</v>
      </c>
      <c r="D197" s="196" t="s">
        <v>171</v>
      </c>
      <c r="E197" s="197" t="s">
        <v>409</v>
      </c>
      <c r="F197" s="198" t="s">
        <v>410</v>
      </c>
      <c r="G197" s="199" t="s">
        <v>152</v>
      </c>
      <c r="H197" s="200">
        <v>5.8</v>
      </c>
      <c r="I197" s="201"/>
      <c r="J197" s="202">
        <f t="shared" si="30"/>
        <v>0</v>
      </c>
      <c r="K197" s="198" t="s">
        <v>153</v>
      </c>
      <c r="L197" s="203"/>
      <c r="M197" s="204" t="s">
        <v>1</v>
      </c>
      <c r="N197" s="205" t="s">
        <v>41</v>
      </c>
      <c r="O197" s="68"/>
      <c r="P197" s="192">
        <f t="shared" si="31"/>
        <v>0</v>
      </c>
      <c r="Q197" s="192">
        <v>0.161</v>
      </c>
      <c r="R197" s="192">
        <f t="shared" si="32"/>
        <v>0.93379999999999996</v>
      </c>
      <c r="S197" s="192">
        <v>0</v>
      </c>
      <c r="T197" s="193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175</v>
      </c>
      <c r="AT197" s="194" t="s">
        <v>171</v>
      </c>
      <c r="AU197" s="194" t="s">
        <v>86</v>
      </c>
      <c r="AY197" s="14" t="s">
        <v>147</v>
      </c>
      <c r="BE197" s="195">
        <f t="shared" si="34"/>
        <v>0</v>
      </c>
      <c r="BF197" s="195">
        <f t="shared" si="35"/>
        <v>0</v>
      </c>
      <c r="BG197" s="195">
        <f t="shared" si="36"/>
        <v>0</v>
      </c>
      <c r="BH197" s="195">
        <f t="shared" si="37"/>
        <v>0</v>
      </c>
      <c r="BI197" s="195">
        <f t="shared" si="38"/>
        <v>0</v>
      </c>
      <c r="BJ197" s="14" t="s">
        <v>84</v>
      </c>
      <c r="BK197" s="195">
        <f t="shared" si="39"/>
        <v>0</v>
      </c>
      <c r="BL197" s="14" t="s">
        <v>154</v>
      </c>
      <c r="BM197" s="194" t="s">
        <v>411</v>
      </c>
    </row>
    <row r="198" spans="1:65" s="2" customFormat="1" ht="16.5" customHeight="1">
      <c r="A198" s="31"/>
      <c r="B198" s="32"/>
      <c r="C198" s="196" t="s">
        <v>412</v>
      </c>
      <c r="D198" s="196" t="s">
        <v>171</v>
      </c>
      <c r="E198" s="197" t="s">
        <v>337</v>
      </c>
      <c r="F198" s="198" t="s">
        <v>338</v>
      </c>
      <c r="G198" s="199" t="s">
        <v>152</v>
      </c>
      <c r="H198" s="200">
        <v>40.273000000000003</v>
      </c>
      <c r="I198" s="201"/>
      <c r="J198" s="202">
        <f t="shared" si="30"/>
        <v>0</v>
      </c>
      <c r="K198" s="198" t="s">
        <v>153</v>
      </c>
      <c r="L198" s="203"/>
      <c r="M198" s="204" t="s">
        <v>1</v>
      </c>
      <c r="N198" s="205" t="s">
        <v>41</v>
      </c>
      <c r="O198" s="68"/>
      <c r="P198" s="192">
        <f t="shared" si="31"/>
        <v>0</v>
      </c>
      <c r="Q198" s="192">
        <v>0.16200000000000001</v>
      </c>
      <c r="R198" s="192">
        <f t="shared" si="32"/>
        <v>6.5242260000000005</v>
      </c>
      <c r="S198" s="192">
        <v>0</v>
      </c>
      <c r="T198" s="193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175</v>
      </c>
      <c r="AT198" s="194" t="s">
        <v>171</v>
      </c>
      <c r="AU198" s="194" t="s">
        <v>86</v>
      </c>
      <c r="AY198" s="14" t="s">
        <v>147</v>
      </c>
      <c r="BE198" s="195">
        <f t="shared" si="34"/>
        <v>0</v>
      </c>
      <c r="BF198" s="195">
        <f t="shared" si="35"/>
        <v>0</v>
      </c>
      <c r="BG198" s="195">
        <f t="shared" si="36"/>
        <v>0</v>
      </c>
      <c r="BH198" s="195">
        <f t="shared" si="37"/>
        <v>0</v>
      </c>
      <c r="BI198" s="195">
        <f t="shared" si="38"/>
        <v>0</v>
      </c>
      <c r="BJ198" s="14" t="s">
        <v>84</v>
      </c>
      <c r="BK198" s="195">
        <f t="shared" si="39"/>
        <v>0</v>
      </c>
      <c r="BL198" s="14" t="s">
        <v>154</v>
      </c>
      <c r="BM198" s="194" t="s">
        <v>413</v>
      </c>
    </row>
    <row r="199" spans="1:65" s="2" customFormat="1" ht="24.2" customHeight="1">
      <c r="A199" s="31"/>
      <c r="B199" s="32"/>
      <c r="C199" s="183" t="s">
        <v>414</v>
      </c>
      <c r="D199" s="183" t="s">
        <v>149</v>
      </c>
      <c r="E199" s="184" t="s">
        <v>415</v>
      </c>
      <c r="F199" s="185" t="s">
        <v>416</v>
      </c>
      <c r="G199" s="186" t="s">
        <v>182</v>
      </c>
      <c r="H199" s="187">
        <v>554.29999999999995</v>
      </c>
      <c r="I199" s="188"/>
      <c r="J199" s="189">
        <f t="shared" si="30"/>
        <v>0</v>
      </c>
      <c r="K199" s="185" t="s">
        <v>153</v>
      </c>
      <c r="L199" s="36"/>
      <c r="M199" s="190" t="s">
        <v>1</v>
      </c>
      <c r="N199" s="191" t="s">
        <v>41</v>
      </c>
      <c r="O199" s="68"/>
      <c r="P199" s="192">
        <f t="shared" si="31"/>
        <v>0</v>
      </c>
      <c r="Q199" s="192">
        <v>0.12095</v>
      </c>
      <c r="R199" s="192">
        <f t="shared" si="32"/>
        <v>67.042585000000003</v>
      </c>
      <c r="S199" s="192">
        <v>0</v>
      </c>
      <c r="T199" s="193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154</v>
      </c>
      <c r="AT199" s="194" t="s">
        <v>149</v>
      </c>
      <c r="AU199" s="194" t="s">
        <v>86</v>
      </c>
      <c r="AY199" s="14" t="s">
        <v>147</v>
      </c>
      <c r="BE199" s="195">
        <f t="shared" si="34"/>
        <v>0</v>
      </c>
      <c r="BF199" s="195">
        <f t="shared" si="35"/>
        <v>0</v>
      </c>
      <c r="BG199" s="195">
        <f t="shared" si="36"/>
        <v>0</v>
      </c>
      <c r="BH199" s="195">
        <f t="shared" si="37"/>
        <v>0</v>
      </c>
      <c r="BI199" s="195">
        <f t="shared" si="38"/>
        <v>0</v>
      </c>
      <c r="BJ199" s="14" t="s">
        <v>84</v>
      </c>
      <c r="BK199" s="195">
        <f t="shared" si="39"/>
        <v>0</v>
      </c>
      <c r="BL199" s="14" t="s">
        <v>154</v>
      </c>
      <c r="BM199" s="194" t="s">
        <v>417</v>
      </c>
    </row>
    <row r="200" spans="1:65" s="2" customFormat="1" ht="16.5" customHeight="1">
      <c r="A200" s="31"/>
      <c r="B200" s="32"/>
      <c r="C200" s="196" t="s">
        <v>418</v>
      </c>
      <c r="D200" s="196" t="s">
        <v>171</v>
      </c>
      <c r="E200" s="197" t="s">
        <v>419</v>
      </c>
      <c r="F200" s="198" t="s">
        <v>420</v>
      </c>
      <c r="G200" s="199" t="s">
        <v>182</v>
      </c>
      <c r="H200" s="200">
        <v>3.15</v>
      </c>
      <c r="I200" s="201"/>
      <c r="J200" s="202">
        <f t="shared" si="30"/>
        <v>0</v>
      </c>
      <c r="K200" s="198" t="s">
        <v>1</v>
      </c>
      <c r="L200" s="203"/>
      <c r="M200" s="204" t="s">
        <v>1</v>
      </c>
      <c r="N200" s="205" t="s">
        <v>41</v>
      </c>
      <c r="O200" s="68"/>
      <c r="P200" s="192">
        <f t="shared" si="31"/>
        <v>0</v>
      </c>
      <c r="Q200" s="192">
        <v>6.5000000000000002E-2</v>
      </c>
      <c r="R200" s="192">
        <f t="shared" si="32"/>
        <v>0.20474999999999999</v>
      </c>
      <c r="S200" s="192">
        <v>0</v>
      </c>
      <c r="T200" s="193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175</v>
      </c>
      <c r="AT200" s="194" t="s">
        <v>171</v>
      </c>
      <c r="AU200" s="194" t="s">
        <v>86</v>
      </c>
      <c r="AY200" s="14" t="s">
        <v>147</v>
      </c>
      <c r="BE200" s="195">
        <f t="shared" si="34"/>
        <v>0</v>
      </c>
      <c r="BF200" s="195">
        <f t="shared" si="35"/>
        <v>0</v>
      </c>
      <c r="BG200" s="195">
        <f t="shared" si="36"/>
        <v>0</v>
      </c>
      <c r="BH200" s="195">
        <f t="shared" si="37"/>
        <v>0</v>
      </c>
      <c r="BI200" s="195">
        <f t="shared" si="38"/>
        <v>0</v>
      </c>
      <c r="BJ200" s="14" t="s">
        <v>84</v>
      </c>
      <c r="BK200" s="195">
        <f t="shared" si="39"/>
        <v>0</v>
      </c>
      <c r="BL200" s="14" t="s">
        <v>154</v>
      </c>
      <c r="BM200" s="194" t="s">
        <v>421</v>
      </c>
    </row>
    <row r="201" spans="1:65" s="2" customFormat="1" ht="16.5" customHeight="1">
      <c r="A201" s="31"/>
      <c r="B201" s="32"/>
      <c r="C201" s="196" t="s">
        <v>422</v>
      </c>
      <c r="D201" s="196" t="s">
        <v>171</v>
      </c>
      <c r="E201" s="197" t="s">
        <v>423</v>
      </c>
      <c r="F201" s="198" t="s">
        <v>424</v>
      </c>
      <c r="G201" s="199" t="s">
        <v>425</v>
      </c>
      <c r="H201" s="200">
        <v>2315.46</v>
      </c>
      <c r="I201" s="201"/>
      <c r="J201" s="202">
        <f t="shared" si="30"/>
        <v>0</v>
      </c>
      <c r="K201" s="198" t="s">
        <v>1</v>
      </c>
      <c r="L201" s="203"/>
      <c r="M201" s="204" t="s">
        <v>1</v>
      </c>
      <c r="N201" s="205" t="s">
        <v>41</v>
      </c>
      <c r="O201" s="68"/>
      <c r="P201" s="192">
        <f t="shared" si="31"/>
        <v>0</v>
      </c>
      <c r="Q201" s="192">
        <v>2.3E-2</v>
      </c>
      <c r="R201" s="192">
        <f t="shared" si="32"/>
        <v>53.255580000000002</v>
      </c>
      <c r="S201" s="192">
        <v>0</v>
      </c>
      <c r="T201" s="193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175</v>
      </c>
      <c r="AT201" s="194" t="s">
        <v>171</v>
      </c>
      <c r="AU201" s="194" t="s">
        <v>86</v>
      </c>
      <c r="AY201" s="14" t="s">
        <v>147</v>
      </c>
      <c r="BE201" s="195">
        <f t="shared" si="34"/>
        <v>0</v>
      </c>
      <c r="BF201" s="195">
        <f t="shared" si="35"/>
        <v>0</v>
      </c>
      <c r="BG201" s="195">
        <f t="shared" si="36"/>
        <v>0</v>
      </c>
      <c r="BH201" s="195">
        <f t="shared" si="37"/>
        <v>0</v>
      </c>
      <c r="BI201" s="195">
        <f t="shared" si="38"/>
        <v>0</v>
      </c>
      <c r="BJ201" s="14" t="s">
        <v>84</v>
      </c>
      <c r="BK201" s="195">
        <f t="shared" si="39"/>
        <v>0</v>
      </c>
      <c r="BL201" s="14" t="s">
        <v>154</v>
      </c>
      <c r="BM201" s="194" t="s">
        <v>426</v>
      </c>
    </row>
    <row r="202" spans="1:65" s="2" customFormat="1" ht="33" customHeight="1">
      <c r="A202" s="31"/>
      <c r="B202" s="32"/>
      <c r="C202" s="183" t="s">
        <v>427</v>
      </c>
      <c r="D202" s="183" t="s">
        <v>149</v>
      </c>
      <c r="E202" s="184" t="s">
        <v>428</v>
      </c>
      <c r="F202" s="185" t="s">
        <v>429</v>
      </c>
      <c r="G202" s="186" t="s">
        <v>182</v>
      </c>
      <c r="H202" s="187">
        <v>718.7</v>
      </c>
      <c r="I202" s="188"/>
      <c r="J202" s="189">
        <f t="shared" si="30"/>
        <v>0</v>
      </c>
      <c r="K202" s="185" t="s">
        <v>153</v>
      </c>
      <c r="L202" s="36"/>
      <c r="M202" s="190" t="s">
        <v>1</v>
      </c>
      <c r="N202" s="191" t="s">
        <v>41</v>
      </c>
      <c r="O202" s="68"/>
      <c r="P202" s="192">
        <f t="shared" si="31"/>
        <v>0</v>
      </c>
      <c r="Q202" s="192">
        <v>0.1295</v>
      </c>
      <c r="R202" s="192">
        <f t="shared" si="32"/>
        <v>93.071650000000005</v>
      </c>
      <c r="S202" s="192">
        <v>0</v>
      </c>
      <c r="T202" s="193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154</v>
      </c>
      <c r="AT202" s="194" t="s">
        <v>149</v>
      </c>
      <c r="AU202" s="194" t="s">
        <v>86</v>
      </c>
      <c r="AY202" s="14" t="s">
        <v>147</v>
      </c>
      <c r="BE202" s="195">
        <f t="shared" si="34"/>
        <v>0</v>
      </c>
      <c r="BF202" s="195">
        <f t="shared" si="35"/>
        <v>0</v>
      </c>
      <c r="BG202" s="195">
        <f t="shared" si="36"/>
        <v>0</v>
      </c>
      <c r="BH202" s="195">
        <f t="shared" si="37"/>
        <v>0</v>
      </c>
      <c r="BI202" s="195">
        <f t="shared" si="38"/>
        <v>0</v>
      </c>
      <c r="BJ202" s="14" t="s">
        <v>84</v>
      </c>
      <c r="BK202" s="195">
        <f t="shared" si="39"/>
        <v>0</v>
      </c>
      <c r="BL202" s="14" t="s">
        <v>154</v>
      </c>
      <c r="BM202" s="194" t="s">
        <v>430</v>
      </c>
    </row>
    <row r="203" spans="1:65" s="2" customFormat="1" ht="16.5" customHeight="1">
      <c r="A203" s="31"/>
      <c r="B203" s="32"/>
      <c r="C203" s="196" t="s">
        <v>431</v>
      </c>
      <c r="D203" s="196" t="s">
        <v>171</v>
      </c>
      <c r="E203" s="197" t="s">
        <v>432</v>
      </c>
      <c r="F203" s="198" t="s">
        <v>433</v>
      </c>
      <c r="G203" s="199" t="s">
        <v>182</v>
      </c>
      <c r="H203" s="200">
        <v>84.21</v>
      </c>
      <c r="I203" s="201"/>
      <c r="J203" s="202">
        <f t="shared" si="30"/>
        <v>0</v>
      </c>
      <c r="K203" s="198" t="s">
        <v>153</v>
      </c>
      <c r="L203" s="203"/>
      <c r="M203" s="204" t="s">
        <v>1</v>
      </c>
      <c r="N203" s="205" t="s">
        <v>41</v>
      </c>
      <c r="O203" s="68"/>
      <c r="P203" s="192">
        <f t="shared" si="31"/>
        <v>0</v>
      </c>
      <c r="Q203" s="192">
        <v>2.8000000000000001E-2</v>
      </c>
      <c r="R203" s="192">
        <f t="shared" si="32"/>
        <v>2.3578799999999998</v>
      </c>
      <c r="S203" s="192">
        <v>0</v>
      </c>
      <c r="T203" s="193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175</v>
      </c>
      <c r="AT203" s="194" t="s">
        <v>171</v>
      </c>
      <c r="AU203" s="194" t="s">
        <v>86</v>
      </c>
      <c r="AY203" s="14" t="s">
        <v>147</v>
      </c>
      <c r="BE203" s="195">
        <f t="shared" si="34"/>
        <v>0</v>
      </c>
      <c r="BF203" s="195">
        <f t="shared" si="35"/>
        <v>0</v>
      </c>
      <c r="BG203" s="195">
        <f t="shared" si="36"/>
        <v>0</v>
      </c>
      <c r="BH203" s="195">
        <f t="shared" si="37"/>
        <v>0</v>
      </c>
      <c r="BI203" s="195">
        <f t="shared" si="38"/>
        <v>0</v>
      </c>
      <c r="BJ203" s="14" t="s">
        <v>84</v>
      </c>
      <c r="BK203" s="195">
        <f t="shared" si="39"/>
        <v>0</v>
      </c>
      <c r="BL203" s="14" t="s">
        <v>154</v>
      </c>
      <c r="BM203" s="194" t="s">
        <v>434</v>
      </c>
    </row>
    <row r="204" spans="1:65" s="2" customFormat="1" ht="16.5" customHeight="1">
      <c r="A204" s="31"/>
      <c r="B204" s="32"/>
      <c r="C204" s="196" t="s">
        <v>435</v>
      </c>
      <c r="D204" s="196" t="s">
        <v>171</v>
      </c>
      <c r="E204" s="197" t="s">
        <v>436</v>
      </c>
      <c r="F204" s="198" t="s">
        <v>437</v>
      </c>
      <c r="G204" s="199" t="s">
        <v>182</v>
      </c>
      <c r="H204" s="200">
        <v>36.119999999999997</v>
      </c>
      <c r="I204" s="201"/>
      <c r="J204" s="202">
        <f t="shared" si="30"/>
        <v>0</v>
      </c>
      <c r="K204" s="198" t="s">
        <v>153</v>
      </c>
      <c r="L204" s="203"/>
      <c r="M204" s="204" t="s">
        <v>1</v>
      </c>
      <c r="N204" s="205" t="s">
        <v>41</v>
      </c>
      <c r="O204" s="68"/>
      <c r="P204" s="192">
        <f t="shared" si="31"/>
        <v>0</v>
      </c>
      <c r="Q204" s="192">
        <v>5.5E-2</v>
      </c>
      <c r="R204" s="192">
        <f t="shared" si="32"/>
        <v>1.9865999999999999</v>
      </c>
      <c r="S204" s="192">
        <v>0</v>
      </c>
      <c r="T204" s="193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175</v>
      </c>
      <c r="AT204" s="194" t="s">
        <v>171</v>
      </c>
      <c r="AU204" s="194" t="s">
        <v>86</v>
      </c>
      <c r="AY204" s="14" t="s">
        <v>147</v>
      </c>
      <c r="BE204" s="195">
        <f t="shared" si="34"/>
        <v>0</v>
      </c>
      <c r="BF204" s="195">
        <f t="shared" si="35"/>
        <v>0</v>
      </c>
      <c r="BG204" s="195">
        <f t="shared" si="36"/>
        <v>0</v>
      </c>
      <c r="BH204" s="195">
        <f t="shared" si="37"/>
        <v>0</v>
      </c>
      <c r="BI204" s="195">
        <f t="shared" si="38"/>
        <v>0</v>
      </c>
      <c r="BJ204" s="14" t="s">
        <v>84</v>
      </c>
      <c r="BK204" s="195">
        <f t="shared" si="39"/>
        <v>0</v>
      </c>
      <c r="BL204" s="14" t="s">
        <v>154</v>
      </c>
      <c r="BM204" s="194" t="s">
        <v>438</v>
      </c>
    </row>
    <row r="205" spans="1:65" s="2" customFormat="1" ht="16.5" customHeight="1">
      <c r="A205" s="31"/>
      <c r="B205" s="32"/>
      <c r="C205" s="196" t="s">
        <v>439</v>
      </c>
      <c r="D205" s="196" t="s">
        <v>171</v>
      </c>
      <c r="E205" s="197" t="s">
        <v>440</v>
      </c>
      <c r="F205" s="198" t="s">
        <v>441</v>
      </c>
      <c r="G205" s="199" t="s">
        <v>182</v>
      </c>
      <c r="H205" s="200">
        <v>260.39999999999998</v>
      </c>
      <c r="I205" s="201"/>
      <c r="J205" s="202">
        <f t="shared" si="30"/>
        <v>0</v>
      </c>
      <c r="K205" s="198" t="s">
        <v>153</v>
      </c>
      <c r="L205" s="203"/>
      <c r="M205" s="204" t="s">
        <v>1</v>
      </c>
      <c r="N205" s="205" t="s">
        <v>41</v>
      </c>
      <c r="O205" s="68"/>
      <c r="P205" s="192">
        <f t="shared" si="31"/>
        <v>0</v>
      </c>
      <c r="Q205" s="192">
        <v>0.08</v>
      </c>
      <c r="R205" s="192">
        <f t="shared" si="32"/>
        <v>20.831999999999997</v>
      </c>
      <c r="S205" s="192">
        <v>0</v>
      </c>
      <c r="T205" s="193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175</v>
      </c>
      <c r="AT205" s="194" t="s">
        <v>171</v>
      </c>
      <c r="AU205" s="194" t="s">
        <v>86</v>
      </c>
      <c r="AY205" s="14" t="s">
        <v>147</v>
      </c>
      <c r="BE205" s="195">
        <f t="shared" si="34"/>
        <v>0</v>
      </c>
      <c r="BF205" s="195">
        <f t="shared" si="35"/>
        <v>0</v>
      </c>
      <c r="BG205" s="195">
        <f t="shared" si="36"/>
        <v>0</v>
      </c>
      <c r="BH205" s="195">
        <f t="shared" si="37"/>
        <v>0</v>
      </c>
      <c r="BI205" s="195">
        <f t="shared" si="38"/>
        <v>0</v>
      </c>
      <c r="BJ205" s="14" t="s">
        <v>84</v>
      </c>
      <c r="BK205" s="195">
        <f t="shared" si="39"/>
        <v>0</v>
      </c>
      <c r="BL205" s="14" t="s">
        <v>154</v>
      </c>
      <c r="BM205" s="194" t="s">
        <v>442</v>
      </c>
    </row>
    <row r="206" spans="1:65" s="2" customFormat="1" ht="16.5" customHeight="1">
      <c r="A206" s="31"/>
      <c r="B206" s="32"/>
      <c r="C206" s="196" t="s">
        <v>443</v>
      </c>
      <c r="D206" s="196" t="s">
        <v>171</v>
      </c>
      <c r="E206" s="197" t="s">
        <v>444</v>
      </c>
      <c r="F206" s="198" t="s">
        <v>445</v>
      </c>
      <c r="G206" s="199" t="s">
        <v>182</v>
      </c>
      <c r="H206" s="200">
        <v>212.52</v>
      </c>
      <c r="I206" s="201"/>
      <c r="J206" s="202">
        <f t="shared" si="30"/>
        <v>0</v>
      </c>
      <c r="K206" s="198" t="s">
        <v>153</v>
      </c>
      <c r="L206" s="203"/>
      <c r="M206" s="204" t="s">
        <v>1</v>
      </c>
      <c r="N206" s="205" t="s">
        <v>41</v>
      </c>
      <c r="O206" s="68"/>
      <c r="P206" s="192">
        <f t="shared" si="31"/>
        <v>0</v>
      </c>
      <c r="Q206" s="192">
        <v>4.4999999999999998E-2</v>
      </c>
      <c r="R206" s="192">
        <f t="shared" si="32"/>
        <v>9.5633999999999997</v>
      </c>
      <c r="S206" s="192">
        <v>0</v>
      </c>
      <c r="T206" s="193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175</v>
      </c>
      <c r="AT206" s="194" t="s">
        <v>171</v>
      </c>
      <c r="AU206" s="194" t="s">
        <v>86</v>
      </c>
      <c r="AY206" s="14" t="s">
        <v>147</v>
      </c>
      <c r="BE206" s="195">
        <f t="shared" si="34"/>
        <v>0</v>
      </c>
      <c r="BF206" s="195">
        <f t="shared" si="35"/>
        <v>0</v>
      </c>
      <c r="BG206" s="195">
        <f t="shared" si="36"/>
        <v>0</v>
      </c>
      <c r="BH206" s="195">
        <f t="shared" si="37"/>
        <v>0</v>
      </c>
      <c r="BI206" s="195">
        <f t="shared" si="38"/>
        <v>0</v>
      </c>
      <c r="BJ206" s="14" t="s">
        <v>84</v>
      </c>
      <c r="BK206" s="195">
        <f t="shared" si="39"/>
        <v>0</v>
      </c>
      <c r="BL206" s="14" t="s">
        <v>154</v>
      </c>
      <c r="BM206" s="194" t="s">
        <v>446</v>
      </c>
    </row>
    <row r="207" spans="1:65" s="2" customFormat="1" ht="16.5" customHeight="1">
      <c r="A207" s="31"/>
      <c r="B207" s="32"/>
      <c r="C207" s="196" t="s">
        <v>447</v>
      </c>
      <c r="D207" s="196" t="s">
        <v>171</v>
      </c>
      <c r="E207" s="197" t="s">
        <v>448</v>
      </c>
      <c r="F207" s="198" t="s">
        <v>449</v>
      </c>
      <c r="G207" s="199" t="s">
        <v>182</v>
      </c>
      <c r="H207" s="200">
        <v>148.785</v>
      </c>
      <c r="I207" s="201"/>
      <c r="J207" s="202">
        <f t="shared" si="30"/>
        <v>0</v>
      </c>
      <c r="K207" s="198" t="s">
        <v>153</v>
      </c>
      <c r="L207" s="203"/>
      <c r="M207" s="204" t="s">
        <v>1</v>
      </c>
      <c r="N207" s="205" t="s">
        <v>41</v>
      </c>
      <c r="O207" s="68"/>
      <c r="P207" s="192">
        <f t="shared" si="31"/>
        <v>0</v>
      </c>
      <c r="Q207" s="192">
        <v>4.5999999999999999E-2</v>
      </c>
      <c r="R207" s="192">
        <f t="shared" si="32"/>
        <v>6.8441099999999997</v>
      </c>
      <c r="S207" s="192">
        <v>0</v>
      </c>
      <c r="T207" s="193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175</v>
      </c>
      <c r="AT207" s="194" t="s">
        <v>171</v>
      </c>
      <c r="AU207" s="194" t="s">
        <v>86</v>
      </c>
      <c r="AY207" s="14" t="s">
        <v>147</v>
      </c>
      <c r="BE207" s="195">
        <f t="shared" si="34"/>
        <v>0</v>
      </c>
      <c r="BF207" s="195">
        <f t="shared" si="35"/>
        <v>0</v>
      </c>
      <c r="BG207" s="195">
        <f t="shared" si="36"/>
        <v>0</v>
      </c>
      <c r="BH207" s="195">
        <f t="shared" si="37"/>
        <v>0</v>
      </c>
      <c r="BI207" s="195">
        <f t="shared" si="38"/>
        <v>0</v>
      </c>
      <c r="BJ207" s="14" t="s">
        <v>84</v>
      </c>
      <c r="BK207" s="195">
        <f t="shared" si="39"/>
        <v>0</v>
      </c>
      <c r="BL207" s="14" t="s">
        <v>154</v>
      </c>
      <c r="BM207" s="194" t="s">
        <v>450</v>
      </c>
    </row>
    <row r="208" spans="1:65" s="2" customFormat="1" ht="24.2" customHeight="1">
      <c r="A208" s="31"/>
      <c r="B208" s="32"/>
      <c r="C208" s="196" t="s">
        <v>451</v>
      </c>
      <c r="D208" s="196" t="s">
        <v>171</v>
      </c>
      <c r="E208" s="197" t="s">
        <v>452</v>
      </c>
      <c r="F208" s="198" t="s">
        <v>453</v>
      </c>
      <c r="G208" s="199" t="s">
        <v>182</v>
      </c>
      <c r="H208" s="200">
        <v>12.6</v>
      </c>
      <c r="I208" s="201"/>
      <c r="J208" s="202">
        <f t="shared" si="30"/>
        <v>0</v>
      </c>
      <c r="K208" s="198" t="s">
        <v>153</v>
      </c>
      <c r="L208" s="203"/>
      <c r="M208" s="204" t="s">
        <v>1</v>
      </c>
      <c r="N208" s="205" t="s">
        <v>41</v>
      </c>
      <c r="O208" s="68"/>
      <c r="P208" s="192">
        <f t="shared" si="31"/>
        <v>0</v>
      </c>
      <c r="Q208" s="192">
        <v>6.5670000000000006E-2</v>
      </c>
      <c r="R208" s="192">
        <f t="shared" si="32"/>
        <v>0.82744200000000001</v>
      </c>
      <c r="S208" s="192">
        <v>0</v>
      </c>
      <c r="T208" s="193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175</v>
      </c>
      <c r="AT208" s="194" t="s">
        <v>171</v>
      </c>
      <c r="AU208" s="194" t="s">
        <v>86</v>
      </c>
      <c r="AY208" s="14" t="s">
        <v>147</v>
      </c>
      <c r="BE208" s="195">
        <f t="shared" si="34"/>
        <v>0</v>
      </c>
      <c r="BF208" s="195">
        <f t="shared" si="35"/>
        <v>0</v>
      </c>
      <c r="BG208" s="195">
        <f t="shared" si="36"/>
        <v>0</v>
      </c>
      <c r="BH208" s="195">
        <f t="shared" si="37"/>
        <v>0</v>
      </c>
      <c r="BI208" s="195">
        <f t="shared" si="38"/>
        <v>0</v>
      </c>
      <c r="BJ208" s="14" t="s">
        <v>84</v>
      </c>
      <c r="BK208" s="195">
        <f t="shared" si="39"/>
        <v>0</v>
      </c>
      <c r="BL208" s="14" t="s">
        <v>154</v>
      </c>
      <c r="BM208" s="194" t="s">
        <v>454</v>
      </c>
    </row>
    <row r="209" spans="1:65" s="2" customFormat="1" ht="24.2" customHeight="1">
      <c r="A209" s="31"/>
      <c r="B209" s="32"/>
      <c r="C209" s="183" t="s">
        <v>455</v>
      </c>
      <c r="D209" s="183" t="s">
        <v>149</v>
      </c>
      <c r="E209" s="184" t="s">
        <v>456</v>
      </c>
      <c r="F209" s="185" t="s">
        <v>457</v>
      </c>
      <c r="G209" s="186" t="s">
        <v>182</v>
      </c>
      <c r="H209" s="187">
        <v>701.9</v>
      </c>
      <c r="I209" s="188"/>
      <c r="J209" s="189">
        <f t="shared" si="30"/>
        <v>0</v>
      </c>
      <c r="K209" s="185" t="s">
        <v>153</v>
      </c>
      <c r="L209" s="36"/>
      <c r="M209" s="190" t="s">
        <v>1</v>
      </c>
      <c r="N209" s="191" t="s">
        <v>41</v>
      </c>
      <c r="O209" s="68"/>
      <c r="P209" s="192">
        <f t="shared" si="31"/>
        <v>0</v>
      </c>
      <c r="Q209" s="192">
        <v>0.14066999999999999</v>
      </c>
      <c r="R209" s="192">
        <f t="shared" si="32"/>
        <v>98.736272999999983</v>
      </c>
      <c r="S209" s="192">
        <v>0</v>
      </c>
      <c r="T209" s="193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154</v>
      </c>
      <c r="AT209" s="194" t="s">
        <v>149</v>
      </c>
      <c r="AU209" s="194" t="s">
        <v>86</v>
      </c>
      <c r="AY209" s="14" t="s">
        <v>147</v>
      </c>
      <c r="BE209" s="195">
        <f t="shared" si="34"/>
        <v>0</v>
      </c>
      <c r="BF209" s="195">
        <f t="shared" si="35"/>
        <v>0</v>
      </c>
      <c r="BG209" s="195">
        <f t="shared" si="36"/>
        <v>0</v>
      </c>
      <c r="BH209" s="195">
        <f t="shared" si="37"/>
        <v>0</v>
      </c>
      <c r="BI209" s="195">
        <f t="shared" si="38"/>
        <v>0</v>
      </c>
      <c r="BJ209" s="14" t="s">
        <v>84</v>
      </c>
      <c r="BK209" s="195">
        <f t="shared" si="39"/>
        <v>0</v>
      </c>
      <c r="BL209" s="14" t="s">
        <v>154</v>
      </c>
      <c r="BM209" s="194" t="s">
        <v>458</v>
      </c>
    </row>
    <row r="210" spans="1:65" s="2" customFormat="1" ht="16.5" customHeight="1">
      <c r="A210" s="31"/>
      <c r="B210" s="32"/>
      <c r="C210" s="196" t="s">
        <v>459</v>
      </c>
      <c r="D210" s="196" t="s">
        <v>171</v>
      </c>
      <c r="E210" s="197" t="s">
        <v>460</v>
      </c>
      <c r="F210" s="198" t="s">
        <v>461</v>
      </c>
      <c r="G210" s="199" t="s">
        <v>182</v>
      </c>
      <c r="H210" s="200">
        <v>158.34</v>
      </c>
      <c r="I210" s="201"/>
      <c r="J210" s="202">
        <f t="shared" si="30"/>
        <v>0</v>
      </c>
      <c r="K210" s="198" t="s">
        <v>153</v>
      </c>
      <c r="L210" s="203"/>
      <c r="M210" s="204" t="s">
        <v>1</v>
      </c>
      <c r="N210" s="205" t="s">
        <v>41</v>
      </c>
      <c r="O210" s="68"/>
      <c r="P210" s="192">
        <f t="shared" si="31"/>
        <v>0</v>
      </c>
      <c r="Q210" s="192">
        <v>0.125</v>
      </c>
      <c r="R210" s="192">
        <f t="shared" si="32"/>
        <v>19.7925</v>
      </c>
      <c r="S210" s="192">
        <v>0</v>
      </c>
      <c r="T210" s="193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175</v>
      </c>
      <c r="AT210" s="194" t="s">
        <v>171</v>
      </c>
      <c r="AU210" s="194" t="s">
        <v>86</v>
      </c>
      <c r="AY210" s="14" t="s">
        <v>147</v>
      </c>
      <c r="BE210" s="195">
        <f t="shared" si="34"/>
        <v>0</v>
      </c>
      <c r="BF210" s="195">
        <f t="shared" si="35"/>
        <v>0</v>
      </c>
      <c r="BG210" s="195">
        <f t="shared" si="36"/>
        <v>0</v>
      </c>
      <c r="BH210" s="195">
        <f t="shared" si="37"/>
        <v>0</v>
      </c>
      <c r="BI210" s="195">
        <f t="shared" si="38"/>
        <v>0</v>
      </c>
      <c r="BJ210" s="14" t="s">
        <v>84</v>
      </c>
      <c r="BK210" s="195">
        <f t="shared" si="39"/>
        <v>0</v>
      </c>
      <c r="BL210" s="14" t="s">
        <v>154</v>
      </c>
      <c r="BM210" s="194" t="s">
        <v>462</v>
      </c>
    </row>
    <row r="211" spans="1:65" s="2" customFormat="1" ht="16.5" customHeight="1">
      <c r="A211" s="31"/>
      <c r="B211" s="32"/>
      <c r="C211" s="196" t="s">
        <v>463</v>
      </c>
      <c r="D211" s="196" t="s">
        <v>171</v>
      </c>
      <c r="E211" s="197" t="s">
        <v>464</v>
      </c>
      <c r="F211" s="198" t="s">
        <v>465</v>
      </c>
      <c r="G211" s="199" t="s">
        <v>182</v>
      </c>
      <c r="H211" s="200">
        <v>198.76499999999999</v>
      </c>
      <c r="I211" s="201"/>
      <c r="J211" s="202">
        <f t="shared" si="30"/>
        <v>0</v>
      </c>
      <c r="K211" s="198" t="s">
        <v>153</v>
      </c>
      <c r="L211" s="203"/>
      <c r="M211" s="204" t="s">
        <v>1</v>
      </c>
      <c r="N211" s="205" t="s">
        <v>41</v>
      </c>
      <c r="O211" s="68"/>
      <c r="P211" s="192">
        <f t="shared" si="31"/>
        <v>0</v>
      </c>
      <c r="Q211" s="192">
        <v>0.105</v>
      </c>
      <c r="R211" s="192">
        <f t="shared" si="32"/>
        <v>20.870324999999998</v>
      </c>
      <c r="S211" s="192">
        <v>0</v>
      </c>
      <c r="T211" s="193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175</v>
      </c>
      <c r="AT211" s="194" t="s">
        <v>171</v>
      </c>
      <c r="AU211" s="194" t="s">
        <v>86</v>
      </c>
      <c r="AY211" s="14" t="s">
        <v>147</v>
      </c>
      <c r="BE211" s="195">
        <f t="shared" si="34"/>
        <v>0</v>
      </c>
      <c r="BF211" s="195">
        <f t="shared" si="35"/>
        <v>0</v>
      </c>
      <c r="BG211" s="195">
        <f t="shared" si="36"/>
        <v>0</v>
      </c>
      <c r="BH211" s="195">
        <f t="shared" si="37"/>
        <v>0</v>
      </c>
      <c r="BI211" s="195">
        <f t="shared" si="38"/>
        <v>0</v>
      </c>
      <c r="BJ211" s="14" t="s">
        <v>84</v>
      </c>
      <c r="BK211" s="195">
        <f t="shared" si="39"/>
        <v>0</v>
      </c>
      <c r="BL211" s="14" t="s">
        <v>154</v>
      </c>
      <c r="BM211" s="194" t="s">
        <v>466</v>
      </c>
    </row>
    <row r="212" spans="1:65" s="2" customFormat="1" ht="16.5" customHeight="1">
      <c r="A212" s="31"/>
      <c r="B212" s="32"/>
      <c r="C212" s="196" t="s">
        <v>467</v>
      </c>
      <c r="D212" s="196" t="s">
        <v>171</v>
      </c>
      <c r="E212" s="197" t="s">
        <v>468</v>
      </c>
      <c r="F212" s="198" t="s">
        <v>469</v>
      </c>
      <c r="G212" s="199" t="s">
        <v>182</v>
      </c>
      <c r="H212" s="200">
        <v>379.89</v>
      </c>
      <c r="I212" s="201"/>
      <c r="J212" s="202">
        <f t="shared" si="30"/>
        <v>0</v>
      </c>
      <c r="K212" s="198" t="s">
        <v>153</v>
      </c>
      <c r="L212" s="203"/>
      <c r="M212" s="204" t="s">
        <v>1</v>
      </c>
      <c r="N212" s="205" t="s">
        <v>41</v>
      </c>
      <c r="O212" s="68"/>
      <c r="P212" s="192">
        <f t="shared" si="31"/>
        <v>0</v>
      </c>
      <c r="Q212" s="192">
        <v>8.2000000000000003E-2</v>
      </c>
      <c r="R212" s="192">
        <f t="shared" si="32"/>
        <v>31.150980000000001</v>
      </c>
      <c r="S212" s="192">
        <v>0</v>
      </c>
      <c r="T212" s="193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175</v>
      </c>
      <c r="AT212" s="194" t="s">
        <v>171</v>
      </c>
      <c r="AU212" s="194" t="s">
        <v>86</v>
      </c>
      <c r="AY212" s="14" t="s">
        <v>147</v>
      </c>
      <c r="BE212" s="195">
        <f t="shared" si="34"/>
        <v>0</v>
      </c>
      <c r="BF212" s="195">
        <f t="shared" si="35"/>
        <v>0</v>
      </c>
      <c r="BG212" s="195">
        <f t="shared" si="36"/>
        <v>0</v>
      </c>
      <c r="BH212" s="195">
        <f t="shared" si="37"/>
        <v>0</v>
      </c>
      <c r="BI212" s="195">
        <f t="shared" si="38"/>
        <v>0</v>
      </c>
      <c r="BJ212" s="14" t="s">
        <v>84</v>
      </c>
      <c r="BK212" s="195">
        <f t="shared" si="39"/>
        <v>0</v>
      </c>
      <c r="BL212" s="14" t="s">
        <v>154</v>
      </c>
      <c r="BM212" s="194" t="s">
        <v>470</v>
      </c>
    </row>
    <row r="213" spans="1:65" s="2" customFormat="1" ht="24.2" customHeight="1">
      <c r="A213" s="31"/>
      <c r="B213" s="32"/>
      <c r="C213" s="183" t="s">
        <v>471</v>
      </c>
      <c r="D213" s="183" t="s">
        <v>149</v>
      </c>
      <c r="E213" s="184" t="s">
        <v>472</v>
      </c>
      <c r="F213" s="185" t="s">
        <v>473</v>
      </c>
      <c r="G213" s="186" t="s">
        <v>182</v>
      </c>
      <c r="H213" s="187">
        <v>82.8</v>
      </c>
      <c r="I213" s="188"/>
      <c r="J213" s="189">
        <f t="shared" si="30"/>
        <v>0</v>
      </c>
      <c r="K213" s="185" t="s">
        <v>153</v>
      </c>
      <c r="L213" s="36"/>
      <c r="M213" s="190" t="s">
        <v>1</v>
      </c>
      <c r="N213" s="191" t="s">
        <v>41</v>
      </c>
      <c r="O213" s="68"/>
      <c r="P213" s="192">
        <f t="shared" si="31"/>
        <v>0</v>
      </c>
      <c r="Q213" s="192">
        <v>0</v>
      </c>
      <c r="R213" s="192">
        <f t="shared" si="32"/>
        <v>0</v>
      </c>
      <c r="S213" s="192">
        <v>0</v>
      </c>
      <c r="T213" s="193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154</v>
      </c>
      <c r="AT213" s="194" t="s">
        <v>149</v>
      </c>
      <c r="AU213" s="194" t="s">
        <v>86</v>
      </c>
      <c r="AY213" s="14" t="s">
        <v>147</v>
      </c>
      <c r="BE213" s="195">
        <f t="shared" si="34"/>
        <v>0</v>
      </c>
      <c r="BF213" s="195">
        <f t="shared" si="35"/>
        <v>0</v>
      </c>
      <c r="BG213" s="195">
        <f t="shared" si="36"/>
        <v>0</v>
      </c>
      <c r="BH213" s="195">
        <f t="shared" si="37"/>
        <v>0</v>
      </c>
      <c r="BI213" s="195">
        <f t="shared" si="38"/>
        <v>0</v>
      </c>
      <c r="BJ213" s="14" t="s">
        <v>84</v>
      </c>
      <c r="BK213" s="195">
        <f t="shared" si="39"/>
        <v>0</v>
      </c>
      <c r="BL213" s="14" t="s">
        <v>154</v>
      </c>
      <c r="BM213" s="194" t="s">
        <v>474</v>
      </c>
    </row>
    <row r="214" spans="1:65" s="2" customFormat="1" ht="16.5" customHeight="1">
      <c r="A214" s="31"/>
      <c r="B214" s="32"/>
      <c r="C214" s="196" t="s">
        <v>475</v>
      </c>
      <c r="D214" s="196" t="s">
        <v>171</v>
      </c>
      <c r="E214" s="197" t="s">
        <v>476</v>
      </c>
      <c r="F214" s="198" t="s">
        <v>477</v>
      </c>
      <c r="G214" s="199" t="s">
        <v>182</v>
      </c>
      <c r="H214" s="200">
        <v>86.94</v>
      </c>
      <c r="I214" s="201"/>
      <c r="J214" s="202">
        <f t="shared" si="30"/>
        <v>0</v>
      </c>
      <c r="K214" s="198" t="s">
        <v>1</v>
      </c>
      <c r="L214" s="203"/>
      <c r="M214" s="204" t="s">
        <v>1</v>
      </c>
      <c r="N214" s="205" t="s">
        <v>41</v>
      </c>
      <c r="O214" s="68"/>
      <c r="P214" s="192">
        <f t="shared" si="31"/>
        <v>0</v>
      </c>
      <c r="Q214" s="192">
        <v>8.1999999999999998E-4</v>
      </c>
      <c r="R214" s="192">
        <f t="shared" si="32"/>
        <v>7.1290800000000001E-2</v>
      </c>
      <c r="S214" s="192">
        <v>0</v>
      </c>
      <c r="T214" s="193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175</v>
      </c>
      <c r="AT214" s="194" t="s">
        <v>171</v>
      </c>
      <c r="AU214" s="194" t="s">
        <v>86</v>
      </c>
      <c r="AY214" s="14" t="s">
        <v>147</v>
      </c>
      <c r="BE214" s="195">
        <f t="shared" si="34"/>
        <v>0</v>
      </c>
      <c r="BF214" s="195">
        <f t="shared" si="35"/>
        <v>0</v>
      </c>
      <c r="BG214" s="195">
        <f t="shared" si="36"/>
        <v>0</v>
      </c>
      <c r="BH214" s="195">
        <f t="shared" si="37"/>
        <v>0</v>
      </c>
      <c r="BI214" s="195">
        <f t="shared" si="38"/>
        <v>0</v>
      </c>
      <c r="BJ214" s="14" t="s">
        <v>84</v>
      </c>
      <c r="BK214" s="195">
        <f t="shared" si="39"/>
        <v>0</v>
      </c>
      <c r="BL214" s="14" t="s">
        <v>154</v>
      </c>
      <c r="BM214" s="194" t="s">
        <v>478</v>
      </c>
    </row>
    <row r="215" spans="1:65" s="2" customFormat="1" ht="24.2" customHeight="1">
      <c r="A215" s="31"/>
      <c r="B215" s="32"/>
      <c r="C215" s="183" t="s">
        <v>479</v>
      </c>
      <c r="D215" s="183" t="s">
        <v>149</v>
      </c>
      <c r="E215" s="184" t="s">
        <v>480</v>
      </c>
      <c r="F215" s="185" t="s">
        <v>481</v>
      </c>
      <c r="G215" s="186" t="s">
        <v>182</v>
      </c>
      <c r="H215" s="187">
        <v>33.9</v>
      </c>
      <c r="I215" s="188"/>
      <c r="J215" s="189">
        <f t="shared" si="30"/>
        <v>0</v>
      </c>
      <c r="K215" s="185" t="s">
        <v>153</v>
      </c>
      <c r="L215" s="36"/>
      <c r="M215" s="190" t="s">
        <v>1</v>
      </c>
      <c r="N215" s="191" t="s">
        <v>41</v>
      </c>
      <c r="O215" s="68"/>
      <c r="P215" s="192">
        <f t="shared" si="31"/>
        <v>0</v>
      </c>
      <c r="Q215" s="192">
        <v>0</v>
      </c>
      <c r="R215" s="192">
        <f t="shared" si="32"/>
        <v>0</v>
      </c>
      <c r="S215" s="192">
        <v>0</v>
      </c>
      <c r="T215" s="193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154</v>
      </c>
      <c r="AT215" s="194" t="s">
        <v>149</v>
      </c>
      <c r="AU215" s="194" t="s">
        <v>86</v>
      </c>
      <c r="AY215" s="14" t="s">
        <v>147</v>
      </c>
      <c r="BE215" s="195">
        <f t="shared" si="34"/>
        <v>0</v>
      </c>
      <c r="BF215" s="195">
        <f t="shared" si="35"/>
        <v>0</v>
      </c>
      <c r="BG215" s="195">
        <f t="shared" si="36"/>
        <v>0</v>
      </c>
      <c r="BH215" s="195">
        <f t="shared" si="37"/>
        <v>0</v>
      </c>
      <c r="BI215" s="195">
        <f t="shared" si="38"/>
        <v>0</v>
      </c>
      <c r="BJ215" s="14" t="s">
        <v>84</v>
      </c>
      <c r="BK215" s="195">
        <f t="shared" si="39"/>
        <v>0</v>
      </c>
      <c r="BL215" s="14" t="s">
        <v>154</v>
      </c>
      <c r="BM215" s="194" t="s">
        <v>482</v>
      </c>
    </row>
    <row r="216" spans="1:65" s="2" customFormat="1" ht="24.2" customHeight="1">
      <c r="A216" s="31"/>
      <c r="B216" s="32"/>
      <c r="C216" s="183" t="s">
        <v>483</v>
      </c>
      <c r="D216" s="183" t="s">
        <v>149</v>
      </c>
      <c r="E216" s="184" t="s">
        <v>484</v>
      </c>
      <c r="F216" s="185" t="s">
        <v>485</v>
      </c>
      <c r="G216" s="186" t="s">
        <v>182</v>
      </c>
      <c r="H216" s="187">
        <v>33.9</v>
      </c>
      <c r="I216" s="188"/>
      <c r="J216" s="189">
        <f t="shared" si="30"/>
        <v>0</v>
      </c>
      <c r="K216" s="185" t="s">
        <v>153</v>
      </c>
      <c r="L216" s="36"/>
      <c r="M216" s="190" t="s">
        <v>1</v>
      </c>
      <c r="N216" s="191" t="s">
        <v>41</v>
      </c>
      <c r="O216" s="68"/>
      <c r="P216" s="192">
        <f t="shared" si="31"/>
        <v>0</v>
      </c>
      <c r="Q216" s="192">
        <v>6.0000000000000002E-5</v>
      </c>
      <c r="R216" s="192">
        <f t="shared" si="32"/>
        <v>2.0339999999999998E-3</v>
      </c>
      <c r="S216" s="192">
        <v>0</v>
      </c>
      <c r="T216" s="193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154</v>
      </c>
      <c r="AT216" s="194" t="s">
        <v>149</v>
      </c>
      <c r="AU216" s="194" t="s">
        <v>86</v>
      </c>
      <c r="AY216" s="14" t="s">
        <v>147</v>
      </c>
      <c r="BE216" s="195">
        <f t="shared" si="34"/>
        <v>0</v>
      </c>
      <c r="BF216" s="195">
        <f t="shared" si="35"/>
        <v>0</v>
      </c>
      <c r="BG216" s="195">
        <f t="shared" si="36"/>
        <v>0</v>
      </c>
      <c r="BH216" s="195">
        <f t="shared" si="37"/>
        <v>0</v>
      </c>
      <c r="BI216" s="195">
        <f t="shared" si="38"/>
        <v>0</v>
      </c>
      <c r="BJ216" s="14" t="s">
        <v>84</v>
      </c>
      <c r="BK216" s="195">
        <f t="shared" si="39"/>
        <v>0</v>
      </c>
      <c r="BL216" s="14" t="s">
        <v>154</v>
      </c>
      <c r="BM216" s="194" t="s">
        <v>486</v>
      </c>
    </row>
    <row r="217" spans="1:65" s="12" customFormat="1" ht="20.85" customHeight="1">
      <c r="B217" s="167"/>
      <c r="C217" s="168"/>
      <c r="D217" s="169" t="s">
        <v>75</v>
      </c>
      <c r="E217" s="181" t="s">
        <v>191</v>
      </c>
      <c r="F217" s="181" t="s">
        <v>487</v>
      </c>
      <c r="G217" s="168"/>
      <c r="H217" s="168"/>
      <c r="I217" s="171"/>
      <c r="J217" s="182">
        <f>BK217</f>
        <v>0</v>
      </c>
      <c r="K217" s="168"/>
      <c r="L217" s="173"/>
      <c r="M217" s="174"/>
      <c r="N217" s="175"/>
      <c r="O217" s="175"/>
      <c r="P217" s="176">
        <f>SUM(P218:P231)</f>
        <v>0</v>
      </c>
      <c r="Q217" s="175"/>
      <c r="R217" s="176">
        <f>SUM(R218:R231)</f>
        <v>2.2568579999999994</v>
      </c>
      <c r="S217" s="175"/>
      <c r="T217" s="177">
        <f>SUM(T218:T231)</f>
        <v>0.30750000000000005</v>
      </c>
      <c r="AR217" s="178" t="s">
        <v>84</v>
      </c>
      <c r="AT217" s="179" t="s">
        <v>75</v>
      </c>
      <c r="AU217" s="179" t="s">
        <v>86</v>
      </c>
      <c r="AY217" s="178" t="s">
        <v>147</v>
      </c>
      <c r="BK217" s="180">
        <f>SUM(BK218:BK231)</f>
        <v>0</v>
      </c>
    </row>
    <row r="218" spans="1:65" s="2" customFormat="1" ht="24.2" customHeight="1">
      <c r="A218" s="31"/>
      <c r="B218" s="32"/>
      <c r="C218" s="183" t="s">
        <v>488</v>
      </c>
      <c r="D218" s="183" t="s">
        <v>149</v>
      </c>
      <c r="E218" s="184" t="s">
        <v>489</v>
      </c>
      <c r="F218" s="185" t="s">
        <v>490</v>
      </c>
      <c r="G218" s="186" t="s">
        <v>425</v>
      </c>
      <c r="H218" s="187">
        <v>11</v>
      </c>
      <c r="I218" s="188"/>
      <c r="J218" s="189">
        <f t="shared" ref="J218:J231" si="40">ROUND(I218*H218,2)</f>
        <v>0</v>
      </c>
      <c r="K218" s="185" t="s">
        <v>153</v>
      </c>
      <c r="L218" s="36"/>
      <c r="M218" s="190" t="s">
        <v>1</v>
      </c>
      <c r="N218" s="191" t="s">
        <v>41</v>
      </c>
      <c r="O218" s="68"/>
      <c r="P218" s="192">
        <f t="shared" ref="P218:P231" si="41">O218*H218</f>
        <v>0</v>
      </c>
      <c r="Q218" s="192">
        <v>0.11241</v>
      </c>
      <c r="R218" s="192">
        <f t="shared" ref="R218:R231" si="42">Q218*H218</f>
        <v>1.23651</v>
      </c>
      <c r="S218" s="192">
        <v>0</v>
      </c>
      <c r="T218" s="193">
        <f t="shared" ref="T218:T231" si="43"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154</v>
      </c>
      <c r="AT218" s="194" t="s">
        <v>149</v>
      </c>
      <c r="AU218" s="194" t="s">
        <v>159</v>
      </c>
      <c r="AY218" s="14" t="s">
        <v>147</v>
      </c>
      <c r="BE218" s="195">
        <f t="shared" ref="BE218:BE231" si="44">IF(N218="základní",J218,0)</f>
        <v>0</v>
      </c>
      <c r="BF218" s="195">
        <f t="shared" ref="BF218:BF231" si="45">IF(N218="snížená",J218,0)</f>
        <v>0</v>
      </c>
      <c r="BG218" s="195">
        <f t="shared" ref="BG218:BG231" si="46">IF(N218="zákl. přenesená",J218,0)</f>
        <v>0</v>
      </c>
      <c r="BH218" s="195">
        <f t="shared" ref="BH218:BH231" si="47">IF(N218="sníž. přenesená",J218,0)</f>
        <v>0</v>
      </c>
      <c r="BI218" s="195">
        <f t="shared" ref="BI218:BI231" si="48">IF(N218="nulová",J218,0)</f>
        <v>0</v>
      </c>
      <c r="BJ218" s="14" t="s">
        <v>84</v>
      </c>
      <c r="BK218" s="195">
        <f t="shared" ref="BK218:BK231" si="49">ROUND(I218*H218,2)</f>
        <v>0</v>
      </c>
      <c r="BL218" s="14" t="s">
        <v>154</v>
      </c>
      <c r="BM218" s="194" t="s">
        <v>491</v>
      </c>
    </row>
    <row r="219" spans="1:65" s="2" customFormat="1" ht="21.75" customHeight="1">
      <c r="A219" s="31"/>
      <c r="B219" s="32"/>
      <c r="C219" s="196" t="s">
        <v>492</v>
      </c>
      <c r="D219" s="196" t="s">
        <v>171</v>
      </c>
      <c r="E219" s="197" t="s">
        <v>493</v>
      </c>
      <c r="F219" s="198" t="s">
        <v>494</v>
      </c>
      <c r="G219" s="199" t="s">
        <v>425</v>
      </c>
      <c r="H219" s="200">
        <v>5</v>
      </c>
      <c r="I219" s="201"/>
      <c r="J219" s="202">
        <f t="shared" si="40"/>
        <v>0</v>
      </c>
      <c r="K219" s="198" t="s">
        <v>153</v>
      </c>
      <c r="L219" s="203"/>
      <c r="M219" s="204" t="s">
        <v>1</v>
      </c>
      <c r="N219" s="205" t="s">
        <v>41</v>
      </c>
      <c r="O219" s="68"/>
      <c r="P219" s="192">
        <f t="shared" si="41"/>
        <v>0</v>
      </c>
      <c r="Q219" s="192">
        <v>6.1000000000000004E-3</v>
      </c>
      <c r="R219" s="192">
        <f t="shared" si="42"/>
        <v>3.0500000000000003E-2</v>
      </c>
      <c r="S219" s="192">
        <v>0</v>
      </c>
      <c r="T219" s="193">
        <f t="shared" si="4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175</v>
      </c>
      <c r="AT219" s="194" t="s">
        <v>171</v>
      </c>
      <c r="AU219" s="194" t="s">
        <v>159</v>
      </c>
      <c r="AY219" s="14" t="s">
        <v>147</v>
      </c>
      <c r="BE219" s="195">
        <f t="shared" si="44"/>
        <v>0</v>
      </c>
      <c r="BF219" s="195">
        <f t="shared" si="45"/>
        <v>0</v>
      </c>
      <c r="BG219" s="195">
        <f t="shared" si="46"/>
        <v>0</v>
      </c>
      <c r="BH219" s="195">
        <f t="shared" si="47"/>
        <v>0</v>
      </c>
      <c r="BI219" s="195">
        <f t="shared" si="48"/>
        <v>0</v>
      </c>
      <c r="BJ219" s="14" t="s">
        <v>84</v>
      </c>
      <c r="BK219" s="195">
        <f t="shared" si="49"/>
        <v>0</v>
      </c>
      <c r="BL219" s="14" t="s">
        <v>154</v>
      </c>
      <c r="BM219" s="194" t="s">
        <v>495</v>
      </c>
    </row>
    <row r="220" spans="1:65" s="2" customFormat="1" ht="16.5" customHeight="1">
      <c r="A220" s="31"/>
      <c r="B220" s="32"/>
      <c r="C220" s="196" t="s">
        <v>496</v>
      </c>
      <c r="D220" s="196" t="s">
        <v>171</v>
      </c>
      <c r="E220" s="197" t="s">
        <v>497</v>
      </c>
      <c r="F220" s="198" t="s">
        <v>498</v>
      </c>
      <c r="G220" s="199" t="s">
        <v>425</v>
      </c>
      <c r="H220" s="200">
        <v>5</v>
      </c>
      <c r="I220" s="201"/>
      <c r="J220" s="202">
        <f t="shared" si="40"/>
        <v>0</v>
      </c>
      <c r="K220" s="198" t="s">
        <v>153</v>
      </c>
      <c r="L220" s="203"/>
      <c r="M220" s="204" t="s">
        <v>1</v>
      </c>
      <c r="N220" s="205" t="s">
        <v>41</v>
      </c>
      <c r="O220" s="68"/>
      <c r="P220" s="192">
        <f t="shared" si="41"/>
        <v>0</v>
      </c>
      <c r="Q220" s="192">
        <v>3.0000000000000001E-3</v>
      </c>
      <c r="R220" s="192">
        <f t="shared" si="42"/>
        <v>1.4999999999999999E-2</v>
      </c>
      <c r="S220" s="192">
        <v>0</v>
      </c>
      <c r="T220" s="193">
        <f t="shared" si="4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175</v>
      </c>
      <c r="AT220" s="194" t="s">
        <v>171</v>
      </c>
      <c r="AU220" s="194" t="s">
        <v>159</v>
      </c>
      <c r="AY220" s="14" t="s">
        <v>147</v>
      </c>
      <c r="BE220" s="195">
        <f t="shared" si="44"/>
        <v>0</v>
      </c>
      <c r="BF220" s="195">
        <f t="shared" si="45"/>
        <v>0</v>
      </c>
      <c r="BG220" s="195">
        <f t="shared" si="46"/>
        <v>0</v>
      </c>
      <c r="BH220" s="195">
        <f t="shared" si="47"/>
        <v>0</v>
      </c>
      <c r="BI220" s="195">
        <f t="shared" si="48"/>
        <v>0</v>
      </c>
      <c r="BJ220" s="14" t="s">
        <v>84</v>
      </c>
      <c r="BK220" s="195">
        <f t="shared" si="49"/>
        <v>0</v>
      </c>
      <c r="BL220" s="14" t="s">
        <v>154</v>
      </c>
      <c r="BM220" s="194" t="s">
        <v>499</v>
      </c>
    </row>
    <row r="221" spans="1:65" s="2" customFormat="1" ht="24.2" customHeight="1">
      <c r="A221" s="31"/>
      <c r="B221" s="32"/>
      <c r="C221" s="183" t="s">
        <v>500</v>
      </c>
      <c r="D221" s="183" t="s">
        <v>149</v>
      </c>
      <c r="E221" s="184" t="s">
        <v>501</v>
      </c>
      <c r="F221" s="185" t="s">
        <v>502</v>
      </c>
      <c r="G221" s="186" t="s">
        <v>425</v>
      </c>
      <c r="H221" s="187">
        <v>10</v>
      </c>
      <c r="I221" s="188"/>
      <c r="J221" s="189">
        <f t="shared" si="40"/>
        <v>0</v>
      </c>
      <c r="K221" s="185" t="s">
        <v>153</v>
      </c>
      <c r="L221" s="36"/>
      <c r="M221" s="190" t="s">
        <v>1</v>
      </c>
      <c r="N221" s="191" t="s">
        <v>41</v>
      </c>
      <c r="O221" s="68"/>
      <c r="P221" s="192">
        <f t="shared" si="41"/>
        <v>0</v>
      </c>
      <c r="Q221" s="192">
        <v>6.9999999999999999E-4</v>
      </c>
      <c r="R221" s="192">
        <f t="shared" si="42"/>
        <v>7.0000000000000001E-3</v>
      </c>
      <c r="S221" s="192">
        <v>0</v>
      </c>
      <c r="T221" s="193">
        <f t="shared" si="4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154</v>
      </c>
      <c r="AT221" s="194" t="s">
        <v>149</v>
      </c>
      <c r="AU221" s="194" t="s">
        <v>159</v>
      </c>
      <c r="AY221" s="14" t="s">
        <v>147</v>
      </c>
      <c r="BE221" s="195">
        <f t="shared" si="44"/>
        <v>0</v>
      </c>
      <c r="BF221" s="195">
        <f t="shared" si="45"/>
        <v>0</v>
      </c>
      <c r="BG221" s="195">
        <f t="shared" si="46"/>
        <v>0</v>
      </c>
      <c r="BH221" s="195">
        <f t="shared" si="47"/>
        <v>0</v>
      </c>
      <c r="BI221" s="195">
        <f t="shared" si="48"/>
        <v>0</v>
      </c>
      <c r="BJ221" s="14" t="s">
        <v>84</v>
      </c>
      <c r="BK221" s="195">
        <f t="shared" si="49"/>
        <v>0</v>
      </c>
      <c r="BL221" s="14" t="s">
        <v>154</v>
      </c>
      <c r="BM221" s="194" t="s">
        <v>503</v>
      </c>
    </row>
    <row r="222" spans="1:65" s="2" customFormat="1" ht="24.2" customHeight="1">
      <c r="A222" s="31"/>
      <c r="B222" s="32"/>
      <c r="C222" s="196" t="s">
        <v>504</v>
      </c>
      <c r="D222" s="196" t="s">
        <v>171</v>
      </c>
      <c r="E222" s="197" t="s">
        <v>505</v>
      </c>
      <c r="F222" s="198" t="s">
        <v>506</v>
      </c>
      <c r="G222" s="199" t="s">
        <v>425</v>
      </c>
      <c r="H222" s="200">
        <v>1</v>
      </c>
      <c r="I222" s="201"/>
      <c r="J222" s="202">
        <f t="shared" si="40"/>
        <v>0</v>
      </c>
      <c r="K222" s="198" t="s">
        <v>153</v>
      </c>
      <c r="L222" s="203"/>
      <c r="M222" s="204" t="s">
        <v>1</v>
      </c>
      <c r="N222" s="205" t="s">
        <v>41</v>
      </c>
      <c r="O222" s="68"/>
      <c r="P222" s="192">
        <f t="shared" si="41"/>
        <v>0</v>
      </c>
      <c r="Q222" s="192">
        <v>2.5000000000000001E-3</v>
      </c>
      <c r="R222" s="192">
        <f t="shared" si="42"/>
        <v>2.5000000000000001E-3</v>
      </c>
      <c r="S222" s="192">
        <v>0</v>
      </c>
      <c r="T222" s="193">
        <f t="shared" si="4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175</v>
      </c>
      <c r="AT222" s="194" t="s">
        <v>171</v>
      </c>
      <c r="AU222" s="194" t="s">
        <v>159</v>
      </c>
      <c r="AY222" s="14" t="s">
        <v>147</v>
      </c>
      <c r="BE222" s="195">
        <f t="shared" si="44"/>
        <v>0</v>
      </c>
      <c r="BF222" s="195">
        <f t="shared" si="45"/>
        <v>0</v>
      </c>
      <c r="BG222" s="195">
        <f t="shared" si="46"/>
        <v>0</v>
      </c>
      <c r="BH222" s="195">
        <f t="shared" si="47"/>
        <v>0</v>
      </c>
      <c r="BI222" s="195">
        <f t="shared" si="48"/>
        <v>0</v>
      </c>
      <c r="BJ222" s="14" t="s">
        <v>84</v>
      </c>
      <c r="BK222" s="195">
        <f t="shared" si="49"/>
        <v>0</v>
      </c>
      <c r="BL222" s="14" t="s">
        <v>154</v>
      </c>
      <c r="BM222" s="194" t="s">
        <v>507</v>
      </c>
    </row>
    <row r="223" spans="1:65" s="2" customFormat="1" ht="24.2" customHeight="1">
      <c r="A223" s="31"/>
      <c r="B223" s="32"/>
      <c r="C223" s="196" t="s">
        <v>508</v>
      </c>
      <c r="D223" s="196" t="s">
        <v>171</v>
      </c>
      <c r="E223" s="197" t="s">
        <v>509</v>
      </c>
      <c r="F223" s="198" t="s">
        <v>510</v>
      </c>
      <c r="G223" s="199" t="s">
        <v>425</v>
      </c>
      <c r="H223" s="200">
        <v>3</v>
      </c>
      <c r="I223" s="201"/>
      <c r="J223" s="202">
        <f t="shared" si="40"/>
        <v>0</v>
      </c>
      <c r="K223" s="198" t="s">
        <v>153</v>
      </c>
      <c r="L223" s="203"/>
      <c r="M223" s="204" t="s">
        <v>1</v>
      </c>
      <c r="N223" s="205" t="s">
        <v>41</v>
      </c>
      <c r="O223" s="68"/>
      <c r="P223" s="192">
        <f t="shared" si="41"/>
        <v>0</v>
      </c>
      <c r="Q223" s="192">
        <v>3.5000000000000001E-3</v>
      </c>
      <c r="R223" s="192">
        <f t="shared" si="42"/>
        <v>1.0500000000000001E-2</v>
      </c>
      <c r="S223" s="192">
        <v>0</v>
      </c>
      <c r="T223" s="193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175</v>
      </c>
      <c r="AT223" s="194" t="s">
        <v>171</v>
      </c>
      <c r="AU223" s="194" t="s">
        <v>159</v>
      </c>
      <c r="AY223" s="14" t="s">
        <v>147</v>
      </c>
      <c r="BE223" s="195">
        <f t="shared" si="44"/>
        <v>0</v>
      </c>
      <c r="BF223" s="195">
        <f t="shared" si="45"/>
        <v>0</v>
      </c>
      <c r="BG223" s="195">
        <f t="shared" si="46"/>
        <v>0</v>
      </c>
      <c r="BH223" s="195">
        <f t="shared" si="47"/>
        <v>0</v>
      </c>
      <c r="BI223" s="195">
        <f t="shared" si="48"/>
        <v>0</v>
      </c>
      <c r="BJ223" s="14" t="s">
        <v>84</v>
      </c>
      <c r="BK223" s="195">
        <f t="shared" si="49"/>
        <v>0</v>
      </c>
      <c r="BL223" s="14" t="s">
        <v>154</v>
      </c>
      <c r="BM223" s="194" t="s">
        <v>511</v>
      </c>
    </row>
    <row r="224" spans="1:65" s="2" customFormat="1" ht="24.2" customHeight="1">
      <c r="A224" s="31"/>
      <c r="B224" s="32"/>
      <c r="C224" s="183" t="s">
        <v>512</v>
      </c>
      <c r="D224" s="183" t="s">
        <v>149</v>
      </c>
      <c r="E224" s="184" t="s">
        <v>513</v>
      </c>
      <c r="F224" s="185" t="s">
        <v>514</v>
      </c>
      <c r="G224" s="186" t="s">
        <v>425</v>
      </c>
      <c r="H224" s="187">
        <v>2</v>
      </c>
      <c r="I224" s="188"/>
      <c r="J224" s="189">
        <f t="shared" si="40"/>
        <v>0</v>
      </c>
      <c r="K224" s="185" t="s">
        <v>153</v>
      </c>
      <c r="L224" s="36"/>
      <c r="M224" s="190" t="s">
        <v>1</v>
      </c>
      <c r="N224" s="191" t="s">
        <v>41</v>
      </c>
      <c r="O224" s="68"/>
      <c r="P224" s="192">
        <f t="shared" si="41"/>
        <v>0</v>
      </c>
      <c r="Q224" s="192">
        <v>1.0499999999999999E-3</v>
      </c>
      <c r="R224" s="192">
        <f t="shared" si="42"/>
        <v>2.0999999999999999E-3</v>
      </c>
      <c r="S224" s="192">
        <v>0</v>
      </c>
      <c r="T224" s="193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154</v>
      </c>
      <c r="AT224" s="194" t="s">
        <v>149</v>
      </c>
      <c r="AU224" s="194" t="s">
        <v>159</v>
      </c>
      <c r="AY224" s="14" t="s">
        <v>147</v>
      </c>
      <c r="BE224" s="195">
        <f t="shared" si="44"/>
        <v>0</v>
      </c>
      <c r="BF224" s="195">
        <f t="shared" si="45"/>
        <v>0</v>
      </c>
      <c r="BG224" s="195">
        <f t="shared" si="46"/>
        <v>0</v>
      </c>
      <c r="BH224" s="195">
        <f t="shared" si="47"/>
        <v>0</v>
      </c>
      <c r="BI224" s="195">
        <f t="shared" si="48"/>
        <v>0</v>
      </c>
      <c r="BJ224" s="14" t="s">
        <v>84</v>
      </c>
      <c r="BK224" s="195">
        <f t="shared" si="49"/>
        <v>0</v>
      </c>
      <c r="BL224" s="14" t="s">
        <v>154</v>
      </c>
      <c r="BM224" s="194" t="s">
        <v>515</v>
      </c>
    </row>
    <row r="225" spans="1:65" s="2" customFormat="1" ht="24.2" customHeight="1">
      <c r="A225" s="31"/>
      <c r="B225" s="32"/>
      <c r="C225" s="196" t="s">
        <v>516</v>
      </c>
      <c r="D225" s="196" t="s">
        <v>171</v>
      </c>
      <c r="E225" s="197" t="s">
        <v>517</v>
      </c>
      <c r="F225" s="198" t="s">
        <v>518</v>
      </c>
      <c r="G225" s="199" t="s">
        <v>425</v>
      </c>
      <c r="H225" s="200">
        <v>2</v>
      </c>
      <c r="I225" s="201"/>
      <c r="J225" s="202">
        <f t="shared" si="40"/>
        <v>0</v>
      </c>
      <c r="K225" s="198" t="s">
        <v>153</v>
      </c>
      <c r="L225" s="203"/>
      <c r="M225" s="204" t="s">
        <v>1</v>
      </c>
      <c r="N225" s="205" t="s">
        <v>41</v>
      </c>
      <c r="O225" s="68"/>
      <c r="P225" s="192">
        <f t="shared" si="41"/>
        <v>0</v>
      </c>
      <c r="Q225" s="192">
        <v>1.55E-2</v>
      </c>
      <c r="R225" s="192">
        <f t="shared" si="42"/>
        <v>3.1E-2</v>
      </c>
      <c r="S225" s="192">
        <v>0</v>
      </c>
      <c r="T225" s="193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175</v>
      </c>
      <c r="AT225" s="194" t="s">
        <v>171</v>
      </c>
      <c r="AU225" s="194" t="s">
        <v>159</v>
      </c>
      <c r="AY225" s="14" t="s">
        <v>147</v>
      </c>
      <c r="BE225" s="195">
        <f t="shared" si="44"/>
        <v>0</v>
      </c>
      <c r="BF225" s="195">
        <f t="shared" si="45"/>
        <v>0</v>
      </c>
      <c r="BG225" s="195">
        <f t="shared" si="46"/>
        <v>0</v>
      </c>
      <c r="BH225" s="195">
        <f t="shared" si="47"/>
        <v>0</v>
      </c>
      <c r="BI225" s="195">
        <f t="shared" si="48"/>
        <v>0</v>
      </c>
      <c r="BJ225" s="14" t="s">
        <v>84</v>
      </c>
      <c r="BK225" s="195">
        <f t="shared" si="49"/>
        <v>0</v>
      </c>
      <c r="BL225" s="14" t="s">
        <v>154</v>
      </c>
      <c r="BM225" s="194" t="s">
        <v>519</v>
      </c>
    </row>
    <row r="226" spans="1:65" s="2" customFormat="1" ht="24.2" customHeight="1">
      <c r="A226" s="31"/>
      <c r="B226" s="32"/>
      <c r="C226" s="183" t="s">
        <v>520</v>
      </c>
      <c r="D226" s="183" t="s">
        <v>149</v>
      </c>
      <c r="E226" s="184" t="s">
        <v>521</v>
      </c>
      <c r="F226" s="185" t="s">
        <v>522</v>
      </c>
      <c r="G226" s="186" t="s">
        <v>152</v>
      </c>
      <c r="H226" s="187">
        <v>10</v>
      </c>
      <c r="I226" s="188"/>
      <c r="J226" s="189">
        <f t="shared" si="40"/>
        <v>0</v>
      </c>
      <c r="K226" s="185" t="s">
        <v>153</v>
      </c>
      <c r="L226" s="36"/>
      <c r="M226" s="190" t="s">
        <v>1</v>
      </c>
      <c r="N226" s="191" t="s">
        <v>41</v>
      </c>
      <c r="O226" s="68"/>
      <c r="P226" s="192">
        <f t="shared" si="41"/>
        <v>0</v>
      </c>
      <c r="Q226" s="192">
        <v>1.1999999999999999E-3</v>
      </c>
      <c r="R226" s="192">
        <f t="shared" si="42"/>
        <v>1.1999999999999999E-2</v>
      </c>
      <c r="S226" s="192">
        <v>0</v>
      </c>
      <c r="T226" s="193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154</v>
      </c>
      <c r="AT226" s="194" t="s">
        <v>149</v>
      </c>
      <c r="AU226" s="194" t="s">
        <v>159</v>
      </c>
      <c r="AY226" s="14" t="s">
        <v>147</v>
      </c>
      <c r="BE226" s="195">
        <f t="shared" si="44"/>
        <v>0</v>
      </c>
      <c r="BF226" s="195">
        <f t="shared" si="45"/>
        <v>0</v>
      </c>
      <c r="BG226" s="195">
        <f t="shared" si="46"/>
        <v>0</v>
      </c>
      <c r="BH226" s="195">
        <f t="shared" si="47"/>
        <v>0</v>
      </c>
      <c r="BI226" s="195">
        <f t="shared" si="48"/>
        <v>0</v>
      </c>
      <c r="BJ226" s="14" t="s">
        <v>84</v>
      </c>
      <c r="BK226" s="195">
        <f t="shared" si="49"/>
        <v>0</v>
      </c>
      <c r="BL226" s="14" t="s">
        <v>154</v>
      </c>
      <c r="BM226" s="194" t="s">
        <v>523</v>
      </c>
    </row>
    <row r="227" spans="1:65" s="2" customFormat="1" ht="24.2" customHeight="1">
      <c r="A227" s="31"/>
      <c r="B227" s="32"/>
      <c r="C227" s="183" t="s">
        <v>524</v>
      </c>
      <c r="D227" s="183" t="s">
        <v>149</v>
      </c>
      <c r="E227" s="184" t="s">
        <v>525</v>
      </c>
      <c r="F227" s="185" t="s">
        <v>526</v>
      </c>
      <c r="G227" s="186" t="s">
        <v>182</v>
      </c>
      <c r="H227" s="187">
        <v>100</v>
      </c>
      <c r="I227" s="188"/>
      <c r="J227" s="189">
        <f t="shared" si="40"/>
        <v>0</v>
      </c>
      <c r="K227" s="185" t="s">
        <v>153</v>
      </c>
      <c r="L227" s="36"/>
      <c r="M227" s="190" t="s">
        <v>1</v>
      </c>
      <c r="N227" s="191" t="s">
        <v>41</v>
      </c>
      <c r="O227" s="68"/>
      <c r="P227" s="192">
        <f t="shared" si="41"/>
        <v>0</v>
      </c>
      <c r="Q227" s="192">
        <v>1E-4</v>
      </c>
      <c r="R227" s="192">
        <f t="shared" si="42"/>
        <v>0.01</v>
      </c>
      <c r="S227" s="192">
        <v>0</v>
      </c>
      <c r="T227" s="193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154</v>
      </c>
      <c r="AT227" s="194" t="s">
        <v>149</v>
      </c>
      <c r="AU227" s="194" t="s">
        <v>159</v>
      </c>
      <c r="AY227" s="14" t="s">
        <v>147</v>
      </c>
      <c r="BE227" s="195">
        <f t="shared" si="44"/>
        <v>0</v>
      </c>
      <c r="BF227" s="195">
        <f t="shared" si="45"/>
        <v>0</v>
      </c>
      <c r="BG227" s="195">
        <f t="shared" si="46"/>
        <v>0</v>
      </c>
      <c r="BH227" s="195">
        <f t="shared" si="47"/>
        <v>0</v>
      </c>
      <c r="BI227" s="195">
        <f t="shared" si="48"/>
        <v>0</v>
      </c>
      <c r="BJ227" s="14" t="s">
        <v>84</v>
      </c>
      <c r="BK227" s="195">
        <f t="shared" si="49"/>
        <v>0</v>
      </c>
      <c r="BL227" s="14" t="s">
        <v>154</v>
      </c>
      <c r="BM227" s="194" t="s">
        <v>527</v>
      </c>
    </row>
    <row r="228" spans="1:65" s="2" customFormat="1" ht="24.2" customHeight="1">
      <c r="A228" s="31"/>
      <c r="B228" s="32"/>
      <c r="C228" s="183" t="s">
        <v>528</v>
      </c>
      <c r="D228" s="183" t="s">
        <v>149</v>
      </c>
      <c r="E228" s="184" t="s">
        <v>529</v>
      </c>
      <c r="F228" s="185" t="s">
        <v>530</v>
      </c>
      <c r="G228" s="186" t="s">
        <v>425</v>
      </c>
      <c r="H228" s="187">
        <v>6</v>
      </c>
      <c r="I228" s="188"/>
      <c r="J228" s="189">
        <f t="shared" si="40"/>
        <v>0</v>
      </c>
      <c r="K228" s="185" t="s">
        <v>153</v>
      </c>
      <c r="L228" s="36"/>
      <c r="M228" s="190" t="s">
        <v>1</v>
      </c>
      <c r="N228" s="191" t="s">
        <v>41</v>
      </c>
      <c r="O228" s="68"/>
      <c r="P228" s="192">
        <f t="shared" si="41"/>
        <v>0</v>
      </c>
      <c r="Q228" s="192">
        <v>0</v>
      </c>
      <c r="R228" s="192">
        <f t="shared" si="42"/>
        <v>0</v>
      </c>
      <c r="S228" s="192">
        <v>4.0000000000000001E-3</v>
      </c>
      <c r="T228" s="193">
        <f t="shared" si="43"/>
        <v>2.4E-2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154</v>
      </c>
      <c r="AT228" s="194" t="s">
        <v>149</v>
      </c>
      <c r="AU228" s="194" t="s">
        <v>159</v>
      </c>
      <c r="AY228" s="14" t="s">
        <v>147</v>
      </c>
      <c r="BE228" s="195">
        <f t="shared" si="44"/>
        <v>0</v>
      </c>
      <c r="BF228" s="195">
        <f t="shared" si="45"/>
        <v>0</v>
      </c>
      <c r="BG228" s="195">
        <f t="shared" si="46"/>
        <v>0</v>
      </c>
      <c r="BH228" s="195">
        <f t="shared" si="47"/>
        <v>0</v>
      </c>
      <c r="BI228" s="195">
        <f t="shared" si="48"/>
        <v>0</v>
      </c>
      <c r="BJ228" s="14" t="s">
        <v>84</v>
      </c>
      <c r="BK228" s="195">
        <f t="shared" si="49"/>
        <v>0</v>
      </c>
      <c r="BL228" s="14" t="s">
        <v>154</v>
      </c>
      <c r="BM228" s="194" t="s">
        <v>531</v>
      </c>
    </row>
    <row r="229" spans="1:65" s="2" customFormat="1" ht="16.5" customHeight="1">
      <c r="A229" s="31"/>
      <c r="B229" s="32"/>
      <c r="C229" s="183" t="s">
        <v>532</v>
      </c>
      <c r="D229" s="183" t="s">
        <v>149</v>
      </c>
      <c r="E229" s="184" t="s">
        <v>533</v>
      </c>
      <c r="F229" s="185" t="s">
        <v>534</v>
      </c>
      <c r="G229" s="186" t="s">
        <v>182</v>
      </c>
      <c r="H229" s="187">
        <v>8.1</v>
      </c>
      <c r="I229" s="188"/>
      <c r="J229" s="189">
        <f t="shared" si="40"/>
        <v>0</v>
      </c>
      <c r="K229" s="185" t="s">
        <v>1</v>
      </c>
      <c r="L229" s="36"/>
      <c r="M229" s="190" t="s">
        <v>1</v>
      </c>
      <c r="N229" s="191" t="s">
        <v>41</v>
      </c>
      <c r="O229" s="68"/>
      <c r="P229" s="192">
        <f t="shared" si="41"/>
        <v>0</v>
      </c>
      <c r="Q229" s="192">
        <v>0</v>
      </c>
      <c r="R229" s="192">
        <f t="shared" si="42"/>
        <v>0</v>
      </c>
      <c r="S229" s="192">
        <v>3.5000000000000003E-2</v>
      </c>
      <c r="T229" s="193">
        <f t="shared" si="43"/>
        <v>0.28350000000000003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154</v>
      </c>
      <c r="AT229" s="194" t="s">
        <v>149</v>
      </c>
      <c r="AU229" s="194" t="s">
        <v>159</v>
      </c>
      <c r="AY229" s="14" t="s">
        <v>147</v>
      </c>
      <c r="BE229" s="195">
        <f t="shared" si="44"/>
        <v>0</v>
      </c>
      <c r="BF229" s="195">
        <f t="shared" si="45"/>
        <v>0</v>
      </c>
      <c r="BG229" s="195">
        <f t="shared" si="46"/>
        <v>0</v>
      </c>
      <c r="BH229" s="195">
        <f t="shared" si="47"/>
        <v>0</v>
      </c>
      <c r="BI229" s="195">
        <f t="shared" si="48"/>
        <v>0</v>
      </c>
      <c r="BJ229" s="14" t="s">
        <v>84</v>
      </c>
      <c r="BK229" s="195">
        <f t="shared" si="49"/>
        <v>0</v>
      </c>
      <c r="BL229" s="14" t="s">
        <v>154</v>
      </c>
      <c r="BM229" s="194" t="s">
        <v>535</v>
      </c>
    </row>
    <row r="230" spans="1:65" s="2" customFormat="1" ht="16.5" customHeight="1">
      <c r="A230" s="31"/>
      <c r="B230" s="32"/>
      <c r="C230" s="183" t="s">
        <v>536</v>
      </c>
      <c r="D230" s="183" t="s">
        <v>149</v>
      </c>
      <c r="E230" s="184" t="s">
        <v>537</v>
      </c>
      <c r="F230" s="185" t="s">
        <v>538</v>
      </c>
      <c r="G230" s="186" t="s">
        <v>182</v>
      </c>
      <c r="H230" s="187">
        <v>8.1</v>
      </c>
      <c r="I230" s="188"/>
      <c r="J230" s="189">
        <f t="shared" si="40"/>
        <v>0</v>
      </c>
      <c r="K230" s="185" t="s">
        <v>153</v>
      </c>
      <c r="L230" s="36"/>
      <c r="M230" s="190" t="s">
        <v>1</v>
      </c>
      <c r="N230" s="191" t="s">
        <v>41</v>
      </c>
      <c r="O230" s="68"/>
      <c r="P230" s="192">
        <f t="shared" si="41"/>
        <v>0</v>
      </c>
      <c r="Q230" s="192">
        <v>4.0079999999999998E-2</v>
      </c>
      <c r="R230" s="192">
        <f t="shared" si="42"/>
        <v>0.32464799999999999</v>
      </c>
      <c r="S230" s="192">
        <v>0</v>
      </c>
      <c r="T230" s="193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154</v>
      </c>
      <c r="AT230" s="194" t="s">
        <v>149</v>
      </c>
      <c r="AU230" s="194" t="s">
        <v>159</v>
      </c>
      <c r="AY230" s="14" t="s">
        <v>147</v>
      </c>
      <c r="BE230" s="195">
        <f t="shared" si="44"/>
        <v>0</v>
      </c>
      <c r="BF230" s="195">
        <f t="shared" si="45"/>
        <v>0</v>
      </c>
      <c r="BG230" s="195">
        <f t="shared" si="46"/>
        <v>0</v>
      </c>
      <c r="BH230" s="195">
        <f t="shared" si="47"/>
        <v>0</v>
      </c>
      <c r="BI230" s="195">
        <f t="shared" si="48"/>
        <v>0</v>
      </c>
      <c r="BJ230" s="14" t="s">
        <v>84</v>
      </c>
      <c r="BK230" s="195">
        <f t="shared" si="49"/>
        <v>0</v>
      </c>
      <c r="BL230" s="14" t="s">
        <v>154</v>
      </c>
      <c r="BM230" s="194" t="s">
        <v>539</v>
      </c>
    </row>
    <row r="231" spans="1:65" s="2" customFormat="1" ht="24.2" customHeight="1">
      <c r="A231" s="31"/>
      <c r="B231" s="32"/>
      <c r="C231" s="196" t="s">
        <v>540</v>
      </c>
      <c r="D231" s="196" t="s">
        <v>171</v>
      </c>
      <c r="E231" s="197" t="s">
        <v>541</v>
      </c>
      <c r="F231" s="198" t="s">
        <v>542</v>
      </c>
      <c r="G231" s="199" t="s">
        <v>182</v>
      </c>
      <c r="H231" s="200">
        <v>8.1</v>
      </c>
      <c r="I231" s="201"/>
      <c r="J231" s="202">
        <f t="shared" si="40"/>
        <v>0</v>
      </c>
      <c r="K231" s="198" t="s">
        <v>153</v>
      </c>
      <c r="L231" s="203"/>
      <c r="M231" s="204" t="s">
        <v>1</v>
      </c>
      <c r="N231" s="205" t="s">
        <v>41</v>
      </c>
      <c r="O231" s="68"/>
      <c r="P231" s="192">
        <f t="shared" si="41"/>
        <v>0</v>
      </c>
      <c r="Q231" s="192">
        <v>7.0999999999999994E-2</v>
      </c>
      <c r="R231" s="192">
        <f t="shared" si="42"/>
        <v>0.57509999999999994</v>
      </c>
      <c r="S231" s="192">
        <v>0</v>
      </c>
      <c r="T231" s="193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175</v>
      </c>
      <c r="AT231" s="194" t="s">
        <v>171</v>
      </c>
      <c r="AU231" s="194" t="s">
        <v>159</v>
      </c>
      <c r="AY231" s="14" t="s">
        <v>147</v>
      </c>
      <c r="BE231" s="195">
        <f t="shared" si="44"/>
        <v>0</v>
      </c>
      <c r="BF231" s="195">
        <f t="shared" si="45"/>
        <v>0</v>
      </c>
      <c r="BG231" s="195">
        <f t="shared" si="46"/>
        <v>0</v>
      </c>
      <c r="BH231" s="195">
        <f t="shared" si="47"/>
        <v>0</v>
      </c>
      <c r="BI231" s="195">
        <f t="shared" si="48"/>
        <v>0</v>
      </c>
      <c r="BJ231" s="14" t="s">
        <v>84</v>
      </c>
      <c r="BK231" s="195">
        <f t="shared" si="49"/>
        <v>0</v>
      </c>
      <c r="BL231" s="14" t="s">
        <v>154</v>
      </c>
      <c r="BM231" s="194" t="s">
        <v>543</v>
      </c>
    </row>
    <row r="232" spans="1:65" s="12" customFormat="1" ht="22.9" customHeight="1">
      <c r="B232" s="167"/>
      <c r="C232" s="168"/>
      <c r="D232" s="169" t="s">
        <v>75</v>
      </c>
      <c r="E232" s="181" t="s">
        <v>544</v>
      </c>
      <c r="F232" s="181" t="s">
        <v>545</v>
      </c>
      <c r="G232" s="168"/>
      <c r="H232" s="168"/>
      <c r="I232" s="171"/>
      <c r="J232" s="182">
        <f>BK232</f>
        <v>0</v>
      </c>
      <c r="K232" s="168"/>
      <c r="L232" s="173"/>
      <c r="M232" s="174"/>
      <c r="N232" s="175"/>
      <c r="O232" s="175"/>
      <c r="P232" s="176">
        <f>SUM(P233:P239)</f>
        <v>0</v>
      </c>
      <c r="Q232" s="175"/>
      <c r="R232" s="176">
        <f>SUM(R233:R239)</f>
        <v>0</v>
      </c>
      <c r="S232" s="175"/>
      <c r="T232" s="177">
        <f>SUM(T233:T239)</f>
        <v>0</v>
      </c>
      <c r="AR232" s="178" t="s">
        <v>84</v>
      </c>
      <c r="AT232" s="179" t="s">
        <v>75</v>
      </c>
      <c r="AU232" s="179" t="s">
        <v>84</v>
      </c>
      <c r="AY232" s="178" t="s">
        <v>147</v>
      </c>
      <c r="BK232" s="180">
        <f>SUM(BK233:BK239)</f>
        <v>0</v>
      </c>
    </row>
    <row r="233" spans="1:65" s="2" customFormat="1" ht="21.75" customHeight="1">
      <c r="A233" s="31"/>
      <c r="B233" s="32"/>
      <c r="C233" s="183" t="s">
        <v>546</v>
      </c>
      <c r="D233" s="183" t="s">
        <v>149</v>
      </c>
      <c r="E233" s="184" t="s">
        <v>547</v>
      </c>
      <c r="F233" s="185" t="s">
        <v>548</v>
      </c>
      <c r="G233" s="186" t="s">
        <v>174</v>
      </c>
      <c r="H233" s="187">
        <v>2442.83</v>
      </c>
      <c r="I233" s="188"/>
      <c r="J233" s="189">
        <f t="shared" ref="J233:J239" si="50">ROUND(I233*H233,2)</f>
        <v>0</v>
      </c>
      <c r="K233" s="185" t="s">
        <v>153</v>
      </c>
      <c r="L233" s="36"/>
      <c r="M233" s="190" t="s">
        <v>1</v>
      </c>
      <c r="N233" s="191" t="s">
        <v>41</v>
      </c>
      <c r="O233" s="68"/>
      <c r="P233" s="192">
        <f t="shared" ref="P233:P239" si="51">O233*H233</f>
        <v>0</v>
      </c>
      <c r="Q233" s="192">
        <v>0</v>
      </c>
      <c r="R233" s="192">
        <f t="shared" ref="R233:R239" si="52">Q233*H233</f>
        <v>0</v>
      </c>
      <c r="S233" s="192">
        <v>0</v>
      </c>
      <c r="T233" s="193">
        <f t="shared" ref="T233:T239" si="53"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4" t="s">
        <v>154</v>
      </c>
      <c r="AT233" s="194" t="s">
        <v>149</v>
      </c>
      <c r="AU233" s="194" t="s">
        <v>86</v>
      </c>
      <c r="AY233" s="14" t="s">
        <v>147</v>
      </c>
      <c r="BE233" s="195">
        <f t="shared" ref="BE233:BE239" si="54">IF(N233="základní",J233,0)</f>
        <v>0</v>
      </c>
      <c r="BF233" s="195">
        <f t="shared" ref="BF233:BF239" si="55">IF(N233="snížená",J233,0)</f>
        <v>0</v>
      </c>
      <c r="BG233" s="195">
        <f t="shared" ref="BG233:BG239" si="56">IF(N233="zákl. přenesená",J233,0)</f>
        <v>0</v>
      </c>
      <c r="BH233" s="195">
        <f t="shared" ref="BH233:BH239" si="57">IF(N233="sníž. přenesená",J233,0)</f>
        <v>0</v>
      </c>
      <c r="BI233" s="195">
        <f t="shared" ref="BI233:BI239" si="58">IF(N233="nulová",J233,0)</f>
        <v>0</v>
      </c>
      <c r="BJ233" s="14" t="s">
        <v>84</v>
      </c>
      <c r="BK233" s="195">
        <f t="shared" ref="BK233:BK239" si="59">ROUND(I233*H233,2)</f>
        <v>0</v>
      </c>
      <c r="BL233" s="14" t="s">
        <v>154</v>
      </c>
      <c r="BM233" s="194" t="s">
        <v>549</v>
      </c>
    </row>
    <row r="234" spans="1:65" s="2" customFormat="1" ht="24.2" customHeight="1">
      <c r="A234" s="31"/>
      <c r="B234" s="32"/>
      <c r="C234" s="183" t="s">
        <v>550</v>
      </c>
      <c r="D234" s="183" t="s">
        <v>149</v>
      </c>
      <c r="E234" s="184" t="s">
        <v>551</v>
      </c>
      <c r="F234" s="185" t="s">
        <v>552</v>
      </c>
      <c r="G234" s="186" t="s">
        <v>174</v>
      </c>
      <c r="H234" s="187">
        <v>7328.49</v>
      </c>
      <c r="I234" s="188"/>
      <c r="J234" s="189">
        <f t="shared" si="50"/>
        <v>0</v>
      </c>
      <c r="K234" s="185" t="s">
        <v>153</v>
      </c>
      <c r="L234" s="36"/>
      <c r="M234" s="190" t="s">
        <v>1</v>
      </c>
      <c r="N234" s="191" t="s">
        <v>41</v>
      </c>
      <c r="O234" s="68"/>
      <c r="P234" s="192">
        <f t="shared" si="51"/>
        <v>0</v>
      </c>
      <c r="Q234" s="192">
        <v>0</v>
      </c>
      <c r="R234" s="192">
        <f t="shared" si="52"/>
        <v>0</v>
      </c>
      <c r="S234" s="192">
        <v>0</v>
      </c>
      <c r="T234" s="193">
        <f t="shared" si="5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154</v>
      </c>
      <c r="AT234" s="194" t="s">
        <v>149</v>
      </c>
      <c r="AU234" s="194" t="s">
        <v>86</v>
      </c>
      <c r="AY234" s="14" t="s">
        <v>147</v>
      </c>
      <c r="BE234" s="195">
        <f t="shared" si="54"/>
        <v>0</v>
      </c>
      <c r="BF234" s="195">
        <f t="shared" si="55"/>
        <v>0</v>
      </c>
      <c r="BG234" s="195">
        <f t="shared" si="56"/>
        <v>0</v>
      </c>
      <c r="BH234" s="195">
        <f t="shared" si="57"/>
        <v>0</v>
      </c>
      <c r="BI234" s="195">
        <f t="shared" si="58"/>
        <v>0</v>
      </c>
      <c r="BJ234" s="14" t="s">
        <v>84</v>
      </c>
      <c r="BK234" s="195">
        <f t="shared" si="59"/>
        <v>0</v>
      </c>
      <c r="BL234" s="14" t="s">
        <v>154</v>
      </c>
      <c r="BM234" s="194" t="s">
        <v>553</v>
      </c>
    </row>
    <row r="235" spans="1:65" s="2" customFormat="1" ht="16.5" customHeight="1">
      <c r="A235" s="31"/>
      <c r="B235" s="32"/>
      <c r="C235" s="183" t="s">
        <v>554</v>
      </c>
      <c r="D235" s="183" t="s">
        <v>149</v>
      </c>
      <c r="E235" s="184" t="s">
        <v>555</v>
      </c>
      <c r="F235" s="185" t="s">
        <v>556</v>
      </c>
      <c r="G235" s="186" t="s">
        <v>174</v>
      </c>
      <c r="H235" s="187">
        <v>1539.7560000000001</v>
      </c>
      <c r="I235" s="188"/>
      <c r="J235" s="189">
        <f t="shared" si="50"/>
        <v>0</v>
      </c>
      <c r="K235" s="185" t="s">
        <v>153</v>
      </c>
      <c r="L235" s="36"/>
      <c r="M235" s="190" t="s">
        <v>1</v>
      </c>
      <c r="N235" s="191" t="s">
        <v>41</v>
      </c>
      <c r="O235" s="68"/>
      <c r="P235" s="192">
        <f t="shared" si="51"/>
        <v>0</v>
      </c>
      <c r="Q235" s="192">
        <v>0</v>
      </c>
      <c r="R235" s="192">
        <f t="shared" si="52"/>
        <v>0</v>
      </c>
      <c r="S235" s="192">
        <v>0</v>
      </c>
      <c r="T235" s="193">
        <f t="shared" si="5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154</v>
      </c>
      <c r="AT235" s="194" t="s">
        <v>149</v>
      </c>
      <c r="AU235" s="194" t="s">
        <v>86</v>
      </c>
      <c r="AY235" s="14" t="s">
        <v>147</v>
      </c>
      <c r="BE235" s="195">
        <f t="shared" si="54"/>
        <v>0</v>
      </c>
      <c r="BF235" s="195">
        <f t="shared" si="55"/>
        <v>0</v>
      </c>
      <c r="BG235" s="195">
        <f t="shared" si="56"/>
        <v>0</v>
      </c>
      <c r="BH235" s="195">
        <f t="shared" si="57"/>
        <v>0</v>
      </c>
      <c r="BI235" s="195">
        <f t="shared" si="58"/>
        <v>0</v>
      </c>
      <c r="BJ235" s="14" t="s">
        <v>84</v>
      </c>
      <c r="BK235" s="195">
        <f t="shared" si="59"/>
        <v>0</v>
      </c>
      <c r="BL235" s="14" t="s">
        <v>154</v>
      </c>
      <c r="BM235" s="194" t="s">
        <v>557</v>
      </c>
    </row>
    <row r="236" spans="1:65" s="2" customFormat="1" ht="24.2" customHeight="1">
      <c r="A236" s="31"/>
      <c r="B236" s="32"/>
      <c r="C236" s="183" t="s">
        <v>558</v>
      </c>
      <c r="D236" s="183" t="s">
        <v>149</v>
      </c>
      <c r="E236" s="184" t="s">
        <v>559</v>
      </c>
      <c r="F236" s="185" t="s">
        <v>560</v>
      </c>
      <c r="G236" s="186" t="s">
        <v>174</v>
      </c>
      <c r="H236" s="187">
        <v>4619.268</v>
      </c>
      <c r="I236" s="188"/>
      <c r="J236" s="189">
        <f t="shared" si="50"/>
        <v>0</v>
      </c>
      <c r="K236" s="185" t="s">
        <v>153</v>
      </c>
      <c r="L236" s="36"/>
      <c r="M236" s="190" t="s">
        <v>1</v>
      </c>
      <c r="N236" s="191" t="s">
        <v>41</v>
      </c>
      <c r="O236" s="68"/>
      <c r="P236" s="192">
        <f t="shared" si="51"/>
        <v>0</v>
      </c>
      <c r="Q236" s="192">
        <v>0</v>
      </c>
      <c r="R236" s="192">
        <f t="shared" si="52"/>
        <v>0</v>
      </c>
      <c r="S236" s="192">
        <v>0</v>
      </c>
      <c r="T236" s="193">
        <f t="shared" si="5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154</v>
      </c>
      <c r="AT236" s="194" t="s">
        <v>149</v>
      </c>
      <c r="AU236" s="194" t="s">
        <v>86</v>
      </c>
      <c r="AY236" s="14" t="s">
        <v>147</v>
      </c>
      <c r="BE236" s="195">
        <f t="shared" si="54"/>
        <v>0</v>
      </c>
      <c r="BF236" s="195">
        <f t="shared" si="55"/>
        <v>0</v>
      </c>
      <c r="BG236" s="195">
        <f t="shared" si="56"/>
        <v>0</v>
      </c>
      <c r="BH236" s="195">
        <f t="shared" si="57"/>
        <v>0</v>
      </c>
      <c r="BI236" s="195">
        <f t="shared" si="58"/>
        <v>0</v>
      </c>
      <c r="BJ236" s="14" t="s">
        <v>84</v>
      </c>
      <c r="BK236" s="195">
        <f t="shared" si="59"/>
        <v>0</v>
      </c>
      <c r="BL236" s="14" t="s">
        <v>154</v>
      </c>
      <c r="BM236" s="194" t="s">
        <v>561</v>
      </c>
    </row>
    <row r="237" spans="1:65" s="2" customFormat="1" ht="37.9" customHeight="1">
      <c r="A237" s="31"/>
      <c r="B237" s="32"/>
      <c r="C237" s="183" t="s">
        <v>562</v>
      </c>
      <c r="D237" s="183" t="s">
        <v>149</v>
      </c>
      <c r="E237" s="184" t="s">
        <v>563</v>
      </c>
      <c r="F237" s="185" t="s">
        <v>564</v>
      </c>
      <c r="G237" s="186" t="s">
        <v>174</v>
      </c>
      <c r="H237" s="187">
        <v>445.99299999999999</v>
      </c>
      <c r="I237" s="188"/>
      <c r="J237" s="189">
        <f t="shared" si="50"/>
        <v>0</v>
      </c>
      <c r="K237" s="185" t="s">
        <v>153</v>
      </c>
      <c r="L237" s="36"/>
      <c r="M237" s="190" t="s">
        <v>1</v>
      </c>
      <c r="N237" s="191" t="s">
        <v>41</v>
      </c>
      <c r="O237" s="68"/>
      <c r="P237" s="192">
        <f t="shared" si="51"/>
        <v>0</v>
      </c>
      <c r="Q237" s="192">
        <v>0</v>
      </c>
      <c r="R237" s="192">
        <f t="shared" si="52"/>
        <v>0</v>
      </c>
      <c r="S237" s="192">
        <v>0</v>
      </c>
      <c r="T237" s="193">
        <f t="shared" si="5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154</v>
      </c>
      <c r="AT237" s="194" t="s">
        <v>149</v>
      </c>
      <c r="AU237" s="194" t="s">
        <v>86</v>
      </c>
      <c r="AY237" s="14" t="s">
        <v>147</v>
      </c>
      <c r="BE237" s="195">
        <f t="shared" si="54"/>
        <v>0</v>
      </c>
      <c r="BF237" s="195">
        <f t="shared" si="55"/>
        <v>0</v>
      </c>
      <c r="BG237" s="195">
        <f t="shared" si="56"/>
        <v>0</v>
      </c>
      <c r="BH237" s="195">
        <f t="shared" si="57"/>
        <v>0</v>
      </c>
      <c r="BI237" s="195">
        <f t="shared" si="58"/>
        <v>0</v>
      </c>
      <c r="BJ237" s="14" t="s">
        <v>84</v>
      </c>
      <c r="BK237" s="195">
        <f t="shared" si="59"/>
        <v>0</v>
      </c>
      <c r="BL237" s="14" t="s">
        <v>154</v>
      </c>
      <c r="BM237" s="194" t="s">
        <v>565</v>
      </c>
    </row>
    <row r="238" spans="1:65" s="2" customFormat="1" ht="44.25" customHeight="1">
      <c r="A238" s="31"/>
      <c r="B238" s="32"/>
      <c r="C238" s="183" t="s">
        <v>81</v>
      </c>
      <c r="D238" s="183" t="s">
        <v>149</v>
      </c>
      <c r="E238" s="184" t="s">
        <v>566</v>
      </c>
      <c r="F238" s="185" t="s">
        <v>567</v>
      </c>
      <c r="G238" s="186" t="s">
        <v>174</v>
      </c>
      <c r="H238" s="187">
        <v>2442.83</v>
      </c>
      <c r="I238" s="188"/>
      <c r="J238" s="189">
        <f t="shared" si="50"/>
        <v>0</v>
      </c>
      <c r="K238" s="185" t="s">
        <v>153</v>
      </c>
      <c r="L238" s="36"/>
      <c r="M238" s="190" t="s">
        <v>1</v>
      </c>
      <c r="N238" s="191" t="s">
        <v>41</v>
      </c>
      <c r="O238" s="68"/>
      <c r="P238" s="192">
        <f t="shared" si="51"/>
        <v>0</v>
      </c>
      <c r="Q238" s="192">
        <v>0</v>
      </c>
      <c r="R238" s="192">
        <f t="shared" si="52"/>
        <v>0</v>
      </c>
      <c r="S238" s="192">
        <v>0</v>
      </c>
      <c r="T238" s="193">
        <f t="shared" si="5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154</v>
      </c>
      <c r="AT238" s="194" t="s">
        <v>149</v>
      </c>
      <c r="AU238" s="194" t="s">
        <v>86</v>
      </c>
      <c r="AY238" s="14" t="s">
        <v>147</v>
      </c>
      <c r="BE238" s="195">
        <f t="shared" si="54"/>
        <v>0</v>
      </c>
      <c r="BF238" s="195">
        <f t="shared" si="55"/>
        <v>0</v>
      </c>
      <c r="BG238" s="195">
        <f t="shared" si="56"/>
        <v>0</v>
      </c>
      <c r="BH238" s="195">
        <f t="shared" si="57"/>
        <v>0</v>
      </c>
      <c r="BI238" s="195">
        <f t="shared" si="58"/>
        <v>0</v>
      </c>
      <c r="BJ238" s="14" t="s">
        <v>84</v>
      </c>
      <c r="BK238" s="195">
        <f t="shared" si="59"/>
        <v>0</v>
      </c>
      <c r="BL238" s="14" t="s">
        <v>154</v>
      </c>
      <c r="BM238" s="194" t="s">
        <v>568</v>
      </c>
    </row>
    <row r="239" spans="1:65" s="2" customFormat="1" ht="44.25" customHeight="1">
      <c r="A239" s="31"/>
      <c r="B239" s="32"/>
      <c r="C239" s="183" t="s">
        <v>569</v>
      </c>
      <c r="D239" s="183" t="s">
        <v>149</v>
      </c>
      <c r="E239" s="184" t="s">
        <v>570</v>
      </c>
      <c r="F239" s="185" t="s">
        <v>571</v>
      </c>
      <c r="G239" s="186" t="s">
        <v>174</v>
      </c>
      <c r="H239" s="187">
        <v>1093.4549999999999</v>
      </c>
      <c r="I239" s="188"/>
      <c r="J239" s="189">
        <f t="shared" si="50"/>
        <v>0</v>
      </c>
      <c r="K239" s="185" t="s">
        <v>153</v>
      </c>
      <c r="L239" s="36"/>
      <c r="M239" s="190" t="s">
        <v>1</v>
      </c>
      <c r="N239" s="191" t="s">
        <v>41</v>
      </c>
      <c r="O239" s="68"/>
      <c r="P239" s="192">
        <f t="shared" si="51"/>
        <v>0</v>
      </c>
      <c r="Q239" s="192">
        <v>0</v>
      </c>
      <c r="R239" s="192">
        <f t="shared" si="52"/>
        <v>0</v>
      </c>
      <c r="S239" s="192">
        <v>0</v>
      </c>
      <c r="T239" s="193">
        <f t="shared" si="5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4" t="s">
        <v>154</v>
      </c>
      <c r="AT239" s="194" t="s">
        <v>149</v>
      </c>
      <c r="AU239" s="194" t="s">
        <v>86</v>
      </c>
      <c r="AY239" s="14" t="s">
        <v>147</v>
      </c>
      <c r="BE239" s="195">
        <f t="shared" si="54"/>
        <v>0</v>
      </c>
      <c r="BF239" s="195">
        <f t="shared" si="55"/>
        <v>0</v>
      </c>
      <c r="BG239" s="195">
        <f t="shared" si="56"/>
        <v>0</v>
      </c>
      <c r="BH239" s="195">
        <f t="shared" si="57"/>
        <v>0</v>
      </c>
      <c r="BI239" s="195">
        <f t="shared" si="58"/>
        <v>0</v>
      </c>
      <c r="BJ239" s="14" t="s">
        <v>84</v>
      </c>
      <c r="BK239" s="195">
        <f t="shared" si="59"/>
        <v>0</v>
      </c>
      <c r="BL239" s="14" t="s">
        <v>154</v>
      </c>
      <c r="BM239" s="194" t="s">
        <v>572</v>
      </c>
    </row>
    <row r="240" spans="1:65" s="12" customFormat="1" ht="22.9" customHeight="1">
      <c r="B240" s="167"/>
      <c r="C240" s="168"/>
      <c r="D240" s="169" t="s">
        <v>75</v>
      </c>
      <c r="E240" s="181" t="s">
        <v>573</v>
      </c>
      <c r="F240" s="181" t="s">
        <v>574</v>
      </c>
      <c r="G240" s="168"/>
      <c r="H240" s="168"/>
      <c r="I240" s="171"/>
      <c r="J240" s="182">
        <f>BK240</f>
        <v>0</v>
      </c>
      <c r="K240" s="168"/>
      <c r="L240" s="173"/>
      <c r="M240" s="174"/>
      <c r="N240" s="175"/>
      <c r="O240" s="175"/>
      <c r="P240" s="176">
        <f>P241</f>
        <v>0</v>
      </c>
      <c r="Q240" s="175"/>
      <c r="R240" s="176">
        <f>R241</f>
        <v>0</v>
      </c>
      <c r="S240" s="175"/>
      <c r="T240" s="177">
        <f>T241</f>
        <v>0</v>
      </c>
      <c r="AR240" s="178" t="s">
        <v>84</v>
      </c>
      <c r="AT240" s="179" t="s">
        <v>75</v>
      </c>
      <c r="AU240" s="179" t="s">
        <v>84</v>
      </c>
      <c r="AY240" s="178" t="s">
        <v>147</v>
      </c>
      <c r="BK240" s="180">
        <f>BK241</f>
        <v>0</v>
      </c>
    </row>
    <row r="241" spans="1:65" s="2" customFormat="1" ht="33" customHeight="1">
      <c r="A241" s="31"/>
      <c r="B241" s="32"/>
      <c r="C241" s="183" t="s">
        <v>575</v>
      </c>
      <c r="D241" s="183" t="s">
        <v>149</v>
      </c>
      <c r="E241" s="184" t="s">
        <v>576</v>
      </c>
      <c r="F241" s="185" t="s">
        <v>577</v>
      </c>
      <c r="G241" s="186" t="s">
        <v>174</v>
      </c>
      <c r="H241" s="187">
        <v>5625.8429999999998</v>
      </c>
      <c r="I241" s="188"/>
      <c r="J241" s="189">
        <f>ROUND(I241*H241,2)</f>
        <v>0</v>
      </c>
      <c r="K241" s="185" t="s">
        <v>153</v>
      </c>
      <c r="L241" s="36"/>
      <c r="M241" s="190" t="s">
        <v>1</v>
      </c>
      <c r="N241" s="191" t="s">
        <v>41</v>
      </c>
      <c r="O241" s="68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154</v>
      </c>
      <c r="AT241" s="194" t="s">
        <v>149</v>
      </c>
      <c r="AU241" s="194" t="s">
        <v>86</v>
      </c>
      <c r="AY241" s="14" t="s">
        <v>147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4" t="s">
        <v>84</v>
      </c>
      <c r="BK241" s="195">
        <f>ROUND(I241*H241,2)</f>
        <v>0</v>
      </c>
      <c r="BL241" s="14" t="s">
        <v>154</v>
      </c>
      <c r="BM241" s="194" t="s">
        <v>578</v>
      </c>
    </row>
    <row r="242" spans="1:65" s="12" customFormat="1" ht="25.9" customHeight="1">
      <c r="B242" s="167"/>
      <c r="C242" s="168"/>
      <c r="D242" s="169" t="s">
        <v>75</v>
      </c>
      <c r="E242" s="170" t="s">
        <v>579</v>
      </c>
      <c r="F242" s="170" t="s">
        <v>580</v>
      </c>
      <c r="G242" s="168"/>
      <c r="H242" s="168"/>
      <c r="I242" s="171"/>
      <c r="J242" s="172">
        <f>BK242</f>
        <v>0</v>
      </c>
      <c r="K242" s="168"/>
      <c r="L242" s="173"/>
      <c r="M242" s="174"/>
      <c r="N242" s="175"/>
      <c r="O242" s="175"/>
      <c r="P242" s="176">
        <f>P243</f>
        <v>0</v>
      </c>
      <c r="Q242" s="175"/>
      <c r="R242" s="176">
        <f>R243</f>
        <v>0.14285519999999999</v>
      </c>
      <c r="S242" s="175"/>
      <c r="T242" s="177">
        <f>T243</f>
        <v>0</v>
      </c>
      <c r="AR242" s="178" t="s">
        <v>86</v>
      </c>
      <c r="AT242" s="179" t="s">
        <v>75</v>
      </c>
      <c r="AU242" s="179" t="s">
        <v>76</v>
      </c>
      <c r="AY242" s="178" t="s">
        <v>147</v>
      </c>
      <c r="BK242" s="180">
        <f>BK243</f>
        <v>0</v>
      </c>
    </row>
    <row r="243" spans="1:65" s="12" customFormat="1" ht="22.9" customHeight="1">
      <c r="B243" s="167"/>
      <c r="C243" s="168"/>
      <c r="D243" s="169" t="s">
        <v>75</v>
      </c>
      <c r="E243" s="181" t="s">
        <v>581</v>
      </c>
      <c r="F243" s="181" t="s">
        <v>582</v>
      </c>
      <c r="G243" s="168"/>
      <c r="H243" s="168"/>
      <c r="I243" s="171"/>
      <c r="J243" s="182">
        <f>BK243</f>
        <v>0</v>
      </c>
      <c r="K243" s="168"/>
      <c r="L243" s="173"/>
      <c r="M243" s="174"/>
      <c r="N243" s="175"/>
      <c r="O243" s="175"/>
      <c r="P243" s="176">
        <f>SUM(P244:P246)</f>
        <v>0</v>
      </c>
      <c r="Q243" s="175"/>
      <c r="R243" s="176">
        <f>SUM(R244:R246)</f>
        <v>0.14285519999999999</v>
      </c>
      <c r="S243" s="175"/>
      <c r="T243" s="177">
        <f>SUM(T244:T246)</f>
        <v>0</v>
      </c>
      <c r="AR243" s="178" t="s">
        <v>86</v>
      </c>
      <c r="AT243" s="179" t="s">
        <v>75</v>
      </c>
      <c r="AU243" s="179" t="s">
        <v>84</v>
      </c>
      <c r="AY243" s="178" t="s">
        <v>147</v>
      </c>
      <c r="BK243" s="180">
        <f>SUM(BK244:BK246)</f>
        <v>0</v>
      </c>
    </row>
    <row r="244" spans="1:65" s="2" customFormat="1" ht="24.2" customHeight="1">
      <c r="A244" s="31"/>
      <c r="B244" s="32"/>
      <c r="C244" s="183" t="s">
        <v>583</v>
      </c>
      <c r="D244" s="183" t="s">
        <v>149</v>
      </c>
      <c r="E244" s="184" t="s">
        <v>584</v>
      </c>
      <c r="F244" s="185" t="s">
        <v>585</v>
      </c>
      <c r="G244" s="186" t="s">
        <v>152</v>
      </c>
      <c r="H244" s="187">
        <v>351.6</v>
      </c>
      <c r="I244" s="188"/>
      <c r="J244" s="189">
        <f>ROUND(I244*H244,2)</f>
        <v>0</v>
      </c>
      <c r="K244" s="185" t="s">
        <v>153</v>
      </c>
      <c r="L244" s="36"/>
      <c r="M244" s="190" t="s">
        <v>1</v>
      </c>
      <c r="N244" s="191" t="s">
        <v>41</v>
      </c>
      <c r="O244" s="68"/>
      <c r="P244" s="192">
        <f>O244*H244</f>
        <v>0</v>
      </c>
      <c r="Q244" s="192">
        <v>4.0000000000000003E-5</v>
      </c>
      <c r="R244" s="192">
        <f>Q244*H244</f>
        <v>1.4064000000000002E-2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218</v>
      </c>
      <c r="AT244" s="194" t="s">
        <v>149</v>
      </c>
      <c r="AU244" s="194" t="s">
        <v>86</v>
      </c>
      <c r="AY244" s="14" t="s">
        <v>147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218</v>
      </c>
      <c r="BM244" s="194" t="s">
        <v>586</v>
      </c>
    </row>
    <row r="245" spans="1:65" s="2" customFormat="1" ht="24.2" customHeight="1">
      <c r="A245" s="31"/>
      <c r="B245" s="32"/>
      <c r="C245" s="196" t="s">
        <v>587</v>
      </c>
      <c r="D245" s="196" t="s">
        <v>171</v>
      </c>
      <c r="E245" s="197" t="s">
        <v>588</v>
      </c>
      <c r="F245" s="198" t="s">
        <v>589</v>
      </c>
      <c r="G245" s="199" t="s">
        <v>152</v>
      </c>
      <c r="H245" s="200">
        <v>429.30399999999997</v>
      </c>
      <c r="I245" s="201"/>
      <c r="J245" s="202">
        <f>ROUND(I245*H245,2)</f>
        <v>0</v>
      </c>
      <c r="K245" s="198" t="s">
        <v>153</v>
      </c>
      <c r="L245" s="203"/>
      <c r="M245" s="204" t="s">
        <v>1</v>
      </c>
      <c r="N245" s="205" t="s">
        <v>41</v>
      </c>
      <c r="O245" s="68"/>
      <c r="P245" s="192">
        <f>O245*H245</f>
        <v>0</v>
      </c>
      <c r="Q245" s="192">
        <v>2.9999999999999997E-4</v>
      </c>
      <c r="R245" s="192">
        <f>Q245*H245</f>
        <v>0.12879119999999999</v>
      </c>
      <c r="S245" s="192">
        <v>0</v>
      </c>
      <c r="T245" s="193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4" t="s">
        <v>268</v>
      </c>
      <c r="AT245" s="194" t="s">
        <v>171</v>
      </c>
      <c r="AU245" s="194" t="s">
        <v>86</v>
      </c>
      <c r="AY245" s="14" t="s">
        <v>147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4" t="s">
        <v>84</v>
      </c>
      <c r="BK245" s="195">
        <f>ROUND(I245*H245,2)</f>
        <v>0</v>
      </c>
      <c r="BL245" s="14" t="s">
        <v>218</v>
      </c>
      <c r="BM245" s="194" t="s">
        <v>590</v>
      </c>
    </row>
    <row r="246" spans="1:65" s="2" customFormat="1" ht="24.2" customHeight="1">
      <c r="A246" s="31"/>
      <c r="B246" s="32"/>
      <c r="C246" s="183" t="s">
        <v>591</v>
      </c>
      <c r="D246" s="183" t="s">
        <v>149</v>
      </c>
      <c r="E246" s="184" t="s">
        <v>592</v>
      </c>
      <c r="F246" s="185" t="s">
        <v>593</v>
      </c>
      <c r="G246" s="186" t="s">
        <v>174</v>
      </c>
      <c r="H246" s="187">
        <v>0.14299999999999999</v>
      </c>
      <c r="I246" s="188"/>
      <c r="J246" s="189">
        <f>ROUND(I246*H246,2)</f>
        <v>0</v>
      </c>
      <c r="K246" s="185" t="s">
        <v>153</v>
      </c>
      <c r="L246" s="36"/>
      <c r="M246" s="206" t="s">
        <v>1</v>
      </c>
      <c r="N246" s="207" t="s">
        <v>41</v>
      </c>
      <c r="O246" s="208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218</v>
      </c>
      <c r="AT246" s="194" t="s">
        <v>149</v>
      </c>
      <c r="AU246" s="194" t="s">
        <v>86</v>
      </c>
      <c r="AY246" s="14" t="s">
        <v>147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218</v>
      </c>
      <c r="BM246" s="194" t="s">
        <v>594</v>
      </c>
    </row>
    <row r="247" spans="1:65" s="2" customFormat="1" ht="6.95" customHeight="1">
      <c r="A247" s="3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36"/>
      <c r="M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</row>
  </sheetData>
  <sheetProtection algorithmName="SHA-512" hashValue="9USSI7uyCgCApMrfdGFRtG2krT2VMwijinoOFuMtkcZWceSeikh+i+gRImPL1MJF2m76pDjkvXy5EWqHG4FAPg==" saltValue="PMgYVinG/8Py/8d6UF1JRdFDl57rhYhqQ6pRKOT/Ohh2nkqntTKZjsmvo4zJnMBTsBHSw/kEGF8DjDiZS0YQGg==" spinCount="100000" sheet="1" objects="1" scenarios="1" formatColumns="0" formatRows="0" autoFilter="0"/>
  <autoFilter ref="C125:K24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595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ROUND((SUM(BE129:BE248)),  2)</f>
        <v>0</v>
      </c>
      <c r="G33" s="31"/>
      <c r="H33" s="31"/>
      <c r="I33" s="121">
        <v>0.21</v>
      </c>
      <c r="J33" s="120">
        <f>ROUND(((SUM(BE129:BE248))*I33),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ROUND((SUM(BF129:BF248)),  2)</f>
        <v>0</v>
      </c>
      <c r="G34" s="31"/>
      <c r="H34" s="31"/>
      <c r="I34" s="121">
        <v>0.15</v>
      </c>
      <c r="J34" s="120">
        <f>ROUND(((SUM(BF129:BF248))*I34),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ROUND((SUM(BG129:BG248)),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ROUND((SUM(BH129:BH248)),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ROUND((SUM(BI129:BI248)),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300.1 - Kanalizace ul. Královská cesta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J130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J131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596</v>
      </c>
      <c r="E99" s="153"/>
      <c r="F99" s="153"/>
      <c r="G99" s="153"/>
      <c r="H99" s="153"/>
      <c r="I99" s="153"/>
      <c r="J99" s="154">
        <f>J145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125</v>
      </c>
      <c r="E100" s="153"/>
      <c r="F100" s="153"/>
      <c r="G100" s="153"/>
      <c r="H100" s="153"/>
      <c r="I100" s="153"/>
      <c r="J100" s="154">
        <f>J147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597</v>
      </c>
      <c r="E101" s="153"/>
      <c r="F101" s="153"/>
      <c r="G101" s="153"/>
      <c r="H101" s="153"/>
      <c r="I101" s="153"/>
      <c r="J101" s="154">
        <f>J150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126</v>
      </c>
      <c r="E102" s="153"/>
      <c r="F102" s="153"/>
      <c r="G102" s="153"/>
      <c r="H102" s="153"/>
      <c r="I102" s="153"/>
      <c r="J102" s="154">
        <f>J158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598</v>
      </c>
      <c r="E103" s="153"/>
      <c r="F103" s="153"/>
      <c r="G103" s="153"/>
      <c r="H103" s="153"/>
      <c r="I103" s="153"/>
      <c r="J103" s="154">
        <f>J164</f>
        <v>0</v>
      </c>
      <c r="K103" s="151"/>
      <c r="L103" s="155"/>
    </row>
    <row r="104" spans="1:31" s="10" customFormat="1" ht="14.85" customHeight="1">
      <c r="B104" s="150"/>
      <c r="C104" s="151"/>
      <c r="D104" s="152" t="s">
        <v>599</v>
      </c>
      <c r="E104" s="153"/>
      <c r="F104" s="153"/>
      <c r="G104" s="153"/>
      <c r="H104" s="153"/>
      <c r="I104" s="153"/>
      <c r="J104" s="154">
        <f>J165</f>
        <v>0</v>
      </c>
      <c r="K104" s="151"/>
      <c r="L104" s="155"/>
    </row>
    <row r="105" spans="1:31" s="10" customFormat="1" ht="14.85" customHeight="1">
      <c r="B105" s="150"/>
      <c r="C105" s="151"/>
      <c r="D105" s="152" t="s">
        <v>600</v>
      </c>
      <c r="E105" s="153"/>
      <c r="F105" s="153"/>
      <c r="G105" s="153"/>
      <c r="H105" s="153"/>
      <c r="I105" s="153"/>
      <c r="J105" s="154">
        <f>J198</f>
        <v>0</v>
      </c>
      <c r="K105" s="151"/>
      <c r="L105" s="155"/>
    </row>
    <row r="106" spans="1:31" s="10" customFormat="1" ht="14.85" customHeight="1">
      <c r="B106" s="150"/>
      <c r="C106" s="151"/>
      <c r="D106" s="152" t="s">
        <v>601</v>
      </c>
      <c r="E106" s="153"/>
      <c r="F106" s="153"/>
      <c r="G106" s="153"/>
      <c r="H106" s="153"/>
      <c r="I106" s="153"/>
      <c r="J106" s="154">
        <f>J215</f>
        <v>0</v>
      </c>
      <c r="K106" s="151"/>
      <c r="L106" s="155"/>
    </row>
    <row r="107" spans="1:31" s="10" customFormat="1" ht="19.899999999999999" customHeight="1">
      <c r="B107" s="150"/>
      <c r="C107" s="151"/>
      <c r="D107" s="152" t="s">
        <v>602</v>
      </c>
      <c r="E107" s="153"/>
      <c r="F107" s="153"/>
      <c r="G107" s="153"/>
      <c r="H107" s="153"/>
      <c r="I107" s="153"/>
      <c r="J107" s="154">
        <f>J226</f>
        <v>0</v>
      </c>
      <c r="K107" s="151"/>
      <c r="L107" s="155"/>
    </row>
    <row r="108" spans="1:31" s="10" customFormat="1" ht="19.899999999999999" customHeight="1">
      <c r="B108" s="150"/>
      <c r="C108" s="151"/>
      <c r="D108" s="152" t="s">
        <v>128</v>
      </c>
      <c r="E108" s="153"/>
      <c r="F108" s="153"/>
      <c r="G108" s="153"/>
      <c r="H108" s="153"/>
      <c r="I108" s="153"/>
      <c r="J108" s="154">
        <f>J237</f>
        <v>0</v>
      </c>
      <c r="K108" s="151"/>
      <c r="L108" s="155"/>
    </row>
    <row r="109" spans="1:31" s="10" customFormat="1" ht="19.899999999999999" customHeight="1">
      <c r="B109" s="150"/>
      <c r="C109" s="151"/>
      <c r="D109" s="152" t="s">
        <v>129</v>
      </c>
      <c r="E109" s="153"/>
      <c r="F109" s="153"/>
      <c r="G109" s="153"/>
      <c r="H109" s="153"/>
      <c r="I109" s="153"/>
      <c r="J109" s="154">
        <f>J246</f>
        <v>0</v>
      </c>
      <c r="K109" s="151"/>
      <c r="L109" s="155"/>
    </row>
    <row r="110" spans="1:31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132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59" t="str">
        <f>E7</f>
        <v>Rekonstrukce ul. Královská cesta (úsek Polepská - Vávrova), Kolín</v>
      </c>
      <c r="F119" s="260"/>
      <c r="G119" s="260"/>
      <c r="H119" s="260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115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15" t="str">
        <f>E9</f>
        <v>300.1 - Kanalizace ul. Královská cesta</v>
      </c>
      <c r="F121" s="261"/>
      <c r="G121" s="261"/>
      <c r="H121" s="261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F12</f>
        <v>Kolín</v>
      </c>
      <c r="G123" s="33"/>
      <c r="H123" s="33"/>
      <c r="I123" s="26" t="s">
        <v>22</v>
      </c>
      <c r="J123" s="63" t="str">
        <f>IF(J12="","",J12)</f>
        <v>6. 12. 2022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24</v>
      </c>
      <c r="D125" s="33"/>
      <c r="E125" s="33"/>
      <c r="F125" s="24" t="str">
        <f>E15</f>
        <v>Město Kolín</v>
      </c>
      <c r="G125" s="33"/>
      <c r="H125" s="33"/>
      <c r="I125" s="26" t="s">
        <v>30</v>
      </c>
      <c r="J125" s="29" t="str">
        <f>E21</f>
        <v>TIMAO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28</v>
      </c>
      <c r="D126" s="33"/>
      <c r="E126" s="33"/>
      <c r="F126" s="24" t="str">
        <f>IF(E18="","",E18)</f>
        <v>Vyplň údaj</v>
      </c>
      <c r="G126" s="33"/>
      <c r="H126" s="33"/>
      <c r="I126" s="26" t="s">
        <v>33</v>
      </c>
      <c r="J126" s="29" t="str">
        <f>E24</f>
        <v xml:space="preserve"> 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56"/>
      <c r="B128" s="157"/>
      <c r="C128" s="158" t="s">
        <v>133</v>
      </c>
      <c r="D128" s="159" t="s">
        <v>61</v>
      </c>
      <c r="E128" s="159" t="s">
        <v>57</v>
      </c>
      <c r="F128" s="159" t="s">
        <v>58</v>
      </c>
      <c r="G128" s="159" t="s">
        <v>134</v>
      </c>
      <c r="H128" s="159" t="s">
        <v>135</v>
      </c>
      <c r="I128" s="159" t="s">
        <v>136</v>
      </c>
      <c r="J128" s="159" t="s">
        <v>119</v>
      </c>
      <c r="K128" s="160" t="s">
        <v>137</v>
      </c>
      <c r="L128" s="161"/>
      <c r="M128" s="72" t="s">
        <v>1</v>
      </c>
      <c r="N128" s="73" t="s">
        <v>40</v>
      </c>
      <c r="O128" s="73" t="s">
        <v>138</v>
      </c>
      <c r="P128" s="73" t="s">
        <v>139</v>
      </c>
      <c r="Q128" s="73" t="s">
        <v>140</v>
      </c>
      <c r="R128" s="73" t="s">
        <v>141</v>
      </c>
      <c r="S128" s="73" t="s">
        <v>142</v>
      </c>
      <c r="T128" s="74" t="s">
        <v>143</v>
      </c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</row>
    <row r="129" spans="1:65" s="2" customFormat="1" ht="22.9" customHeight="1">
      <c r="A129" s="31"/>
      <c r="B129" s="32"/>
      <c r="C129" s="79" t="s">
        <v>144</v>
      </c>
      <c r="D129" s="33"/>
      <c r="E129" s="33"/>
      <c r="F129" s="33"/>
      <c r="G129" s="33"/>
      <c r="H129" s="33"/>
      <c r="I129" s="33"/>
      <c r="J129" s="162">
        <f>BK129</f>
        <v>0</v>
      </c>
      <c r="K129" s="33"/>
      <c r="L129" s="36"/>
      <c r="M129" s="75"/>
      <c r="N129" s="163"/>
      <c r="O129" s="76"/>
      <c r="P129" s="164">
        <f>P130</f>
        <v>0</v>
      </c>
      <c r="Q129" s="76"/>
      <c r="R129" s="164">
        <f>R130</f>
        <v>2740.0031559200002</v>
      </c>
      <c r="S129" s="76"/>
      <c r="T129" s="165">
        <f>T130</f>
        <v>271.75299999999999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75</v>
      </c>
      <c r="AU129" s="14" t="s">
        <v>121</v>
      </c>
      <c r="BK129" s="166">
        <f>BK130</f>
        <v>0</v>
      </c>
    </row>
    <row r="130" spans="1:65" s="12" customFormat="1" ht="25.9" customHeight="1">
      <c r="B130" s="167"/>
      <c r="C130" s="168"/>
      <c r="D130" s="169" t="s">
        <v>75</v>
      </c>
      <c r="E130" s="170" t="s">
        <v>145</v>
      </c>
      <c r="F130" s="170" t="s">
        <v>146</v>
      </c>
      <c r="G130" s="168"/>
      <c r="H130" s="168"/>
      <c r="I130" s="171"/>
      <c r="J130" s="172">
        <f>BK130</f>
        <v>0</v>
      </c>
      <c r="K130" s="168"/>
      <c r="L130" s="173"/>
      <c r="M130" s="174"/>
      <c r="N130" s="175"/>
      <c r="O130" s="175"/>
      <c r="P130" s="176">
        <f>P131+P145+P147+P150+P158+P164+P226+P237+P246</f>
        <v>0</v>
      </c>
      <c r="Q130" s="175"/>
      <c r="R130" s="176">
        <f>R131+R145+R147+R150+R158+R164+R226+R237+R246</f>
        <v>2740.0031559200002</v>
      </c>
      <c r="S130" s="175"/>
      <c r="T130" s="177">
        <f>T131+T145+T147+T150+T158+T164+T226+T237+T246</f>
        <v>271.75299999999999</v>
      </c>
      <c r="AR130" s="178" t="s">
        <v>84</v>
      </c>
      <c r="AT130" s="179" t="s">
        <v>75</v>
      </c>
      <c r="AU130" s="179" t="s">
        <v>76</v>
      </c>
      <c r="AY130" s="178" t="s">
        <v>147</v>
      </c>
      <c r="BK130" s="180">
        <f>BK131+BK145+BK147+BK150+BK158+BK164+BK226+BK237+BK246</f>
        <v>0</v>
      </c>
    </row>
    <row r="131" spans="1:65" s="12" customFormat="1" ht="22.9" customHeight="1">
      <c r="B131" s="167"/>
      <c r="C131" s="168"/>
      <c r="D131" s="169" t="s">
        <v>75</v>
      </c>
      <c r="E131" s="181" t="s">
        <v>84</v>
      </c>
      <c r="F131" s="181" t="s">
        <v>148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SUM(P132:P144)</f>
        <v>0</v>
      </c>
      <c r="Q131" s="175"/>
      <c r="R131" s="176">
        <f>SUM(R132:R144)</f>
        <v>1882.3560754</v>
      </c>
      <c r="S131" s="175"/>
      <c r="T131" s="177">
        <f>SUM(T132:T144)</f>
        <v>0</v>
      </c>
      <c r="AR131" s="178" t="s">
        <v>84</v>
      </c>
      <c r="AT131" s="179" t="s">
        <v>75</v>
      </c>
      <c r="AU131" s="179" t="s">
        <v>84</v>
      </c>
      <c r="AY131" s="178" t="s">
        <v>147</v>
      </c>
      <c r="BK131" s="180">
        <f>SUM(BK132:BK144)</f>
        <v>0</v>
      </c>
    </row>
    <row r="132" spans="1:65" s="2" customFormat="1" ht="16.5" customHeight="1">
      <c r="A132" s="31"/>
      <c r="B132" s="32"/>
      <c r="C132" s="183" t="s">
        <v>154</v>
      </c>
      <c r="D132" s="183" t="s">
        <v>149</v>
      </c>
      <c r="E132" s="184" t="s">
        <v>603</v>
      </c>
      <c r="F132" s="185" t="s">
        <v>604</v>
      </c>
      <c r="G132" s="186" t="s">
        <v>182</v>
      </c>
      <c r="H132" s="187">
        <v>23.8</v>
      </c>
      <c r="I132" s="188"/>
      <c r="J132" s="189">
        <f t="shared" ref="J132:J144" si="0">ROUND(I132*H132,2)</f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ref="P132:P144" si="1">O132*H132</f>
        <v>0</v>
      </c>
      <c r="Q132" s="192">
        <v>3.6900000000000002E-2</v>
      </c>
      <c r="R132" s="192">
        <f t="shared" ref="R132:R144" si="2">Q132*H132</f>
        <v>0.87822000000000011</v>
      </c>
      <c r="S132" s="192">
        <v>0</v>
      </c>
      <c r="T132" s="193">
        <f t="shared" ref="T132:T144" si="3"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ref="BE132:BE144" si="4">IF(N132="základní",J132,0)</f>
        <v>0</v>
      </c>
      <c r="BF132" s="195">
        <f t="shared" ref="BF132:BF144" si="5">IF(N132="snížená",J132,0)</f>
        <v>0</v>
      </c>
      <c r="BG132" s="195">
        <f t="shared" ref="BG132:BG144" si="6">IF(N132="zákl. přenesená",J132,0)</f>
        <v>0</v>
      </c>
      <c r="BH132" s="195">
        <f t="shared" ref="BH132:BH144" si="7">IF(N132="sníž. přenesená",J132,0)</f>
        <v>0</v>
      </c>
      <c r="BI132" s="195">
        <f t="shared" ref="BI132:BI144" si="8">IF(N132="nulová",J132,0)</f>
        <v>0</v>
      </c>
      <c r="BJ132" s="14" t="s">
        <v>84</v>
      </c>
      <c r="BK132" s="195">
        <f t="shared" ref="BK132:BK144" si="9">ROUND(I132*H132,2)</f>
        <v>0</v>
      </c>
      <c r="BL132" s="14" t="s">
        <v>154</v>
      </c>
      <c r="BM132" s="194" t="s">
        <v>605</v>
      </c>
    </row>
    <row r="133" spans="1:65" s="2" customFormat="1" ht="24.2" customHeight="1">
      <c r="A133" s="31"/>
      <c r="B133" s="32"/>
      <c r="C133" s="183" t="s">
        <v>166</v>
      </c>
      <c r="D133" s="183" t="s">
        <v>149</v>
      </c>
      <c r="E133" s="184" t="s">
        <v>606</v>
      </c>
      <c r="F133" s="185" t="s">
        <v>607</v>
      </c>
      <c r="G133" s="186" t="s">
        <v>182</v>
      </c>
      <c r="H133" s="187">
        <v>2.8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8.6800000000000002E-3</v>
      </c>
      <c r="R133" s="192">
        <f t="shared" si="2"/>
        <v>2.4303999999999999E-2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608</v>
      </c>
    </row>
    <row r="134" spans="1:65" s="2" customFormat="1" ht="24.2" customHeight="1">
      <c r="A134" s="31"/>
      <c r="B134" s="32"/>
      <c r="C134" s="183" t="s">
        <v>170</v>
      </c>
      <c r="D134" s="183" t="s">
        <v>149</v>
      </c>
      <c r="E134" s="184" t="s">
        <v>609</v>
      </c>
      <c r="F134" s="185" t="s">
        <v>610</v>
      </c>
      <c r="G134" s="186" t="s">
        <v>182</v>
      </c>
      <c r="H134" s="187">
        <v>22.1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6.053E-2</v>
      </c>
      <c r="R134" s="192">
        <f t="shared" si="2"/>
        <v>1.3377130000000002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611</v>
      </c>
    </row>
    <row r="135" spans="1:65" s="2" customFormat="1" ht="33" customHeight="1">
      <c r="A135" s="31"/>
      <c r="B135" s="32"/>
      <c r="C135" s="183" t="s">
        <v>516</v>
      </c>
      <c r="D135" s="183" t="s">
        <v>149</v>
      </c>
      <c r="E135" s="184" t="s">
        <v>612</v>
      </c>
      <c r="F135" s="185" t="s">
        <v>613</v>
      </c>
      <c r="G135" s="186" t="s">
        <v>249</v>
      </c>
      <c r="H135" s="187">
        <v>3.306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614</v>
      </c>
    </row>
    <row r="136" spans="1:65" s="2" customFormat="1" ht="37.9" customHeight="1">
      <c r="A136" s="31"/>
      <c r="B136" s="32"/>
      <c r="C136" s="183" t="s">
        <v>175</v>
      </c>
      <c r="D136" s="183" t="s">
        <v>149</v>
      </c>
      <c r="E136" s="184" t="s">
        <v>615</v>
      </c>
      <c r="F136" s="185" t="s">
        <v>616</v>
      </c>
      <c r="G136" s="186" t="s">
        <v>249</v>
      </c>
      <c r="H136" s="187">
        <v>1381.443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617</v>
      </c>
    </row>
    <row r="137" spans="1:65" s="2" customFormat="1" ht="33" customHeight="1">
      <c r="A137" s="31"/>
      <c r="B137" s="32"/>
      <c r="C137" s="183" t="s">
        <v>512</v>
      </c>
      <c r="D137" s="183" t="s">
        <v>149</v>
      </c>
      <c r="E137" s="184" t="s">
        <v>618</v>
      </c>
      <c r="F137" s="185" t="s">
        <v>619</v>
      </c>
      <c r="G137" s="186" t="s">
        <v>249</v>
      </c>
      <c r="H137" s="187">
        <v>50.82</v>
      </c>
      <c r="I137" s="188"/>
      <c r="J137" s="189">
        <f t="shared" si="0"/>
        <v>0</v>
      </c>
      <c r="K137" s="185" t="s">
        <v>153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154</v>
      </c>
      <c r="AT137" s="194" t="s">
        <v>149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620</v>
      </c>
    </row>
    <row r="138" spans="1:65" s="2" customFormat="1" ht="24.2" customHeight="1">
      <c r="A138" s="31"/>
      <c r="B138" s="32"/>
      <c r="C138" s="183" t="s">
        <v>184</v>
      </c>
      <c r="D138" s="183" t="s">
        <v>149</v>
      </c>
      <c r="E138" s="184" t="s">
        <v>621</v>
      </c>
      <c r="F138" s="185" t="s">
        <v>622</v>
      </c>
      <c r="G138" s="186" t="s">
        <v>249</v>
      </c>
      <c r="H138" s="187">
        <v>160.71</v>
      </c>
      <c r="I138" s="188"/>
      <c r="J138" s="189">
        <f t="shared" si="0"/>
        <v>0</v>
      </c>
      <c r="K138" s="185" t="s">
        <v>153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86</v>
      </c>
      <c r="AY138" s="14" t="s">
        <v>147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154</v>
      </c>
      <c r="BM138" s="194" t="s">
        <v>623</v>
      </c>
    </row>
    <row r="139" spans="1:65" s="2" customFormat="1" ht="24.2" customHeight="1">
      <c r="A139" s="31"/>
      <c r="B139" s="32"/>
      <c r="C139" s="183" t="s">
        <v>191</v>
      </c>
      <c r="D139" s="183" t="s">
        <v>149</v>
      </c>
      <c r="E139" s="184" t="s">
        <v>624</v>
      </c>
      <c r="F139" s="185" t="s">
        <v>625</v>
      </c>
      <c r="G139" s="186" t="s">
        <v>152</v>
      </c>
      <c r="H139" s="187">
        <v>1451.31</v>
      </c>
      <c r="I139" s="188"/>
      <c r="J139" s="189">
        <f t="shared" si="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6.4000000000000005E-4</v>
      </c>
      <c r="R139" s="192">
        <f t="shared" si="2"/>
        <v>0.92883840000000006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154</v>
      </c>
      <c r="BM139" s="194" t="s">
        <v>626</v>
      </c>
    </row>
    <row r="140" spans="1:65" s="2" customFormat="1" ht="24.2" customHeight="1">
      <c r="A140" s="31"/>
      <c r="B140" s="32"/>
      <c r="C140" s="183" t="s">
        <v>203</v>
      </c>
      <c r="D140" s="183" t="s">
        <v>149</v>
      </c>
      <c r="E140" s="184" t="s">
        <v>627</v>
      </c>
      <c r="F140" s="185" t="s">
        <v>628</v>
      </c>
      <c r="G140" s="186" t="s">
        <v>152</v>
      </c>
      <c r="H140" s="187">
        <v>1451.31</v>
      </c>
      <c r="I140" s="188"/>
      <c r="J140" s="189">
        <f t="shared" si="0"/>
        <v>0</v>
      </c>
      <c r="K140" s="185" t="s">
        <v>153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154</v>
      </c>
      <c r="AT140" s="194" t="s">
        <v>149</v>
      </c>
      <c r="AU140" s="194" t="s">
        <v>86</v>
      </c>
      <c r="AY140" s="14" t="s">
        <v>147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154</v>
      </c>
      <c r="BM140" s="194" t="s">
        <v>629</v>
      </c>
    </row>
    <row r="141" spans="1:65" s="2" customFormat="1" ht="37.9" customHeight="1">
      <c r="A141" s="31"/>
      <c r="B141" s="32"/>
      <c r="C141" s="183" t="s">
        <v>630</v>
      </c>
      <c r="D141" s="183" t="s">
        <v>149</v>
      </c>
      <c r="E141" s="184" t="s">
        <v>631</v>
      </c>
      <c r="F141" s="185" t="s">
        <v>632</v>
      </c>
      <c r="G141" s="186" t="s">
        <v>249</v>
      </c>
      <c r="H141" s="187">
        <v>428.5</v>
      </c>
      <c r="I141" s="188"/>
      <c r="J141" s="189">
        <f t="shared" si="0"/>
        <v>0</v>
      </c>
      <c r="K141" s="185" t="s">
        <v>153</v>
      </c>
      <c r="L141" s="36"/>
      <c r="M141" s="190" t="s">
        <v>1</v>
      </c>
      <c r="N141" s="191" t="s">
        <v>41</v>
      </c>
      <c r="O141" s="68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86</v>
      </c>
      <c r="AY141" s="14" t="s">
        <v>147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154</v>
      </c>
      <c r="BM141" s="194" t="s">
        <v>633</v>
      </c>
    </row>
    <row r="142" spans="1:65" s="2" customFormat="1" ht="24.2" customHeight="1">
      <c r="A142" s="31"/>
      <c r="B142" s="32"/>
      <c r="C142" s="183" t="s">
        <v>634</v>
      </c>
      <c r="D142" s="183" t="s">
        <v>149</v>
      </c>
      <c r="E142" s="184" t="s">
        <v>635</v>
      </c>
      <c r="F142" s="185" t="s">
        <v>636</v>
      </c>
      <c r="G142" s="186" t="s">
        <v>249</v>
      </c>
      <c r="H142" s="187">
        <v>428.5</v>
      </c>
      <c r="I142" s="188"/>
      <c r="J142" s="189">
        <f t="shared" si="0"/>
        <v>0</v>
      </c>
      <c r="K142" s="185" t="s">
        <v>153</v>
      </c>
      <c r="L142" s="36"/>
      <c r="M142" s="190" t="s">
        <v>1</v>
      </c>
      <c r="N142" s="191" t="s">
        <v>41</v>
      </c>
      <c r="O142" s="68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154</v>
      </c>
      <c r="AT142" s="194" t="s">
        <v>149</v>
      </c>
      <c r="AU142" s="194" t="s">
        <v>86</v>
      </c>
      <c r="AY142" s="14" t="s">
        <v>147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4" t="s">
        <v>84</v>
      </c>
      <c r="BK142" s="195">
        <f t="shared" si="9"/>
        <v>0</v>
      </c>
      <c r="BL142" s="14" t="s">
        <v>154</v>
      </c>
      <c r="BM142" s="194" t="s">
        <v>637</v>
      </c>
    </row>
    <row r="143" spans="1:65" s="2" customFormat="1" ht="24.2" customHeight="1">
      <c r="A143" s="31"/>
      <c r="B143" s="32"/>
      <c r="C143" s="183" t="s">
        <v>207</v>
      </c>
      <c r="D143" s="183" t="s">
        <v>149</v>
      </c>
      <c r="E143" s="184" t="s">
        <v>638</v>
      </c>
      <c r="F143" s="185" t="s">
        <v>639</v>
      </c>
      <c r="G143" s="186" t="s">
        <v>249</v>
      </c>
      <c r="H143" s="187">
        <v>989.04600000000005</v>
      </c>
      <c r="I143" s="188"/>
      <c r="J143" s="189">
        <f t="shared" si="0"/>
        <v>0</v>
      </c>
      <c r="K143" s="185" t="s">
        <v>153</v>
      </c>
      <c r="L143" s="36"/>
      <c r="M143" s="190" t="s">
        <v>1</v>
      </c>
      <c r="N143" s="191" t="s">
        <v>41</v>
      </c>
      <c r="O143" s="68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154</v>
      </c>
      <c r="AT143" s="194" t="s">
        <v>149</v>
      </c>
      <c r="AU143" s="194" t="s">
        <v>86</v>
      </c>
      <c r="AY143" s="14" t="s">
        <v>147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4" t="s">
        <v>84</v>
      </c>
      <c r="BK143" s="195">
        <f t="shared" si="9"/>
        <v>0</v>
      </c>
      <c r="BL143" s="14" t="s">
        <v>154</v>
      </c>
      <c r="BM143" s="194" t="s">
        <v>640</v>
      </c>
    </row>
    <row r="144" spans="1:65" s="2" customFormat="1" ht="16.5" customHeight="1">
      <c r="A144" s="31"/>
      <c r="B144" s="32"/>
      <c r="C144" s="196" t="s">
        <v>195</v>
      </c>
      <c r="D144" s="196" t="s">
        <v>171</v>
      </c>
      <c r="E144" s="197" t="s">
        <v>641</v>
      </c>
      <c r="F144" s="198" t="s">
        <v>642</v>
      </c>
      <c r="G144" s="199" t="s">
        <v>174</v>
      </c>
      <c r="H144" s="200">
        <v>1879.1869999999999</v>
      </c>
      <c r="I144" s="201"/>
      <c r="J144" s="202">
        <f t="shared" si="0"/>
        <v>0</v>
      </c>
      <c r="K144" s="198" t="s">
        <v>153</v>
      </c>
      <c r="L144" s="203"/>
      <c r="M144" s="204" t="s">
        <v>1</v>
      </c>
      <c r="N144" s="205" t="s">
        <v>41</v>
      </c>
      <c r="O144" s="68"/>
      <c r="P144" s="192">
        <f t="shared" si="1"/>
        <v>0</v>
      </c>
      <c r="Q144" s="192">
        <v>1</v>
      </c>
      <c r="R144" s="192">
        <f t="shared" si="2"/>
        <v>1879.1869999999999</v>
      </c>
      <c r="S144" s="192">
        <v>0</v>
      </c>
      <c r="T144" s="19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175</v>
      </c>
      <c r="AT144" s="194" t="s">
        <v>171</v>
      </c>
      <c r="AU144" s="194" t="s">
        <v>86</v>
      </c>
      <c r="AY144" s="14" t="s">
        <v>147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4" t="s">
        <v>84</v>
      </c>
      <c r="BK144" s="195">
        <f t="shared" si="9"/>
        <v>0</v>
      </c>
      <c r="BL144" s="14" t="s">
        <v>154</v>
      </c>
      <c r="BM144" s="194" t="s">
        <v>643</v>
      </c>
    </row>
    <row r="145" spans="1:65" s="12" customFormat="1" ht="22.9" customHeight="1">
      <c r="B145" s="167"/>
      <c r="C145" s="168"/>
      <c r="D145" s="169" t="s">
        <v>75</v>
      </c>
      <c r="E145" s="181" t="s">
        <v>177</v>
      </c>
      <c r="F145" s="181" t="s">
        <v>178</v>
      </c>
      <c r="G145" s="168"/>
      <c r="H145" s="168"/>
      <c r="I145" s="171"/>
      <c r="J145" s="182">
        <f>BK145</f>
        <v>0</v>
      </c>
      <c r="K145" s="168"/>
      <c r="L145" s="173"/>
      <c r="M145" s="174"/>
      <c r="N145" s="175"/>
      <c r="O145" s="175"/>
      <c r="P145" s="176">
        <f>P146</f>
        <v>0</v>
      </c>
      <c r="Q145" s="175"/>
      <c r="R145" s="176">
        <f>R146</f>
        <v>0</v>
      </c>
      <c r="S145" s="175"/>
      <c r="T145" s="177">
        <f>T146</f>
        <v>2.552</v>
      </c>
      <c r="AR145" s="178" t="s">
        <v>84</v>
      </c>
      <c r="AT145" s="179" t="s">
        <v>75</v>
      </c>
      <c r="AU145" s="179" t="s">
        <v>84</v>
      </c>
      <c r="AY145" s="178" t="s">
        <v>147</v>
      </c>
      <c r="BK145" s="180">
        <f>BK146</f>
        <v>0</v>
      </c>
    </row>
    <row r="146" spans="1:65" s="2" customFormat="1" ht="24.2" customHeight="1">
      <c r="A146" s="31"/>
      <c r="B146" s="32"/>
      <c r="C146" s="183" t="s">
        <v>86</v>
      </c>
      <c r="D146" s="183" t="s">
        <v>149</v>
      </c>
      <c r="E146" s="184" t="s">
        <v>644</v>
      </c>
      <c r="F146" s="185" t="s">
        <v>645</v>
      </c>
      <c r="G146" s="186" t="s">
        <v>152</v>
      </c>
      <c r="H146" s="187">
        <v>11.6</v>
      </c>
      <c r="I146" s="188"/>
      <c r="J146" s="189">
        <f>ROUND(I146*H146,2)</f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0.22</v>
      </c>
      <c r="T146" s="193">
        <f>S146*H146</f>
        <v>2.552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154</v>
      </c>
      <c r="BM146" s="194" t="s">
        <v>646</v>
      </c>
    </row>
    <row r="147" spans="1:65" s="12" customFormat="1" ht="22.9" customHeight="1">
      <c r="B147" s="167"/>
      <c r="C147" s="168"/>
      <c r="D147" s="169" t="s">
        <v>75</v>
      </c>
      <c r="E147" s="181" t="s">
        <v>86</v>
      </c>
      <c r="F147" s="181" t="s">
        <v>245</v>
      </c>
      <c r="G147" s="168"/>
      <c r="H147" s="168"/>
      <c r="I147" s="171"/>
      <c r="J147" s="182">
        <f>BK147</f>
        <v>0</v>
      </c>
      <c r="K147" s="168"/>
      <c r="L147" s="173"/>
      <c r="M147" s="174"/>
      <c r="N147" s="175"/>
      <c r="O147" s="175"/>
      <c r="P147" s="176">
        <f>SUM(P148:P149)</f>
        <v>0</v>
      </c>
      <c r="Q147" s="175"/>
      <c r="R147" s="176">
        <f>SUM(R148:R149)</f>
        <v>1.0892999999999999</v>
      </c>
      <c r="S147" s="175"/>
      <c r="T147" s="177">
        <f>SUM(T148:T149)</f>
        <v>0</v>
      </c>
      <c r="AR147" s="178" t="s">
        <v>84</v>
      </c>
      <c r="AT147" s="179" t="s">
        <v>75</v>
      </c>
      <c r="AU147" s="179" t="s">
        <v>84</v>
      </c>
      <c r="AY147" s="178" t="s">
        <v>147</v>
      </c>
      <c r="BK147" s="180">
        <f>SUM(BK148:BK149)</f>
        <v>0</v>
      </c>
    </row>
    <row r="148" spans="1:65" s="2" customFormat="1" ht="16.5" customHeight="1">
      <c r="A148" s="31"/>
      <c r="B148" s="32"/>
      <c r="C148" s="183" t="s">
        <v>179</v>
      </c>
      <c r="D148" s="183" t="s">
        <v>149</v>
      </c>
      <c r="E148" s="184" t="s">
        <v>647</v>
      </c>
      <c r="F148" s="185" t="s">
        <v>648</v>
      </c>
      <c r="G148" s="186" t="s">
        <v>182</v>
      </c>
      <c r="H148" s="187">
        <v>150</v>
      </c>
      <c r="I148" s="188"/>
      <c r="J148" s="189">
        <f>ROUND(I148*H148,2)</f>
        <v>0</v>
      </c>
      <c r="K148" s="185" t="s">
        <v>153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7.1900000000000002E-3</v>
      </c>
      <c r="R148" s="192">
        <f>Q148*H148</f>
        <v>1.0785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86</v>
      </c>
      <c r="AY148" s="14" t="s">
        <v>147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154</v>
      </c>
      <c r="BM148" s="194" t="s">
        <v>649</v>
      </c>
    </row>
    <row r="149" spans="1:65" s="2" customFormat="1" ht="24.2" customHeight="1">
      <c r="A149" s="31"/>
      <c r="B149" s="32"/>
      <c r="C149" s="183" t="s">
        <v>479</v>
      </c>
      <c r="D149" s="183" t="s">
        <v>149</v>
      </c>
      <c r="E149" s="184" t="s">
        <v>650</v>
      </c>
      <c r="F149" s="185" t="s">
        <v>651</v>
      </c>
      <c r="G149" s="186" t="s">
        <v>652</v>
      </c>
      <c r="H149" s="187">
        <v>360</v>
      </c>
      <c r="I149" s="188"/>
      <c r="J149" s="189">
        <f>ROUND(I149*H149,2)</f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>O149*H149</f>
        <v>0</v>
      </c>
      <c r="Q149" s="192">
        <v>3.0000000000000001E-5</v>
      </c>
      <c r="R149" s="192">
        <f>Q149*H149</f>
        <v>1.0800000000000001E-2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86</v>
      </c>
      <c r="AY149" s="14" t="s">
        <v>147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84</v>
      </c>
      <c r="BK149" s="195">
        <f>ROUND(I149*H149,2)</f>
        <v>0</v>
      </c>
      <c r="BL149" s="14" t="s">
        <v>154</v>
      </c>
      <c r="BM149" s="194" t="s">
        <v>653</v>
      </c>
    </row>
    <row r="150" spans="1:65" s="12" customFormat="1" ht="22.9" customHeight="1">
      <c r="B150" s="167"/>
      <c r="C150" s="168"/>
      <c r="D150" s="169" t="s">
        <v>75</v>
      </c>
      <c r="E150" s="181" t="s">
        <v>154</v>
      </c>
      <c r="F150" s="181" t="s">
        <v>654</v>
      </c>
      <c r="G150" s="168"/>
      <c r="H150" s="168"/>
      <c r="I150" s="171"/>
      <c r="J150" s="182">
        <f>BK150</f>
        <v>0</v>
      </c>
      <c r="K150" s="168"/>
      <c r="L150" s="173"/>
      <c r="M150" s="174"/>
      <c r="N150" s="175"/>
      <c r="O150" s="175"/>
      <c r="P150" s="176">
        <f>SUM(P151:P157)</f>
        <v>0</v>
      </c>
      <c r="Q150" s="175"/>
      <c r="R150" s="176">
        <f>SUM(R151:R157)</f>
        <v>832.64220867000006</v>
      </c>
      <c r="S150" s="175"/>
      <c r="T150" s="177">
        <f>SUM(T151:T157)</f>
        <v>0</v>
      </c>
      <c r="AR150" s="178" t="s">
        <v>84</v>
      </c>
      <c r="AT150" s="179" t="s">
        <v>75</v>
      </c>
      <c r="AU150" s="179" t="s">
        <v>84</v>
      </c>
      <c r="AY150" s="178" t="s">
        <v>147</v>
      </c>
      <c r="BK150" s="180">
        <f>SUM(BK151:BK157)</f>
        <v>0</v>
      </c>
    </row>
    <row r="151" spans="1:65" s="2" customFormat="1" ht="24.2" customHeight="1">
      <c r="A151" s="31"/>
      <c r="B151" s="32"/>
      <c r="C151" s="183" t="s">
        <v>8</v>
      </c>
      <c r="D151" s="183" t="s">
        <v>149</v>
      </c>
      <c r="E151" s="184" t="s">
        <v>655</v>
      </c>
      <c r="F151" s="185" t="s">
        <v>656</v>
      </c>
      <c r="G151" s="186" t="s">
        <v>249</v>
      </c>
      <c r="H151" s="187">
        <v>57.365000000000002</v>
      </c>
      <c r="I151" s="188"/>
      <c r="J151" s="189">
        <f t="shared" ref="J151:J157" si="10">ROUND(I151*H151,2)</f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 t="shared" ref="P151:P157" si="11">O151*H151</f>
        <v>0</v>
      </c>
      <c r="Q151" s="192">
        <v>1.8907700000000001</v>
      </c>
      <c r="R151" s="192">
        <f t="shared" ref="R151:R157" si="12">Q151*H151</f>
        <v>108.46402105000001</v>
      </c>
      <c r="S151" s="192">
        <v>0</v>
      </c>
      <c r="T151" s="193">
        <f t="shared" ref="T151:T157" si="1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 t="shared" ref="BE151:BE157" si="14">IF(N151="základní",J151,0)</f>
        <v>0</v>
      </c>
      <c r="BF151" s="195">
        <f t="shared" ref="BF151:BF157" si="15">IF(N151="snížená",J151,0)</f>
        <v>0</v>
      </c>
      <c r="BG151" s="195">
        <f t="shared" ref="BG151:BG157" si="16">IF(N151="zákl. přenesená",J151,0)</f>
        <v>0</v>
      </c>
      <c r="BH151" s="195">
        <f t="shared" ref="BH151:BH157" si="17">IF(N151="sníž. přenesená",J151,0)</f>
        <v>0</v>
      </c>
      <c r="BI151" s="195">
        <f t="shared" ref="BI151:BI157" si="18">IF(N151="nulová",J151,0)</f>
        <v>0</v>
      </c>
      <c r="BJ151" s="14" t="s">
        <v>84</v>
      </c>
      <c r="BK151" s="195">
        <f t="shared" ref="BK151:BK157" si="19">ROUND(I151*H151,2)</f>
        <v>0</v>
      </c>
      <c r="BL151" s="14" t="s">
        <v>154</v>
      </c>
      <c r="BM151" s="194" t="s">
        <v>657</v>
      </c>
    </row>
    <row r="152" spans="1:65" s="2" customFormat="1" ht="24.2" customHeight="1">
      <c r="A152" s="31"/>
      <c r="B152" s="32"/>
      <c r="C152" s="183" t="s">
        <v>199</v>
      </c>
      <c r="D152" s="183" t="s">
        <v>149</v>
      </c>
      <c r="E152" s="184" t="s">
        <v>658</v>
      </c>
      <c r="F152" s="185" t="s">
        <v>659</v>
      </c>
      <c r="G152" s="186" t="s">
        <v>249</v>
      </c>
      <c r="H152" s="187">
        <v>335.03199999999998</v>
      </c>
      <c r="I152" s="188"/>
      <c r="J152" s="189">
        <f t="shared" si="10"/>
        <v>0</v>
      </c>
      <c r="K152" s="185" t="s">
        <v>153</v>
      </c>
      <c r="L152" s="36"/>
      <c r="M152" s="190" t="s">
        <v>1</v>
      </c>
      <c r="N152" s="191" t="s">
        <v>41</v>
      </c>
      <c r="O152" s="68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86</v>
      </c>
      <c r="AY152" s="14" t="s">
        <v>147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154</v>
      </c>
      <c r="BM152" s="194" t="s">
        <v>660</v>
      </c>
    </row>
    <row r="153" spans="1:65" s="2" customFormat="1" ht="16.5" customHeight="1">
      <c r="A153" s="31"/>
      <c r="B153" s="32"/>
      <c r="C153" s="196" t="s">
        <v>211</v>
      </c>
      <c r="D153" s="196" t="s">
        <v>171</v>
      </c>
      <c r="E153" s="197" t="s">
        <v>661</v>
      </c>
      <c r="F153" s="198" t="s">
        <v>662</v>
      </c>
      <c r="G153" s="199" t="s">
        <v>174</v>
      </c>
      <c r="H153" s="200">
        <v>700.21699999999998</v>
      </c>
      <c r="I153" s="201"/>
      <c r="J153" s="202">
        <f t="shared" si="10"/>
        <v>0</v>
      </c>
      <c r="K153" s="198" t="s">
        <v>153</v>
      </c>
      <c r="L153" s="203"/>
      <c r="M153" s="204" t="s">
        <v>1</v>
      </c>
      <c r="N153" s="205" t="s">
        <v>41</v>
      </c>
      <c r="O153" s="68"/>
      <c r="P153" s="192">
        <f t="shared" si="11"/>
        <v>0</v>
      </c>
      <c r="Q153" s="192">
        <v>1</v>
      </c>
      <c r="R153" s="192">
        <f t="shared" si="12"/>
        <v>700.21699999999998</v>
      </c>
      <c r="S153" s="192">
        <v>0</v>
      </c>
      <c r="T153" s="19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175</v>
      </c>
      <c r="AT153" s="194" t="s">
        <v>171</v>
      </c>
      <c r="AU153" s="194" t="s">
        <v>86</v>
      </c>
      <c r="AY153" s="14" t="s">
        <v>147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84</v>
      </c>
      <c r="BK153" s="195">
        <f t="shared" si="19"/>
        <v>0</v>
      </c>
      <c r="BL153" s="14" t="s">
        <v>154</v>
      </c>
      <c r="BM153" s="194" t="s">
        <v>663</v>
      </c>
    </row>
    <row r="154" spans="1:65" s="2" customFormat="1" ht="24.2" customHeight="1">
      <c r="A154" s="31"/>
      <c r="B154" s="32"/>
      <c r="C154" s="183" t="s">
        <v>218</v>
      </c>
      <c r="D154" s="183" t="s">
        <v>149</v>
      </c>
      <c r="E154" s="184" t="s">
        <v>664</v>
      </c>
      <c r="F154" s="185" t="s">
        <v>665</v>
      </c>
      <c r="G154" s="186" t="s">
        <v>249</v>
      </c>
      <c r="H154" s="187">
        <v>2.4750000000000001</v>
      </c>
      <c r="I154" s="188"/>
      <c r="J154" s="189">
        <f t="shared" si="10"/>
        <v>0</v>
      </c>
      <c r="K154" s="185" t="s">
        <v>153</v>
      </c>
      <c r="L154" s="36"/>
      <c r="M154" s="190" t="s">
        <v>1</v>
      </c>
      <c r="N154" s="191" t="s">
        <v>41</v>
      </c>
      <c r="O154" s="68"/>
      <c r="P154" s="192">
        <f t="shared" si="11"/>
        <v>0</v>
      </c>
      <c r="Q154" s="192">
        <v>2.3010199999999998</v>
      </c>
      <c r="R154" s="192">
        <f t="shared" si="12"/>
        <v>5.6950244999999997</v>
      </c>
      <c r="S154" s="192">
        <v>0</v>
      </c>
      <c r="T154" s="19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4" t="s">
        <v>84</v>
      </c>
      <c r="BK154" s="195">
        <f t="shared" si="19"/>
        <v>0</v>
      </c>
      <c r="BL154" s="14" t="s">
        <v>154</v>
      </c>
      <c r="BM154" s="194" t="s">
        <v>666</v>
      </c>
    </row>
    <row r="155" spans="1:65" s="2" customFormat="1" ht="16.5" customHeight="1">
      <c r="A155" s="31"/>
      <c r="B155" s="32"/>
      <c r="C155" s="183" t="s">
        <v>233</v>
      </c>
      <c r="D155" s="183" t="s">
        <v>149</v>
      </c>
      <c r="E155" s="184" t="s">
        <v>667</v>
      </c>
      <c r="F155" s="185" t="s">
        <v>668</v>
      </c>
      <c r="G155" s="186" t="s">
        <v>152</v>
      </c>
      <c r="H155" s="187">
        <v>6.6</v>
      </c>
      <c r="I155" s="188"/>
      <c r="J155" s="189">
        <f t="shared" si="10"/>
        <v>0</v>
      </c>
      <c r="K155" s="185" t="s">
        <v>153</v>
      </c>
      <c r="L155" s="36"/>
      <c r="M155" s="190" t="s">
        <v>1</v>
      </c>
      <c r="N155" s="191" t="s">
        <v>41</v>
      </c>
      <c r="O155" s="68"/>
      <c r="P155" s="192">
        <f t="shared" si="11"/>
        <v>0</v>
      </c>
      <c r="Q155" s="192">
        <v>6.3899999999999998E-3</v>
      </c>
      <c r="R155" s="192">
        <f t="shared" si="12"/>
        <v>4.2173999999999996E-2</v>
      </c>
      <c r="S155" s="192">
        <v>0</v>
      </c>
      <c r="T155" s="19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154</v>
      </c>
      <c r="AT155" s="194" t="s">
        <v>149</v>
      </c>
      <c r="AU155" s="194" t="s">
        <v>86</v>
      </c>
      <c r="AY155" s="14" t="s">
        <v>147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4" t="s">
        <v>84</v>
      </c>
      <c r="BK155" s="195">
        <f t="shared" si="19"/>
        <v>0</v>
      </c>
      <c r="BL155" s="14" t="s">
        <v>154</v>
      </c>
      <c r="BM155" s="194" t="s">
        <v>669</v>
      </c>
    </row>
    <row r="156" spans="1:65" s="2" customFormat="1" ht="24.2" customHeight="1">
      <c r="A156" s="31"/>
      <c r="B156" s="32"/>
      <c r="C156" s="183" t="s">
        <v>443</v>
      </c>
      <c r="D156" s="183" t="s">
        <v>149</v>
      </c>
      <c r="E156" s="184" t="s">
        <v>670</v>
      </c>
      <c r="F156" s="185" t="s">
        <v>671</v>
      </c>
      <c r="G156" s="186" t="s">
        <v>249</v>
      </c>
      <c r="H156" s="187">
        <v>7.7759999999999998</v>
      </c>
      <c r="I156" s="188"/>
      <c r="J156" s="189">
        <f t="shared" si="10"/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 t="shared" si="11"/>
        <v>0</v>
      </c>
      <c r="Q156" s="192">
        <v>2.3010199999999998</v>
      </c>
      <c r="R156" s="192">
        <f t="shared" si="12"/>
        <v>17.892731519999998</v>
      </c>
      <c r="S156" s="192">
        <v>0</v>
      </c>
      <c r="T156" s="19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4" t="s">
        <v>84</v>
      </c>
      <c r="BK156" s="195">
        <f t="shared" si="19"/>
        <v>0</v>
      </c>
      <c r="BL156" s="14" t="s">
        <v>154</v>
      </c>
      <c r="BM156" s="194" t="s">
        <v>672</v>
      </c>
    </row>
    <row r="157" spans="1:65" s="2" customFormat="1" ht="16.5" customHeight="1">
      <c r="A157" s="31"/>
      <c r="B157" s="32"/>
      <c r="C157" s="183" t="s">
        <v>447</v>
      </c>
      <c r="D157" s="183" t="s">
        <v>149</v>
      </c>
      <c r="E157" s="184" t="s">
        <v>667</v>
      </c>
      <c r="F157" s="185" t="s">
        <v>668</v>
      </c>
      <c r="G157" s="186" t="s">
        <v>152</v>
      </c>
      <c r="H157" s="187">
        <v>51.84</v>
      </c>
      <c r="I157" s="188"/>
      <c r="J157" s="189">
        <f t="shared" si="10"/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 t="shared" si="11"/>
        <v>0</v>
      </c>
      <c r="Q157" s="192">
        <v>6.3899999999999998E-3</v>
      </c>
      <c r="R157" s="192">
        <f t="shared" si="12"/>
        <v>0.33125760000000004</v>
      </c>
      <c r="S157" s="192">
        <v>0</v>
      </c>
      <c r="T157" s="19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4" t="s">
        <v>84</v>
      </c>
      <c r="BK157" s="195">
        <f t="shared" si="19"/>
        <v>0</v>
      </c>
      <c r="BL157" s="14" t="s">
        <v>154</v>
      </c>
      <c r="BM157" s="194" t="s">
        <v>673</v>
      </c>
    </row>
    <row r="158" spans="1:65" s="12" customFormat="1" ht="22.9" customHeight="1">
      <c r="B158" s="167"/>
      <c r="C158" s="168"/>
      <c r="D158" s="169" t="s">
        <v>75</v>
      </c>
      <c r="E158" s="181" t="s">
        <v>166</v>
      </c>
      <c r="F158" s="181" t="s">
        <v>263</v>
      </c>
      <c r="G158" s="168"/>
      <c r="H158" s="168"/>
      <c r="I158" s="171"/>
      <c r="J158" s="182">
        <f>BK158</f>
        <v>0</v>
      </c>
      <c r="K158" s="168"/>
      <c r="L158" s="173"/>
      <c r="M158" s="174"/>
      <c r="N158" s="175"/>
      <c r="O158" s="175"/>
      <c r="P158" s="176">
        <f>SUM(P159:P163)</f>
        <v>0</v>
      </c>
      <c r="Q158" s="175"/>
      <c r="R158" s="176">
        <f>SUM(R159:R163)</f>
        <v>8.6498279999999994</v>
      </c>
      <c r="S158" s="175"/>
      <c r="T158" s="177">
        <f>SUM(T159:T163)</f>
        <v>0</v>
      </c>
      <c r="AR158" s="178" t="s">
        <v>84</v>
      </c>
      <c r="AT158" s="179" t="s">
        <v>75</v>
      </c>
      <c r="AU158" s="179" t="s">
        <v>84</v>
      </c>
      <c r="AY158" s="178" t="s">
        <v>147</v>
      </c>
      <c r="BK158" s="180">
        <f>SUM(BK159:BK163)</f>
        <v>0</v>
      </c>
    </row>
    <row r="159" spans="1:65" s="2" customFormat="1" ht="33" customHeight="1">
      <c r="A159" s="31"/>
      <c r="B159" s="32"/>
      <c r="C159" s="183" t="s">
        <v>229</v>
      </c>
      <c r="D159" s="183" t="s">
        <v>149</v>
      </c>
      <c r="E159" s="184" t="s">
        <v>674</v>
      </c>
      <c r="F159" s="185" t="s">
        <v>675</v>
      </c>
      <c r="G159" s="186" t="s">
        <v>152</v>
      </c>
      <c r="H159" s="187">
        <v>11</v>
      </c>
      <c r="I159" s="188"/>
      <c r="J159" s="189">
        <f>ROUND(I159*H159,2)</f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>O159*H159</f>
        <v>0</v>
      </c>
      <c r="Q159" s="192">
        <v>0.13188</v>
      </c>
      <c r="R159" s="192">
        <f>Q159*H159</f>
        <v>1.45068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84</v>
      </c>
      <c r="BK159" s="195">
        <f>ROUND(I159*H159,2)</f>
        <v>0</v>
      </c>
      <c r="BL159" s="14" t="s">
        <v>154</v>
      </c>
      <c r="BM159" s="194" t="s">
        <v>676</v>
      </c>
    </row>
    <row r="160" spans="1:65" s="2" customFormat="1" ht="33" customHeight="1">
      <c r="A160" s="31"/>
      <c r="B160" s="32"/>
      <c r="C160" s="183" t="s">
        <v>251</v>
      </c>
      <c r="D160" s="183" t="s">
        <v>149</v>
      </c>
      <c r="E160" s="184" t="s">
        <v>677</v>
      </c>
      <c r="F160" s="185" t="s">
        <v>678</v>
      </c>
      <c r="G160" s="186" t="s">
        <v>152</v>
      </c>
      <c r="H160" s="187">
        <v>11.6</v>
      </c>
      <c r="I160" s="188"/>
      <c r="J160" s="189">
        <f>ROUND(I160*H160,2)</f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>O160*H160</f>
        <v>0</v>
      </c>
      <c r="Q160" s="192">
        <v>0.12966</v>
      </c>
      <c r="R160" s="192">
        <f>Q160*H160</f>
        <v>1.5040559999999998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84</v>
      </c>
      <c r="BK160" s="195">
        <f>ROUND(I160*H160,2)</f>
        <v>0</v>
      </c>
      <c r="BL160" s="14" t="s">
        <v>154</v>
      </c>
      <c r="BM160" s="194" t="s">
        <v>679</v>
      </c>
    </row>
    <row r="161" spans="1:65" s="2" customFormat="1" ht="24.2" customHeight="1">
      <c r="A161" s="31"/>
      <c r="B161" s="32"/>
      <c r="C161" s="183" t="s">
        <v>680</v>
      </c>
      <c r="D161" s="183" t="s">
        <v>149</v>
      </c>
      <c r="E161" s="184" t="s">
        <v>681</v>
      </c>
      <c r="F161" s="185" t="s">
        <v>682</v>
      </c>
      <c r="G161" s="186" t="s">
        <v>152</v>
      </c>
      <c r="H161" s="187">
        <v>11</v>
      </c>
      <c r="I161" s="188"/>
      <c r="J161" s="189">
        <f>ROUND(I161*H161,2)</f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>O161*H161</f>
        <v>0</v>
      </c>
      <c r="Q161" s="192">
        <v>0.51085999999999998</v>
      </c>
      <c r="R161" s="192">
        <f>Q161*H161</f>
        <v>5.6194600000000001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84</v>
      </c>
      <c r="BK161" s="195">
        <f>ROUND(I161*H161,2)</f>
        <v>0</v>
      </c>
      <c r="BL161" s="14" t="s">
        <v>154</v>
      </c>
      <c r="BM161" s="194" t="s">
        <v>683</v>
      </c>
    </row>
    <row r="162" spans="1:65" s="2" customFormat="1" ht="24.2" customHeight="1">
      <c r="A162" s="31"/>
      <c r="B162" s="32"/>
      <c r="C162" s="183" t="s">
        <v>255</v>
      </c>
      <c r="D162" s="183" t="s">
        <v>149</v>
      </c>
      <c r="E162" s="184" t="s">
        <v>305</v>
      </c>
      <c r="F162" s="185" t="s">
        <v>306</v>
      </c>
      <c r="G162" s="186" t="s">
        <v>152</v>
      </c>
      <c r="H162" s="187">
        <v>11.6</v>
      </c>
      <c r="I162" s="188"/>
      <c r="J162" s="189">
        <f>ROUND(I162*H162,2)</f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>O162*H162</f>
        <v>0</v>
      </c>
      <c r="Q162" s="192">
        <v>6.0099999999999997E-3</v>
      </c>
      <c r="R162" s="192">
        <f>Q162*H162</f>
        <v>6.9716E-2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84</v>
      </c>
      <c r="BK162" s="195">
        <f>ROUND(I162*H162,2)</f>
        <v>0</v>
      </c>
      <c r="BL162" s="14" t="s">
        <v>154</v>
      </c>
      <c r="BM162" s="194" t="s">
        <v>684</v>
      </c>
    </row>
    <row r="163" spans="1:65" s="2" customFormat="1" ht="21.75" customHeight="1">
      <c r="A163" s="31"/>
      <c r="B163" s="32"/>
      <c r="C163" s="183" t="s">
        <v>259</v>
      </c>
      <c r="D163" s="183" t="s">
        <v>149</v>
      </c>
      <c r="E163" s="184" t="s">
        <v>309</v>
      </c>
      <c r="F163" s="185" t="s">
        <v>310</v>
      </c>
      <c r="G163" s="186" t="s">
        <v>152</v>
      </c>
      <c r="H163" s="187">
        <v>11.6</v>
      </c>
      <c r="I163" s="188"/>
      <c r="J163" s="189">
        <f>ROUND(I163*H163,2)</f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>O163*H163</f>
        <v>0</v>
      </c>
      <c r="Q163" s="192">
        <v>5.1000000000000004E-4</v>
      </c>
      <c r="R163" s="192">
        <f>Q163*H163</f>
        <v>5.9160000000000003E-3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84</v>
      </c>
      <c r="BK163" s="195">
        <f>ROUND(I163*H163,2)</f>
        <v>0</v>
      </c>
      <c r="BL163" s="14" t="s">
        <v>154</v>
      </c>
      <c r="BM163" s="194" t="s">
        <v>685</v>
      </c>
    </row>
    <row r="164" spans="1:65" s="12" customFormat="1" ht="22.9" customHeight="1">
      <c r="B164" s="167"/>
      <c r="C164" s="168"/>
      <c r="D164" s="169" t="s">
        <v>75</v>
      </c>
      <c r="E164" s="181" t="s">
        <v>175</v>
      </c>
      <c r="F164" s="181" t="s">
        <v>686</v>
      </c>
      <c r="G164" s="168"/>
      <c r="H164" s="168"/>
      <c r="I164" s="171"/>
      <c r="J164" s="182">
        <f>BK164</f>
        <v>0</v>
      </c>
      <c r="K164" s="168"/>
      <c r="L164" s="173"/>
      <c r="M164" s="174"/>
      <c r="N164" s="175"/>
      <c r="O164" s="175"/>
      <c r="P164" s="176">
        <f>P165+P198+P215</f>
        <v>0</v>
      </c>
      <c r="Q164" s="175"/>
      <c r="R164" s="176">
        <f>R165+R198+R215</f>
        <v>15.264015850000002</v>
      </c>
      <c r="S164" s="175"/>
      <c r="T164" s="177">
        <f>T165+T198+T215</f>
        <v>0</v>
      </c>
      <c r="AR164" s="178" t="s">
        <v>84</v>
      </c>
      <c r="AT164" s="179" t="s">
        <v>75</v>
      </c>
      <c r="AU164" s="179" t="s">
        <v>84</v>
      </c>
      <c r="AY164" s="178" t="s">
        <v>147</v>
      </c>
      <c r="BK164" s="180">
        <f>BK165+BK198+BK215</f>
        <v>0</v>
      </c>
    </row>
    <row r="165" spans="1:65" s="12" customFormat="1" ht="20.85" customHeight="1">
      <c r="B165" s="167"/>
      <c r="C165" s="168"/>
      <c r="D165" s="169" t="s">
        <v>75</v>
      </c>
      <c r="E165" s="181" t="s">
        <v>687</v>
      </c>
      <c r="F165" s="181" t="s">
        <v>688</v>
      </c>
      <c r="G165" s="168"/>
      <c r="H165" s="168"/>
      <c r="I165" s="171"/>
      <c r="J165" s="182">
        <f>BK165</f>
        <v>0</v>
      </c>
      <c r="K165" s="168"/>
      <c r="L165" s="173"/>
      <c r="M165" s="174"/>
      <c r="N165" s="175"/>
      <c r="O165" s="175"/>
      <c r="P165" s="176">
        <f>SUM(P166:P197)</f>
        <v>0</v>
      </c>
      <c r="Q165" s="175"/>
      <c r="R165" s="176">
        <f>SUM(R166:R197)</f>
        <v>14.569745850000002</v>
      </c>
      <c r="S165" s="175"/>
      <c r="T165" s="177">
        <f>SUM(T166:T197)</f>
        <v>0</v>
      </c>
      <c r="AR165" s="178" t="s">
        <v>84</v>
      </c>
      <c r="AT165" s="179" t="s">
        <v>75</v>
      </c>
      <c r="AU165" s="179" t="s">
        <v>86</v>
      </c>
      <c r="AY165" s="178" t="s">
        <v>147</v>
      </c>
      <c r="BK165" s="180">
        <f>SUM(BK166:BK197)</f>
        <v>0</v>
      </c>
    </row>
    <row r="166" spans="1:65" s="2" customFormat="1" ht="33" customHeight="1">
      <c r="A166" s="31"/>
      <c r="B166" s="32"/>
      <c r="C166" s="183" t="s">
        <v>483</v>
      </c>
      <c r="D166" s="183" t="s">
        <v>149</v>
      </c>
      <c r="E166" s="184" t="s">
        <v>689</v>
      </c>
      <c r="F166" s="185" t="s">
        <v>690</v>
      </c>
      <c r="G166" s="186" t="s">
        <v>182</v>
      </c>
      <c r="H166" s="187">
        <v>2</v>
      </c>
      <c r="I166" s="188"/>
      <c r="J166" s="189">
        <f t="shared" ref="J166:J197" si="20">ROUND(I166*H166,2)</f>
        <v>0</v>
      </c>
      <c r="K166" s="185" t="s">
        <v>153</v>
      </c>
      <c r="L166" s="36"/>
      <c r="M166" s="190" t="s">
        <v>1</v>
      </c>
      <c r="N166" s="191" t="s">
        <v>41</v>
      </c>
      <c r="O166" s="68"/>
      <c r="P166" s="192">
        <f t="shared" ref="P166:P197" si="21">O166*H166</f>
        <v>0</v>
      </c>
      <c r="Q166" s="192">
        <v>2.3000000000000001E-4</v>
      </c>
      <c r="R166" s="192">
        <f t="shared" ref="R166:R197" si="22">Q166*H166</f>
        <v>4.6000000000000001E-4</v>
      </c>
      <c r="S166" s="192">
        <v>0</v>
      </c>
      <c r="T166" s="193">
        <f t="shared" ref="T166:T197" si="23"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159</v>
      </c>
      <c r="AY166" s="14" t="s">
        <v>147</v>
      </c>
      <c r="BE166" s="195">
        <f t="shared" ref="BE166:BE197" si="24">IF(N166="základní",J166,0)</f>
        <v>0</v>
      </c>
      <c r="BF166" s="195">
        <f t="shared" ref="BF166:BF197" si="25">IF(N166="snížená",J166,0)</f>
        <v>0</v>
      </c>
      <c r="BG166" s="195">
        <f t="shared" ref="BG166:BG197" si="26">IF(N166="zákl. přenesená",J166,0)</f>
        <v>0</v>
      </c>
      <c r="BH166" s="195">
        <f t="shared" ref="BH166:BH197" si="27">IF(N166="sníž. přenesená",J166,0)</f>
        <v>0</v>
      </c>
      <c r="BI166" s="195">
        <f t="shared" ref="BI166:BI197" si="28">IF(N166="nulová",J166,0)</f>
        <v>0</v>
      </c>
      <c r="BJ166" s="14" t="s">
        <v>84</v>
      </c>
      <c r="BK166" s="195">
        <f t="shared" ref="BK166:BK197" si="29">ROUND(I166*H166,2)</f>
        <v>0</v>
      </c>
      <c r="BL166" s="14" t="s">
        <v>154</v>
      </c>
      <c r="BM166" s="194" t="s">
        <v>691</v>
      </c>
    </row>
    <row r="167" spans="1:65" s="2" customFormat="1" ht="16.5" customHeight="1">
      <c r="A167" s="31"/>
      <c r="B167" s="32"/>
      <c r="C167" s="196" t="s">
        <v>692</v>
      </c>
      <c r="D167" s="196" t="s">
        <v>171</v>
      </c>
      <c r="E167" s="197" t="s">
        <v>693</v>
      </c>
      <c r="F167" s="198" t="s">
        <v>694</v>
      </c>
      <c r="G167" s="199" t="s">
        <v>182</v>
      </c>
      <c r="H167" s="200">
        <v>2.02</v>
      </c>
      <c r="I167" s="201"/>
      <c r="J167" s="202">
        <f t="shared" si="20"/>
        <v>0</v>
      </c>
      <c r="K167" s="198" t="s">
        <v>153</v>
      </c>
      <c r="L167" s="203"/>
      <c r="M167" s="204" t="s">
        <v>1</v>
      </c>
      <c r="N167" s="205" t="s">
        <v>41</v>
      </c>
      <c r="O167" s="68"/>
      <c r="P167" s="192">
        <f t="shared" si="21"/>
        <v>0</v>
      </c>
      <c r="Q167" s="192">
        <v>0.37159999999999999</v>
      </c>
      <c r="R167" s="192">
        <f t="shared" si="22"/>
        <v>0.75063199999999997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175</v>
      </c>
      <c r="AT167" s="194" t="s">
        <v>171</v>
      </c>
      <c r="AU167" s="194" t="s">
        <v>159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154</v>
      </c>
      <c r="BM167" s="194" t="s">
        <v>695</v>
      </c>
    </row>
    <row r="168" spans="1:65" s="2" customFormat="1" ht="33" customHeight="1">
      <c r="A168" s="31"/>
      <c r="B168" s="32"/>
      <c r="C168" s="183" t="s">
        <v>492</v>
      </c>
      <c r="D168" s="183" t="s">
        <v>149</v>
      </c>
      <c r="E168" s="184" t="s">
        <v>696</v>
      </c>
      <c r="F168" s="185" t="s">
        <v>697</v>
      </c>
      <c r="G168" s="186" t="s">
        <v>425</v>
      </c>
      <c r="H168" s="187">
        <v>2</v>
      </c>
      <c r="I168" s="188"/>
      <c r="J168" s="189">
        <f t="shared" si="20"/>
        <v>0</v>
      </c>
      <c r="K168" s="185" t="s">
        <v>153</v>
      </c>
      <c r="L168" s="36"/>
      <c r="M168" s="190" t="s">
        <v>1</v>
      </c>
      <c r="N168" s="191" t="s">
        <v>41</v>
      </c>
      <c r="O168" s="68"/>
      <c r="P168" s="192">
        <f t="shared" si="21"/>
        <v>0</v>
      </c>
      <c r="Q168" s="192">
        <v>6.8999999999999999E-3</v>
      </c>
      <c r="R168" s="192">
        <f t="shared" si="22"/>
        <v>1.38E-2</v>
      </c>
      <c r="S168" s="192">
        <v>0</v>
      </c>
      <c r="T168" s="19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154</v>
      </c>
      <c r="AT168" s="194" t="s">
        <v>149</v>
      </c>
      <c r="AU168" s="194" t="s">
        <v>159</v>
      </c>
      <c r="AY168" s="14" t="s">
        <v>147</v>
      </c>
      <c r="BE168" s="195">
        <f t="shared" si="24"/>
        <v>0</v>
      </c>
      <c r="BF168" s="195">
        <f t="shared" si="25"/>
        <v>0</v>
      </c>
      <c r="BG168" s="195">
        <f t="shared" si="26"/>
        <v>0</v>
      </c>
      <c r="BH168" s="195">
        <f t="shared" si="27"/>
        <v>0</v>
      </c>
      <c r="BI168" s="195">
        <f t="shared" si="28"/>
        <v>0</v>
      </c>
      <c r="BJ168" s="14" t="s">
        <v>84</v>
      </c>
      <c r="BK168" s="195">
        <f t="shared" si="29"/>
        <v>0</v>
      </c>
      <c r="BL168" s="14" t="s">
        <v>154</v>
      </c>
      <c r="BM168" s="194" t="s">
        <v>698</v>
      </c>
    </row>
    <row r="169" spans="1:65" s="2" customFormat="1" ht="24.2" customHeight="1">
      <c r="A169" s="31"/>
      <c r="B169" s="32"/>
      <c r="C169" s="183" t="s">
        <v>384</v>
      </c>
      <c r="D169" s="183" t="s">
        <v>149</v>
      </c>
      <c r="E169" s="184" t="s">
        <v>699</v>
      </c>
      <c r="F169" s="185" t="s">
        <v>700</v>
      </c>
      <c r="G169" s="186" t="s">
        <v>182</v>
      </c>
      <c r="H169" s="187">
        <v>91.1</v>
      </c>
      <c r="I169" s="188"/>
      <c r="J169" s="189">
        <f t="shared" si="20"/>
        <v>0</v>
      </c>
      <c r="K169" s="185" t="s">
        <v>153</v>
      </c>
      <c r="L169" s="36"/>
      <c r="M169" s="190" t="s">
        <v>1</v>
      </c>
      <c r="N169" s="191" t="s">
        <v>41</v>
      </c>
      <c r="O169" s="68"/>
      <c r="P169" s="192">
        <f t="shared" si="21"/>
        <v>0</v>
      </c>
      <c r="Q169" s="192">
        <v>2.0000000000000002E-5</v>
      </c>
      <c r="R169" s="192">
        <f t="shared" si="22"/>
        <v>1.8220000000000001E-3</v>
      </c>
      <c r="S169" s="192">
        <v>0</v>
      </c>
      <c r="T169" s="193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154</v>
      </c>
      <c r="AT169" s="194" t="s">
        <v>149</v>
      </c>
      <c r="AU169" s="194" t="s">
        <v>159</v>
      </c>
      <c r="AY169" s="14" t="s">
        <v>147</v>
      </c>
      <c r="BE169" s="195">
        <f t="shared" si="24"/>
        <v>0</v>
      </c>
      <c r="BF169" s="195">
        <f t="shared" si="25"/>
        <v>0</v>
      </c>
      <c r="BG169" s="195">
        <f t="shared" si="26"/>
        <v>0</v>
      </c>
      <c r="BH169" s="195">
        <f t="shared" si="27"/>
        <v>0</v>
      </c>
      <c r="BI169" s="195">
        <f t="shared" si="28"/>
        <v>0</v>
      </c>
      <c r="BJ169" s="14" t="s">
        <v>84</v>
      </c>
      <c r="BK169" s="195">
        <f t="shared" si="29"/>
        <v>0</v>
      </c>
      <c r="BL169" s="14" t="s">
        <v>154</v>
      </c>
      <c r="BM169" s="194" t="s">
        <v>701</v>
      </c>
    </row>
    <row r="170" spans="1:65" s="2" customFormat="1" ht="21.75" customHeight="1">
      <c r="A170" s="31"/>
      <c r="B170" s="32"/>
      <c r="C170" s="196" t="s">
        <v>388</v>
      </c>
      <c r="D170" s="196" t="s">
        <v>171</v>
      </c>
      <c r="E170" s="197" t="s">
        <v>702</v>
      </c>
      <c r="F170" s="198" t="s">
        <v>703</v>
      </c>
      <c r="G170" s="199" t="s">
        <v>182</v>
      </c>
      <c r="H170" s="200">
        <v>92.466999999999999</v>
      </c>
      <c r="I170" s="201"/>
      <c r="J170" s="202">
        <f t="shared" si="20"/>
        <v>0</v>
      </c>
      <c r="K170" s="198" t="s">
        <v>153</v>
      </c>
      <c r="L170" s="203"/>
      <c r="M170" s="204" t="s">
        <v>1</v>
      </c>
      <c r="N170" s="205" t="s">
        <v>41</v>
      </c>
      <c r="O170" s="68"/>
      <c r="P170" s="192">
        <f t="shared" si="21"/>
        <v>0</v>
      </c>
      <c r="Q170" s="192">
        <v>1.34E-2</v>
      </c>
      <c r="R170" s="192">
        <f t="shared" si="22"/>
        <v>1.2390578000000001</v>
      </c>
      <c r="S170" s="192">
        <v>0</v>
      </c>
      <c r="T170" s="193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175</v>
      </c>
      <c r="AT170" s="194" t="s">
        <v>171</v>
      </c>
      <c r="AU170" s="194" t="s">
        <v>159</v>
      </c>
      <c r="AY170" s="14" t="s">
        <v>147</v>
      </c>
      <c r="BE170" s="195">
        <f t="shared" si="24"/>
        <v>0</v>
      </c>
      <c r="BF170" s="195">
        <f t="shared" si="25"/>
        <v>0</v>
      </c>
      <c r="BG170" s="195">
        <f t="shared" si="26"/>
        <v>0</v>
      </c>
      <c r="BH170" s="195">
        <f t="shared" si="27"/>
        <v>0</v>
      </c>
      <c r="BI170" s="195">
        <f t="shared" si="28"/>
        <v>0</v>
      </c>
      <c r="BJ170" s="14" t="s">
        <v>84</v>
      </c>
      <c r="BK170" s="195">
        <f t="shared" si="29"/>
        <v>0</v>
      </c>
      <c r="BL170" s="14" t="s">
        <v>154</v>
      </c>
      <c r="BM170" s="194" t="s">
        <v>704</v>
      </c>
    </row>
    <row r="171" spans="1:65" s="2" customFormat="1" ht="24.2" customHeight="1">
      <c r="A171" s="31"/>
      <c r="B171" s="32"/>
      <c r="C171" s="183" t="s">
        <v>390</v>
      </c>
      <c r="D171" s="183" t="s">
        <v>149</v>
      </c>
      <c r="E171" s="184" t="s">
        <v>705</v>
      </c>
      <c r="F171" s="185" t="s">
        <v>706</v>
      </c>
      <c r="G171" s="186" t="s">
        <v>182</v>
      </c>
      <c r="H171" s="187">
        <v>74.099999999999994</v>
      </c>
      <c r="I171" s="188"/>
      <c r="J171" s="189">
        <f t="shared" si="20"/>
        <v>0</v>
      </c>
      <c r="K171" s="185" t="s">
        <v>153</v>
      </c>
      <c r="L171" s="36"/>
      <c r="M171" s="190" t="s">
        <v>1</v>
      </c>
      <c r="N171" s="191" t="s">
        <v>41</v>
      </c>
      <c r="O171" s="68"/>
      <c r="P171" s="192">
        <f t="shared" si="21"/>
        <v>0</v>
      </c>
      <c r="Q171" s="192">
        <v>3.0000000000000001E-5</v>
      </c>
      <c r="R171" s="192">
        <f t="shared" si="22"/>
        <v>2.2229999999999997E-3</v>
      </c>
      <c r="S171" s="192">
        <v>0</v>
      </c>
      <c r="T171" s="193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159</v>
      </c>
      <c r="AY171" s="14" t="s">
        <v>147</v>
      </c>
      <c r="BE171" s="195">
        <f t="shared" si="24"/>
        <v>0</v>
      </c>
      <c r="BF171" s="195">
        <f t="shared" si="25"/>
        <v>0</v>
      </c>
      <c r="BG171" s="195">
        <f t="shared" si="26"/>
        <v>0</v>
      </c>
      <c r="BH171" s="195">
        <f t="shared" si="27"/>
        <v>0</v>
      </c>
      <c r="BI171" s="195">
        <f t="shared" si="28"/>
        <v>0</v>
      </c>
      <c r="BJ171" s="14" t="s">
        <v>84</v>
      </c>
      <c r="BK171" s="195">
        <f t="shared" si="29"/>
        <v>0</v>
      </c>
      <c r="BL171" s="14" t="s">
        <v>154</v>
      </c>
      <c r="BM171" s="194" t="s">
        <v>707</v>
      </c>
    </row>
    <row r="172" spans="1:65" s="2" customFormat="1" ht="21.75" customHeight="1">
      <c r="A172" s="31"/>
      <c r="B172" s="32"/>
      <c r="C172" s="196" t="s">
        <v>394</v>
      </c>
      <c r="D172" s="196" t="s">
        <v>171</v>
      </c>
      <c r="E172" s="197" t="s">
        <v>708</v>
      </c>
      <c r="F172" s="198" t="s">
        <v>709</v>
      </c>
      <c r="G172" s="199" t="s">
        <v>182</v>
      </c>
      <c r="H172" s="200">
        <v>75.212000000000003</v>
      </c>
      <c r="I172" s="201"/>
      <c r="J172" s="202">
        <f t="shared" si="20"/>
        <v>0</v>
      </c>
      <c r="K172" s="198" t="s">
        <v>153</v>
      </c>
      <c r="L172" s="203"/>
      <c r="M172" s="204" t="s">
        <v>1</v>
      </c>
      <c r="N172" s="205" t="s">
        <v>41</v>
      </c>
      <c r="O172" s="68"/>
      <c r="P172" s="192">
        <f t="shared" si="21"/>
        <v>0</v>
      </c>
      <c r="Q172" s="192">
        <v>1.29E-2</v>
      </c>
      <c r="R172" s="192">
        <f t="shared" si="22"/>
        <v>0.97023480000000006</v>
      </c>
      <c r="S172" s="192">
        <v>0</v>
      </c>
      <c r="T172" s="193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175</v>
      </c>
      <c r="AT172" s="194" t="s">
        <v>171</v>
      </c>
      <c r="AU172" s="194" t="s">
        <v>159</v>
      </c>
      <c r="AY172" s="14" t="s">
        <v>147</v>
      </c>
      <c r="BE172" s="195">
        <f t="shared" si="24"/>
        <v>0</v>
      </c>
      <c r="BF172" s="195">
        <f t="shared" si="25"/>
        <v>0</v>
      </c>
      <c r="BG172" s="195">
        <f t="shared" si="26"/>
        <v>0</v>
      </c>
      <c r="BH172" s="195">
        <f t="shared" si="27"/>
        <v>0</v>
      </c>
      <c r="BI172" s="195">
        <f t="shared" si="28"/>
        <v>0</v>
      </c>
      <c r="BJ172" s="14" t="s">
        <v>84</v>
      </c>
      <c r="BK172" s="195">
        <f t="shared" si="29"/>
        <v>0</v>
      </c>
      <c r="BL172" s="14" t="s">
        <v>154</v>
      </c>
      <c r="BM172" s="194" t="s">
        <v>710</v>
      </c>
    </row>
    <row r="173" spans="1:65" s="2" customFormat="1" ht="24.2" customHeight="1">
      <c r="A173" s="31"/>
      <c r="B173" s="32"/>
      <c r="C173" s="183" t="s">
        <v>340</v>
      </c>
      <c r="D173" s="183" t="s">
        <v>149</v>
      </c>
      <c r="E173" s="184" t="s">
        <v>711</v>
      </c>
      <c r="F173" s="185" t="s">
        <v>712</v>
      </c>
      <c r="G173" s="186" t="s">
        <v>182</v>
      </c>
      <c r="H173" s="187">
        <v>172.7</v>
      </c>
      <c r="I173" s="188"/>
      <c r="J173" s="189">
        <f t="shared" si="20"/>
        <v>0</v>
      </c>
      <c r="K173" s="185" t="s">
        <v>153</v>
      </c>
      <c r="L173" s="36"/>
      <c r="M173" s="190" t="s">
        <v>1</v>
      </c>
      <c r="N173" s="191" t="s">
        <v>41</v>
      </c>
      <c r="O173" s="68"/>
      <c r="P173" s="192">
        <f t="shared" si="21"/>
        <v>0</v>
      </c>
      <c r="Q173" s="192">
        <v>3.0000000000000001E-5</v>
      </c>
      <c r="R173" s="192">
        <f t="shared" si="22"/>
        <v>5.1809999999999998E-3</v>
      </c>
      <c r="S173" s="192">
        <v>0</v>
      </c>
      <c r="T173" s="193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154</v>
      </c>
      <c r="AT173" s="194" t="s">
        <v>149</v>
      </c>
      <c r="AU173" s="194" t="s">
        <v>159</v>
      </c>
      <c r="AY173" s="14" t="s">
        <v>147</v>
      </c>
      <c r="BE173" s="195">
        <f t="shared" si="24"/>
        <v>0</v>
      </c>
      <c r="BF173" s="195">
        <f t="shared" si="25"/>
        <v>0</v>
      </c>
      <c r="BG173" s="195">
        <f t="shared" si="26"/>
        <v>0</v>
      </c>
      <c r="BH173" s="195">
        <f t="shared" si="27"/>
        <v>0</v>
      </c>
      <c r="BI173" s="195">
        <f t="shared" si="28"/>
        <v>0</v>
      </c>
      <c r="BJ173" s="14" t="s">
        <v>84</v>
      </c>
      <c r="BK173" s="195">
        <f t="shared" si="29"/>
        <v>0</v>
      </c>
      <c r="BL173" s="14" t="s">
        <v>154</v>
      </c>
      <c r="BM173" s="194" t="s">
        <v>713</v>
      </c>
    </row>
    <row r="174" spans="1:65" s="2" customFormat="1" ht="21.75" customHeight="1">
      <c r="A174" s="31"/>
      <c r="B174" s="32"/>
      <c r="C174" s="196" t="s">
        <v>344</v>
      </c>
      <c r="D174" s="196" t="s">
        <v>171</v>
      </c>
      <c r="E174" s="197" t="s">
        <v>714</v>
      </c>
      <c r="F174" s="198" t="s">
        <v>715</v>
      </c>
      <c r="G174" s="199" t="s">
        <v>182</v>
      </c>
      <c r="H174" s="200">
        <v>175.291</v>
      </c>
      <c r="I174" s="201"/>
      <c r="J174" s="202">
        <f t="shared" si="20"/>
        <v>0</v>
      </c>
      <c r="K174" s="198" t="s">
        <v>153</v>
      </c>
      <c r="L174" s="203"/>
      <c r="M174" s="204" t="s">
        <v>1</v>
      </c>
      <c r="N174" s="205" t="s">
        <v>41</v>
      </c>
      <c r="O174" s="68"/>
      <c r="P174" s="192">
        <f t="shared" si="21"/>
        <v>0</v>
      </c>
      <c r="Q174" s="192">
        <v>1.9800000000000002E-2</v>
      </c>
      <c r="R174" s="192">
        <f t="shared" si="22"/>
        <v>3.4707618</v>
      </c>
      <c r="S174" s="192">
        <v>0</v>
      </c>
      <c r="T174" s="193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175</v>
      </c>
      <c r="AT174" s="194" t="s">
        <v>171</v>
      </c>
      <c r="AU174" s="194" t="s">
        <v>159</v>
      </c>
      <c r="AY174" s="14" t="s">
        <v>147</v>
      </c>
      <c r="BE174" s="195">
        <f t="shared" si="24"/>
        <v>0</v>
      </c>
      <c r="BF174" s="195">
        <f t="shared" si="25"/>
        <v>0</v>
      </c>
      <c r="BG174" s="195">
        <f t="shared" si="26"/>
        <v>0</v>
      </c>
      <c r="BH174" s="195">
        <f t="shared" si="27"/>
        <v>0</v>
      </c>
      <c r="BI174" s="195">
        <f t="shared" si="28"/>
        <v>0</v>
      </c>
      <c r="BJ174" s="14" t="s">
        <v>84</v>
      </c>
      <c r="BK174" s="195">
        <f t="shared" si="29"/>
        <v>0</v>
      </c>
      <c r="BL174" s="14" t="s">
        <v>154</v>
      </c>
      <c r="BM174" s="194" t="s">
        <v>716</v>
      </c>
    </row>
    <row r="175" spans="1:65" s="2" customFormat="1" ht="44.25" customHeight="1">
      <c r="A175" s="31"/>
      <c r="B175" s="32"/>
      <c r="C175" s="183" t="s">
        <v>296</v>
      </c>
      <c r="D175" s="183" t="s">
        <v>149</v>
      </c>
      <c r="E175" s="184" t="s">
        <v>717</v>
      </c>
      <c r="F175" s="185" t="s">
        <v>718</v>
      </c>
      <c r="G175" s="186" t="s">
        <v>1</v>
      </c>
      <c r="H175" s="187">
        <v>11</v>
      </c>
      <c r="I175" s="188"/>
      <c r="J175" s="189">
        <f t="shared" si="20"/>
        <v>0</v>
      </c>
      <c r="K175" s="185" t="s">
        <v>1</v>
      </c>
      <c r="L175" s="36"/>
      <c r="M175" s="190" t="s">
        <v>1</v>
      </c>
      <c r="N175" s="191" t="s">
        <v>41</v>
      </c>
      <c r="O175" s="68"/>
      <c r="P175" s="192">
        <f t="shared" si="21"/>
        <v>0</v>
      </c>
      <c r="Q175" s="192">
        <v>0</v>
      </c>
      <c r="R175" s="192">
        <f t="shared" si="22"/>
        <v>0</v>
      </c>
      <c r="S175" s="192">
        <v>0</v>
      </c>
      <c r="T175" s="193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154</v>
      </c>
      <c r="AT175" s="194" t="s">
        <v>149</v>
      </c>
      <c r="AU175" s="194" t="s">
        <v>159</v>
      </c>
      <c r="AY175" s="14" t="s">
        <v>147</v>
      </c>
      <c r="BE175" s="195">
        <f t="shared" si="24"/>
        <v>0</v>
      </c>
      <c r="BF175" s="195">
        <f t="shared" si="25"/>
        <v>0</v>
      </c>
      <c r="BG175" s="195">
        <f t="shared" si="26"/>
        <v>0</v>
      </c>
      <c r="BH175" s="195">
        <f t="shared" si="27"/>
        <v>0</v>
      </c>
      <c r="BI175" s="195">
        <f t="shared" si="28"/>
        <v>0</v>
      </c>
      <c r="BJ175" s="14" t="s">
        <v>84</v>
      </c>
      <c r="BK175" s="195">
        <f t="shared" si="29"/>
        <v>0</v>
      </c>
      <c r="BL175" s="14" t="s">
        <v>154</v>
      </c>
      <c r="BM175" s="194" t="s">
        <v>719</v>
      </c>
    </row>
    <row r="176" spans="1:65" s="2" customFormat="1" ht="24.2" customHeight="1">
      <c r="A176" s="31"/>
      <c r="B176" s="32"/>
      <c r="C176" s="183" t="s">
        <v>288</v>
      </c>
      <c r="D176" s="183" t="s">
        <v>149</v>
      </c>
      <c r="E176" s="184" t="s">
        <v>720</v>
      </c>
      <c r="F176" s="185" t="s">
        <v>721</v>
      </c>
      <c r="G176" s="186" t="s">
        <v>425</v>
      </c>
      <c r="H176" s="187">
        <v>11</v>
      </c>
      <c r="I176" s="188"/>
      <c r="J176" s="189">
        <f t="shared" si="20"/>
        <v>0</v>
      </c>
      <c r="K176" s="185" t="s">
        <v>153</v>
      </c>
      <c r="L176" s="36"/>
      <c r="M176" s="190" t="s">
        <v>1</v>
      </c>
      <c r="N176" s="191" t="s">
        <v>41</v>
      </c>
      <c r="O176" s="68"/>
      <c r="P176" s="192">
        <f t="shared" si="21"/>
        <v>0</v>
      </c>
      <c r="Q176" s="192">
        <v>0.21734000000000001</v>
      </c>
      <c r="R176" s="192">
        <f t="shared" si="22"/>
        <v>2.3907400000000001</v>
      </c>
      <c r="S176" s="192">
        <v>0</v>
      </c>
      <c r="T176" s="193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154</v>
      </c>
      <c r="AT176" s="194" t="s">
        <v>149</v>
      </c>
      <c r="AU176" s="194" t="s">
        <v>159</v>
      </c>
      <c r="AY176" s="14" t="s">
        <v>147</v>
      </c>
      <c r="BE176" s="195">
        <f t="shared" si="24"/>
        <v>0</v>
      </c>
      <c r="BF176" s="195">
        <f t="shared" si="25"/>
        <v>0</v>
      </c>
      <c r="BG176" s="195">
        <f t="shared" si="26"/>
        <v>0</v>
      </c>
      <c r="BH176" s="195">
        <f t="shared" si="27"/>
        <v>0</v>
      </c>
      <c r="BI176" s="195">
        <f t="shared" si="28"/>
        <v>0</v>
      </c>
      <c r="BJ176" s="14" t="s">
        <v>84</v>
      </c>
      <c r="BK176" s="195">
        <f t="shared" si="29"/>
        <v>0</v>
      </c>
      <c r="BL176" s="14" t="s">
        <v>154</v>
      </c>
      <c r="BM176" s="194" t="s">
        <v>722</v>
      </c>
    </row>
    <row r="177" spans="1:65" s="2" customFormat="1" ht="24.2" customHeight="1">
      <c r="A177" s="31"/>
      <c r="B177" s="32"/>
      <c r="C177" s="196" t="s">
        <v>316</v>
      </c>
      <c r="D177" s="196" t="s">
        <v>171</v>
      </c>
      <c r="E177" s="197" t="s">
        <v>723</v>
      </c>
      <c r="F177" s="198" t="s">
        <v>724</v>
      </c>
      <c r="G177" s="199" t="s">
        <v>425</v>
      </c>
      <c r="H177" s="200">
        <v>8</v>
      </c>
      <c r="I177" s="201"/>
      <c r="J177" s="202">
        <f t="shared" si="20"/>
        <v>0</v>
      </c>
      <c r="K177" s="198" t="s">
        <v>153</v>
      </c>
      <c r="L177" s="203"/>
      <c r="M177" s="204" t="s">
        <v>1</v>
      </c>
      <c r="N177" s="205" t="s">
        <v>41</v>
      </c>
      <c r="O177" s="68"/>
      <c r="P177" s="192">
        <f t="shared" si="21"/>
        <v>0</v>
      </c>
      <c r="Q177" s="192">
        <v>0.156</v>
      </c>
      <c r="R177" s="192">
        <f t="shared" si="22"/>
        <v>1.248</v>
      </c>
      <c r="S177" s="192">
        <v>0</v>
      </c>
      <c r="T177" s="193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175</v>
      </c>
      <c r="AT177" s="194" t="s">
        <v>171</v>
      </c>
      <c r="AU177" s="194" t="s">
        <v>159</v>
      </c>
      <c r="AY177" s="14" t="s">
        <v>147</v>
      </c>
      <c r="BE177" s="195">
        <f t="shared" si="24"/>
        <v>0</v>
      </c>
      <c r="BF177" s="195">
        <f t="shared" si="25"/>
        <v>0</v>
      </c>
      <c r="BG177" s="195">
        <f t="shared" si="26"/>
        <v>0</v>
      </c>
      <c r="BH177" s="195">
        <f t="shared" si="27"/>
        <v>0</v>
      </c>
      <c r="BI177" s="195">
        <f t="shared" si="28"/>
        <v>0</v>
      </c>
      <c r="BJ177" s="14" t="s">
        <v>84</v>
      </c>
      <c r="BK177" s="195">
        <f t="shared" si="29"/>
        <v>0</v>
      </c>
      <c r="BL177" s="14" t="s">
        <v>154</v>
      </c>
      <c r="BM177" s="194" t="s">
        <v>725</v>
      </c>
    </row>
    <row r="178" spans="1:65" s="2" customFormat="1" ht="24.2" customHeight="1">
      <c r="A178" s="31"/>
      <c r="B178" s="32"/>
      <c r="C178" s="196" t="s">
        <v>528</v>
      </c>
      <c r="D178" s="196" t="s">
        <v>171</v>
      </c>
      <c r="E178" s="197" t="s">
        <v>726</v>
      </c>
      <c r="F178" s="198" t="s">
        <v>727</v>
      </c>
      <c r="G178" s="199" t="s">
        <v>425</v>
      </c>
      <c r="H178" s="200">
        <v>3</v>
      </c>
      <c r="I178" s="201"/>
      <c r="J178" s="202">
        <f t="shared" si="20"/>
        <v>0</v>
      </c>
      <c r="K178" s="198" t="s">
        <v>153</v>
      </c>
      <c r="L178" s="203"/>
      <c r="M178" s="204" t="s">
        <v>1</v>
      </c>
      <c r="N178" s="205" t="s">
        <v>41</v>
      </c>
      <c r="O178" s="68"/>
      <c r="P178" s="192">
        <f t="shared" si="21"/>
        <v>0</v>
      </c>
      <c r="Q178" s="192">
        <v>0.10100000000000001</v>
      </c>
      <c r="R178" s="192">
        <f t="shared" si="22"/>
        <v>0.30300000000000005</v>
      </c>
      <c r="S178" s="192">
        <v>0</v>
      </c>
      <c r="T178" s="193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175</v>
      </c>
      <c r="AT178" s="194" t="s">
        <v>171</v>
      </c>
      <c r="AU178" s="194" t="s">
        <v>159</v>
      </c>
      <c r="AY178" s="14" t="s">
        <v>147</v>
      </c>
      <c r="BE178" s="195">
        <f t="shared" si="24"/>
        <v>0</v>
      </c>
      <c r="BF178" s="195">
        <f t="shared" si="25"/>
        <v>0</v>
      </c>
      <c r="BG178" s="195">
        <f t="shared" si="26"/>
        <v>0</v>
      </c>
      <c r="BH178" s="195">
        <f t="shared" si="27"/>
        <v>0</v>
      </c>
      <c r="BI178" s="195">
        <f t="shared" si="28"/>
        <v>0</v>
      </c>
      <c r="BJ178" s="14" t="s">
        <v>84</v>
      </c>
      <c r="BK178" s="195">
        <f t="shared" si="29"/>
        <v>0</v>
      </c>
      <c r="BL178" s="14" t="s">
        <v>154</v>
      </c>
      <c r="BM178" s="194" t="s">
        <v>728</v>
      </c>
    </row>
    <row r="179" spans="1:65" s="2" customFormat="1" ht="24.2" customHeight="1">
      <c r="A179" s="31"/>
      <c r="B179" s="32"/>
      <c r="C179" s="183" t="s">
        <v>435</v>
      </c>
      <c r="D179" s="183" t="s">
        <v>149</v>
      </c>
      <c r="E179" s="184" t="s">
        <v>729</v>
      </c>
      <c r="F179" s="185" t="s">
        <v>730</v>
      </c>
      <c r="G179" s="186" t="s">
        <v>182</v>
      </c>
      <c r="H179" s="187">
        <v>93.4</v>
      </c>
      <c r="I179" s="188"/>
      <c r="J179" s="189">
        <f t="shared" si="20"/>
        <v>0</v>
      </c>
      <c r="K179" s="185" t="s">
        <v>153</v>
      </c>
      <c r="L179" s="36"/>
      <c r="M179" s="190" t="s">
        <v>1</v>
      </c>
      <c r="N179" s="191" t="s">
        <v>41</v>
      </c>
      <c r="O179" s="68"/>
      <c r="P179" s="192">
        <f t="shared" si="21"/>
        <v>0</v>
      </c>
      <c r="Q179" s="192">
        <v>1.0000000000000001E-5</v>
      </c>
      <c r="R179" s="192">
        <f t="shared" si="22"/>
        <v>9.3400000000000015E-4</v>
      </c>
      <c r="S179" s="192">
        <v>0</v>
      </c>
      <c r="T179" s="193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154</v>
      </c>
      <c r="AT179" s="194" t="s">
        <v>149</v>
      </c>
      <c r="AU179" s="194" t="s">
        <v>159</v>
      </c>
      <c r="AY179" s="14" t="s">
        <v>147</v>
      </c>
      <c r="BE179" s="195">
        <f t="shared" si="24"/>
        <v>0</v>
      </c>
      <c r="BF179" s="195">
        <f t="shared" si="25"/>
        <v>0</v>
      </c>
      <c r="BG179" s="195">
        <f t="shared" si="26"/>
        <v>0</v>
      </c>
      <c r="BH179" s="195">
        <f t="shared" si="27"/>
        <v>0</v>
      </c>
      <c r="BI179" s="195">
        <f t="shared" si="28"/>
        <v>0</v>
      </c>
      <c r="BJ179" s="14" t="s">
        <v>84</v>
      </c>
      <c r="BK179" s="195">
        <f t="shared" si="29"/>
        <v>0</v>
      </c>
      <c r="BL179" s="14" t="s">
        <v>154</v>
      </c>
      <c r="BM179" s="194" t="s">
        <v>731</v>
      </c>
    </row>
    <row r="180" spans="1:65" s="2" customFormat="1" ht="21.75" customHeight="1">
      <c r="A180" s="31"/>
      <c r="B180" s="32"/>
      <c r="C180" s="196" t="s">
        <v>455</v>
      </c>
      <c r="D180" s="196" t="s">
        <v>171</v>
      </c>
      <c r="E180" s="197" t="s">
        <v>732</v>
      </c>
      <c r="F180" s="198" t="s">
        <v>733</v>
      </c>
      <c r="G180" s="199" t="s">
        <v>182</v>
      </c>
      <c r="H180" s="200">
        <v>94.801000000000002</v>
      </c>
      <c r="I180" s="201"/>
      <c r="J180" s="202">
        <f t="shared" si="20"/>
        <v>0</v>
      </c>
      <c r="K180" s="198" t="s">
        <v>153</v>
      </c>
      <c r="L180" s="203"/>
      <c r="M180" s="204" t="s">
        <v>1</v>
      </c>
      <c r="N180" s="205" t="s">
        <v>41</v>
      </c>
      <c r="O180" s="68"/>
      <c r="P180" s="192">
        <f t="shared" si="21"/>
        <v>0</v>
      </c>
      <c r="Q180" s="192">
        <v>3.4499999999999999E-3</v>
      </c>
      <c r="R180" s="192">
        <f t="shared" si="22"/>
        <v>0.32706344999999998</v>
      </c>
      <c r="S180" s="192">
        <v>0</v>
      </c>
      <c r="T180" s="193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175</v>
      </c>
      <c r="AT180" s="194" t="s">
        <v>171</v>
      </c>
      <c r="AU180" s="194" t="s">
        <v>159</v>
      </c>
      <c r="AY180" s="14" t="s">
        <v>147</v>
      </c>
      <c r="BE180" s="195">
        <f t="shared" si="24"/>
        <v>0</v>
      </c>
      <c r="BF180" s="195">
        <f t="shared" si="25"/>
        <v>0</v>
      </c>
      <c r="BG180" s="195">
        <f t="shared" si="26"/>
        <v>0</v>
      </c>
      <c r="BH180" s="195">
        <f t="shared" si="27"/>
        <v>0</v>
      </c>
      <c r="BI180" s="195">
        <f t="shared" si="28"/>
        <v>0</v>
      </c>
      <c r="BJ180" s="14" t="s">
        <v>84</v>
      </c>
      <c r="BK180" s="195">
        <f t="shared" si="29"/>
        <v>0</v>
      </c>
      <c r="BL180" s="14" t="s">
        <v>154</v>
      </c>
      <c r="BM180" s="194" t="s">
        <v>734</v>
      </c>
    </row>
    <row r="181" spans="1:65" s="2" customFormat="1" ht="24.2" customHeight="1">
      <c r="A181" s="31"/>
      <c r="B181" s="32"/>
      <c r="C181" s="183" t="s">
        <v>459</v>
      </c>
      <c r="D181" s="183" t="s">
        <v>149</v>
      </c>
      <c r="E181" s="184" t="s">
        <v>735</v>
      </c>
      <c r="F181" s="185" t="s">
        <v>736</v>
      </c>
      <c r="G181" s="186" t="s">
        <v>425</v>
      </c>
      <c r="H181" s="187">
        <v>51</v>
      </c>
      <c r="I181" s="188"/>
      <c r="J181" s="189">
        <f t="shared" si="20"/>
        <v>0</v>
      </c>
      <c r="K181" s="185" t="s">
        <v>153</v>
      </c>
      <c r="L181" s="36"/>
      <c r="M181" s="190" t="s">
        <v>1</v>
      </c>
      <c r="N181" s="191" t="s">
        <v>41</v>
      </c>
      <c r="O181" s="68"/>
      <c r="P181" s="192">
        <f t="shared" si="21"/>
        <v>0</v>
      </c>
      <c r="Q181" s="192">
        <v>1E-4</v>
      </c>
      <c r="R181" s="192">
        <f t="shared" si="22"/>
        <v>5.1000000000000004E-3</v>
      </c>
      <c r="S181" s="192">
        <v>0</v>
      </c>
      <c r="T181" s="193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159</v>
      </c>
      <c r="AY181" s="14" t="s">
        <v>147</v>
      </c>
      <c r="BE181" s="195">
        <f t="shared" si="24"/>
        <v>0</v>
      </c>
      <c r="BF181" s="195">
        <f t="shared" si="25"/>
        <v>0</v>
      </c>
      <c r="BG181" s="195">
        <f t="shared" si="26"/>
        <v>0</v>
      </c>
      <c r="BH181" s="195">
        <f t="shared" si="27"/>
        <v>0</v>
      </c>
      <c r="BI181" s="195">
        <f t="shared" si="28"/>
        <v>0</v>
      </c>
      <c r="BJ181" s="14" t="s">
        <v>84</v>
      </c>
      <c r="BK181" s="195">
        <f t="shared" si="29"/>
        <v>0</v>
      </c>
      <c r="BL181" s="14" t="s">
        <v>154</v>
      </c>
      <c r="BM181" s="194" t="s">
        <v>737</v>
      </c>
    </row>
    <row r="182" spans="1:65" s="2" customFormat="1" ht="16.5" customHeight="1">
      <c r="A182" s="31"/>
      <c r="B182" s="32"/>
      <c r="C182" s="196" t="s">
        <v>463</v>
      </c>
      <c r="D182" s="196" t="s">
        <v>171</v>
      </c>
      <c r="E182" s="197" t="s">
        <v>738</v>
      </c>
      <c r="F182" s="198" t="s">
        <v>739</v>
      </c>
      <c r="G182" s="199" t="s">
        <v>425</v>
      </c>
      <c r="H182" s="200">
        <v>27</v>
      </c>
      <c r="I182" s="201"/>
      <c r="J182" s="202">
        <f t="shared" si="20"/>
        <v>0</v>
      </c>
      <c r="K182" s="198" t="s">
        <v>153</v>
      </c>
      <c r="L182" s="203"/>
      <c r="M182" s="204" t="s">
        <v>1</v>
      </c>
      <c r="N182" s="205" t="s">
        <v>41</v>
      </c>
      <c r="O182" s="68"/>
      <c r="P182" s="192">
        <f t="shared" si="21"/>
        <v>0</v>
      </c>
      <c r="Q182" s="192">
        <v>1.5E-3</v>
      </c>
      <c r="R182" s="192">
        <f t="shared" si="22"/>
        <v>4.0500000000000001E-2</v>
      </c>
      <c r="S182" s="192">
        <v>0</v>
      </c>
      <c r="T182" s="193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175</v>
      </c>
      <c r="AT182" s="194" t="s">
        <v>171</v>
      </c>
      <c r="AU182" s="194" t="s">
        <v>159</v>
      </c>
      <c r="AY182" s="14" t="s">
        <v>147</v>
      </c>
      <c r="BE182" s="195">
        <f t="shared" si="24"/>
        <v>0</v>
      </c>
      <c r="BF182" s="195">
        <f t="shared" si="25"/>
        <v>0</v>
      </c>
      <c r="BG182" s="195">
        <f t="shared" si="26"/>
        <v>0</v>
      </c>
      <c r="BH182" s="195">
        <f t="shared" si="27"/>
        <v>0</v>
      </c>
      <c r="BI182" s="195">
        <f t="shared" si="28"/>
        <v>0</v>
      </c>
      <c r="BJ182" s="14" t="s">
        <v>84</v>
      </c>
      <c r="BK182" s="195">
        <f t="shared" si="29"/>
        <v>0</v>
      </c>
      <c r="BL182" s="14" t="s">
        <v>154</v>
      </c>
      <c r="BM182" s="194" t="s">
        <v>740</v>
      </c>
    </row>
    <row r="183" spans="1:65" s="2" customFormat="1" ht="16.5" customHeight="1">
      <c r="A183" s="31"/>
      <c r="B183" s="32"/>
      <c r="C183" s="196" t="s">
        <v>536</v>
      </c>
      <c r="D183" s="196" t="s">
        <v>171</v>
      </c>
      <c r="E183" s="197" t="s">
        <v>741</v>
      </c>
      <c r="F183" s="198" t="s">
        <v>742</v>
      </c>
      <c r="G183" s="199" t="s">
        <v>425</v>
      </c>
      <c r="H183" s="200">
        <v>24</v>
      </c>
      <c r="I183" s="201"/>
      <c r="J183" s="202">
        <f t="shared" si="20"/>
        <v>0</v>
      </c>
      <c r="K183" s="198" t="s">
        <v>153</v>
      </c>
      <c r="L183" s="203"/>
      <c r="M183" s="204" t="s">
        <v>1</v>
      </c>
      <c r="N183" s="205" t="s">
        <v>41</v>
      </c>
      <c r="O183" s="68"/>
      <c r="P183" s="192">
        <f t="shared" si="21"/>
        <v>0</v>
      </c>
      <c r="Q183" s="192">
        <v>1.2999999999999999E-3</v>
      </c>
      <c r="R183" s="192">
        <f t="shared" si="22"/>
        <v>3.1199999999999999E-2</v>
      </c>
      <c r="S183" s="192">
        <v>0</v>
      </c>
      <c r="T183" s="193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175</v>
      </c>
      <c r="AT183" s="194" t="s">
        <v>171</v>
      </c>
      <c r="AU183" s="194" t="s">
        <v>159</v>
      </c>
      <c r="AY183" s="14" t="s">
        <v>147</v>
      </c>
      <c r="BE183" s="195">
        <f t="shared" si="24"/>
        <v>0</v>
      </c>
      <c r="BF183" s="195">
        <f t="shared" si="25"/>
        <v>0</v>
      </c>
      <c r="BG183" s="195">
        <f t="shared" si="26"/>
        <v>0</v>
      </c>
      <c r="BH183" s="195">
        <f t="shared" si="27"/>
        <v>0</v>
      </c>
      <c r="BI183" s="195">
        <f t="shared" si="28"/>
        <v>0</v>
      </c>
      <c r="BJ183" s="14" t="s">
        <v>84</v>
      </c>
      <c r="BK183" s="195">
        <f t="shared" si="29"/>
        <v>0</v>
      </c>
      <c r="BL183" s="14" t="s">
        <v>154</v>
      </c>
      <c r="BM183" s="194" t="s">
        <v>743</v>
      </c>
    </row>
    <row r="184" spans="1:65" s="2" customFormat="1" ht="24.2" customHeight="1">
      <c r="A184" s="31"/>
      <c r="B184" s="32"/>
      <c r="C184" s="183" t="s">
        <v>467</v>
      </c>
      <c r="D184" s="183" t="s">
        <v>149</v>
      </c>
      <c r="E184" s="184" t="s">
        <v>744</v>
      </c>
      <c r="F184" s="185" t="s">
        <v>745</v>
      </c>
      <c r="G184" s="186" t="s">
        <v>425</v>
      </c>
      <c r="H184" s="187">
        <v>3</v>
      </c>
      <c r="I184" s="188"/>
      <c r="J184" s="189">
        <f t="shared" si="20"/>
        <v>0</v>
      </c>
      <c r="K184" s="185" t="s">
        <v>153</v>
      </c>
      <c r="L184" s="36"/>
      <c r="M184" s="190" t="s">
        <v>1</v>
      </c>
      <c r="N184" s="191" t="s">
        <v>41</v>
      </c>
      <c r="O184" s="68"/>
      <c r="P184" s="192">
        <f t="shared" si="21"/>
        <v>0</v>
      </c>
      <c r="Q184" s="192">
        <v>1E-4</v>
      </c>
      <c r="R184" s="192">
        <f t="shared" si="22"/>
        <v>3.0000000000000003E-4</v>
      </c>
      <c r="S184" s="192">
        <v>0</v>
      </c>
      <c r="T184" s="193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154</v>
      </c>
      <c r="AT184" s="194" t="s">
        <v>149</v>
      </c>
      <c r="AU184" s="194" t="s">
        <v>159</v>
      </c>
      <c r="AY184" s="14" t="s">
        <v>147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4" t="s">
        <v>84</v>
      </c>
      <c r="BK184" s="195">
        <f t="shared" si="29"/>
        <v>0</v>
      </c>
      <c r="BL184" s="14" t="s">
        <v>154</v>
      </c>
      <c r="BM184" s="194" t="s">
        <v>746</v>
      </c>
    </row>
    <row r="185" spans="1:65" s="2" customFormat="1" ht="16.5" customHeight="1">
      <c r="A185" s="31"/>
      <c r="B185" s="32"/>
      <c r="C185" s="196" t="s">
        <v>422</v>
      </c>
      <c r="D185" s="196" t="s">
        <v>171</v>
      </c>
      <c r="E185" s="197" t="s">
        <v>747</v>
      </c>
      <c r="F185" s="198" t="s">
        <v>748</v>
      </c>
      <c r="G185" s="199" t="s">
        <v>425</v>
      </c>
      <c r="H185" s="200">
        <v>3</v>
      </c>
      <c r="I185" s="201"/>
      <c r="J185" s="202">
        <f t="shared" si="20"/>
        <v>0</v>
      </c>
      <c r="K185" s="198" t="s">
        <v>153</v>
      </c>
      <c r="L185" s="203"/>
      <c r="M185" s="204" t="s">
        <v>1</v>
      </c>
      <c r="N185" s="205" t="s">
        <v>41</v>
      </c>
      <c r="O185" s="68"/>
      <c r="P185" s="192">
        <f t="shared" si="21"/>
        <v>0</v>
      </c>
      <c r="Q185" s="192">
        <v>1E-3</v>
      </c>
      <c r="R185" s="192">
        <f t="shared" si="22"/>
        <v>3.0000000000000001E-3</v>
      </c>
      <c r="S185" s="192">
        <v>0</v>
      </c>
      <c r="T185" s="193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175</v>
      </c>
      <c r="AT185" s="194" t="s">
        <v>171</v>
      </c>
      <c r="AU185" s="194" t="s">
        <v>159</v>
      </c>
      <c r="AY185" s="14" t="s">
        <v>147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4" t="s">
        <v>84</v>
      </c>
      <c r="BK185" s="195">
        <f t="shared" si="29"/>
        <v>0</v>
      </c>
      <c r="BL185" s="14" t="s">
        <v>154</v>
      </c>
      <c r="BM185" s="194" t="s">
        <v>749</v>
      </c>
    </row>
    <row r="186" spans="1:65" s="2" customFormat="1" ht="24.2" customHeight="1">
      <c r="A186" s="31"/>
      <c r="B186" s="32"/>
      <c r="C186" s="183" t="s">
        <v>532</v>
      </c>
      <c r="D186" s="183" t="s">
        <v>149</v>
      </c>
      <c r="E186" s="184" t="s">
        <v>750</v>
      </c>
      <c r="F186" s="185" t="s">
        <v>751</v>
      </c>
      <c r="G186" s="186" t="s">
        <v>425</v>
      </c>
      <c r="H186" s="187">
        <v>12</v>
      </c>
      <c r="I186" s="188"/>
      <c r="J186" s="189">
        <f t="shared" si="20"/>
        <v>0</v>
      </c>
      <c r="K186" s="185" t="s">
        <v>153</v>
      </c>
      <c r="L186" s="36"/>
      <c r="M186" s="190" t="s">
        <v>1</v>
      </c>
      <c r="N186" s="191" t="s">
        <v>41</v>
      </c>
      <c r="O186" s="68"/>
      <c r="P186" s="192">
        <f t="shared" si="21"/>
        <v>0</v>
      </c>
      <c r="Q186" s="192">
        <v>1.1E-4</v>
      </c>
      <c r="R186" s="192">
        <f t="shared" si="22"/>
        <v>1.32E-3</v>
      </c>
      <c r="S186" s="192">
        <v>0</v>
      </c>
      <c r="T186" s="193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154</v>
      </c>
      <c r="AT186" s="194" t="s">
        <v>149</v>
      </c>
      <c r="AU186" s="194" t="s">
        <v>159</v>
      </c>
      <c r="AY186" s="14" t="s">
        <v>147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4" t="s">
        <v>84</v>
      </c>
      <c r="BK186" s="195">
        <f t="shared" si="29"/>
        <v>0</v>
      </c>
      <c r="BL186" s="14" t="s">
        <v>154</v>
      </c>
      <c r="BM186" s="194" t="s">
        <v>752</v>
      </c>
    </row>
    <row r="187" spans="1:65" s="2" customFormat="1" ht="24.2" customHeight="1">
      <c r="A187" s="31"/>
      <c r="B187" s="32"/>
      <c r="C187" s="196" t="s">
        <v>583</v>
      </c>
      <c r="D187" s="196" t="s">
        <v>171</v>
      </c>
      <c r="E187" s="197" t="s">
        <v>753</v>
      </c>
      <c r="F187" s="198" t="s">
        <v>754</v>
      </c>
      <c r="G187" s="199" t="s">
        <v>425</v>
      </c>
      <c r="H187" s="200">
        <v>12</v>
      </c>
      <c r="I187" s="201"/>
      <c r="J187" s="202">
        <f t="shared" si="20"/>
        <v>0</v>
      </c>
      <c r="K187" s="198" t="s">
        <v>1</v>
      </c>
      <c r="L187" s="203"/>
      <c r="M187" s="204" t="s">
        <v>1</v>
      </c>
      <c r="N187" s="205" t="s">
        <v>41</v>
      </c>
      <c r="O187" s="68"/>
      <c r="P187" s="192">
        <f t="shared" si="21"/>
        <v>0</v>
      </c>
      <c r="Q187" s="192">
        <v>2.8899999999999999E-2</v>
      </c>
      <c r="R187" s="192">
        <f t="shared" si="22"/>
        <v>0.3468</v>
      </c>
      <c r="S187" s="192">
        <v>0</v>
      </c>
      <c r="T187" s="193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175</v>
      </c>
      <c r="AT187" s="194" t="s">
        <v>171</v>
      </c>
      <c r="AU187" s="194" t="s">
        <v>159</v>
      </c>
      <c r="AY187" s="14" t="s">
        <v>147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4" t="s">
        <v>84</v>
      </c>
      <c r="BK187" s="195">
        <f t="shared" si="29"/>
        <v>0</v>
      </c>
      <c r="BL187" s="14" t="s">
        <v>154</v>
      </c>
      <c r="BM187" s="194" t="s">
        <v>755</v>
      </c>
    </row>
    <row r="188" spans="1:65" s="2" customFormat="1" ht="24.2" customHeight="1">
      <c r="A188" s="31"/>
      <c r="B188" s="32"/>
      <c r="C188" s="183" t="s">
        <v>451</v>
      </c>
      <c r="D188" s="183" t="s">
        <v>149</v>
      </c>
      <c r="E188" s="184" t="s">
        <v>756</v>
      </c>
      <c r="F188" s="185" t="s">
        <v>757</v>
      </c>
      <c r="G188" s="186" t="s">
        <v>425</v>
      </c>
      <c r="H188" s="187">
        <v>5</v>
      </c>
      <c r="I188" s="188"/>
      <c r="J188" s="189">
        <f t="shared" si="20"/>
        <v>0</v>
      </c>
      <c r="K188" s="185" t="s">
        <v>153</v>
      </c>
      <c r="L188" s="36"/>
      <c r="M188" s="190" t="s">
        <v>1</v>
      </c>
      <c r="N188" s="191" t="s">
        <v>41</v>
      </c>
      <c r="O188" s="68"/>
      <c r="P188" s="192">
        <f t="shared" si="21"/>
        <v>0</v>
      </c>
      <c r="Q188" s="192">
        <v>1E-4</v>
      </c>
      <c r="R188" s="192">
        <f t="shared" si="22"/>
        <v>5.0000000000000001E-4</v>
      </c>
      <c r="S188" s="192">
        <v>0</v>
      </c>
      <c r="T188" s="193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154</v>
      </c>
      <c r="AT188" s="194" t="s">
        <v>149</v>
      </c>
      <c r="AU188" s="194" t="s">
        <v>159</v>
      </c>
      <c r="AY188" s="14" t="s">
        <v>147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4" t="s">
        <v>84</v>
      </c>
      <c r="BK188" s="195">
        <f t="shared" si="29"/>
        <v>0</v>
      </c>
      <c r="BL188" s="14" t="s">
        <v>154</v>
      </c>
      <c r="BM188" s="194" t="s">
        <v>758</v>
      </c>
    </row>
    <row r="189" spans="1:65" s="2" customFormat="1" ht="16.5" customHeight="1">
      <c r="A189" s="31"/>
      <c r="B189" s="32"/>
      <c r="C189" s="196" t="s">
        <v>431</v>
      </c>
      <c r="D189" s="196" t="s">
        <v>171</v>
      </c>
      <c r="E189" s="197" t="s">
        <v>759</v>
      </c>
      <c r="F189" s="198" t="s">
        <v>760</v>
      </c>
      <c r="G189" s="199" t="s">
        <v>425</v>
      </c>
      <c r="H189" s="200">
        <v>5</v>
      </c>
      <c r="I189" s="201"/>
      <c r="J189" s="202">
        <f t="shared" si="20"/>
        <v>0</v>
      </c>
      <c r="K189" s="198" t="s">
        <v>153</v>
      </c>
      <c r="L189" s="203"/>
      <c r="M189" s="204" t="s">
        <v>1</v>
      </c>
      <c r="N189" s="205" t="s">
        <v>41</v>
      </c>
      <c r="O189" s="68"/>
      <c r="P189" s="192">
        <f t="shared" si="21"/>
        <v>0</v>
      </c>
      <c r="Q189" s="192">
        <v>1.7100000000000001E-2</v>
      </c>
      <c r="R189" s="192">
        <f t="shared" si="22"/>
        <v>8.5500000000000007E-2</v>
      </c>
      <c r="S189" s="192">
        <v>0</v>
      </c>
      <c r="T189" s="193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175</v>
      </c>
      <c r="AT189" s="194" t="s">
        <v>171</v>
      </c>
      <c r="AU189" s="194" t="s">
        <v>159</v>
      </c>
      <c r="AY189" s="14" t="s">
        <v>147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4" t="s">
        <v>84</v>
      </c>
      <c r="BK189" s="195">
        <f t="shared" si="29"/>
        <v>0</v>
      </c>
      <c r="BL189" s="14" t="s">
        <v>154</v>
      </c>
      <c r="BM189" s="194" t="s">
        <v>761</v>
      </c>
    </row>
    <row r="190" spans="1:65" s="2" customFormat="1" ht="24.2" customHeight="1">
      <c r="A190" s="31"/>
      <c r="B190" s="32"/>
      <c r="C190" s="183" t="s">
        <v>587</v>
      </c>
      <c r="D190" s="183" t="s">
        <v>149</v>
      </c>
      <c r="E190" s="184" t="s">
        <v>762</v>
      </c>
      <c r="F190" s="185" t="s">
        <v>763</v>
      </c>
      <c r="G190" s="186" t="s">
        <v>425</v>
      </c>
      <c r="H190" s="187">
        <v>10</v>
      </c>
      <c r="I190" s="188"/>
      <c r="J190" s="189">
        <f t="shared" si="20"/>
        <v>0</v>
      </c>
      <c r="K190" s="185" t="s">
        <v>153</v>
      </c>
      <c r="L190" s="36"/>
      <c r="M190" s="190" t="s">
        <v>1</v>
      </c>
      <c r="N190" s="191" t="s">
        <v>41</v>
      </c>
      <c r="O190" s="68"/>
      <c r="P190" s="192">
        <f t="shared" si="21"/>
        <v>0</v>
      </c>
      <c r="Q190" s="192">
        <v>1E-4</v>
      </c>
      <c r="R190" s="192">
        <f t="shared" si="22"/>
        <v>1E-3</v>
      </c>
      <c r="S190" s="192">
        <v>0</v>
      </c>
      <c r="T190" s="193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154</v>
      </c>
      <c r="AT190" s="194" t="s">
        <v>149</v>
      </c>
      <c r="AU190" s="194" t="s">
        <v>159</v>
      </c>
      <c r="AY190" s="14" t="s">
        <v>147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4" t="s">
        <v>84</v>
      </c>
      <c r="BK190" s="195">
        <f t="shared" si="29"/>
        <v>0</v>
      </c>
      <c r="BL190" s="14" t="s">
        <v>154</v>
      </c>
      <c r="BM190" s="194" t="s">
        <v>764</v>
      </c>
    </row>
    <row r="191" spans="1:65" s="2" customFormat="1" ht="16.5" customHeight="1">
      <c r="A191" s="31"/>
      <c r="B191" s="32"/>
      <c r="C191" s="196" t="s">
        <v>418</v>
      </c>
      <c r="D191" s="196" t="s">
        <v>171</v>
      </c>
      <c r="E191" s="197" t="s">
        <v>765</v>
      </c>
      <c r="F191" s="198" t="s">
        <v>766</v>
      </c>
      <c r="G191" s="199" t="s">
        <v>425</v>
      </c>
      <c r="H191" s="200">
        <v>10</v>
      </c>
      <c r="I191" s="201"/>
      <c r="J191" s="202">
        <f t="shared" si="20"/>
        <v>0</v>
      </c>
      <c r="K191" s="198" t="s">
        <v>153</v>
      </c>
      <c r="L191" s="203"/>
      <c r="M191" s="204" t="s">
        <v>1</v>
      </c>
      <c r="N191" s="205" t="s">
        <v>41</v>
      </c>
      <c r="O191" s="68"/>
      <c r="P191" s="192">
        <f t="shared" si="21"/>
        <v>0</v>
      </c>
      <c r="Q191" s="192">
        <v>9.1999999999999998E-3</v>
      </c>
      <c r="R191" s="192">
        <f t="shared" si="22"/>
        <v>9.1999999999999998E-2</v>
      </c>
      <c r="S191" s="192">
        <v>0</v>
      </c>
      <c r="T191" s="193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175</v>
      </c>
      <c r="AT191" s="194" t="s">
        <v>171</v>
      </c>
      <c r="AU191" s="194" t="s">
        <v>159</v>
      </c>
      <c r="AY191" s="14" t="s">
        <v>147</v>
      </c>
      <c r="BE191" s="195">
        <f t="shared" si="24"/>
        <v>0</v>
      </c>
      <c r="BF191" s="195">
        <f t="shared" si="25"/>
        <v>0</v>
      </c>
      <c r="BG191" s="195">
        <f t="shared" si="26"/>
        <v>0</v>
      </c>
      <c r="BH191" s="195">
        <f t="shared" si="27"/>
        <v>0</v>
      </c>
      <c r="BI191" s="195">
        <f t="shared" si="28"/>
        <v>0</v>
      </c>
      <c r="BJ191" s="14" t="s">
        <v>84</v>
      </c>
      <c r="BK191" s="195">
        <f t="shared" si="29"/>
        <v>0</v>
      </c>
      <c r="BL191" s="14" t="s">
        <v>154</v>
      </c>
      <c r="BM191" s="194" t="s">
        <v>767</v>
      </c>
    </row>
    <row r="192" spans="1:65" s="2" customFormat="1" ht="24.2" customHeight="1">
      <c r="A192" s="31"/>
      <c r="B192" s="32"/>
      <c r="C192" s="183" t="s">
        <v>414</v>
      </c>
      <c r="D192" s="183" t="s">
        <v>149</v>
      </c>
      <c r="E192" s="184" t="s">
        <v>768</v>
      </c>
      <c r="F192" s="185" t="s">
        <v>769</v>
      </c>
      <c r="G192" s="186" t="s">
        <v>425</v>
      </c>
      <c r="H192" s="187">
        <v>25</v>
      </c>
      <c r="I192" s="188"/>
      <c r="J192" s="189">
        <f t="shared" si="20"/>
        <v>0</v>
      </c>
      <c r="K192" s="185" t="s">
        <v>1</v>
      </c>
      <c r="L192" s="36"/>
      <c r="M192" s="190" t="s">
        <v>1</v>
      </c>
      <c r="N192" s="191" t="s">
        <v>41</v>
      </c>
      <c r="O192" s="68"/>
      <c r="P192" s="192">
        <f t="shared" si="21"/>
        <v>0</v>
      </c>
      <c r="Q192" s="192">
        <v>0.12422</v>
      </c>
      <c r="R192" s="192">
        <f t="shared" si="22"/>
        <v>3.1055000000000001</v>
      </c>
      <c r="S192" s="192">
        <v>0</v>
      </c>
      <c r="T192" s="193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154</v>
      </c>
      <c r="AT192" s="194" t="s">
        <v>149</v>
      </c>
      <c r="AU192" s="194" t="s">
        <v>159</v>
      </c>
      <c r="AY192" s="14" t="s">
        <v>147</v>
      </c>
      <c r="BE192" s="195">
        <f t="shared" si="24"/>
        <v>0</v>
      </c>
      <c r="BF192" s="195">
        <f t="shared" si="25"/>
        <v>0</v>
      </c>
      <c r="BG192" s="195">
        <f t="shared" si="26"/>
        <v>0</v>
      </c>
      <c r="BH192" s="195">
        <f t="shared" si="27"/>
        <v>0</v>
      </c>
      <c r="BI192" s="195">
        <f t="shared" si="28"/>
        <v>0</v>
      </c>
      <c r="BJ192" s="14" t="s">
        <v>84</v>
      </c>
      <c r="BK192" s="195">
        <f t="shared" si="29"/>
        <v>0</v>
      </c>
      <c r="BL192" s="14" t="s">
        <v>154</v>
      </c>
      <c r="BM192" s="194" t="s">
        <v>770</v>
      </c>
    </row>
    <row r="193" spans="1:65" s="2" customFormat="1" ht="21.75" customHeight="1">
      <c r="A193" s="31"/>
      <c r="B193" s="32"/>
      <c r="C193" s="183" t="s">
        <v>500</v>
      </c>
      <c r="D193" s="183" t="s">
        <v>149</v>
      </c>
      <c r="E193" s="184" t="s">
        <v>771</v>
      </c>
      <c r="F193" s="185" t="s">
        <v>772</v>
      </c>
      <c r="G193" s="186" t="s">
        <v>425</v>
      </c>
      <c r="H193" s="187">
        <v>2</v>
      </c>
      <c r="I193" s="188"/>
      <c r="J193" s="189">
        <f t="shared" si="20"/>
        <v>0</v>
      </c>
      <c r="K193" s="185" t="s">
        <v>1</v>
      </c>
      <c r="L193" s="36"/>
      <c r="M193" s="190" t="s">
        <v>1</v>
      </c>
      <c r="N193" s="191" t="s">
        <v>41</v>
      </c>
      <c r="O193" s="68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154</v>
      </c>
      <c r="AT193" s="194" t="s">
        <v>149</v>
      </c>
      <c r="AU193" s="194" t="s">
        <v>159</v>
      </c>
      <c r="AY193" s="14" t="s">
        <v>147</v>
      </c>
      <c r="BE193" s="195">
        <f t="shared" si="24"/>
        <v>0</v>
      </c>
      <c r="BF193" s="195">
        <f t="shared" si="25"/>
        <v>0</v>
      </c>
      <c r="BG193" s="195">
        <f t="shared" si="26"/>
        <v>0</v>
      </c>
      <c r="BH193" s="195">
        <f t="shared" si="27"/>
        <v>0</v>
      </c>
      <c r="BI193" s="195">
        <f t="shared" si="28"/>
        <v>0</v>
      </c>
      <c r="BJ193" s="14" t="s">
        <v>84</v>
      </c>
      <c r="BK193" s="195">
        <f t="shared" si="29"/>
        <v>0</v>
      </c>
      <c r="BL193" s="14" t="s">
        <v>154</v>
      </c>
      <c r="BM193" s="194" t="s">
        <v>773</v>
      </c>
    </row>
    <row r="194" spans="1:65" s="2" customFormat="1" ht="24.2" customHeight="1">
      <c r="A194" s="31"/>
      <c r="B194" s="32"/>
      <c r="C194" s="183" t="s">
        <v>324</v>
      </c>
      <c r="D194" s="183" t="s">
        <v>149</v>
      </c>
      <c r="E194" s="184" t="s">
        <v>774</v>
      </c>
      <c r="F194" s="185" t="s">
        <v>775</v>
      </c>
      <c r="G194" s="186" t="s">
        <v>776</v>
      </c>
      <c r="H194" s="187">
        <v>91.1</v>
      </c>
      <c r="I194" s="188"/>
      <c r="J194" s="189">
        <f t="shared" si="20"/>
        <v>0</v>
      </c>
      <c r="K194" s="185" t="s">
        <v>153</v>
      </c>
      <c r="L194" s="36"/>
      <c r="M194" s="190" t="s">
        <v>1</v>
      </c>
      <c r="N194" s="191" t="s">
        <v>41</v>
      </c>
      <c r="O194" s="68"/>
      <c r="P194" s="192">
        <f t="shared" si="21"/>
        <v>0</v>
      </c>
      <c r="Q194" s="192">
        <v>3.1E-4</v>
      </c>
      <c r="R194" s="192">
        <f t="shared" si="22"/>
        <v>2.8240999999999999E-2</v>
      </c>
      <c r="S194" s="192">
        <v>0</v>
      </c>
      <c r="T194" s="193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154</v>
      </c>
      <c r="AT194" s="194" t="s">
        <v>149</v>
      </c>
      <c r="AU194" s="194" t="s">
        <v>159</v>
      </c>
      <c r="AY194" s="14" t="s">
        <v>147</v>
      </c>
      <c r="BE194" s="195">
        <f t="shared" si="24"/>
        <v>0</v>
      </c>
      <c r="BF194" s="195">
        <f t="shared" si="25"/>
        <v>0</v>
      </c>
      <c r="BG194" s="195">
        <f t="shared" si="26"/>
        <v>0</v>
      </c>
      <c r="BH194" s="195">
        <f t="shared" si="27"/>
        <v>0</v>
      </c>
      <c r="BI194" s="195">
        <f t="shared" si="28"/>
        <v>0</v>
      </c>
      <c r="BJ194" s="14" t="s">
        <v>84</v>
      </c>
      <c r="BK194" s="195">
        <f t="shared" si="29"/>
        <v>0</v>
      </c>
      <c r="BL194" s="14" t="s">
        <v>154</v>
      </c>
      <c r="BM194" s="194" t="s">
        <v>777</v>
      </c>
    </row>
    <row r="195" spans="1:65" s="2" customFormat="1" ht="24.2" customHeight="1">
      <c r="A195" s="31"/>
      <c r="B195" s="32"/>
      <c r="C195" s="183" t="s">
        <v>320</v>
      </c>
      <c r="D195" s="183" t="s">
        <v>149</v>
      </c>
      <c r="E195" s="184" t="s">
        <v>778</v>
      </c>
      <c r="F195" s="185" t="s">
        <v>779</v>
      </c>
      <c r="G195" s="186" t="s">
        <v>776</v>
      </c>
      <c r="H195" s="187">
        <v>74.099999999999994</v>
      </c>
      <c r="I195" s="188"/>
      <c r="J195" s="189">
        <f t="shared" si="20"/>
        <v>0</v>
      </c>
      <c r="K195" s="185" t="s">
        <v>153</v>
      </c>
      <c r="L195" s="36"/>
      <c r="M195" s="190" t="s">
        <v>1</v>
      </c>
      <c r="N195" s="191" t="s">
        <v>41</v>
      </c>
      <c r="O195" s="68"/>
      <c r="P195" s="192">
        <f t="shared" si="21"/>
        <v>0</v>
      </c>
      <c r="Q195" s="192">
        <v>2.5000000000000001E-4</v>
      </c>
      <c r="R195" s="192">
        <f t="shared" si="22"/>
        <v>1.8525E-2</v>
      </c>
      <c r="S195" s="192">
        <v>0</v>
      </c>
      <c r="T195" s="193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154</v>
      </c>
      <c r="AT195" s="194" t="s">
        <v>149</v>
      </c>
      <c r="AU195" s="194" t="s">
        <v>159</v>
      </c>
      <c r="AY195" s="14" t="s">
        <v>147</v>
      </c>
      <c r="BE195" s="195">
        <f t="shared" si="24"/>
        <v>0</v>
      </c>
      <c r="BF195" s="195">
        <f t="shared" si="25"/>
        <v>0</v>
      </c>
      <c r="BG195" s="195">
        <f t="shared" si="26"/>
        <v>0</v>
      </c>
      <c r="BH195" s="195">
        <f t="shared" si="27"/>
        <v>0</v>
      </c>
      <c r="BI195" s="195">
        <f t="shared" si="28"/>
        <v>0</v>
      </c>
      <c r="BJ195" s="14" t="s">
        <v>84</v>
      </c>
      <c r="BK195" s="195">
        <f t="shared" si="29"/>
        <v>0</v>
      </c>
      <c r="BL195" s="14" t="s">
        <v>154</v>
      </c>
      <c r="BM195" s="194" t="s">
        <v>780</v>
      </c>
    </row>
    <row r="196" spans="1:65" s="2" customFormat="1" ht="24.2" customHeight="1">
      <c r="A196" s="31"/>
      <c r="B196" s="32"/>
      <c r="C196" s="183" t="s">
        <v>312</v>
      </c>
      <c r="D196" s="183" t="s">
        <v>149</v>
      </c>
      <c r="E196" s="184" t="s">
        <v>781</v>
      </c>
      <c r="F196" s="185" t="s">
        <v>782</v>
      </c>
      <c r="G196" s="186" t="s">
        <v>776</v>
      </c>
      <c r="H196" s="187">
        <v>172.7</v>
      </c>
      <c r="I196" s="188"/>
      <c r="J196" s="189">
        <f t="shared" si="20"/>
        <v>0</v>
      </c>
      <c r="K196" s="185" t="s">
        <v>153</v>
      </c>
      <c r="L196" s="36"/>
      <c r="M196" s="190" t="s">
        <v>1</v>
      </c>
      <c r="N196" s="191" t="s">
        <v>41</v>
      </c>
      <c r="O196" s="68"/>
      <c r="P196" s="192">
        <f t="shared" si="21"/>
        <v>0</v>
      </c>
      <c r="Q196" s="192">
        <v>5.0000000000000001E-4</v>
      </c>
      <c r="R196" s="192">
        <f t="shared" si="22"/>
        <v>8.6349999999999996E-2</v>
      </c>
      <c r="S196" s="192">
        <v>0</v>
      </c>
      <c r="T196" s="193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154</v>
      </c>
      <c r="AT196" s="194" t="s">
        <v>149</v>
      </c>
      <c r="AU196" s="194" t="s">
        <v>159</v>
      </c>
      <c r="AY196" s="14" t="s">
        <v>147</v>
      </c>
      <c r="BE196" s="195">
        <f t="shared" si="24"/>
        <v>0</v>
      </c>
      <c r="BF196" s="195">
        <f t="shared" si="25"/>
        <v>0</v>
      </c>
      <c r="BG196" s="195">
        <f t="shared" si="26"/>
        <v>0</v>
      </c>
      <c r="BH196" s="195">
        <f t="shared" si="27"/>
        <v>0</v>
      </c>
      <c r="BI196" s="195">
        <f t="shared" si="28"/>
        <v>0</v>
      </c>
      <c r="BJ196" s="14" t="s">
        <v>84</v>
      </c>
      <c r="BK196" s="195">
        <f t="shared" si="29"/>
        <v>0</v>
      </c>
      <c r="BL196" s="14" t="s">
        <v>154</v>
      </c>
      <c r="BM196" s="194" t="s">
        <v>783</v>
      </c>
    </row>
    <row r="197" spans="1:65" s="2" customFormat="1" ht="21.75" customHeight="1">
      <c r="A197" s="31"/>
      <c r="B197" s="32"/>
      <c r="C197" s="183" t="s">
        <v>488</v>
      </c>
      <c r="D197" s="183" t="s">
        <v>149</v>
      </c>
      <c r="E197" s="184" t="s">
        <v>784</v>
      </c>
      <c r="F197" s="185" t="s">
        <v>785</v>
      </c>
      <c r="G197" s="186" t="s">
        <v>182</v>
      </c>
      <c r="H197" s="187">
        <v>337.94</v>
      </c>
      <c r="I197" s="188"/>
      <c r="J197" s="189">
        <f t="shared" si="20"/>
        <v>0</v>
      </c>
      <c r="K197" s="185" t="s">
        <v>153</v>
      </c>
      <c r="L197" s="36"/>
      <c r="M197" s="190" t="s">
        <v>1</v>
      </c>
      <c r="N197" s="191" t="s">
        <v>41</v>
      </c>
      <c r="O197" s="68"/>
      <c r="P197" s="192">
        <f t="shared" si="21"/>
        <v>0</v>
      </c>
      <c r="Q197" s="192">
        <v>0</v>
      </c>
      <c r="R197" s="192">
        <f t="shared" si="22"/>
        <v>0</v>
      </c>
      <c r="S197" s="192">
        <v>0</v>
      </c>
      <c r="T197" s="193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154</v>
      </c>
      <c r="AT197" s="194" t="s">
        <v>149</v>
      </c>
      <c r="AU197" s="194" t="s">
        <v>159</v>
      </c>
      <c r="AY197" s="14" t="s">
        <v>147</v>
      </c>
      <c r="BE197" s="195">
        <f t="shared" si="24"/>
        <v>0</v>
      </c>
      <c r="BF197" s="195">
        <f t="shared" si="25"/>
        <v>0</v>
      </c>
      <c r="BG197" s="195">
        <f t="shared" si="26"/>
        <v>0</v>
      </c>
      <c r="BH197" s="195">
        <f t="shared" si="27"/>
        <v>0</v>
      </c>
      <c r="BI197" s="195">
        <f t="shared" si="28"/>
        <v>0</v>
      </c>
      <c r="BJ197" s="14" t="s">
        <v>84</v>
      </c>
      <c r="BK197" s="195">
        <f t="shared" si="29"/>
        <v>0</v>
      </c>
      <c r="BL197" s="14" t="s">
        <v>154</v>
      </c>
      <c r="BM197" s="194" t="s">
        <v>786</v>
      </c>
    </row>
    <row r="198" spans="1:65" s="12" customFormat="1" ht="20.85" customHeight="1">
      <c r="B198" s="167"/>
      <c r="C198" s="168"/>
      <c r="D198" s="169" t="s">
        <v>75</v>
      </c>
      <c r="E198" s="181" t="s">
        <v>787</v>
      </c>
      <c r="F198" s="181" t="s">
        <v>788</v>
      </c>
      <c r="G198" s="168"/>
      <c r="H198" s="168"/>
      <c r="I198" s="171"/>
      <c r="J198" s="182">
        <f>BK198</f>
        <v>0</v>
      </c>
      <c r="K198" s="168"/>
      <c r="L198" s="173"/>
      <c r="M198" s="174"/>
      <c r="N198" s="175"/>
      <c r="O198" s="175"/>
      <c r="P198" s="176">
        <f>SUM(P199:P214)</f>
        <v>0</v>
      </c>
      <c r="Q198" s="175"/>
      <c r="R198" s="176">
        <f>SUM(R199:R214)</f>
        <v>0.50368000000000002</v>
      </c>
      <c r="S198" s="175"/>
      <c r="T198" s="177">
        <f>SUM(T199:T214)</f>
        <v>0</v>
      </c>
      <c r="AR198" s="178" t="s">
        <v>84</v>
      </c>
      <c r="AT198" s="179" t="s">
        <v>75</v>
      </c>
      <c r="AU198" s="179" t="s">
        <v>86</v>
      </c>
      <c r="AY198" s="178" t="s">
        <v>147</v>
      </c>
      <c r="BK198" s="180">
        <f>SUM(BK199:BK214)</f>
        <v>0</v>
      </c>
    </row>
    <row r="199" spans="1:65" s="2" customFormat="1" ht="24.2" customHeight="1">
      <c r="A199" s="31"/>
      <c r="B199" s="32"/>
      <c r="C199" s="183" t="s">
        <v>550</v>
      </c>
      <c r="D199" s="183" t="s">
        <v>149</v>
      </c>
      <c r="E199" s="184" t="s">
        <v>750</v>
      </c>
      <c r="F199" s="185" t="s">
        <v>751</v>
      </c>
      <c r="G199" s="186" t="s">
        <v>425</v>
      </c>
      <c r="H199" s="187">
        <v>10</v>
      </c>
      <c r="I199" s="188"/>
      <c r="J199" s="189">
        <f t="shared" ref="J199:J214" si="30">ROUND(I199*H199,2)</f>
        <v>0</v>
      </c>
      <c r="K199" s="185" t="s">
        <v>153</v>
      </c>
      <c r="L199" s="36"/>
      <c r="M199" s="190" t="s">
        <v>1</v>
      </c>
      <c r="N199" s="191" t="s">
        <v>41</v>
      </c>
      <c r="O199" s="68"/>
      <c r="P199" s="192">
        <f t="shared" ref="P199:P214" si="31">O199*H199</f>
        <v>0</v>
      </c>
      <c r="Q199" s="192">
        <v>1.1E-4</v>
      </c>
      <c r="R199" s="192">
        <f t="shared" ref="R199:R214" si="32">Q199*H199</f>
        <v>1.1000000000000001E-3</v>
      </c>
      <c r="S199" s="192">
        <v>0</v>
      </c>
      <c r="T199" s="193">
        <f t="shared" ref="T199:T214" si="33"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154</v>
      </c>
      <c r="AT199" s="194" t="s">
        <v>149</v>
      </c>
      <c r="AU199" s="194" t="s">
        <v>159</v>
      </c>
      <c r="AY199" s="14" t="s">
        <v>147</v>
      </c>
      <c r="BE199" s="195">
        <f t="shared" ref="BE199:BE214" si="34">IF(N199="základní",J199,0)</f>
        <v>0</v>
      </c>
      <c r="BF199" s="195">
        <f t="shared" ref="BF199:BF214" si="35">IF(N199="snížená",J199,0)</f>
        <v>0</v>
      </c>
      <c r="BG199" s="195">
        <f t="shared" ref="BG199:BG214" si="36">IF(N199="zákl. přenesená",J199,0)</f>
        <v>0</v>
      </c>
      <c r="BH199" s="195">
        <f t="shared" ref="BH199:BH214" si="37">IF(N199="sníž. přenesená",J199,0)</f>
        <v>0</v>
      </c>
      <c r="BI199" s="195">
        <f t="shared" ref="BI199:BI214" si="38">IF(N199="nulová",J199,0)</f>
        <v>0</v>
      </c>
      <c r="BJ199" s="14" t="s">
        <v>84</v>
      </c>
      <c r="BK199" s="195">
        <f t="shared" ref="BK199:BK214" si="39">ROUND(I199*H199,2)</f>
        <v>0</v>
      </c>
      <c r="BL199" s="14" t="s">
        <v>154</v>
      </c>
      <c r="BM199" s="194" t="s">
        <v>789</v>
      </c>
    </row>
    <row r="200" spans="1:65" s="2" customFormat="1" ht="24.2" customHeight="1">
      <c r="A200" s="31"/>
      <c r="B200" s="32"/>
      <c r="C200" s="196" t="s">
        <v>554</v>
      </c>
      <c r="D200" s="196" t="s">
        <v>171</v>
      </c>
      <c r="E200" s="197" t="s">
        <v>790</v>
      </c>
      <c r="F200" s="198" t="s">
        <v>791</v>
      </c>
      <c r="G200" s="199" t="s">
        <v>425</v>
      </c>
      <c r="H200" s="200">
        <v>10</v>
      </c>
      <c r="I200" s="201"/>
      <c r="J200" s="202">
        <f t="shared" si="30"/>
        <v>0</v>
      </c>
      <c r="K200" s="198" t="s">
        <v>1</v>
      </c>
      <c r="L200" s="203"/>
      <c r="M200" s="204" t="s">
        <v>1</v>
      </c>
      <c r="N200" s="205" t="s">
        <v>41</v>
      </c>
      <c r="O200" s="68"/>
      <c r="P200" s="192">
        <f t="shared" si="31"/>
        <v>0</v>
      </c>
      <c r="Q200" s="192">
        <v>2.8899999999999999E-2</v>
      </c>
      <c r="R200" s="192">
        <f t="shared" si="32"/>
        <v>0.28899999999999998</v>
      </c>
      <c r="S200" s="192">
        <v>0</v>
      </c>
      <c r="T200" s="193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175</v>
      </c>
      <c r="AT200" s="194" t="s">
        <v>171</v>
      </c>
      <c r="AU200" s="194" t="s">
        <v>159</v>
      </c>
      <c r="AY200" s="14" t="s">
        <v>147</v>
      </c>
      <c r="BE200" s="195">
        <f t="shared" si="34"/>
        <v>0</v>
      </c>
      <c r="BF200" s="195">
        <f t="shared" si="35"/>
        <v>0</v>
      </c>
      <c r="BG200" s="195">
        <f t="shared" si="36"/>
        <v>0</v>
      </c>
      <c r="BH200" s="195">
        <f t="shared" si="37"/>
        <v>0</v>
      </c>
      <c r="BI200" s="195">
        <f t="shared" si="38"/>
        <v>0</v>
      </c>
      <c r="BJ200" s="14" t="s">
        <v>84</v>
      </c>
      <c r="BK200" s="195">
        <f t="shared" si="39"/>
        <v>0</v>
      </c>
      <c r="BL200" s="14" t="s">
        <v>154</v>
      </c>
      <c r="BM200" s="194" t="s">
        <v>792</v>
      </c>
    </row>
    <row r="201" spans="1:65" s="2" customFormat="1" ht="24.2" customHeight="1">
      <c r="A201" s="31"/>
      <c r="B201" s="32"/>
      <c r="C201" s="183" t="s">
        <v>504</v>
      </c>
      <c r="D201" s="183" t="s">
        <v>149</v>
      </c>
      <c r="E201" s="184" t="s">
        <v>756</v>
      </c>
      <c r="F201" s="185" t="s">
        <v>757</v>
      </c>
      <c r="G201" s="186" t="s">
        <v>425</v>
      </c>
      <c r="H201" s="187">
        <v>4</v>
      </c>
      <c r="I201" s="188"/>
      <c r="J201" s="189">
        <f t="shared" si="30"/>
        <v>0</v>
      </c>
      <c r="K201" s="185" t="s">
        <v>153</v>
      </c>
      <c r="L201" s="36"/>
      <c r="M201" s="190" t="s">
        <v>1</v>
      </c>
      <c r="N201" s="191" t="s">
        <v>41</v>
      </c>
      <c r="O201" s="68"/>
      <c r="P201" s="192">
        <f t="shared" si="31"/>
        <v>0</v>
      </c>
      <c r="Q201" s="192">
        <v>1E-4</v>
      </c>
      <c r="R201" s="192">
        <f t="shared" si="32"/>
        <v>4.0000000000000002E-4</v>
      </c>
      <c r="S201" s="192">
        <v>0</v>
      </c>
      <c r="T201" s="193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154</v>
      </c>
      <c r="AT201" s="194" t="s">
        <v>149</v>
      </c>
      <c r="AU201" s="194" t="s">
        <v>159</v>
      </c>
      <c r="AY201" s="14" t="s">
        <v>147</v>
      </c>
      <c r="BE201" s="195">
        <f t="shared" si="34"/>
        <v>0</v>
      </c>
      <c r="BF201" s="195">
        <f t="shared" si="35"/>
        <v>0</v>
      </c>
      <c r="BG201" s="195">
        <f t="shared" si="36"/>
        <v>0</v>
      </c>
      <c r="BH201" s="195">
        <f t="shared" si="37"/>
        <v>0</v>
      </c>
      <c r="BI201" s="195">
        <f t="shared" si="38"/>
        <v>0</v>
      </c>
      <c r="BJ201" s="14" t="s">
        <v>84</v>
      </c>
      <c r="BK201" s="195">
        <f t="shared" si="39"/>
        <v>0</v>
      </c>
      <c r="BL201" s="14" t="s">
        <v>154</v>
      </c>
      <c r="BM201" s="194" t="s">
        <v>793</v>
      </c>
    </row>
    <row r="202" spans="1:65" s="2" customFormat="1" ht="16.5" customHeight="1">
      <c r="A202" s="31"/>
      <c r="B202" s="32"/>
      <c r="C202" s="196" t="s">
        <v>546</v>
      </c>
      <c r="D202" s="196" t="s">
        <v>171</v>
      </c>
      <c r="E202" s="197" t="s">
        <v>759</v>
      </c>
      <c r="F202" s="198" t="s">
        <v>760</v>
      </c>
      <c r="G202" s="199" t="s">
        <v>425</v>
      </c>
      <c r="H202" s="200">
        <v>4</v>
      </c>
      <c r="I202" s="201"/>
      <c r="J202" s="202">
        <f t="shared" si="30"/>
        <v>0</v>
      </c>
      <c r="K202" s="198" t="s">
        <v>153</v>
      </c>
      <c r="L202" s="203"/>
      <c r="M202" s="204" t="s">
        <v>1</v>
      </c>
      <c r="N202" s="205" t="s">
        <v>41</v>
      </c>
      <c r="O202" s="68"/>
      <c r="P202" s="192">
        <f t="shared" si="31"/>
        <v>0</v>
      </c>
      <c r="Q202" s="192">
        <v>1.7100000000000001E-2</v>
      </c>
      <c r="R202" s="192">
        <f t="shared" si="32"/>
        <v>6.8400000000000002E-2</v>
      </c>
      <c r="S202" s="192">
        <v>0</v>
      </c>
      <c r="T202" s="193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175</v>
      </c>
      <c r="AT202" s="194" t="s">
        <v>171</v>
      </c>
      <c r="AU202" s="194" t="s">
        <v>159</v>
      </c>
      <c r="AY202" s="14" t="s">
        <v>147</v>
      </c>
      <c r="BE202" s="195">
        <f t="shared" si="34"/>
        <v>0</v>
      </c>
      <c r="BF202" s="195">
        <f t="shared" si="35"/>
        <v>0</v>
      </c>
      <c r="BG202" s="195">
        <f t="shared" si="36"/>
        <v>0</v>
      </c>
      <c r="BH202" s="195">
        <f t="shared" si="37"/>
        <v>0</v>
      </c>
      <c r="BI202" s="195">
        <f t="shared" si="38"/>
        <v>0</v>
      </c>
      <c r="BJ202" s="14" t="s">
        <v>84</v>
      </c>
      <c r="BK202" s="195">
        <f t="shared" si="39"/>
        <v>0</v>
      </c>
      <c r="BL202" s="14" t="s">
        <v>154</v>
      </c>
      <c r="BM202" s="194" t="s">
        <v>794</v>
      </c>
    </row>
    <row r="203" spans="1:65" s="2" customFormat="1" ht="24.2" customHeight="1">
      <c r="A203" s="31"/>
      <c r="B203" s="32"/>
      <c r="C203" s="183" t="s">
        <v>496</v>
      </c>
      <c r="D203" s="183" t="s">
        <v>149</v>
      </c>
      <c r="E203" s="184" t="s">
        <v>762</v>
      </c>
      <c r="F203" s="185" t="s">
        <v>763</v>
      </c>
      <c r="G203" s="186" t="s">
        <v>425</v>
      </c>
      <c r="H203" s="187">
        <v>9</v>
      </c>
      <c r="I203" s="188"/>
      <c r="J203" s="189">
        <f t="shared" si="30"/>
        <v>0</v>
      </c>
      <c r="K203" s="185" t="s">
        <v>153</v>
      </c>
      <c r="L203" s="36"/>
      <c r="M203" s="190" t="s">
        <v>1</v>
      </c>
      <c r="N203" s="191" t="s">
        <v>41</v>
      </c>
      <c r="O203" s="68"/>
      <c r="P203" s="192">
        <f t="shared" si="31"/>
        <v>0</v>
      </c>
      <c r="Q203" s="192">
        <v>1E-4</v>
      </c>
      <c r="R203" s="192">
        <f t="shared" si="32"/>
        <v>9.0000000000000008E-4</v>
      </c>
      <c r="S203" s="192">
        <v>0</v>
      </c>
      <c r="T203" s="193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154</v>
      </c>
      <c r="AT203" s="194" t="s">
        <v>149</v>
      </c>
      <c r="AU203" s="194" t="s">
        <v>159</v>
      </c>
      <c r="AY203" s="14" t="s">
        <v>147</v>
      </c>
      <c r="BE203" s="195">
        <f t="shared" si="34"/>
        <v>0</v>
      </c>
      <c r="BF203" s="195">
        <f t="shared" si="35"/>
        <v>0</v>
      </c>
      <c r="BG203" s="195">
        <f t="shared" si="36"/>
        <v>0</v>
      </c>
      <c r="BH203" s="195">
        <f t="shared" si="37"/>
        <v>0</v>
      </c>
      <c r="BI203" s="195">
        <f t="shared" si="38"/>
        <v>0</v>
      </c>
      <c r="BJ203" s="14" t="s">
        <v>84</v>
      </c>
      <c r="BK203" s="195">
        <f t="shared" si="39"/>
        <v>0</v>
      </c>
      <c r="BL203" s="14" t="s">
        <v>154</v>
      </c>
      <c r="BM203" s="194" t="s">
        <v>795</v>
      </c>
    </row>
    <row r="204" spans="1:65" s="2" customFormat="1" ht="16.5" customHeight="1">
      <c r="A204" s="31"/>
      <c r="B204" s="32"/>
      <c r="C204" s="196" t="s">
        <v>508</v>
      </c>
      <c r="D204" s="196" t="s">
        <v>171</v>
      </c>
      <c r="E204" s="197" t="s">
        <v>765</v>
      </c>
      <c r="F204" s="198" t="s">
        <v>766</v>
      </c>
      <c r="G204" s="199" t="s">
        <v>425</v>
      </c>
      <c r="H204" s="200">
        <v>9</v>
      </c>
      <c r="I204" s="201"/>
      <c r="J204" s="202">
        <f t="shared" si="30"/>
        <v>0</v>
      </c>
      <c r="K204" s="198" t="s">
        <v>153</v>
      </c>
      <c r="L204" s="203"/>
      <c r="M204" s="204" t="s">
        <v>1</v>
      </c>
      <c r="N204" s="205" t="s">
        <v>41</v>
      </c>
      <c r="O204" s="68"/>
      <c r="P204" s="192">
        <f t="shared" si="31"/>
        <v>0</v>
      </c>
      <c r="Q204" s="192">
        <v>9.1999999999999998E-3</v>
      </c>
      <c r="R204" s="192">
        <f t="shared" si="32"/>
        <v>8.2799999999999999E-2</v>
      </c>
      <c r="S204" s="192">
        <v>0</v>
      </c>
      <c r="T204" s="193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175</v>
      </c>
      <c r="AT204" s="194" t="s">
        <v>171</v>
      </c>
      <c r="AU204" s="194" t="s">
        <v>159</v>
      </c>
      <c r="AY204" s="14" t="s">
        <v>147</v>
      </c>
      <c r="BE204" s="195">
        <f t="shared" si="34"/>
        <v>0</v>
      </c>
      <c r="BF204" s="195">
        <f t="shared" si="35"/>
        <v>0</v>
      </c>
      <c r="BG204" s="195">
        <f t="shared" si="36"/>
        <v>0</v>
      </c>
      <c r="BH204" s="195">
        <f t="shared" si="37"/>
        <v>0</v>
      </c>
      <c r="BI204" s="195">
        <f t="shared" si="38"/>
        <v>0</v>
      </c>
      <c r="BJ204" s="14" t="s">
        <v>84</v>
      </c>
      <c r="BK204" s="195">
        <f t="shared" si="39"/>
        <v>0</v>
      </c>
      <c r="BL204" s="14" t="s">
        <v>154</v>
      </c>
      <c r="BM204" s="194" t="s">
        <v>796</v>
      </c>
    </row>
    <row r="205" spans="1:65" s="2" customFormat="1" ht="24.2" customHeight="1">
      <c r="A205" s="31"/>
      <c r="B205" s="32"/>
      <c r="C205" s="183" t="s">
        <v>569</v>
      </c>
      <c r="D205" s="183" t="s">
        <v>149</v>
      </c>
      <c r="E205" s="184" t="s">
        <v>797</v>
      </c>
      <c r="F205" s="185" t="s">
        <v>798</v>
      </c>
      <c r="G205" s="186" t="s">
        <v>425</v>
      </c>
      <c r="H205" s="187">
        <v>13</v>
      </c>
      <c r="I205" s="188"/>
      <c r="J205" s="189">
        <f t="shared" si="30"/>
        <v>0</v>
      </c>
      <c r="K205" s="185" t="s">
        <v>153</v>
      </c>
      <c r="L205" s="36"/>
      <c r="M205" s="190" t="s">
        <v>1</v>
      </c>
      <c r="N205" s="191" t="s">
        <v>41</v>
      </c>
      <c r="O205" s="68"/>
      <c r="P205" s="192">
        <f t="shared" si="31"/>
        <v>0</v>
      </c>
      <c r="Q205" s="192">
        <v>8.0000000000000007E-5</v>
      </c>
      <c r="R205" s="192">
        <f t="shared" si="32"/>
        <v>1.0400000000000001E-3</v>
      </c>
      <c r="S205" s="192">
        <v>0</v>
      </c>
      <c r="T205" s="193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154</v>
      </c>
      <c r="AT205" s="194" t="s">
        <v>149</v>
      </c>
      <c r="AU205" s="194" t="s">
        <v>159</v>
      </c>
      <c r="AY205" s="14" t="s">
        <v>147</v>
      </c>
      <c r="BE205" s="195">
        <f t="shared" si="34"/>
        <v>0</v>
      </c>
      <c r="BF205" s="195">
        <f t="shared" si="35"/>
        <v>0</v>
      </c>
      <c r="BG205" s="195">
        <f t="shared" si="36"/>
        <v>0</v>
      </c>
      <c r="BH205" s="195">
        <f t="shared" si="37"/>
        <v>0</v>
      </c>
      <c r="BI205" s="195">
        <f t="shared" si="38"/>
        <v>0</v>
      </c>
      <c r="BJ205" s="14" t="s">
        <v>84</v>
      </c>
      <c r="BK205" s="195">
        <f t="shared" si="39"/>
        <v>0</v>
      </c>
      <c r="BL205" s="14" t="s">
        <v>154</v>
      </c>
      <c r="BM205" s="194" t="s">
        <v>799</v>
      </c>
    </row>
    <row r="206" spans="1:65" s="2" customFormat="1" ht="16.5" customHeight="1">
      <c r="A206" s="31"/>
      <c r="B206" s="32"/>
      <c r="C206" s="196" t="s">
        <v>575</v>
      </c>
      <c r="D206" s="196" t="s">
        <v>171</v>
      </c>
      <c r="E206" s="197" t="s">
        <v>800</v>
      </c>
      <c r="F206" s="198" t="s">
        <v>801</v>
      </c>
      <c r="G206" s="199" t="s">
        <v>425</v>
      </c>
      <c r="H206" s="200">
        <v>13</v>
      </c>
      <c r="I206" s="201"/>
      <c r="J206" s="202">
        <f t="shared" si="30"/>
        <v>0</v>
      </c>
      <c r="K206" s="198" t="s">
        <v>153</v>
      </c>
      <c r="L206" s="203"/>
      <c r="M206" s="204" t="s">
        <v>1</v>
      </c>
      <c r="N206" s="205" t="s">
        <v>41</v>
      </c>
      <c r="O206" s="68"/>
      <c r="P206" s="192">
        <f t="shared" si="31"/>
        <v>0</v>
      </c>
      <c r="Q206" s="192">
        <v>8.0000000000000004E-4</v>
      </c>
      <c r="R206" s="192">
        <f t="shared" si="32"/>
        <v>1.0400000000000001E-2</v>
      </c>
      <c r="S206" s="192">
        <v>0</v>
      </c>
      <c r="T206" s="193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175</v>
      </c>
      <c r="AT206" s="194" t="s">
        <v>171</v>
      </c>
      <c r="AU206" s="194" t="s">
        <v>159</v>
      </c>
      <c r="AY206" s="14" t="s">
        <v>147</v>
      </c>
      <c r="BE206" s="195">
        <f t="shared" si="34"/>
        <v>0</v>
      </c>
      <c r="BF206" s="195">
        <f t="shared" si="35"/>
        <v>0</v>
      </c>
      <c r="BG206" s="195">
        <f t="shared" si="36"/>
        <v>0</v>
      </c>
      <c r="BH206" s="195">
        <f t="shared" si="37"/>
        <v>0</v>
      </c>
      <c r="BI206" s="195">
        <f t="shared" si="38"/>
        <v>0</v>
      </c>
      <c r="BJ206" s="14" t="s">
        <v>84</v>
      </c>
      <c r="BK206" s="195">
        <f t="shared" si="39"/>
        <v>0</v>
      </c>
      <c r="BL206" s="14" t="s">
        <v>154</v>
      </c>
      <c r="BM206" s="194" t="s">
        <v>802</v>
      </c>
    </row>
    <row r="207" spans="1:65" s="2" customFormat="1" ht="24.2" customHeight="1">
      <c r="A207" s="31"/>
      <c r="B207" s="32"/>
      <c r="C207" s="183" t="s">
        <v>558</v>
      </c>
      <c r="D207" s="183" t="s">
        <v>149</v>
      </c>
      <c r="E207" s="184" t="s">
        <v>735</v>
      </c>
      <c r="F207" s="185" t="s">
        <v>736</v>
      </c>
      <c r="G207" s="186" t="s">
        <v>425</v>
      </c>
      <c r="H207" s="187">
        <v>9</v>
      </c>
      <c r="I207" s="188"/>
      <c r="J207" s="189">
        <f t="shared" si="30"/>
        <v>0</v>
      </c>
      <c r="K207" s="185" t="s">
        <v>153</v>
      </c>
      <c r="L207" s="36"/>
      <c r="M207" s="190" t="s">
        <v>1</v>
      </c>
      <c r="N207" s="191" t="s">
        <v>41</v>
      </c>
      <c r="O207" s="68"/>
      <c r="P207" s="192">
        <f t="shared" si="31"/>
        <v>0</v>
      </c>
      <c r="Q207" s="192">
        <v>1E-4</v>
      </c>
      <c r="R207" s="192">
        <f t="shared" si="32"/>
        <v>9.0000000000000008E-4</v>
      </c>
      <c r="S207" s="192">
        <v>0</v>
      </c>
      <c r="T207" s="193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154</v>
      </c>
      <c r="AT207" s="194" t="s">
        <v>149</v>
      </c>
      <c r="AU207" s="194" t="s">
        <v>159</v>
      </c>
      <c r="AY207" s="14" t="s">
        <v>147</v>
      </c>
      <c r="BE207" s="195">
        <f t="shared" si="34"/>
        <v>0</v>
      </c>
      <c r="BF207" s="195">
        <f t="shared" si="35"/>
        <v>0</v>
      </c>
      <c r="BG207" s="195">
        <f t="shared" si="36"/>
        <v>0</v>
      </c>
      <c r="BH207" s="195">
        <f t="shared" si="37"/>
        <v>0</v>
      </c>
      <c r="BI207" s="195">
        <f t="shared" si="38"/>
        <v>0</v>
      </c>
      <c r="BJ207" s="14" t="s">
        <v>84</v>
      </c>
      <c r="BK207" s="195">
        <f t="shared" si="39"/>
        <v>0</v>
      </c>
      <c r="BL207" s="14" t="s">
        <v>154</v>
      </c>
      <c r="BM207" s="194" t="s">
        <v>803</v>
      </c>
    </row>
    <row r="208" spans="1:65" s="2" customFormat="1" ht="16.5" customHeight="1">
      <c r="A208" s="31"/>
      <c r="B208" s="32"/>
      <c r="C208" s="196" t="s">
        <v>804</v>
      </c>
      <c r="D208" s="196" t="s">
        <v>171</v>
      </c>
      <c r="E208" s="197" t="s">
        <v>738</v>
      </c>
      <c r="F208" s="198" t="s">
        <v>739</v>
      </c>
      <c r="G208" s="199" t="s">
        <v>425</v>
      </c>
      <c r="H208" s="200">
        <v>9</v>
      </c>
      <c r="I208" s="201"/>
      <c r="J208" s="202">
        <f t="shared" si="30"/>
        <v>0</v>
      </c>
      <c r="K208" s="198" t="s">
        <v>153</v>
      </c>
      <c r="L208" s="203"/>
      <c r="M208" s="204" t="s">
        <v>1</v>
      </c>
      <c r="N208" s="205" t="s">
        <v>41</v>
      </c>
      <c r="O208" s="68"/>
      <c r="P208" s="192">
        <f t="shared" si="31"/>
        <v>0</v>
      </c>
      <c r="Q208" s="192">
        <v>1.5E-3</v>
      </c>
      <c r="R208" s="192">
        <f t="shared" si="32"/>
        <v>1.35E-2</v>
      </c>
      <c r="S208" s="192">
        <v>0</v>
      </c>
      <c r="T208" s="193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175</v>
      </c>
      <c r="AT208" s="194" t="s">
        <v>171</v>
      </c>
      <c r="AU208" s="194" t="s">
        <v>159</v>
      </c>
      <c r="AY208" s="14" t="s">
        <v>147</v>
      </c>
      <c r="BE208" s="195">
        <f t="shared" si="34"/>
        <v>0</v>
      </c>
      <c r="BF208" s="195">
        <f t="shared" si="35"/>
        <v>0</v>
      </c>
      <c r="BG208" s="195">
        <f t="shared" si="36"/>
        <v>0</v>
      </c>
      <c r="BH208" s="195">
        <f t="shared" si="37"/>
        <v>0</v>
      </c>
      <c r="BI208" s="195">
        <f t="shared" si="38"/>
        <v>0</v>
      </c>
      <c r="BJ208" s="14" t="s">
        <v>84</v>
      </c>
      <c r="BK208" s="195">
        <f t="shared" si="39"/>
        <v>0</v>
      </c>
      <c r="BL208" s="14" t="s">
        <v>154</v>
      </c>
      <c r="BM208" s="194" t="s">
        <v>805</v>
      </c>
    </row>
    <row r="209" spans="1:65" s="2" customFormat="1" ht="24.2" customHeight="1">
      <c r="A209" s="31"/>
      <c r="B209" s="32"/>
      <c r="C209" s="183" t="s">
        <v>562</v>
      </c>
      <c r="D209" s="183" t="s">
        <v>149</v>
      </c>
      <c r="E209" s="184" t="s">
        <v>806</v>
      </c>
      <c r="F209" s="185" t="s">
        <v>807</v>
      </c>
      <c r="G209" s="186" t="s">
        <v>425</v>
      </c>
      <c r="H209" s="187">
        <v>13</v>
      </c>
      <c r="I209" s="188"/>
      <c r="J209" s="189">
        <f t="shared" si="30"/>
        <v>0</v>
      </c>
      <c r="K209" s="185" t="s">
        <v>153</v>
      </c>
      <c r="L209" s="36"/>
      <c r="M209" s="190" t="s">
        <v>1</v>
      </c>
      <c r="N209" s="191" t="s">
        <v>41</v>
      </c>
      <c r="O209" s="68"/>
      <c r="P209" s="192">
        <f t="shared" si="31"/>
        <v>0</v>
      </c>
      <c r="Q209" s="192">
        <v>1E-4</v>
      </c>
      <c r="R209" s="192">
        <f t="shared" si="32"/>
        <v>1.3000000000000002E-3</v>
      </c>
      <c r="S209" s="192">
        <v>0</v>
      </c>
      <c r="T209" s="193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154</v>
      </c>
      <c r="AT209" s="194" t="s">
        <v>149</v>
      </c>
      <c r="AU209" s="194" t="s">
        <v>159</v>
      </c>
      <c r="AY209" s="14" t="s">
        <v>147</v>
      </c>
      <c r="BE209" s="195">
        <f t="shared" si="34"/>
        <v>0</v>
      </c>
      <c r="BF209" s="195">
        <f t="shared" si="35"/>
        <v>0</v>
      </c>
      <c r="BG209" s="195">
        <f t="shared" si="36"/>
        <v>0</v>
      </c>
      <c r="BH209" s="195">
        <f t="shared" si="37"/>
        <v>0</v>
      </c>
      <c r="BI209" s="195">
        <f t="shared" si="38"/>
        <v>0</v>
      </c>
      <c r="BJ209" s="14" t="s">
        <v>84</v>
      </c>
      <c r="BK209" s="195">
        <f t="shared" si="39"/>
        <v>0</v>
      </c>
      <c r="BL209" s="14" t="s">
        <v>154</v>
      </c>
      <c r="BM209" s="194" t="s">
        <v>808</v>
      </c>
    </row>
    <row r="210" spans="1:65" s="2" customFormat="1" ht="16.5" customHeight="1">
      <c r="A210" s="31"/>
      <c r="B210" s="32"/>
      <c r="C210" s="196" t="s">
        <v>81</v>
      </c>
      <c r="D210" s="196" t="s">
        <v>171</v>
      </c>
      <c r="E210" s="197" t="s">
        <v>809</v>
      </c>
      <c r="F210" s="198" t="s">
        <v>810</v>
      </c>
      <c r="G210" s="199" t="s">
        <v>425</v>
      </c>
      <c r="H210" s="200">
        <v>13</v>
      </c>
      <c r="I210" s="201"/>
      <c r="J210" s="202">
        <f t="shared" si="30"/>
        <v>0</v>
      </c>
      <c r="K210" s="198" t="s">
        <v>153</v>
      </c>
      <c r="L210" s="203"/>
      <c r="M210" s="204" t="s">
        <v>1</v>
      </c>
      <c r="N210" s="205" t="s">
        <v>41</v>
      </c>
      <c r="O210" s="68"/>
      <c r="P210" s="192">
        <f t="shared" si="31"/>
        <v>0</v>
      </c>
      <c r="Q210" s="192">
        <v>8.0000000000000004E-4</v>
      </c>
      <c r="R210" s="192">
        <f t="shared" si="32"/>
        <v>1.0400000000000001E-2</v>
      </c>
      <c r="S210" s="192">
        <v>0</v>
      </c>
      <c r="T210" s="193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175</v>
      </c>
      <c r="AT210" s="194" t="s">
        <v>171</v>
      </c>
      <c r="AU210" s="194" t="s">
        <v>159</v>
      </c>
      <c r="AY210" s="14" t="s">
        <v>147</v>
      </c>
      <c r="BE210" s="195">
        <f t="shared" si="34"/>
        <v>0</v>
      </c>
      <c r="BF210" s="195">
        <f t="shared" si="35"/>
        <v>0</v>
      </c>
      <c r="BG210" s="195">
        <f t="shared" si="36"/>
        <v>0</v>
      </c>
      <c r="BH210" s="195">
        <f t="shared" si="37"/>
        <v>0</v>
      </c>
      <c r="BI210" s="195">
        <f t="shared" si="38"/>
        <v>0</v>
      </c>
      <c r="BJ210" s="14" t="s">
        <v>84</v>
      </c>
      <c r="BK210" s="195">
        <f t="shared" si="39"/>
        <v>0</v>
      </c>
      <c r="BL210" s="14" t="s">
        <v>154</v>
      </c>
      <c r="BM210" s="194" t="s">
        <v>811</v>
      </c>
    </row>
    <row r="211" spans="1:65" s="2" customFormat="1" ht="24.2" customHeight="1">
      <c r="A211" s="31"/>
      <c r="B211" s="32"/>
      <c r="C211" s="183" t="s">
        <v>591</v>
      </c>
      <c r="D211" s="183" t="s">
        <v>149</v>
      </c>
      <c r="E211" s="184" t="s">
        <v>806</v>
      </c>
      <c r="F211" s="185" t="s">
        <v>807</v>
      </c>
      <c r="G211" s="186" t="s">
        <v>425</v>
      </c>
      <c r="H211" s="187">
        <v>11</v>
      </c>
      <c r="I211" s="188"/>
      <c r="J211" s="189">
        <f t="shared" si="30"/>
        <v>0</v>
      </c>
      <c r="K211" s="185" t="s">
        <v>153</v>
      </c>
      <c r="L211" s="36"/>
      <c r="M211" s="190" t="s">
        <v>1</v>
      </c>
      <c r="N211" s="191" t="s">
        <v>41</v>
      </c>
      <c r="O211" s="68"/>
      <c r="P211" s="192">
        <f t="shared" si="31"/>
        <v>0</v>
      </c>
      <c r="Q211" s="192">
        <v>1E-4</v>
      </c>
      <c r="R211" s="192">
        <f t="shared" si="32"/>
        <v>1.1000000000000001E-3</v>
      </c>
      <c r="S211" s="192">
        <v>0</v>
      </c>
      <c r="T211" s="193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154</v>
      </c>
      <c r="AT211" s="194" t="s">
        <v>149</v>
      </c>
      <c r="AU211" s="194" t="s">
        <v>159</v>
      </c>
      <c r="AY211" s="14" t="s">
        <v>147</v>
      </c>
      <c r="BE211" s="195">
        <f t="shared" si="34"/>
        <v>0</v>
      </c>
      <c r="BF211" s="195">
        <f t="shared" si="35"/>
        <v>0</v>
      </c>
      <c r="BG211" s="195">
        <f t="shared" si="36"/>
        <v>0</v>
      </c>
      <c r="BH211" s="195">
        <f t="shared" si="37"/>
        <v>0</v>
      </c>
      <c r="BI211" s="195">
        <f t="shared" si="38"/>
        <v>0</v>
      </c>
      <c r="BJ211" s="14" t="s">
        <v>84</v>
      </c>
      <c r="BK211" s="195">
        <f t="shared" si="39"/>
        <v>0</v>
      </c>
      <c r="BL211" s="14" t="s">
        <v>154</v>
      </c>
      <c r="BM211" s="194" t="s">
        <v>812</v>
      </c>
    </row>
    <row r="212" spans="1:65" s="2" customFormat="1" ht="16.5" customHeight="1">
      <c r="A212" s="31"/>
      <c r="B212" s="32"/>
      <c r="C212" s="196" t="s">
        <v>520</v>
      </c>
      <c r="D212" s="196" t="s">
        <v>171</v>
      </c>
      <c r="E212" s="197" t="s">
        <v>747</v>
      </c>
      <c r="F212" s="198" t="s">
        <v>748</v>
      </c>
      <c r="G212" s="199" t="s">
        <v>425</v>
      </c>
      <c r="H212" s="200">
        <v>11</v>
      </c>
      <c r="I212" s="201"/>
      <c r="J212" s="202">
        <f t="shared" si="30"/>
        <v>0</v>
      </c>
      <c r="K212" s="198" t="s">
        <v>153</v>
      </c>
      <c r="L212" s="203"/>
      <c r="M212" s="204" t="s">
        <v>1</v>
      </c>
      <c r="N212" s="205" t="s">
        <v>41</v>
      </c>
      <c r="O212" s="68"/>
      <c r="P212" s="192">
        <f t="shared" si="31"/>
        <v>0</v>
      </c>
      <c r="Q212" s="192">
        <v>1E-3</v>
      </c>
      <c r="R212" s="192">
        <f t="shared" si="32"/>
        <v>1.0999999999999999E-2</v>
      </c>
      <c r="S212" s="192">
        <v>0</v>
      </c>
      <c r="T212" s="193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175</v>
      </c>
      <c r="AT212" s="194" t="s">
        <v>171</v>
      </c>
      <c r="AU212" s="194" t="s">
        <v>159</v>
      </c>
      <c r="AY212" s="14" t="s">
        <v>147</v>
      </c>
      <c r="BE212" s="195">
        <f t="shared" si="34"/>
        <v>0</v>
      </c>
      <c r="BF212" s="195">
        <f t="shared" si="35"/>
        <v>0</v>
      </c>
      <c r="BG212" s="195">
        <f t="shared" si="36"/>
        <v>0</v>
      </c>
      <c r="BH212" s="195">
        <f t="shared" si="37"/>
        <v>0</v>
      </c>
      <c r="BI212" s="195">
        <f t="shared" si="38"/>
        <v>0</v>
      </c>
      <c r="BJ212" s="14" t="s">
        <v>84</v>
      </c>
      <c r="BK212" s="195">
        <f t="shared" si="39"/>
        <v>0</v>
      </c>
      <c r="BL212" s="14" t="s">
        <v>154</v>
      </c>
      <c r="BM212" s="194" t="s">
        <v>813</v>
      </c>
    </row>
    <row r="213" spans="1:65" s="2" customFormat="1" ht="24.2" customHeight="1">
      <c r="A213" s="31"/>
      <c r="B213" s="32"/>
      <c r="C213" s="183" t="s">
        <v>471</v>
      </c>
      <c r="D213" s="183" t="s">
        <v>149</v>
      </c>
      <c r="E213" s="184" t="s">
        <v>814</v>
      </c>
      <c r="F213" s="185" t="s">
        <v>815</v>
      </c>
      <c r="G213" s="186" t="s">
        <v>425</v>
      </c>
      <c r="H213" s="187">
        <v>13</v>
      </c>
      <c r="I213" s="188"/>
      <c r="J213" s="189">
        <f t="shared" si="30"/>
        <v>0</v>
      </c>
      <c r="K213" s="185" t="s">
        <v>153</v>
      </c>
      <c r="L213" s="36"/>
      <c r="M213" s="190" t="s">
        <v>1</v>
      </c>
      <c r="N213" s="191" t="s">
        <v>41</v>
      </c>
      <c r="O213" s="68"/>
      <c r="P213" s="192">
        <f t="shared" si="31"/>
        <v>0</v>
      </c>
      <c r="Q213" s="192">
        <v>8.0000000000000007E-5</v>
      </c>
      <c r="R213" s="192">
        <f t="shared" si="32"/>
        <v>1.0400000000000001E-3</v>
      </c>
      <c r="S213" s="192">
        <v>0</v>
      </c>
      <c r="T213" s="193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154</v>
      </c>
      <c r="AT213" s="194" t="s">
        <v>149</v>
      </c>
      <c r="AU213" s="194" t="s">
        <v>159</v>
      </c>
      <c r="AY213" s="14" t="s">
        <v>147</v>
      </c>
      <c r="BE213" s="195">
        <f t="shared" si="34"/>
        <v>0</v>
      </c>
      <c r="BF213" s="195">
        <f t="shared" si="35"/>
        <v>0</v>
      </c>
      <c r="BG213" s="195">
        <f t="shared" si="36"/>
        <v>0</v>
      </c>
      <c r="BH213" s="195">
        <f t="shared" si="37"/>
        <v>0</v>
      </c>
      <c r="BI213" s="195">
        <f t="shared" si="38"/>
        <v>0</v>
      </c>
      <c r="BJ213" s="14" t="s">
        <v>84</v>
      </c>
      <c r="BK213" s="195">
        <f t="shared" si="39"/>
        <v>0</v>
      </c>
      <c r="BL213" s="14" t="s">
        <v>154</v>
      </c>
      <c r="BM213" s="194" t="s">
        <v>816</v>
      </c>
    </row>
    <row r="214" spans="1:65" s="2" customFormat="1" ht="16.5" customHeight="1">
      <c r="A214" s="31"/>
      <c r="B214" s="32"/>
      <c r="C214" s="196" t="s">
        <v>475</v>
      </c>
      <c r="D214" s="196" t="s">
        <v>171</v>
      </c>
      <c r="E214" s="197" t="s">
        <v>817</v>
      </c>
      <c r="F214" s="198" t="s">
        <v>818</v>
      </c>
      <c r="G214" s="199" t="s">
        <v>425</v>
      </c>
      <c r="H214" s="200">
        <v>13</v>
      </c>
      <c r="I214" s="201"/>
      <c r="J214" s="202">
        <f t="shared" si="30"/>
        <v>0</v>
      </c>
      <c r="K214" s="198" t="s">
        <v>153</v>
      </c>
      <c r="L214" s="203"/>
      <c r="M214" s="204" t="s">
        <v>1</v>
      </c>
      <c r="N214" s="205" t="s">
        <v>41</v>
      </c>
      <c r="O214" s="68"/>
      <c r="P214" s="192">
        <f t="shared" si="31"/>
        <v>0</v>
      </c>
      <c r="Q214" s="192">
        <v>8.0000000000000004E-4</v>
      </c>
      <c r="R214" s="192">
        <f t="shared" si="32"/>
        <v>1.0400000000000001E-2</v>
      </c>
      <c r="S214" s="192">
        <v>0</v>
      </c>
      <c r="T214" s="193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175</v>
      </c>
      <c r="AT214" s="194" t="s">
        <v>171</v>
      </c>
      <c r="AU214" s="194" t="s">
        <v>159</v>
      </c>
      <c r="AY214" s="14" t="s">
        <v>147</v>
      </c>
      <c r="BE214" s="195">
        <f t="shared" si="34"/>
        <v>0</v>
      </c>
      <c r="BF214" s="195">
        <f t="shared" si="35"/>
        <v>0</v>
      </c>
      <c r="BG214" s="195">
        <f t="shared" si="36"/>
        <v>0</v>
      </c>
      <c r="BH214" s="195">
        <f t="shared" si="37"/>
        <v>0</v>
      </c>
      <c r="BI214" s="195">
        <f t="shared" si="38"/>
        <v>0</v>
      </c>
      <c r="BJ214" s="14" t="s">
        <v>84</v>
      </c>
      <c r="BK214" s="195">
        <f t="shared" si="39"/>
        <v>0</v>
      </c>
      <c r="BL214" s="14" t="s">
        <v>154</v>
      </c>
      <c r="BM214" s="194" t="s">
        <v>819</v>
      </c>
    </row>
    <row r="215" spans="1:65" s="12" customFormat="1" ht="20.85" customHeight="1">
      <c r="B215" s="167"/>
      <c r="C215" s="168"/>
      <c r="D215" s="169" t="s">
        <v>75</v>
      </c>
      <c r="E215" s="181" t="s">
        <v>820</v>
      </c>
      <c r="F215" s="181" t="s">
        <v>821</v>
      </c>
      <c r="G215" s="168"/>
      <c r="H215" s="168"/>
      <c r="I215" s="171"/>
      <c r="J215" s="182">
        <f>BK215</f>
        <v>0</v>
      </c>
      <c r="K215" s="168"/>
      <c r="L215" s="173"/>
      <c r="M215" s="174"/>
      <c r="N215" s="175"/>
      <c r="O215" s="175"/>
      <c r="P215" s="176">
        <f>SUM(P216:P225)</f>
        <v>0</v>
      </c>
      <c r="Q215" s="175"/>
      <c r="R215" s="176">
        <f>SUM(R216:R225)</f>
        <v>0.19059000000000001</v>
      </c>
      <c r="S215" s="175"/>
      <c r="T215" s="177">
        <f>SUM(T216:T225)</f>
        <v>0</v>
      </c>
      <c r="AR215" s="178" t="s">
        <v>84</v>
      </c>
      <c r="AT215" s="179" t="s">
        <v>75</v>
      </c>
      <c r="AU215" s="179" t="s">
        <v>86</v>
      </c>
      <c r="AY215" s="178" t="s">
        <v>147</v>
      </c>
      <c r="BK215" s="180">
        <f>SUM(BK216:BK225)</f>
        <v>0</v>
      </c>
    </row>
    <row r="216" spans="1:65" s="2" customFormat="1" ht="24.2" customHeight="1">
      <c r="A216" s="31"/>
      <c r="B216" s="32"/>
      <c r="C216" s="183" t="s">
        <v>354</v>
      </c>
      <c r="D216" s="183" t="s">
        <v>149</v>
      </c>
      <c r="E216" s="184" t="s">
        <v>806</v>
      </c>
      <c r="F216" s="185" t="s">
        <v>807</v>
      </c>
      <c r="G216" s="186" t="s">
        <v>425</v>
      </c>
      <c r="H216" s="187">
        <v>8</v>
      </c>
      <c r="I216" s="188"/>
      <c r="J216" s="189">
        <f t="shared" ref="J216:J225" si="40">ROUND(I216*H216,2)</f>
        <v>0</v>
      </c>
      <c r="K216" s="185" t="s">
        <v>153</v>
      </c>
      <c r="L216" s="36"/>
      <c r="M216" s="190" t="s">
        <v>1</v>
      </c>
      <c r="N216" s="191" t="s">
        <v>41</v>
      </c>
      <c r="O216" s="68"/>
      <c r="P216" s="192">
        <f t="shared" ref="P216:P225" si="41">O216*H216</f>
        <v>0</v>
      </c>
      <c r="Q216" s="192">
        <v>1E-4</v>
      </c>
      <c r="R216" s="192">
        <f t="shared" ref="R216:R225" si="42">Q216*H216</f>
        <v>8.0000000000000004E-4</v>
      </c>
      <c r="S216" s="192">
        <v>0</v>
      </c>
      <c r="T216" s="193">
        <f t="shared" ref="T216:T225" si="43"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154</v>
      </c>
      <c r="AT216" s="194" t="s">
        <v>149</v>
      </c>
      <c r="AU216" s="194" t="s">
        <v>159</v>
      </c>
      <c r="AY216" s="14" t="s">
        <v>147</v>
      </c>
      <c r="BE216" s="195">
        <f t="shared" ref="BE216:BE225" si="44">IF(N216="základní",J216,0)</f>
        <v>0</v>
      </c>
      <c r="BF216" s="195">
        <f t="shared" ref="BF216:BF225" si="45">IF(N216="snížená",J216,0)</f>
        <v>0</v>
      </c>
      <c r="BG216" s="195">
        <f t="shared" ref="BG216:BG225" si="46">IF(N216="zákl. přenesená",J216,0)</f>
        <v>0</v>
      </c>
      <c r="BH216" s="195">
        <f t="shared" ref="BH216:BH225" si="47">IF(N216="sníž. přenesená",J216,0)</f>
        <v>0</v>
      </c>
      <c r="BI216" s="195">
        <f t="shared" ref="BI216:BI225" si="48">IF(N216="nulová",J216,0)</f>
        <v>0</v>
      </c>
      <c r="BJ216" s="14" t="s">
        <v>84</v>
      </c>
      <c r="BK216" s="195">
        <f t="shared" ref="BK216:BK225" si="49">ROUND(I216*H216,2)</f>
        <v>0</v>
      </c>
      <c r="BL216" s="14" t="s">
        <v>154</v>
      </c>
      <c r="BM216" s="194" t="s">
        <v>822</v>
      </c>
    </row>
    <row r="217" spans="1:65" s="2" customFormat="1" ht="16.5" customHeight="1">
      <c r="A217" s="31"/>
      <c r="B217" s="32"/>
      <c r="C217" s="196" t="s">
        <v>358</v>
      </c>
      <c r="D217" s="196" t="s">
        <v>171</v>
      </c>
      <c r="E217" s="197" t="s">
        <v>809</v>
      </c>
      <c r="F217" s="198" t="s">
        <v>810</v>
      </c>
      <c r="G217" s="199" t="s">
        <v>425</v>
      </c>
      <c r="H217" s="200">
        <v>8</v>
      </c>
      <c r="I217" s="201"/>
      <c r="J217" s="202">
        <f t="shared" si="40"/>
        <v>0</v>
      </c>
      <c r="K217" s="198" t="s">
        <v>153</v>
      </c>
      <c r="L217" s="203"/>
      <c r="M217" s="204" t="s">
        <v>1</v>
      </c>
      <c r="N217" s="205" t="s">
        <v>41</v>
      </c>
      <c r="O217" s="68"/>
      <c r="P217" s="192">
        <f t="shared" si="41"/>
        <v>0</v>
      </c>
      <c r="Q217" s="192">
        <v>8.0000000000000004E-4</v>
      </c>
      <c r="R217" s="192">
        <f t="shared" si="42"/>
        <v>6.4000000000000003E-3</v>
      </c>
      <c r="S217" s="192">
        <v>0</v>
      </c>
      <c r="T217" s="193">
        <f t="shared" si="4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175</v>
      </c>
      <c r="AT217" s="194" t="s">
        <v>171</v>
      </c>
      <c r="AU217" s="194" t="s">
        <v>159</v>
      </c>
      <c r="AY217" s="14" t="s">
        <v>147</v>
      </c>
      <c r="BE217" s="195">
        <f t="shared" si="44"/>
        <v>0</v>
      </c>
      <c r="BF217" s="195">
        <f t="shared" si="45"/>
        <v>0</v>
      </c>
      <c r="BG217" s="195">
        <f t="shared" si="46"/>
        <v>0</v>
      </c>
      <c r="BH217" s="195">
        <f t="shared" si="47"/>
        <v>0</v>
      </c>
      <c r="BI217" s="195">
        <f t="shared" si="48"/>
        <v>0</v>
      </c>
      <c r="BJ217" s="14" t="s">
        <v>84</v>
      </c>
      <c r="BK217" s="195">
        <f t="shared" si="49"/>
        <v>0</v>
      </c>
      <c r="BL217" s="14" t="s">
        <v>154</v>
      </c>
      <c r="BM217" s="194" t="s">
        <v>823</v>
      </c>
    </row>
    <row r="218" spans="1:65" s="2" customFormat="1" ht="24.2" customHeight="1">
      <c r="A218" s="31"/>
      <c r="B218" s="32"/>
      <c r="C218" s="183" t="s">
        <v>824</v>
      </c>
      <c r="D218" s="183" t="s">
        <v>149</v>
      </c>
      <c r="E218" s="184" t="s">
        <v>762</v>
      </c>
      <c r="F218" s="185" t="s">
        <v>763</v>
      </c>
      <c r="G218" s="186" t="s">
        <v>425</v>
      </c>
      <c r="H218" s="187">
        <v>1</v>
      </c>
      <c r="I218" s="188"/>
      <c r="J218" s="189">
        <f t="shared" si="40"/>
        <v>0</v>
      </c>
      <c r="K218" s="185" t="s">
        <v>153</v>
      </c>
      <c r="L218" s="36"/>
      <c r="M218" s="190" t="s">
        <v>1</v>
      </c>
      <c r="N218" s="191" t="s">
        <v>41</v>
      </c>
      <c r="O218" s="68"/>
      <c r="P218" s="192">
        <f t="shared" si="41"/>
        <v>0</v>
      </c>
      <c r="Q218" s="192">
        <v>1E-4</v>
      </c>
      <c r="R218" s="192">
        <f t="shared" si="42"/>
        <v>1E-4</v>
      </c>
      <c r="S218" s="192">
        <v>0</v>
      </c>
      <c r="T218" s="193">
        <f t="shared" si="4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154</v>
      </c>
      <c r="AT218" s="194" t="s">
        <v>149</v>
      </c>
      <c r="AU218" s="194" t="s">
        <v>159</v>
      </c>
      <c r="AY218" s="14" t="s">
        <v>147</v>
      </c>
      <c r="BE218" s="195">
        <f t="shared" si="44"/>
        <v>0</v>
      </c>
      <c r="BF218" s="195">
        <f t="shared" si="45"/>
        <v>0</v>
      </c>
      <c r="BG218" s="195">
        <f t="shared" si="46"/>
        <v>0</v>
      </c>
      <c r="BH218" s="195">
        <f t="shared" si="47"/>
        <v>0</v>
      </c>
      <c r="BI218" s="195">
        <f t="shared" si="48"/>
        <v>0</v>
      </c>
      <c r="BJ218" s="14" t="s">
        <v>84</v>
      </c>
      <c r="BK218" s="195">
        <f t="shared" si="49"/>
        <v>0</v>
      </c>
      <c r="BL218" s="14" t="s">
        <v>154</v>
      </c>
      <c r="BM218" s="194" t="s">
        <v>825</v>
      </c>
    </row>
    <row r="219" spans="1:65" s="2" customFormat="1" ht="16.5" customHeight="1">
      <c r="A219" s="31"/>
      <c r="B219" s="32"/>
      <c r="C219" s="196" t="s">
        <v>826</v>
      </c>
      <c r="D219" s="196" t="s">
        <v>171</v>
      </c>
      <c r="E219" s="197" t="s">
        <v>765</v>
      </c>
      <c r="F219" s="198" t="s">
        <v>766</v>
      </c>
      <c r="G219" s="199" t="s">
        <v>425</v>
      </c>
      <c r="H219" s="200">
        <v>2</v>
      </c>
      <c r="I219" s="201"/>
      <c r="J219" s="202">
        <f t="shared" si="40"/>
        <v>0</v>
      </c>
      <c r="K219" s="198" t="s">
        <v>153</v>
      </c>
      <c r="L219" s="203"/>
      <c r="M219" s="204" t="s">
        <v>1</v>
      </c>
      <c r="N219" s="205" t="s">
        <v>41</v>
      </c>
      <c r="O219" s="68"/>
      <c r="P219" s="192">
        <f t="shared" si="41"/>
        <v>0</v>
      </c>
      <c r="Q219" s="192">
        <v>9.1999999999999998E-3</v>
      </c>
      <c r="R219" s="192">
        <f t="shared" si="42"/>
        <v>1.84E-2</v>
      </c>
      <c r="S219" s="192">
        <v>0</v>
      </c>
      <c r="T219" s="193">
        <f t="shared" si="4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175</v>
      </c>
      <c r="AT219" s="194" t="s">
        <v>171</v>
      </c>
      <c r="AU219" s="194" t="s">
        <v>159</v>
      </c>
      <c r="AY219" s="14" t="s">
        <v>147</v>
      </c>
      <c r="BE219" s="195">
        <f t="shared" si="44"/>
        <v>0</v>
      </c>
      <c r="BF219" s="195">
        <f t="shared" si="45"/>
        <v>0</v>
      </c>
      <c r="BG219" s="195">
        <f t="shared" si="46"/>
        <v>0</v>
      </c>
      <c r="BH219" s="195">
        <f t="shared" si="47"/>
        <v>0</v>
      </c>
      <c r="BI219" s="195">
        <f t="shared" si="48"/>
        <v>0</v>
      </c>
      <c r="BJ219" s="14" t="s">
        <v>84</v>
      </c>
      <c r="BK219" s="195">
        <f t="shared" si="49"/>
        <v>0</v>
      </c>
      <c r="BL219" s="14" t="s">
        <v>154</v>
      </c>
      <c r="BM219" s="194" t="s">
        <v>827</v>
      </c>
    </row>
    <row r="220" spans="1:65" s="2" customFormat="1" ht="24.2" customHeight="1">
      <c r="A220" s="31"/>
      <c r="B220" s="32"/>
      <c r="C220" s="183" t="s">
        <v>362</v>
      </c>
      <c r="D220" s="183" t="s">
        <v>149</v>
      </c>
      <c r="E220" s="184" t="s">
        <v>756</v>
      </c>
      <c r="F220" s="185" t="s">
        <v>757</v>
      </c>
      <c r="G220" s="186" t="s">
        <v>425</v>
      </c>
      <c r="H220" s="187">
        <v>1</v>
      </c>
      <c r="I220" s="188"/>
      <c r="J220" s="189">
        <f t="shared" si="40"/>
        <v>0</v>
      </c>
      <c r="K220" s="185" t="s">
        <v>153</v>
      </c>
      <c r="L220" s="36"/>
      <c r="M220" s="190" t="s">
        <v>1</v>
      </c>
      <c r="N220" s="191" t="s">
        <v>41</v>
      </c>
      <c r="O220" s="68"/>
      <c r="P220" s="192">
        <f t="shared" si="41"/>
        <v>0</v>
      </c>
      <c r="Q220" s="192">
        <v>1E-4</v>
      </c>
      <c r="R220" s="192">
        <f t="shared" si="42"/>
        <v>1E-4</v>
      </c>
      <c r="S220" s="192">
        <v>0</v>
      </c>
      <c r="T220" s="193">
        <f t="shared" si="4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154</v>
      </c>
      <c r="AT220" s="194" t="s">
        <v>149</v>
      </c>
      <c r="AU220" s="194" t="s">
        <v>159</v>
      </c>
      <c r="AY220" s="14" t="s">
        <v>147</v>
      </c>
      <c r="BE220" s="195">
        <f t="shared" si="44"/>
        <v>0</v>
      </c>
      <c r="BF220" s="195">
        <f t="shared" si="45"/>
        <v>0</v>
      </c>
      <c r="BG220" s="195">
        <f t="shared" si="46"/>
        <v>0</v>
      </c>
      <c r="BH220" s="195">
        <f t="shared" si="47"/>
        <v>0</v>
      </c>
      <c r="BI220" s="195">
        <f t="shared" si="48"/>
        <v>0</v>
      </c>
      <c r="BJ220" s="14" t="s">
        <v>84</v>
      </c>
      <c r="BK220" s="195">
        <f t="shared" si="49"/>
        <v>0</v>
      </c>
      <c r="BL220" s="14" t="s">
        <v>154</v>
      </c>
      <c r="BM220" s="194" t="s">
        <v>828</v>
      </c>
    </row>
    <row r="221" spans="1:65" s="2" customFormat="1" ht="16.5" customHeight="1">
      <c r="A221" s="31"/>
      <c r="B221" s="32"/>
      <c r="C221" s="196" t="s">
        <v>540</v>
      </c>
      <c r="D221" s="196" t="s">
        <v>171</v>
      </c>
      <c r="E221" s="197" t="s">
        <v>759</v>
      </c>
      <c r="F221" s="198" t="s">
        <v>760</v>
      </c>
      <c r="G221" s="199" t="s">
        <v>425</v>
      </c>
      <c r="H221" s="200">
        <v>1</v>
      </c>
      <c r="I221" s="201"/>
      <c r="J221" s="202">
        <f t="shared" si="40"/>
        <v>0</v>
      </c>
      <c r="K221" s="198" t="s">
        <v>153</v>
      </c>
      <c r="L221" s="203"/>
      <c r="M221" s="204" t="s">
        <v>1</v>
      </c>
      <c r="N221" s="205" t="s">
        <v>41</v>
      </c>
      <c r="O221" s="68"/>
      <c r="P221" s="192">
        <f t="shared" si="41"/>
        <v>0</v>
      </c>
      <c r="Q221" s="192">
        <v>1.7100000000000001E-2</v>
      </c>
      <c r="R221" s="192">
        <f t="shared" si="42"/>
        <v>1.7100000000000001E-2</v>
      </c>
      <c r="S221" s="192">
        <v>0</v>
      </c>
      <c r="T221" s="193">
        <f t="shared" si="4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175</v>
      </c>
      <c r="AT221" s="194" t="s">
        <v>171</v>
      </c>
      <c r="AU221" s="194" t="s">
        <v>159</v>
      </c>
      <c r="AY221" s="14" t="s">
        <v>147</v>
      </c>
      <c r="BE221" s="195">
        <f t="shared" si="44"/>
        <v>0</v>
      </c>
      <c r="BF221" s="195">
        <f t="shared" si="45"/>
        <v>0</v>
      </c>
      <c r="BG221" s="195">
        <f t="shared" si="46"/>
        <v>0</v>
      </c>
      <c r="BH221" s="195">
        <f t="shared" si="47"/>
        <v>0</v>
      </c>
      <c r="BI221" s="195">
        <f t="shared" si="48"/>
        <v>0</v>
      </c>
      <c r="BJ221" s="14" t="s">
        <v>84</v>
      </c>
      <c r="BK221" s="195">
        <f t="shared" si="49"/>
        <v>0</v>
      </c>
      <c r="BL221" s="14" t="s">
        <v>154</v>
      </c>
      <c r="BM221" s="194" t="s">
        <v>829</v>
      </c>
    </row>
    <row r="222" spans="1:65" s="2" customFormat="1" ht="24.2" customHeight="1">
      <c r="A222" s="31"/>
      <c r="B222" s="32"/>
      <c r="C222" s="183" t="s">
        <v>830</v>
      </c>
      <c r="D222" s="183" t="s">
        <v>149</v>
      </c>
      <c r="E222" s="184" t="s">
        <v>750</v>
      </c>
      <c r="F222" s="185" t="s">
        <v>751</v>
      </c>
      <c r="G222" s="186" t="s">
        <v>425</v>
      </c>
      <c r="H222" s="187">
        <v>5</v>
      </c>
      <c r="I222" s="188"/>
      <c r="J222" s="189">
        <f t="shared" si="40"/>
        <v>0</v>
      </c>
      <c r="K222" s="185" t="s">
        <v>153</v>
      </c>
      <c r="L222" s="36"/>
      <c r="M222" s="190" t="s">
        <v>1</v>
      </c>
      <c r="N222" s="191" t="s">
        <v>41</v>
      </c>
      <c r="O222" s="68"/>
      <c r="P222" s="192">
        <f t="shared" si="41"/>
        <v>0</v>
      </c>
      <c r="Q222" s="192">
        <v>1.1E-4</v>
      </c>
      <c r="R222" s="192">
        <f t="shared" si="42"/>
        <v>5.5000000000000003E-4</v>
      </c>
      <c r="S222" s="192">
        <v>0</v>
      </c>
      <c r="T222" s="193">
        <f t="shared" si="4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154</v>
      </c>
      <c r="AT222" s="194" t="s">
        <v>149</v>
      </c>
      <c r="AU222" s="194" t="s">
        <v>159</v>
      </c>
      <c r="AY222" s="14" t="s">
        <v>147</v>
      </c>
      <c r="BE222" s="195">
        <f t="shared" si="44"/>
        <v>0</v>
      </c>
      <c r="BF222" s="195">
        <f t="shared" si="45"/>
        <v>0</v>
      </c>
      <c r="BG222" s="195">
        <f t="shared" si="46"/>
        <v>0</v>
      </c>
      <c r="BH222" s="195">
        <f t="shared" si="47"/>
        <v>0</v>
      </c>
      <c r="BI222" s="195">
        <f t="shared" si="48"/>
        <v>0</v>
      </c>
      <c r="BJ222" s="14" t="s">
        <v>84</v>
      </c>
      <c r="BK222" s="195">
        <f t="shared" si="49"/>
        <v>0</v>
      </c>
      <c r="BL222" s="14" t="s">
        <v>154</v>
      </c>
      <c r="BM222" s="194" t="s">
        <v>831</v>
      </c>
    </row>
    <row r="223" spans="1:65" s="2" customFormat="1" ht="24.2" customHeight="1">
      <c r="A223" s="31"/>
      <c r="B223" s="32"/>
      <c r="C223" s="196" t="s">
        <v>832</v>
      </c>
      <c r="D223" s="196" t="s">
        <v>171</v>
      </c>
      <c r="E223" s="197" t="s">
        <v>833</v>
      </c>
      <c r="F223" s="198" t="s">
        <v>834</v>
      </c>
      <c r="G223" s="199" t="s">
        <v>425</v>
      </c>
      <c r="H223" s="200">
        <v>5</v>
      </c>
      <c r="I223" s="201"/>
      <c r="J223" s="202">
        <f t="shared" si="40"/>
        <v>0</v>
      </c>
      <c r="K223" s="198" t="s">
        <v>1</v>
      </c>
      <c r="L223" s="203"/>
      <c r="M223" s="204" t="s">
        <v>1</v>
      </c>
      <c r="N223" s="205" t="s">
        <v>41</v>
      </c>
      <c r="O223" s="68"/>
      <c r="P223" s="192">
        <f t="shared" si="41"/>
        <v>0</v>
      </c>
      <c r="Q223" s="192">
        <v>2.8899999999999999E-2</v>
      </c>
      <c r="R223" s="192">
        <f t="shared" si="42"/>
        <v>0.14449999999999999</v>
      </c>
      <c r="S223" s="192">
        <v>0</v>
      </c>
      <c r="T223" s="193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175</v>
      </c>
      <c r="AT223" s="194" t="s">
        <v>171</v>
      </c>
      <c r="AU223" s="194" t="s">
        <v>159</v>
      </c>
      <c r="AY223" s="14" t="s">
        <v>147</v>
      </c>
      <c r="BE223" s="195">
        <f t="shared" si="44"/>
        <v>0</v>
      </c>
      <c r="BF223" s="195">
        <f t="shared" si="45"/>
        <v>0</v>
      </c>
      <c r="BG223" s="195">
        <f t="shared" si="46"/>
        <v>0</v>
      </c>
      <c r="BH223" s="195">
        <f t="shared" si="47"/>
        <v>0</v>
      </c>
      <c r="BI223" s="195">
        <f t="shared" si="48"/>
        <v>0</v>
      </c>
      <c r="BJ223" s="14" t="s">
        <v>84</v>
      </c>
      <c r="BK223" s="195">
        <f t="shared" si="49"/>
        <v>0</v>
      </c>
      <c r="BL223" s="14" t="s">
        <v>154</v>
      </c>
      <c r="BM223" s="194" t="s">
        <v>835</v>
      </c>
    </row>
    <row r="224" spans="1:65" s="2" customFormat="1" ht="24.2" customHeight="1">
      <c r="A224" s="31"/>
      <c r="B224" s="32"/>
      <c r="C224" s="183" t="s">
        <v>836</v>
      </c>
      <c r="D224" s="183" t="s">
        <v>149</v>
      </c>
      <c r="E224" s="184" t="s">
        <v>797</v>
      </c>
      <c r="F224" s="185" t="s">
        <v>798</v>
      </c>
      <c r="G224" s="186" t="s">
        <v>425</v>
      </c>
      <c r="H224" s="187">
        <v>3</v>
      </c>
      <c r="I224" s="188"/>
      <c r="J224" s="189">
        <f t="shared" si="40"/>
        <v>0</v>
      </c>
      <c r="K224" s="185" t="s">
        <v>153</v>
      </c>
      <c r="L224" s="36"/>
      <c r="M224" s="190" t="s">
        <v>1</v>
      </c>
      <c r="N224" s="191" t="s">
        <v>41</v>
      </c>
      <c r="O224" s="68"/>
      <c r="P224" s="192">
        <f t="shared" si="41"/>
        <v>0</v>
      </c>
      <c r="Q224" s="192">
        <v>8.0000000000000007E-5</v>
      </c>
      <c r="R224" s="192">
        <f t="shared" si="42"/>
        <v>2.4000000000000003E-4</v>
      </c>
      <c r="S224" s="192">
        <v>0</v>
      </c>
      <c r="T224" s="193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154</v>
      </c>
      <c r="AT224" s="194" t="s">
        <v>149</v>
      </c>
      <c r="AU224" s="194" t="s">
        <v>159</v>
      </c>
      <c r="AY224" s="14" t="s">
        <v>147</v>
      </c>
      <c r="BE224" s="195">
        <f t="shared" si="44"/>
        <v>0</v>
      </c>
      <c r="BF224" s="195">
        <f t="shared" si="45"/>
        <v>0</v>
      </c>
      <c r="BG224" s="195">
        <f t="shared" si="46"/>
        <v>0</v>
      </c>
      <c r="BH224" s="195">
        <f t="shared" si="47"/>
        <v>0</v>
      </c>
      <c r="BI224" s="195">
        <f t="shared" si="48"/>
        <v>0</v>
      </c>
      <c r="BJ224" s="14" t="s">
        <v>84</v>
      </c>
      <c r="BK224" s="195">
        <f t="shared" si="49"/>
        <v>0</v>
      </c>
      <c r="BL224" s="14" t="s">
        <v>154</v>
      </c>
      <c r="BM224" s="194" t="s">
        <v>837</v>
      </c>
    </row>
    <row r="225" spans="1:65" s="2" customFormat="1" ht="16.5" customHeight="1">
      <c r="A225" s="31"/>
      <c r="B225" s="32"/>
      <c r="C225" s="196" t="s">
        <v>838</v>
      </c>
      <c r="D225" s="196" t="s">
        <v>171</v>
      </c>
      <c r="E225" s="197" t="s">
        <v>800</v>
      </c>
      <c r="F225" s="198" t="s">
        <v>801</v>
      </c>
      <c r="G225" s="199" t="s">
        <v>425</v>
      </c>
      <c r="H225" s="200">
        <v>3</v>
      </c>
      <c r="I225" s="201"/>
      <c r="J225" s="202">
        <f t="shared" si="40"/>
        <v>0</v>
      </c>
      <c r="K225" s="198" t="s">
        <v>153</v>
      </c>
      <c r="L225" s="203"/>
      <c r="M225" s="204" t="s">
        <v>1</v>
      </c>
      <c r="N225" s="205" t="s">
        <v>41</v>
      </c>
      <c r="O225" s="68"/>
      <c r="P225" s="192">
        <f t="shared" si="41"/>
        <v>0</v>
      </c>
      <c r="Q225" s="192">
        <v>8.0000000000000004E-4</v>
      </c>
      <c r="R225" s="192">
        <f t="shared" si="42"/>
        <v>2.4000000000000002E-3</v>
      </c>
      <c r="S225" s="192">
        <v>0</v>
      </c>
      <c r="T225" s="193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175</v>
      </c>
      <c r="AT225" s="194" t="s">
        <v>171</v>
      </c>
      <c r="AU225" s="194" t="s">
        <v>159</v>
      </c>
      <c r="AY225" s="14" t="s">
        <v>147</v>
      </c>
      <c r="BE225" s="195">
        <f t="shared" si="44"/>
        <v>0</v>
      </c>
      <c r="BF225" s="195">
        <f t="shared" si="45"/>
        <v>0</v>
      </c>
      <c r="BG225" s="195">
        <f t="shared" si="46"/>
        <v>0</v>
      </c>
      <c r="BH225" s="195">
        <f t="shared" si="47"/>
        <v>0</v>
      </c>
      <c r="BI225" s="195">
        <f t="shared" si="48"/>
        <v>0</v>
      </c>
      <c r="BJ225" s="14" t="s">
        <v>84</v>
      </c>
      <c r="BK225" s="195">
        <f t="shared" si="49"/>
        <v>0</v>
      </c>
      <c r="BL225" s="14" t="s">
        <v>154</v>
      </c>
      <c r="BM225" s="194" t="s">
        <v>839</v>
      </c>
    </row>
    <row r="226" spans="1:65" s="12" customFormat="1" ht="22.9" customHeight="1">
      <c r="B226" s="167"/>
      <c r="C226" s="168"/>
      <c r="D226" s="169" t="s">
        <v>75</v>
      </c>
      <c r="E226" s="181" t="s">
        <v>191</v>
      </c>
      <c r="F226" s="181" t="s">
        <v>487</v>
      </c>
      <c r="G226" s="168"/>
      <c r="H226" s="168"/>
      <c r="I226" s="171"/>
      <c r="J226" s="182">
        <f>BK226</f>
        <v>0</v>
      </c>
      <c r="K226" s="168"/>
      <c r="L226" s="173"/>
      <c r="M226" s="174"/>
      <c r="N226" s="175"/>
      <c r="O226" s="175"/>
      <c r="P226" s="176">
        <f>SUM(P227:P236)</f>
        <v>0</v>
      </c>
      <c r="Q226" s="175"/>
      <c r="R226" s="176">
        <f>SUM(R227:R236)</f>
        <v>1.7280000000000002E-3</v>
      </c>
      <c r="S226" s="175"/>
      <c r="T226" s="177">
        <f>SUM(T227:T236)</f>
        <v>269.20099999999996</v>
      </c>
      <c r="AR226" s="178" t="s">
        <v>84</v>
      </c>
      <c r="AT226" s="179" t="s">
        <v>75</v>
      </c>
      <c r="AU226" s="179" t="s">
        <v>84</v>
      </c>
      <c r="AY226" s="178" t="s">
        <v>147</v>
      </c>
      <c r="BK226" s="180">
        <f>SUM(BK227:BK236)</f>
        <v>0</v>
      </c>
    </row>
    <row r="227" spans="1:65" s="2" customFormat="1" ht="24.2" customHeight="1">
      <c r="A227" s="31"/>
      <c r="B227" s="32"/>
      <c r="C227" s="183" t="s">
        <v>332</v>
      </c>
      <c r="D227" s="183" t="s">
        <v>149</v>
      </c>
      <c r="E227" s="184" t="s">
        <v>840</v>
      </c>
      <c r="F227" s="185" t="s">
        <v>841</v>
      </c>
      <c r="G227" s="186" t="s">
        <v>182</v>
      </c>
      <c r="H227" s="187">
        <v>19.2</v>
      </c>
      <c r="I227" s="188"/>
      <c r="J227" s="189">
        <f t="shared" ref="J227:J236" si="50">ROUND(I227*H227,2)</f>
        <v>0</v>
      </c>
      <c r="K227" s="185" t="s">
        <v>153</v>
      </c>
      <c r="L227" s="36"/>
      <c r="M227" s="190" t="s">
        <v>1</v>
      </c>
      <c r="N227" s="191" t="s">
        <v>41</v>
      </c>
      <c r="O227" s="68"/>
      <c r="P227" s="192">
        <f t="shared" ref="P227:P236" si="51">O227*H227</f>
        <v>0</v>
      </c>
      <c r="Q227" s="192">
        <v>0</v>
      </c>
      <c r="R227" s="192">
        <f t="shared" ref="R227:R236" si="52">Q227*H227</f>
        <v>0</v>
      </c>
      <c r="S227" s="192">
        <v>0</v>
      </c>
      <c r="T227" s="193">
        <f t="shared" ref="T227:T236" si="53"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154</v>
      </c>
      <c r="AT227" s="194" t="s">
        <v>149</v>
      </c>
      <c r="AU227" s="194" t="s">
        <v>86</v>
      </c>
      <c r="AY227" s="14" t="s">
        <v>147</v>
      </c>
      <c r="BE227" s="195">
        <f t="shared" ref="BE227:BE236" si="54">IF(N227="základní",J227,0)</f>
        <v>0</v>
      </c>
      <c r="BF227" s="195">
        <f t="shared" ref="BF227:BF236" si="55">IF(N227="snížená",J227,0)</f>
        <v>0</v>
      </c>
      <c r="BG227" s="195">
        <f t="shared" ref="BG227:BG236" si="56">IF(N227="zákl. přenesená",J227,0)</f>
        <v>0</v>
      </c>
      <c r="BH227" s="195">
        <f t="shared" ref="BH227:BH236" si="57">IF(N227="sníž. přenesená",J227,0)</f>
        <v>0</v>
      </c>
      <c r="BI227" s="195">
        <f t="shared" ref="BI227:BI236" si="58">IF(N227="nulová",J227,0)</f>
        <v>0</v>
      </c>
      <c r="BJ227" s="14" t="s">
        <v>84</v>
      </c>
      <c r="BK227" s="195">
        <f t="shared" ref="BK227:BK236" si="59">ROUND(I227*H227,2)</f>
        <v>0</v>
      </c>
      <c r="BL227" s="14" t="s">
        <v>154</v>
      </c>
      <c r="BM227" s="194" t="s">
        <v>842</v>
      </c>
    </row>
    <row r="228" spans="1:65" s="2" customFormat="1" ht="24.2" customHeight="1">
      <c r="A228" s="31"/>
      <c r="B228" s="32"/>
      <c r="C228" s="183" t="s">
        <v>328</v>
      </c>
      <c r="D228" s="183" t="s">
        <v>149</v>
      </c>
      <c r="E228" s="184" t="s">
        <v>180</v>
      </c>
      <c r="F228" s="185" t="s">
        <v>843</v>
      </c>
      <c r="G228" s="186" t="s">
        <v>182</v>
      </c>
      <c r="H228" s="187">
        <v>19.2</v>
      </c>
      <c r="I228" s="188"/>
      <c r="J228" s="189">
        <f t="shared" si="50"/>
        <v>0</v>
      </c>
      <c r="K228" s="185" t="s">
        <v>153</v>
      </c>
      <c r="L228" s="36"/>
      <c r="M228" s="190" t="s">
        <v>1</v>
      </c>
      <c r="N228" s="191" t="s">
        <v>41</v>
      </c>
      <c r="O228" s="68"/>
      <c r="P228" s="192">
        <f t="shared" si="51"/>
        <v>0</v>
      </c>
      <c r="Q228" s="192">
        <v>0</v>
      </c>
      <c r="R228" s="192">
        <f t="shared" si="52"/>
        <v>0</v>
      </c>
      <c r="S228" s="192">
        <v>0</v>
      </c>
      <c r="T228" s="193">
        <f t="shared" si="5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154</v>
      </c>
      <c r="AT228" s="194" t="s">
        <v>149</v>
      </c>
      <c r="AU228" s="194" t="s">
        <v>86</v>
      </c>
      <c r="AY228" s="14" t="s">
        <v>147</v>
      </c>
      <c r="BE228" s="195">
        <f t="shared" si="54"/>
        <v>0</v>
      </c>
      <c r="BF228" s="195">
        <f t="shared" si="55"/>
        <v>0</v>
      </c>
      <c r="BG228" s="195">
        <f t="shared" si="56"/>
        <v>0</v>
      </c>
      <c r="BH228" s="195">
        <f t="shared" si="57"/>
        <v>0</v>
      </c>
      <c r="BI228" s="195">
        <f t="shared" si="58"/>
        <v>0</v>
      </c>
      <c r="BJ228" s="14" t="s">
        <v>84</v>
      </c>
      <c r="BK228" s="195">
        <f t="shared" si="59"/>
        <v>0</v>
      </c>
      <c r="BL228" s="14" t="s">
        <v>154</v>
      </c>
      <c r="BM228" s="194" t="s">
        <v>844</v>
      </c>
    </row>
    <row r="229" spans="1:65" s="2" customFormat="1" ht="24.2" customHeight="1">
      <c r="A229" s="31"/>
      <c r="B229" s="32"/>
      <c r="C229" s="183" t="s">
        <v>366</v>
      </c>
      <c r="D229" s="183" t="s">
        <v>149</v>
      </c>
      <c r="E229" s="184" t="s">
        <v>845</v>
      </c>
      <c r="F229" s="185" t="s">
        <v>846</v>
      </c>
      <c r="G229" s="186" t="s">
        <v>182</v>
      </c>
      <c r="H229" s="187">
        <v>19.2</v>
      </c>
      <c r="I229" s="188"/>
      <c r="J229" s="189">
        <f t="shared" si="50"/>
        <v>0</v>
      </c>
      <c r="K229" s="185" t="s">
        <v>153</v>
      </c>
      <c r="L229" s="36"/>
      <c r="M229" s="190" t="s">
        <v>1</v>
      </c>
      <c r="N229" s="191" t="s">
        <v>41</v>
      </c>
      <c r="O229" s="68"/>
      <c r="P229" s="192">
        <f t="shared" si="51"/>
        <v>0</v>
      </c>
      <c r="Q229" s="192">
        <v>9.0000000000000006E-5</v>
      </c>
      <c r="R229" s="192">
        <f t="shared" si="52"/>
        <v>1.7280000000000002E-3</v>
      </c>
      <c r="S229" s="192">
        <v>0</v>
      </c>
      <c r="T229" s="193">
        <f t="shared" si="5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154</v>
      </c>
      <c r="AT229" s="194" t="s">
        <v>149</v>
      </c>
      <c r="AU229" s="194" t="s">
        <v>86</v>
      </c>
      <c r="AY229" s="14" t="s">
        <v>147</v>
      </c>
      <c r="BE229" s="195">
        <f t="shared" si="54"/>
        <v>0</v>
      </c>
      <c r="BF229" s="195">
        <f t="shared" si="55"/>
        <v>0</v>
      </c>
      <c r="BG229" s="195">
        <f t="shared" si="56"/>
        <v>0</v>
      </c>
      <c r="BH229" s="195">
        <f t="shared" si="57"/>
        <v>0</v>
      </c>
      <c r="BI229" s="195">
        <f t="shared" si="58"/>
        <v>0</v>
      </c>
      <c r="BJ229" s="14" t="s">
        <v>84</v>
      </c>
      <c r="BK229" s="195">
        <f t="shared" si="59"/>
        <v>0</v>
      </c>
      <c r="BL229" s="14" t="s">
        <v>154</v>
      </c>
      <c r="BM229" s="194" t="s">
        <v>847</v>
      </c>
    </row>
    <row r="230" spans="1:65" s="2" customFormat="1" ht="24.2" customHeight="1">
      <c r="A230" s="31"/>
      <c r="B230" s="32"/>
      <c r="C230" s="183" t="s">
        <v>524</v>
      </c>
      <c r="D230" s="183" t="s">
        <v>149</v>
      </c>
      <c r="E230" s="184" t="s">
        <v>848</v>
      </c>
      <c r="F230" s="185" t="s">
        <v>849</v>
      </c>
      <c r="G230" s="186" t="s">
        <v>249</v>
      </c>
      <c r="H230" s="187">
        <v>5</v>
      </c>
      <c r="I230" s="188"/>
      <c r="J230" s="189">
        <f t="shared" si="50"/>
        <v>0</v>
      </c>
      <c r="K230" s="185" t="s">
        <v>153</v>
      </c>
      <c r="L230" s="36"/>
      <c r="M230" s="190" t="s">
        <v>1</v>
      </c>
      <c r="N230" s="191" t="s">
        <v>41</v>
      </c>
      <c r="O230" s="68"/>
      <c r="P230" s="192">
        <f t="shared" si="51"/>
        <v>0</v>
      </c>
      <c r="Q230" s="192">
        <v>0</v>
      </c>
      <c r="R230" s="192">
        <f t="shared" si="52"/>
        <v>0</v>
      </c>
      <c r="S230" s="192">
        <v>2.2000000000000002</v>
      </c>
      <c r="T230" s="193">
        <f t="shared" si="53"/>
        <v>11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154</v>
      </c>
      <c r="AT230" s="194" t="s">
        <v>149</v>
      </c>
      <c r="AU230" s="194" t="s">
        <v>86</v>
      </c>
      <c r="AY230" s="14" t="s">
        <v>147</v>
      </c>
      <c r="BE230" s="195">
        <f t="shared" si="54"/>
        <v>0</v>
      </c>
      <c r="BF230" s="195">
        <f t="shared" si="55"/>
        <v>0</v>
      </c>
      <c r="BG230" s="195">
        <f t="shared" si="56"/>
        <v>0</v>
      </c>
      <c r="BH230" s="195">
        <f t="shared" si="57"/>
        <v>0</v>
      </c>
      <c r="BI230" s="195">
        <f t="shared" si="58"/>
        <v>0</v>
      </c>
      <c r="BJ230" s="14" t="s">
        <v>84</v>
      </c>
      <c r="BK230" s="195">
        <f t="shared" si="59"/>
        <v>0</v>
      </c>
      <c r="BL230" s="14" t="s">
        <v>154</v>
      </c>
      <c r="BM230" s="194" t="s">
        <v>850</v>
      </c>
    </row>
    <row r="231" spans="1:65" s="2" customFormat="1" ht="24.2" customHeight="1">
      <c r="A231" s="31"/>
      <c r="B231" s="32"/>
      <c r="C231" s="183" t="s">
        <v>370</v>
      </c>
      <c r="D231" s="183" t="s">
        <v>149</v>
      </c>
      <c r="E231" s="184" t="s">
        <v>851</v>
      </c>
      <c r="F231" s="185" t="s">
        <v>852</v>
      </c>
      <c r="G231" s="186" t="s">
        <v>182</v>
      </c>
      <c r="H231" s="187">
        <v>337.2</v>
      </c>
      <c r="I231" s="188"/>
      <c r="J231" s="189">
        <f t="shared" si="50"/>
        <v>0</v>
      </c>
      <c r="K231" s="185" t="s">
        <v>153</v>
      </c>
      <c r="L231" s="36"/>
      <c r="M231" s="190" t="s">
        <v>1</v>
      </c>
      <c r="N231" s="191" t="s">
        <v>41</v>
      </c>
      <c r="O231" s="68"/>
      <c r="P231" s="192">
        <f t="shared" si="51"/>
        <v>0</v>
      </c>
      <c r="Q231" s="192">
        <v>0</v>
      </c>
      <c r="R231" s="192">
        <f t="shared" si="52"/>
        <v>0</v>
      </c>
      <c r="S231" s="192">
        <v>0.7</v>
      </c>
      <c r="T231" s="193">
        <f t="shared" si="53"/>
        <v>236.03999999999996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154</v>
      </c>
      <c r="AT231" s="194" t="s">
        <v>149</v>
      </c>
      <c r="AU231" s="194" t="s">
        <v>86</v>
      </c>
      <c r="AY231" s="14" t="s">
        <v>147</v>
      </c>
      <c r="BE231" s="195">
        <f t="shared" si="54"/>
        <v>0</v>
      </c>
      <c r="BF231" s="195">
        <f t="shared" si="55"/>
        <v>0</v>
      </c>
      <c r="BG231" s="195">
        <f t="shared" si="56"/>
        <v>0</v>
      </c>
      <c r="BH231" s="195">
        <f t="shared" si="57"/>
        <v>0</v>
      </c>
      <c r="BI231" s="195">
        <f t="shared" si="58"/>
        <v>0</v>
      </c>
      <c r="BJ231" s="14" t="s">
        <v>84</v>
      </c>
      <c r="BK231" s="195">
        <f t="shared" si="59"/>
        <v>0</v>
      </c>
      <c r="BL231" s="14" t="s">
        <v>154</v>
      </c>
      <c r="BM231" s="194" t="s">
        <v>853</v>
      </c>
    </row>
    <row r="232" spans="1:65" s="2" customFormat="1" ht="24.2" customHeight="1">
      <c r="A232" s="31"/>
      <c r="B232" s="32"/>
      <c r="C232" s="183" t="s">
        <v>376</v>
      </c>
      <c r="D232" s="183" t="s">
        <v>149</v>
      </c>
      <c r="E232" s="184" t="s">
        <v>854</v>
      </c>
      <c r="F232" s="185" t="s">
        <v>855</v>
      </c>
      <c r="G232" s="186" t="s">
        <v>249</v>
      </c>
      <c r="H232" s="187">
        <v>29.7</v>
      </c>
      <c r="I232" s="188"/>
      <c r="J232" s="189">
        <f t="shared" si="50"/>
        <v>0</v>
      </c>
      <c r="K232" s="185" t="s">
        <v>153</v>
      </c>
      <c r="L232" s="36"/>
      <c r="M232" s="190" t="s">
        <v>1</v>
      </c>
      <c r="N232" s="191" t="s">
        <v>41</v>
      </c>
      <c r="O232" s="68"/>
      <c r="P232" s="192">
        <f t="shared" si="51"/>
        <v>0</v>
      </c>
      <c r="Q232" s="192">
        <v>0</v>
      </c>
      <c r="R232" s="192">
        <f t="shared" si="52"/>
        <v>0</v>
      </c>
      <c r="S232" s="192">
        <v>0.33</v>
      </c>
      <c r="T232" s="193">
        <f t="shared" si="53"/>
        <v>9.8010000000000002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154</v>
      </c>
      <c r="AT232" s="194" t="s">
        <v>149</v>
      </c>
      <c r="AU232" s="194" t="s">
        <v>86</v>
      </c>
      <c r="AY232" s="14" t="s">
        <v>147</v>
      </c>
      <c r="BE232" s="195">
        <f t="shared" si="54"/>
        <v>0</v>
      </c>
      <c r="BF232" s="195">
        <f t="shared" si="55"/>
        <v>0</v>
      </c>
      <c r="BG232" s="195">
        <f t="shared" si="56"/>
        <v>0</v>
      </c>
      <c r="BH232" s="195">
        <f t="shared" si="57"/>
        <v>0</v>
      </c>
      <c r="BI232" s="195">
        <f t="shared" si="58"/>
        <v>0</v>
      </c>
      <c r="BJ232" s="14" t="s">
        <v>84</v>
      </c>
      <c r="BK232" s="195">
        <f t="shared" si="59"/>
        <v>0</v>
      </c>
      <c r="BL232" s="14" t="s">
        <v>154</v>
      </c>
      <c r="BM232" s="194" t="s">
        <v>856</v>
      </c>
    </row>
    <row r="233" spans="1:65" s="2" customFormat="1" ht="24.2" customHeight="1">
      <c r="A233" s="31"/>
      <c r="B233" s="32"/>
      <c r="C233" s="183" t="s">
        <v>380</v>
      </c>
      <c r="D233" s="183" t="s">
        <v>149</v>
      </c>
      <c r="E233" s="184" t="s">
        <v>857</v>
      </c>
      <c r="F233" s="185" t="s">
        <v>858</v>
      </c>
      <c r="G233" s="186" t="s">
        <v>425</v>
      </c>
      <c r="H233" s="187">
        <v>9</v>
      </c>
      <c r="I233" s="188"/>
      <c r="J233" s="189">
        <f t="shared" si="50"/>
        <v>0</v>
      </c>
      <c r="K233" s="185" t="s">
        <v>153</v>
      </c>
      <c r="L233" s="36"/>
      <c r="M233" s="190" t="s">
        <v>1</v>
      </c>
      <c r="N233" s="191" t="s">
        <v>41</v>
      </c>
      <c r="O233" s="68"/>
      <c r="P233" s="192">
        <f t="shared" si="51"/>
        <v>0</v>
      </c>
      <c r="Q233" s="192">
        <v>0</v>
      </c>
      <c r="R233" s="192">
        <f t="shared" si="52"/>
        <v>0</v>
      </c>
      <c r="S233" s="192">
        <v>0.05</v>
      </c>
      <c r="T233" s="193">
        <f t="shared" si="53"/>
        <v>0.45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4" t="s">
        <v>154</v>
      </c>
      <c r="AT233" s="194" t="s">
        <v>149</v>
      </c>
      <c r="AU233" s="194" t="s">
        <v>86</v>
      </c>
      <c r="AY233" s="14" t="s">
        <v>147</v>
      </c>
      <c r="BE233" s="195">
        <f t="shared" si="54"/>
        <v>0</v>
      </c>
      <c r="BF233" s="195">
        <f t="shared" si="55"/>
        <v>0</v>
      </c>
      <c r="BG233" s="195">
        <f t="shared" si="56"/>
        <v>0</v>
      </c>
      <c r="BH233" s="195">
        <f t="shared" si="57"/>
        <v>0</v>
      </c>
      <c r="BI233" s="195">
        <f t="shared" si="58"/>
        <v>0</v>
      </c>
      <c r="BJ233" s="14" t="s">
        <v>84</v>
      </c>
      <c r="BK233" s="195">
        <f t="shared" si="59"/>
        <v>0</v>
      </c>
      <c r="BL233" s="14" t="s">
        <v>154</v>
      </c>
      <c r="BM233" s="194" t="s">
        <v>859</v>
      </c>
    </row>
    <row r="234" spans="1:65" s="2" customFormat="1" ht="24.2" customHeight="1">
      <c r="A234" s="31"/>
      <c r="B234" s="32"/>
      <c r="C234" s="183" t="s">
        <v>408</v>
      </c>
      <c r="D234" s="183" t="s">
        <v>149</v>
      </c>
      <c r="E234" s="184" t="s">
        <v>860</v>
      </c>
      <c r="F234" s="185" t="s">
        <v>861</v>
      </c>
      <c r="G234" s="186" t="s">
        <v>249</v>
      </c>
      <c r="H234" s="187">
        <v>3.5</v>
      </c>
      <c r="I234" s="188"/>
      <c r="J234" s="189">
        <f t="shared" si="50"/>
        <v>0</v>
      </c>
      <c r="K234" s="185" t="s">
        <v>153</v>
      </c>
      <c r="L234" s="36"/>
      <c r="M234" s="190" t="s">
        <v>1</v>
      </c>
      <c r="N234" s="191" t="s">
        <v>41</v>
      </c>
      <c r="O234" s="68"/>
      <c r="P234" s="192">
        <f t="shared" si="51"/>
        <v>0</v>
      </c>
      <c r="Q234" s="192">
        <v>0</v>
      </c>
      <c r="R234" s="192">
        <f t="shared" si="52"/>
        <v>0</v>
      </c>
      <c r="S234" s="192">
        <v>1.76</v>
      </c>
      <c r="T234" s="193">
        <f t="shared" si="53"/>
        <v>6.16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154</v>
      </c>
      <c r="AT234" s="194" t="s">
        <v>149</v>
      </c>
      <c r="AU234" s="194" t="s">
        <v>86</v>
      </c>
      <c r="AY234" s="14" t="s">
        <v>147</v>
      </c>
      <c r="BE234" s="195">
        <f t="shared" si="54"/>
        <v>0</v>
      </c>
      <c r="BF234" s="195">
        <f t="shared" si="55"/>
        <v>0</v>
      </c>
      <c r="BG234" s="195">
        <f t="shared" si="56"/>
        <v>0</v>
      </c>
      <c r="BH234" s="195">
        <f t="shared" si="57"/>
        <v>0</v>
      </c>
      <c r="BI234" s="195">
        <f t="shared" si="58"/>
        <v>0</v>
      </c>
      <c r="BJ234" s="14" t="s">
        <v>84</v>
      </c>
      <c r="BK234" s="195">
        <f t="shared" si="59"/>
        <v>0</v>
      </c>
      <c r="BL234" s="14" t="s">
        <v>154</v>
      </c>
      <c r="BM234" s="194" t="s">
        <v>862</v>
      </c>
    </row>
    <row r="235" spans="1:65" s="2" customFormat="1" ht="24.2" customHeight="1">
      <c r="A235" s="31"/>
      <c r="B235" s="32"/>
      <c r="C235" s="183" t="s">
        <v>300</v>
      </c>
      <c r="D235" s="183" t="s">
        <v>149</v>
      </c>
      <c r="E235" s="184" t="s">
        <v>863</v>
      </c>
      <c r="F235" s="185" t="s">
        <v>864</v>
      </c>
      <c r="G235" s="186" t="s">
        <v>425</v>
      </c>
      <c r="H235" s="187">
        <v>7</v>
      </c>
      <c r="I235" s="188"/>
      <c r="J235" s="189">
        <f t="shared" si="50"/>
        <v>0</v>
      </c>
      <c r="K235" s="185" t="s">
        <v>153</v>
      </c>
      <c r="L235" s="36"/>
      <c r="M235" s="190" t="s">
        <v>1</v>
      </c>
      <c r="N235" s="191" t="s">
        <v>41</v>
      </c>
      <c r="O235" s="68"/>
      <c r="P235" s="192">
        <f t="shared" si="51"/>
        <v>0</v>
      </c>
      <c r="Q235" s="192">
        <v>0</v>
      </c>
      <c r="R235" s="192">
        <f t="shared" si="52"/>
        <v>0</v>
      </c>
      <c r="S235" s="192">
        <v>0.05</v>
      </c>
      <c r="T235" s="193">
        <f t="shared" si="53"/>
        <v>0.35000000000000003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154</v>
      </c>
      <c r="AT235" s="194" t="s">
        <v>149</v>
      </c>
      <c r="AU235" s="194" t="s">
        <v>86</v>
      </c>
      <c r="AY235" s="14" t="s">
        <v>147</v>
      </c>
      <c r="BE235" s="195">
        <f t="shared" si="54"/>
        <v>0</v>
      </c>
      <c r="BF235" s="195">
        <f t="shared" si="55"/>
        <v>0</v>
      </c>
      <c r="BG235" s="195">
        <f t="shared" si="56"/>
        <v>0</v>
      </c>
      <c r="BH235" s="195">
        <f t="shared" si="57"/>
        <v>0</v>
      </c>
      <c r="BI235" s="195">
        <f t="shared" si="58"/>
        <v>0</v>
      </c>
      <c r="BJ235" s="14" t="s">
        <v>84</v>
      </c>
      <c r="BK235" s="195">
        <f t="shared" si="59"/>
        <v>0</v>
      </c>
      <c r="BL235" s="14" t="s">
        <v>154</v>
      </c>
      <c r="BM235" s="194" t="s">
        <v>865</v>
      </c>
    </row>
    <row r="236" spans="1:65" s="2" customFormat="1" ht="16.5" customHeight="1">
      <c r="A236" s="31"/>
      <c r="B236" s="32"/>
      <c r="C236" s="183" t="s">
        <v>264</v>
      </c>
      <c r="D236" s="183" t="s">
        <v>149</v>
      </c>
      <c r="E236" s="184" t="s">
        <v>866</v>
      </c>
      <c r="F236" s="185" t="s">
        <v>867</v>
      </c>
      <c r="G236" s="186" t="s">
        <v>182</v>
      </c>
      <c r="H236" s="187">
        <v>30</v>
      </c>
      <c r="I236" s="188"/>
      <c r="J236" s="189">
        <f t="shared" si="50"/>
        <v>0</v>
      </c>
      <c r="K236" s="185" t="s">
        <v>153</v>
      </c>
      <c r="L236" s="36"/>
      <c r="M236" s="190" t="s">
        <v>1</v>
      </c>
      <c r="N236" s="191" t="s">
        <v>41</v>
      </c>
      <c r="O236" s="68"/>
      <c r="P236" s="192">
        <f t="shared" si="51"/>
        <v>0</v>
      </c>
      <c r="Q236" s="192">
        <v>0</v>
      </c>
      <c r="R236" s="192">
        <f t="shared" si="52"/>
        <v>0</v>
      </c>
      <c r="S236" s="192">
        <v>0.18</v>
      </c>
      <c r="T236" s="193">
        <f t="shared" si="53"/>
        <v>5.3999999999999995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154</v>
      </c>
      <c r="AT236" s="194" t="s">
        <v>149</v>
      </c>
      <c r="AU236" s="194" t="s">
        <v>86</v>
      </c>
      <c r="AY236" s="14" t="s">
        <v>147</v>
      </c>
      <c r="BE236" s="195">
        <f t="shared" si="54"/>
        <v>0</v>
      </c>
      <c r="BF236" s="195">
        <f t="shared" si="55"/>
        <v>0</v>
      </c>
      <c r="BG236" s="195">
        <f t="shared" si="56"/>
        <v>0</v>
      </c>
      <c r="BH236" s="195">
        <f t="shared" si="57"/>
        <v>0</v>
      </c>
      <c r="BI236" s="195">
        <f t="shared" si="58"/>
        <v>0</v>
      </c>
      <c r="BJ236" s="14" t="s">
        <v>84</v>
      </c>
      <c r="BK236" s="195">
        <f t="shared" si="59"/>
        <v>0</v>
      </c>
      <c r="BL236" s="14" t="s">
        <v>154</v>
      </c>
      <c r="BM236" s="194" t="s">
        <v>868</v>
      </c>
    </row>
    <row r="237" spans="1:65" s="12" customFormat="1" ht="22.9" customHeight="1">
      <c r="B237" s="167"/>
      <c r="C237" s="168"/>
      <c r="D237" s="169" t="s">
        <v>75</v>
      </c>
      <c r="E237" s="181" t="s">
        <v>544</v>
      </c>
      <c r="F237" s="181" t="s">
        <v>545</v>
      </c>
      <c r="G237" s="168"/>
      <c r="H237" s="168"/>
      <c r="I237" s="171"/>
      <c r="J237" s="182">
        <f>BK237</f>
        <v>0</v>
      </c>
      <c r="K237" s="168"/>
      <c r="L237" s="173"/>
      <c r="M237" s="174"/>
      <c r="N237" s="175"/>
      <c r="O237" s="175"/>
      <c r="P237" s="176">
        <f>SUM(P238:P245)</f>
        <v>0</v>
      </c>
      <c r="Q237" s="175"/>
      <c r="R237" s="176">
        <f>SUM(R238:R245)</f>
        <v>0</v>
      </c>
      <c r="S237" s="175"/>
      <c r="T237" s="177">
        <f>SUM(T238:T245)</f>
        <v>0</v>
      </c>
      <c r="AR237" s="178" t="s">
        <v>84</v>
      </c>
      <c r="AT237" s="179" t="s">
        <v>75</v>
      </c>
      <c r="AU237" s="179" t="s">
        <v>84</v>
      </c>
      <c r="AY237" s="178" t="s">
        <v>147</v>
      </c>
      <c r="BK237" s="180">
        <f>SUM(BK238:BK245)</f>
        <v>0</v>
      </c>
    </row>
    <row r="238" spans="1:65" s="2" customFormat="1" ht="21.75" customHeight="1">
      <c r="A238" s="31"/>
      <c r="B238" s="32"/>
      <c r="C238" s="183" t="s">
        <v>869</v>
      </c>
      <c r="D238" s="183" t="s">
        <v>149</v>
      </c>
      <c r="E238" s="184" t="s">
        <v>547</v>
      </c>
      <c r="F238" s="185" t="s">
        <v>548</v>
      </c>
      <c r="G238" s="186" t="s">
        <v>174</v>
      </c>
      <c r="H238" s="187">
        <v>2727.5810000000001</v>
      </c>
      <c r="I238" s="188"/>
      <c r="J238" s="189">
        <f t="shared" ref="J238:J245" si="60">ROUND(I238*H238,2)</f>
        <v>0</v>
      </c>
      <c r="K238" s="185" t="s">
        <v>153</v>
      </c>
      <c r="L238" s="36"/>
      <c r="M238" s="190" t="s">
        <v>1</v>
      </c>
      <c r="N238" s="191" t="s">
        <v>41</v>
      </c>
      <c r="O238" s="68"/>
      <c r="P238" s="192">
        <f t="shared" ref="P238:P245" si="61">O238*H238</f>
        <v>0</v>
      </c>
      <c r="Q238" s="192">
        <v>0</v>
      </c>
      <c r="R238" s="192">
        <f t="shared" ref="R238:R245" si="62">Q238*H238</f>
        <v>0</v>
      </c>
      <c r="S238" s="192">
        <v>0</v>
      </c>
      <c r="T238" s="193">
        <f t="shared" ref="T238:T245" si="63"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154</v>
      </c>
      <c r="AT238" s="194" t="s">
        <v>149</v>
      </c>
      <c r="AU238" s="194" t="s">
        <v>86</v>
      </c>
      <c r="AY238" s="14" t="s">
        <v>147</v>
      </c>
      <c r="BE238" s="195">
        <f t="shared" ref="BE238:BE245" si="64">IF(N238="základní",J238,0)</f>
        <v>0</v>
      </c>
      <c r="BF238" s="195">
        <f t="shared" ref="BF238:BF245" si="65">IF(N238="snížená",J238,0)</f>
        <v>0</v>
      </c>
      <c r="BG238" s="195">
        <f t="shared" ref="BG238:BG245" si="66">IF(N238="zákl. přenesená",J238,0)</f>
        <v>0</v>
      </c>
      <c r="BH238" s="195">
        <f t="shared" ref="BH238:BH245" si="67">IF(N238="sníž. přenesená",J238,0)</f>
        <v>0</v>
      </c>
      <c r="BI238" s="195">
        <f t="shared" ref="BI238:BI245" si="68">IF(N238="nulová",J238,0)</f>
        <v>0</v>
      </c>
      <c r="BJ238" s="14" t="s">
        <v>84</v>
      </c>
      <c r="BK238" s="195">
        <f t="shared" ref="BK238:BK245" si="69">ROUND(I238*H238,2)</f>
        <v>0</v>
      </c>
      <c r="BL238" s="14" t="s">
        <v>154</v>
      </c>
      <c r="BM238" s="194" t="s">
        <v>870</v>
      </c>
    </row>
    <row r="239" spans="1:65" s="2" customFormat="1" ht="24.2" customHeight="1">
      <c r="A239" s="31"/>
      <c r="B239" s="32"/>
      <c r="C239" s="183" t="s">
        <v>871</v>
      </c>
      <c r="D239" s="183" t="s">
        <v>149</v>
      </c>
      <c r="E239" s="184" t="s">
        <v>551</v>
      </c>
      <c r="F239" s="185" t="s">
        <v>552</v>
      </c>
      <c r="G239" s="186" t="s">
        <v>174</v>
      </c>
      <c r="H239" s="187">
        <v>8182.7430000000004</v>
      </c>
      <c r="I239" s="188"/>
      <c r="J239" s="189">
        <f t="shared" si="60"/>
        <v>0</v>
      </c>
      <c r="K239" s="185" t="s">
        <v>153</v>
      </c>
      <c r="L239" s="36"/>
      <c r="M239" s="190" t="s">
        <v>1</v>
      </c>
      <c r="N239" s="191" t="s">
        <v>41</v>
      </c>
      <c r="O239" s="68"/>
      <c r="P239" s="192">
        <f t="shared" si="61"/>
        <v>0</v>
      </c>
      <c r="Q239" s="192">
        <v>0</v>
      </c>
      <c r="R239" s="192">
        <f t="shared" si="62"/>
        <v>0</v>
      </c>
      <c r="S239" s="192">
        <v>0</v>
      </c>
      <c r="T239" s="193">
        <f t="shared" si="6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4" t="s">
        <v>154</v>
      </c>
      <c r="AT239" s="194" t="s">
        <v>149</v>
      </c>
      <c r="AU239" s="194" t="s">
        <v>86</v>
      </c>
      <c r="AY239" s="14" t="s">
        <v>147</v>
      </c>
      <c r="BE239" s="195">
        <f t="shared" si="64"/>
        <v>0</v>
      </c>
      <c r="BF239" s="195">
        <f t="shared" si="65"/>
        <v>0</v>
      </c>
      <c r="BG239" s="195">
        <f t="shared" si="66"/>
        <v>0</v>
      </c>
      <c r="BH239" s="195">
        <f t="shared" si="67"/>
        <v>0</v>
      </c>
      <c r="BI239" s="195">
        <f t="shared" si="68"/>
        <v>0</v>
      </c>
      <c r="BJ239" s="14" t="s">
        <v>84</v>
      </c>
      <c r="BK239" s="195">
        <f t="shared" si="69"/>
        <v>0</v>
      </c>
      <c r="BL239" s="14" t="s">
        <v>154</v>
      </c>
      <c r="BM239" s="194" t="s">
        <v>872</v>
      </c>
    </row>
    <row r="240" spans="1:65" s="2" customFormat="1" ht="16.5" customHeight="1">
      <c r="A240" s="31"/>
      <c r="B240" s="32"/>
      <c r="C240" s="183" t="s">
        <v>336</v>
      </c>
      <c r="D240" s="183" t="s">
        <v>149</v>
      </c>
      <c r="E240" s="184" t="s">
        <v>555</v>
      </c>
      <c r="F240" s="185" t="s">
        <v>556</v>
      </c>
      <c r="G240" s="186" t="s">
        <v>174</v>
      </c>
      <c r="H240" s="187">
        <v>271.75299999999999</v>
      </c>
      <c r="I240" s="188"/>
      <c r="J240" s="189">
        <f t="shared" si="60"/>
        <v>0</v>
      </c>
      <c r="K240" s="185" t="s">
        <v>153</v>
      </c>
      <c r="L240" s="36"/>
      <c r="M240" s="190" t="s">
        <v>1</v>
      </c>
      <c r="N240" s="191" t="s">
        <v>41</v>
      </c>
      <c r="O240" s="68"/>
      <c r="P240" s="192">
        <f t="shared" si="61"/>
        <v>0</v>
      </c>
      <c r="Q240" s="192">
        <v>0</v>
      </c>
      <c r="R240" s="192">
        <f t="shared" si="62"/>
        <v>0</v>
      </c>
      <c r="S240" s="192">
        <v>0</v>
      </c>
      <c r="T240" s="193">
        <f t="shared" si="6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154</v>
      </c>
      <c r="AT240" s="194" t="s">
        <v>149</v>
      </c>
      <c r="AU240" s="194" t="s">
        <v>86</v>
      </c>
      <c r="AY240" s="14" t="s">
        <v>147</v>
      </c>
      <c r="BE240" s="195">
        <f t="shared" si="64"/>
        <v>0</v>
      </c>
      <c r="BF240" s="195">
        <f t="shared" si="65"/>
        <v>0</v>
      </c>
      <c r="BG240" s="195">
        <f t="shared" si="66"/>
        <v>0</v>
      </c>
      <c r="BH240" s="195">
        <f t="shared" si="67"/>
        <v>0</v>
      </c>
      <c r="BI240" s="195">
        <f t="shared" si="68"/>
        <v>0</v>
      </c>
      <c r="BJ240" s="14" t="s">
        <v>84</v>
      </c>
      <c r="BK240" s="195">
        <f t="shared" si="69"/>
        <v>0</v>
      </c>
      <c r="BL240" s="14" t="s">
        <v>154</v>
      </c>
      <c r="BM240" s="194" t="s">
        <v>873</v>
      </c>
    </row>
    <row r="241" spans="1:65" s="2" customFormat="1" ht="24.2" customHeight="1">
      <c r="A241" s="31"/>
      <c r="B241" s="32"/>
      <c r="C241" s="183" t="s">
        <v>398</v>
      </c>
      <c r="D241" s="183" t="s">
        <v>149</v>
      </c>
      <c r="E241" s="184" t="s">
        <v>559</v>
      </c>
      <c r="F241" s="185" t="s">
        <v>560</v>
      </c>
      <c r="G241" s="186" t="s">
        <v>174</v>
      </c>
      <c r="H241" s="187">
        <v>815.25900000000001</v>
      </c>
      <c r="I241" s="188"/>
      <c r="J241" s="189">
        <f t="shared" si="60"/>
        <v>0</v>
      </c>
      <c r="K241" s="185" t="s">
        <v>153</v>
      </c>
      <c r="L241" s="36"/>
      <c r="M241" s="190" t="s">
        <v>1</v>
      </c>
      <c r="N241" s="191" t="s">
        <v>41</v>
      </c>
      <c r="O241" s="68"/>
      <c r="P241" s="192">
        <f t="shared" si="61"/>
        <v>0</v>
      </c>
      <c r="Q241" s="192">
        <v>0</v>
      </c>
      <c r="R241" s="192">
        <f t="shared" si="62"/>
        <v>0</v>
      </c>
      <c r="S241" s="192">
        <v>0</v>
      </c>
      <c r="T241" s="193">
        <f t="shared" si="6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154</v>
      </c>
      <c r="AT241" s="194" t="s">
        <v>149</v>
      </c>
      <c r="AU241" s="194" t="s">
        <v>86</v>
      </c>
      <c r="AY241" s="14" t="s">
        <v>147</v>
      </c>
      <c r="BE241" s="195">
        <f t="shared" si="64"/>
        <v>0</v>
      </c>
      <c r="BF241" s="195">
        <f t="shared" si="65"/>
        <v>0</v>
      </c>
      <c r="BG241" s="195">
        <f t="shared" si="66"/>
        <v>0</v>
      </c>
      <c r="BH241" s="195">
        <f t="shared" si="67"/>
        <v>0</v>
      </c>
      <c r="BI241" s="195">
        <f t="shared" si="68"/>
        <v>0</v>
      </c>
      <c r="BJ241" s="14" t="s">
        <v>84</v>
      </c>
      <c r="BK241" s="195">
        <f t="shared" si="69"/>
        <v>0</v>
      </c>
      <c r="BL241" s="14" t="s">
        <v>154</v>
      </c>
      <c r="BM241" s="194" t="s">
        <v>874</v>
      </c>
    </row>
    <row r="242" spans="1:65" s="2" customFormat="1" ht="33" customHeight="1">
      <c r="A242" s="31"/>
      <c r="B242" s="32"/>
      <c r="C242" s="183" t="s">
        <v>875</v>
      </c>
      <c r="D242" s="183" t="s">
        <v>149</v>
      </c>
      <c r="E242" s="184" t="s">
        <v>876</v>
      </c>
      <c r="F242" s="185" t="s">
        <v>877</v>
      </c>
      <c r="G242" s="186" t="s">
        <v>174</v>
      </c>
      <c r="H242" s="187">
        <v>13.46</v>
      </c>
      <c r="I242" s="188"/>
      <c r="J242" s="189">
        <f t="shared" si="60"/>
        <v>0</v>
      </c>
      <c r="K242" s="185" t="s">
        <v>153</v>
      </c>
      <c r="L242" s="36"/>
      <c r="M242" s="190" t="s">
        <v>1</v>
      </c>
      <c r="N242" s="191" t="s">
        <v>41</v>
      </c>
      <c r="O242" s="68"/>
      <c r="P242" s="192">
        <f t="shared" si="61"/>
        <v>0</v>
      </c>
      <c r="Q242" s="192">
        <v>0</v>
      </c>
      <c r="R242" s="192">
        <f t="shared" si="62"/>
        <v>0</v>
      </c>
      <c r="S242" s="192">
        <v>0</v>
      </c>
      <c r="T242" s="193">
        <f t="shared" si="6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154</v>
      </c>
      <c r="AT242" s="194" t="s">
        <v>149</v>
      </c>
      <c r="AU242" s="194" t="s">
        <v>86</v>
      </c>
      <c r="AY242" s="14" t="s">
        <v>147</v>
      </c>
      <c r="BE242" s="195">
        <f t="shared" si="64"/>
        <v>0</v>
      </c>
      <c r="BF242" s="195">
        <f t="shared" si="65"/>
        <v>0</v>
      </c>
      <c r="BG242" s="195">
        <f t="shared" si="66"/>
        <v>0</v>
      </c>
      <c r="BH242" s="195">
        <f t="shared" si="67"/>
        <v>0</v>
      </c>
      <c r="BI242" s="195">
        <f t="shared" si="68"/>
        <v>0</v>
      </c>
      <c r="BJ242" s="14" t="s">
        <v>84</v>
      </c>
      <c r="BK242" s="195">
        <f t="shared" si="69"/>
        <v>0</v>
      </c>
      <c r="BL242" s="14" t="s">
        <v>154</v>
      </c>
      <c r="BM242" s="194" t="s">
        <v>878</v>
      </c>
    </row>
    <row r="243" spans="1:65" s="2" customFormat="1" ht="37.9" customHeight="1">
      <c r="A243" s="31"/>
      <c r="B243" s="32"/>
      <c r="C243" s="183" t="s">
        <v>439</v>
      </c>
      <c r="D243" s="183" t="s">
        <v>149</v>
      </c>
      <c r="E243" s="184" t="s">
        <v>563</v>
      </c>
      <c r="F243" s="185" t="s">
        <v>564</v>
      </c>
      <c r="G243" s="186" t="s">
        <v>174</v>
      </c>
      <c r="H243" s="187">
        <v>255.74100000000001</v>
      </c>
      <c r="I243" s="188"/>
      <c r="J243" s="189">
        <f t="shared" si="60"/>
        <v>0</v>
      </c>
      <c r="K243" s="185" t="s">
        <v>153</v>
      </c>
      <c r="L243" s="36"/>
      <c r="M243" s="190" t="s">
        <v>1</v>
      </c>
      <c r="N243" s="191" t="s">
        <v>41</v>
      </c>
      <c r="O243" s="68"/>
      <c r="P243" s="192">
        <f t="shared" si="61"/>
        <v>0</v>
      </c>
      <c r="Q243" s="192">
        <v>0</v>
      </c>
      <c r="R243" s="192">
        <f t="shared" si="62"/>
        <v>0</v>
      </c>
      <c r="S243" s="192">
        <v>0</v>
      </c>
      <c r="T243" s="193">
        <f t="shared" si="6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154</v>
      </c>
      <c r="AT243" s="194" t="s">
        <v>149</v>
      </c>
      <c r="AU243" s="194" t="s">
        <v>86</v>
      </c>
      <c r="AY243" s="14" t="s">
        <v>147</v>
      </c>
      <c r="BE243" s="195">
        <f t="shared" si="64"/>
        <v>0</v>
      </c>
      <c r="BF243" s="195">
        <f t="shared" si="65"/>
        <v>0</v>
      </c>
      <c r="BG243" s="195">
        <f t="shared" si="66"/>
        <v>0</v>
      </c>
      <c r="BH243" s="195">
        <f t="shared" si="67"/>
        <v>0</v>
      </c>
      <c r="BI243" s="195">
        <f t="shared" si="68"/>
        <v>0</v>
      </c>
      <c r="BJ243" s="14" t="s">
        <v>84</v>
      </c>
      <c r="BK243" s="195">
        <f t="shared" si="69"/>
        <v>0</v>
      </c>
      <c r="BL243" s="14" t="s">
        <v>154</v>
      </c>
      <c r="BM243" s="194" t="s">
        <v>879</v>
      </c>
    </row>
    <row r="244" spans="1:65" s="2" customFormat="1" ht="44.25" customHeight="1">
      <c r="A244" s="31"/>
      <c r="B244" s="32"/>
      <c r="C244" s="183" t="s">
        <v>348</v>
      </c>
      <c r="D244" s="183" t="s">
        <v>149</v>
      </c>
      <c r="E244" s="184" t="s">
        <v>570</v>
      </c>
      <c r="F244" s="185" t="s">
        <v>571</v>
      </c>
      <c r="G244" s="186" t="s">
        <v>174</v>
      </c>
      <c r="H244" s="187">
        <v>2.552</v>
      </c>
      <c r="I244" s="188"/>
      <c r="J244" s="189">
        <f t="shared" si="60"/>
        <v>0</v>
      </c>
      <c r="K244" s="185" t="s">
        <v>153</v>
      </c>
      <c r="L244" s="36"/>
      <c r="M244" s="190" t="s">
        <v>1</v>
      </c>
      <c r="N244" s="191" t="s">
        <v>41</v>
      </c>
      <c r="O244" s="68"/>
      <c r="P244" s="192">
        <f t="shared" si="61"/>
        <v>0</v>
      </c>
      <c r="Q244" s="192">
        <v>0</v>
      </c>
      <c r="R244" s="192">
        <f t="shared" si="62"/>
        <v>0</v>
      </c>
      <c r="S244" s="192">
        <v>0</v>
      </c>
      <c r="T244" s="193">
        <f t="shared" si="6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154</v>
      </c>
      <c r="AT244" s="194" t="s">
        <v>149</v>
      </c>
      <c r="AU244" s="194" t="s">
        <v>86</v>
      </c>
      <c r="AY244" s="14" t="s">
        <v>147</v>
      </c>
      <c r="BE244" s="195">
        <f t="shared" si="64"/>
        <v>0</v>
      </c>
      <c r="BF244" s="195">
        <f t="shared" si="65"/>
        <v>0</v>
      </c>
      <c r="BG244" s="195">
        <f t="shared" si="66"/>
        <v>0</v>
      </c>
      <c r="BH244" s="195">
        <f t="shared" si="67"/>
        <v>0</v>
      </c>
      <c r="BI244" s="195">
        <f t="shared" si="68"/>
        <v>0</v>
      </c>
      <c r="BJ244" s="14" t="s">
        <v>84</v>
      </c>
      <c r="BK244" s="195">
        <f t="shared" si="69"/>
        <v>0</v>
      </c>
      <c r="BL244" s="14" t="s">
        <v>154</v>
      </c>
      <c r="BM244" s="194" t="s">
        <v>880</v>
      </c>
    </row>
    <row r="245" spans="1:65" s="2" customFormat="1" ht="44.25" customHeight="1">
      <c r="A245" s="31"/>
      <c r="B245" s="32"/>
      <c r="C245" s="183" t="s">
        <v>402</v>
      </c>
      <c r="D245" s="183" t="s">
        <v>149</v>
      </c>
      <c r="E245" s="184" t="s">
        <v>566</v>
      </c>
      <c r="F245" s="185" t="s">
        <v>567</v>
      </c>
      <c r="G245" s="186" t="s">
        <v>174</v>
      </c>
      <c r="H245" s="187">
        <v>2727.5810000000001</v>
      </c>
      <c r="I245" s="188"/>
      <c r="J245" s="189">
        <f t="shared" si="60"/>
        <v>0</v>
      </c>
      <c r="K245" s="185" t="s">
        <v>153</v>
      </c>
      <c r="L245" s="36"/>
      <c r="M245" s="190" t="s">
        <v>1</v>
      </c>
      <c r="N245" s="191" t="s">
        <v>41</v>
      </c>
      <c r="O245" s="68"/>
      <c r="P245" s="192">
        <f t="shared" si="61"/>
        <v>0</v>
      </c>
      <c r="Q245" s="192">
        <v>0</v>
      </c>
      <c r="R245" s="192">
        <f t="shared" si="62"/>
        <v>0</v>
      </c>
      <c r="S245" s="192">
        <v>0</v>
      </c>
      <c r="T245" s="193">
        <f t="shared" si="6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4" t="s">
        <v>154</v>
      </c>
      <c r="AT245" s="194" t="s">
        <v>149</v>
      </c>
      <c r="AU245" s="194" t="s">
        <v>86</v>
      </c>
      <c r="AY245" s="14" t="s">
        <v>147</v>
      </c>
      <c r="BE245" s="195">
        <f t="shared" si="64"/>
        <v>0</v>
      </c>
      <c r="BF245" s="195">
        <f t="shared" si="65"/>
        <v>0</v>
      </c>
      <c r="BG245" s="195">
        <f t="shared" si="66"/>
        <v>0</v>
      </c>
      <c r="BH245" s="195">
        <f t="shared" si="67"/>
        <v>0</v>
      </c>
      <c r="BI245" s="195">
        <f t="shared" si="68"/>
        <v>0</v>
      </c>
      <c r="BJ245" s="14" t="s">
        <v>84</v>
      </c>
      <c r="BK245" s="195">
        <f t="shared" si="69"/>
        <v>0</v>
      </c>
      <c r="BL245" s="14" t="s">
        <v>154</v>
      </c>
      <c r="BM245" s="194" t="s">
        <v>881</v>
      </c>
    </row>
    <row r="246" spans="1:65" s="12" customFormat="1" ht="22.9" customHeight="1">
      <c r="B246" s="167"/>
      <c r="C246" s="168"/>
      <c r="D246" s="169" t="s">
        <v>75</v>
      </c>
      <c r="E246" s="181" t="s">
        <v>573</v>
      </c>
      <c r="F246" s="181" t="s">
        <v>574</v>
      </c>
      <c r="G246" s="168"/>
      <c r="H246" s="168"/>
      <c r="I246" s="171"/>
      <c r="J246" s="182">
        <f>BK246</f>
        <v>0</v>
      </c>
      <c r="K246" s="168"/>
      <c r="L246" s="173"/>
      <c r="M246" s="174"/>
      <c r="N246" s="175"/>
      <c r="O246" s="175"/>
      <c r="P246" s="176">
        <f>SUM(P247:P248)</f>
        <v>0</v>
      </c>
      <c r="Q246" s="175"/>
      <c r="R246" s="176">
        <f>SUM(R247:R248)</f>
        <v>0</v>
      </c>
      <c r="S246" s="175"/>
      <c r="T246" s="177">
        <f>SUM(T247:T248)</f>
        <v>0</v>
      </c>
      <c r="AR246" s="178" t="s">
        <v>84</v>
      </c>
      <c r="AT246" s="179" t="s">
        <v>75</v>
      </c>
      <c r="AU246" s="179" t="s">
        <v>84</v>
      </c>
      <c r="AY246" s="178" t="s">
        <v>147</v>
      </c>
      <c r="BK246" s="180">
        <f>SUM(BK247:BK248)</f>
        <v>0</v>
      </c>
    </row>
    <row r="247" spans="1:65" s="2" customFormat="1" ht="33" customHeight="1">
      <c r="A247" s="31"/>
      <c r="B247" s="32"/>
      <c r="C247" s="183" t="s">
        <v>412</v>
      </c>
      <c r="D247" s="183" t="s">
        <v>149</v>
      </c>
      <c r="E247" s="184" t="s">
        <v>576</v>
      </c>
      <c r="F247" s="185" t="s">
        <v>577</v>
      </c>
      <c r="G247" s="186" t="s">
        <v>174</v>
      </c>
      <c r="H247" s="187">
        <v>8.65</v>
      </c>
      <c r="I247" s="188"/>
      <c r="J247" s="189">
        <f>ROUND(I247*H247,2)</f>
        <v>0</v>
      </c>
      <c r="K247" s="185" t="s">
        <v>153</v>
      </c>
      <c r="L247" s="36"/>
      <c r="M247" s="190" t="s">
        <v>1</v>
      </c>
      <c r="N247" s="191" t="s">
        <v>41</v>
      </c>
      <c r="O247" s="68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4" t="s">
        <v>154</v>
      </c>
      <c r="AT247" s="194" t="s">
        <v>149</v>
      </c>
      <c r="AU247" s="194" t="s">
        <v>86</v>
      </c>
      <c r="AY247" s="14" t="s">
        <v>147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4" t="s">
        <v>84</v>
      </c>
      <c r="BK247" s="195">
        <f>ROUND(I247*H247,2)</f>
        <v>0</v>
      </c>
      <c r="BL247" s="14" t="s">
        <v>154</v>
      </c>
      <c r="BM247" s="194" t="s">
        <v>882</v>
      </c>
    </row>
    <row r="248" spans="1:65" s="2" customFormat="1" ht="24.2" customHeight="1">
      <c r="A248" s="31"/>
      <c r="B248" s="32"/>
      <c r="C248" s="183" t="s">
        <v>427</v>
      </c>
      <c r="D248" s="183" t="s">
        <v>149</v>
      </c>
      <c r="E248" s="184" t="s">
        <v>883</v>
      </c>
      <c r="F248" s="185" t="s">
        <v>884</v>
      </c>
      <c r="G248" s="186" t="s">
        <v>174</v>
      </c>
      <c r="H248" s="187">
        <v>73.11</v>
      </c>
      <c r="I248" s="188"/>
      <c r="J248" s="189">
        <f>ROUND(I248*H248,2)</f>
        <v>0</v>
      </c>
      <c r="K248" s="185" t="s">
        <v>153</v>
      </c>
      <c r="L248" s="36"/>
      <c r="M248" s="206" t="s">
        <v>1</v>
      </c>
      <c r="N248" s="207" t="s">
        <v>41</v>
      </c>
      <c r="O248" s="208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154</v>
      </c>
      <c r="AT248" s="194" t="s">
        <v>149</v>
      </c>
      <c r="AU248" s="194" t="s">
        <v>86</v>
      </c>
      <c r="AY248" s="14" t="s">
        <v>147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154</v>
      </c>
      <c r="BM248" s="194" t="s">
        <v>885</v>
      </c>
    </row>
    <row r="249" spans="1:65" s="2" customFormat="1" ht="6.95" customHeight="1">
      <c r="A249" s="3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36"/>
      <c r="M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</row>
  </sheetData>
  <sheetProtection algorithmName="SHA-512" hashValue="XBB/kXbnyUgF9oQNSy1nDK/8X4sL1HV2kU4TzsxQgmxliA2FAKT3NEMOJmTKKIc1Mm/rbo0O/yICwEIIQLmsvQ==" saltValue="te4pPWuAHh0c6SOM8uMVnA7qgv3Izt4Fc37ho0zM0lpRK48ndod0T/iautJVFFu3YF/PVAo/dl7dKpp/BsSmvg==" spinCount="100000" sheet="1" objects="1" scenarios="1" formatColumns="0" formatRows="0" autoFilter="0"/>
  <autoFilter ref="C128:K24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886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ROUND((SUM(BE124:BE169)),  2)</f>
        <v>0</v>
      </c>
      <c r="G33" s="31"/>
      <c r="H33" s="31"/>
      <c r="I33" s="121">
        <v>0.21</v>
      </c>
      <c r="J33" s="120">
        <f>ROUND(((SUM(BE124:BE169))*I33),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ROUND((SUM(BF124:BF169)),  2)</f>
        <v>0</v>
      </c>
      <c r="G34" s="31"/>
      <c r="H34" s="31"/>
      <c r="I34" s="121">
        <v>0.15</v>
      </c>
      <c r="J34" s="120">
        <f>ROUND(((SUM(BF124:BF169))*I34),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ROUND((SUM(BG124:BG169)),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ROUND((SUM(BH124:BH169)),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ROUND((SUM(BI124:BI169)),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300.1.1 - Splaškové kanalizační přípojky ul. Královská cesta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125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597</v>
      </c>
      <c r="E100" s="153"/>
      <c r="F100" s="153"/>
      <c r="G100" s="153"/>
      <c r="H100" s="153"/>
      <c r="I100" s="153"/>
      <c r="J100" s="154">
        <f>J141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598</v>
      </c>
      <c r="E101" s="153"/>
      <c r="F101" s="153"/>
      <c r="G101" s="153"/>
      <c r="H101" s="153"/>
      <c r="I101" s="153"/>
      <c r="J101" s="154">
        <f>J145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602</v>
      </c>
      <c r="E102" s="153"/>
      <c r="F102" s="153"/>
      <c r="G102" s="153"/>
      <c r="H102" s="153"/>
      <c r="I102" s="153"/>
      <c r="J102" s="154">
        <f>J156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128</v>
      </c>
      <c r="E103" s="153"/>
      <c r="F103" s="153"/>
      <c r="G103" s="153"/>
      <c r="H103" s="153"/>
      <c r="I103" s="153"/>
      <c r="J103" s="154">
        <f>J160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129</v>
      </c>
      <c r="E104" s="153"/>
      <c r="F104" s="153"/>
      <c r="G104" s="153"/>
      <c r="H104" s="153"/>
      <c r="I104" s="153"/>
      <c r="J104" s="154">
        <f>J168</f>
        <v>0</v>
      </c>
      <c r="K104" s="151"/>
      <c r="L104" s="155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132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59" t="str">
        <f>E7</f>
        <v>Rekonstrukce ul. Královská cesta (úsek Polepská - Vávrova), Kolín</v>
      </c>
      <c r="F114" s="260"/>
      <c r="G114" s="260"/>
      <c r="H114" s="260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115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15" t="str">
        <f>E9</f>
        <v>300.1.1 - Splaškové kanalizační přípojky ul. Královská cesta</v>
      </c>
      <c r="F116" s="261"/>
      <c r="G116" s="261"/>
      <c r="H116" s="261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Kolín</v>
      </c>
      <c r="G118" s="33"/>
      <c r="H118" s="33"/>
      <c r="I118" s="26" t="s">
        <v>22</v>
      </c>
      <c r="J118" s="63" t="str">
        <f>IF(J12="","",J12)</f>
        <v>6. 12. 2022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Město Kolín</v>
      </c>
      <c r="G120" s="33"/>
      <c r="H120" s="33"/>
      <c r="I120" s="26" t="s">
        <v>30</v>
      </c>
      <c r="J120" s="29" t="str">
        <f>E21</f>
        <v>TIMAO s.r.o.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3"/>
      <c r="E121" s="33"/>
      <c r="F121" s="24" t="str">
        <f>IF(E18="","",E18)</f>
        <v>Vyplň údaj</v>
      </c>
      <c r="G121" s="33"/>
      <c r="H121" s="33"/>
      <c r="I121" s="26" t="s">
        <v>33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133</v>
      </c>
      <c r="D123" s="159" t="s">
        <v>61</v>
      </c>
      <c r="E123" s="159" t="s">
        <v>57</v>
      </c>
      <c r="F123" s="159" t="s">
        <v>58</v>
      </c>
      <c r="G123" s="159" t="s">
        <v>134</v>
      </c>
      <c r="H123" s="159" t="s">
        <v>135</v>
      </c>
      <c r="I123" s="159" t="s">
        <v>136</v>
      </c>
      <c r="J123" s="159" t="s">
        <v>119</v>
      </c>
      <c r="K123" s="160" t="s">
        <v>137</v>
      </c>
      <c r="L123" s="161"/>
      <c r="M123" s="72" t="s">
        <v>1</v>
      </c>
      <c r="N123" s="73" t="s">
        <v>40</v>
      </c>
      <c r="O123" s="73" t="s">
        <v>138</v>
      </c>
      <c r="P123" s="73" t="s">
        <v>139</v>
      </c>
      <c r="Q123" s="73" t="s">
        <v>140</v>
      </c>
      <c r="R123" s="73" t="s">
        <v>141</v>
      </c>
      <c r="S123" s="73" t="s">
        <v>142</v>
      </c>
      <c r="T123" s="74" t="s">
        <v>143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144</v>
      </c>
      <c r="D124" s="33"/>
      <c r="E124" s="33"/>
      <c r="F124" s="33"/>
      <c r="G124" s="33"/>
      <c r="H124" s="33"/>
      <c r="I124" s="33"/>
      <c r="J124" s="162">
        <f>BK124</f>
        <v>0</v>
      </c>
      <c r="K124" s="33"/>
      <c r="L124" s="36"/>
      <c r="M124" s="75"/>
      <c r="N124" s="163"/>
      <c r="O124" s="76"/>
      <c r="P124" s="164">
        <f>P125</f>
        <v>0</v>
      </c>
      <c r="Q124" s="76"/>
      <c r="R124" s="164">
        <f>R125</f>
        <v>914.88967405000005</v>
      </c>
      <c r="S124" s="76"/>
      <c r="T124" s="165">
        <f>T125</f>
        <v>86.647999999999996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121</v>
      </c>
      <c r="BK124" s="166">
        <f>BK125</f>
        <v>0</v>
      </c>
    </row>
    <row r="125" spans="1:65" s="12" customFormat="1" ht="25.9" customHeight="1">
      <c r="B125" s="167"/>
      <c r="C125" s="168"/>
      <c r="D125" s="169" t="s">
        <v>75</v>
      </c>
      <c r="E125" s="170" t="s">
        <v>145</v>
      </c>
      <c r="F125" s="170" t="s">
        <v>146</v>
      </c>
      <c r="G125" s="168"/>
      <c r="H125" s="168"/>
      <c r="I125" s="171"/>
      <c r="J125" s="172">
        <f>BK125</f>
        <v>0</v>
      </c>
      <c r="K125" s="168"/>
      <c r="L125" s="173"/>
      <c r="M125" s="174"/>
      <c r="N125" s="175"/>
      <c r="O125" s="175"/>
      <c r="P125" s="176">
        <f>P126+P138+P141+P145+P156+P160+P168</f>
        <v>0</v>
      </c>
      <c r="Q125" s="175"/>
      <c r="R125" s="176">
        <f>R126+R138+R141+R145+R156+R160+R168</f>
        <v>914.88967405000005</v>
      </c>
      <c r="S125" s="175"/>
      <c r="T125" s="177">
        <f>T126+T138+T141+T145+T156+T160+T168</f>
        <v>86.647999999999996</v>
      </c>
      <c r="AR125" s="178" t="s">
        <v>84</v>
      </c>
      <c r="AT125" s="179" t="s">
        <v>75</v>
      </c>
      <c r="AU125" s="179" t="s">
        <v>76</v>
      </c>
      <c r="AY125" s="178" t="s">
        <v>147</v>
      </c>
      <c r="BK125" s="180">
        <f>BK126+BK138+BK141+BK145+BK156+BK160+BK168</f>
        <v>0</v>
      </c>
    </row>
    <row r="126" spans="1:65" s="12" customFormat="1" ht="22.9" customHeight="1">
      <c r="B126" s="167"/>
      <c r="C126" s="168"/>
      <c r="D126" s="169" t="s">
        <v>75</v>
      </c>
      <c r="E126" s="181" t="s">
        <v>84</v>
      </c>
      <c r="F126" s="181" t="s">
        <v>148</v>
      </c>
      <c r="G126" s="168"/>
      <c r="H126" s="168"/>
      <c r="I126" s="171"/>
      <c r="J126" s="182">
        <f>BK126</f>
        <v>0</v>
      </c>
      <c r="K126" s="168"/>
      <c r="L126" s="173"/>
      <c r="M126" s="174"/>
      <c r="N126" s="175"/>
      <c r="O126" s="175"/>
      <c r="P126" s="176">
        <f>SUM(P127:P137)</f>
        <v>0</v>
      </c>
      <c r="Q126" s="175"/>
      <c r="R126" s="176">
        <f>SUM(R127:R137)</f>
        <v>384.11694840000001</v>
      </c>
      <c r="S126" s="175"/>
      <c r="T126" s="177">
        <f>SUM(T127:T137)</f>
        <v>0</v>
      </c>
      <c r="AR126" s="178" t="s">
        <v>84</v>
      </c>
      <c r="AT126" s="179" t="s">
        <v>75</v>
      </c>
      <c r="AU126" s="179" t="s">
        <v>84</v>
      </c>
      <c r="AY126" s="178" t="s">
        <v>147</v>
      </c>
      <c r="BK126" s="180">
        <f>SUM(BK127:BK137)</f>
        <v>0</v>
      </c>
    </row>
    <row r="127" spans="1:65" s="2" customFormat="1" ht="24.2" customHeight="1">
      <c r="A127" s="31"/>
      <c r="B127" s="32"/>
      <c r="C127" s="183" t="s">
        <v>166</v>
      </c>
      <c r="D127" s="183" t="s">
        <v>149</v>
      </c>
      <c r="E127" s="184" t="s">
        <v>887</v>
      </c>
      <c r="F127" s="185" t="s">
        <v>888</v>
      </c>
      <c r="G127" s="186" t="s">
        <v>182</v>
      </c>
      <c r="H127" s="187">
        <v>7</v>
      </c>
      <c r="I127" s="188"/>
      <c r="J127" s="189">
        <f t="shared" ref="J127:J137" si="0">ROUND(I127*H127,2)</f>
        <v>0</v>
      </c>
      <c r="K127" s="185" t="s">
        <v>153</v>
      </c>
      <c r="L127" s="36"/>
      <c r="M127" s="190" t="s">
        <v>1</v>
      </c>
      <c r="N127" s="191" t="s">
        <v>41</v>
      </c>
      <c r="O127" s="68"/>
      <c r="P127" s="192">
        <f t="shared" ref="P127:P137" si="1">O127*H127</f>
        <v>0</v>
      </c>
      <c r="Q127" s="192">
        <v>8.6800000000000002E-3</v>
      </c>
      <c r="R127" s="192">
        <f t="shared" ref="R127:R137" si="2">Q127*H127</f>
        <v>6.0760000000000002E-2</v>
      </c>
      <c r="S127" s="192">
        <v>0</v>
      </c>
      <c r="T127" s="193">
        <f t="shared" ref="T127:T137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154</v>
      </c>
      <c r="AT127" s="194" t="s">
        <v>149</v>
      </c>
      <c r="AU127" s="194" t="s">
        <v>86</v>
      </c>
      <c r="AY127" s="14" t="s">
        <v>147</v>
      </c>
      <c r="BE127" s="195">
        <f t="shared" ref="BE127:BE137" si="4">IF(N127="základní",J127,0)</f>
        <v>0</v>
      </c>
      <c r="BF127" s="195">
        <f t="shared" ref="BF127:BF137" si="5">IF(N127="snížená",J127,0)</f>
        <v>0</v>
      </c>
      <c r="BG127" s="195">
        <f t="shared" ref="BG127:BG137" si="6">IF(N127="zákl. přenesená",J127,0)</f>
        <v>0</v>
      </c>
      <c r="BH127" s="195">
        <f t="shared" ref="BH127:BH137" si="7">IF(N127="sníž. přenesená",J127,0)</f>
        <v>0</v>
      </c>
      <c r="BI127" s="195">
        <f t="shared" ref="BI127:BI137" si="8">IF(N127="nulová",J127,0)</f>
        <v>0</v>
      </c>
      <c r="BJ127" s="14" t="s">
        <v>84</v>
      </c>
      <c r="BK127" s="195">
        <f t="shared" ref="BK127:BK137" si="9">ROUND(I127*H127,2)</f>
        <v>0</v>
      </c>
      <c r="BL127" s="14" t="s">
        <v>154</v>
      </c>
      <c r="BM127" s="194" t="s">
        <v>889</v>
      </c>
    </row>
    <row r="128" spans="1:65" s="2" customFormat="1" ht="24.2" customHeight="1">
      <c r="A128" s="31"/>
      <c r="B128" s="32"/>
      <c r="C128" s="183" t="s">
        <v>184</v>
      </c>
      <c r="D128" s="183" t="s">
        <v>149</v>
      </c>
      <c r="E128" s="184" t="s">
        <v>609</v>
      </c>
      <c r="F128" s="185" t="s">
        <v>610</v>
      </c>
      <c r="G128" s="186" t="s">
        <v>182</v>
      </c>
      <c r="H128" s="187">
        <v>48</v>
      </c>
      <c r="I128" s="188"/>
      <c r="J128" s="189">
        <f t="shared" si="0"/>
        <v>0</v>
      </c>
      <c r="K128" s="185" t="s">
        <v>153</v>
      </c>
      <c r="L128" s="36"/>
      <c r="M128" s="190" t="s">
        <v>1</v>
      </c>
      <c r="N128" s="191" t="s">
        <v>41</v>
      </c>
      <c r="O128" s="68"/>
      <c r="P128" s="192">
        <f t="shared" si="1"/>
        <v>0</v>
      </c>
      <c r="Q128" s="192">
        <v>6.053E-2</v>
      </c>
      <c r="R128" s="192">
        <f t="shared" si="2"/>
        <v>2.90544</v>
      </c>
      <c r="S128" s="192">
        <v>0</v>
      </c>
      <c r="T128" s="19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154</v>
      </c>
      <c r="AT128" s="194" t="s">
        <v>149</v>
      </c>
      <c r="AU128" s="194" t="s">
        <v>86</v>
      </c>
      <c r="AY128" s="14" t="s">
        <v>147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4" t="s">
        <v>84</v>
      </c>
      <c r="BK128" s="195">
        <f t="shared" si="9"/>
        <v>0</v>
      </c>
      <c r="BL128" s="14" t="s">
        <v>154</v>
      </c>
      <c r="BM128" s="194" t="s">
        <v>890</v>
      </c>
    </row>
    <row r="129" spans="1:65" s="2" customFormat="1" ht="24.2" customHeight="1">
      <c r="A129" s="31"/>
      <c r="B129" s="32"/>
      <c r="C129" s="183" t="s">
        <v>175</v>
      </c>
      <c r="D129" s="183" t="s">
        <v>149</v>
      </c>
      <c r="E129" s="184" t="s">
        <v>621</v>
      </c>
      <c r="F129" s="185" t="s">
        <v>622</v>
      </c>
      <c r="G129" s="186" t="s">
        <v>249</v>
      </c>
      <c r="H129" s="187">
        <v>99</v>
      </c>
      <c r="I129" s="188"/>
      <c r="J129" s="189">
        <f t="shared" si="0"/>
        <v>0</v>
      </c>
      <c r="K129" s="185" t="s">
        <v>153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154</v>
      </c>
      <c r="AT129" s="194" t="s">
        <v>149</v>
      </c>
      <c r="AU129" s="194" t="s">
        <v>86</v>
      </c>
      <c r="AY129" s="14" t="s">
        <v>147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154</v>
      </c>
      <c r="BM129" s="194" t="s">
        <v>891</v>
      </c>
    </row>
    <row r="130" spans="1:65" s="2" customFormat="1" ht="33" customHeight="1">
      <c r="A130" s="31"/>
      <c r="B130" s="32"/>
      <c r="C130" s="183" t="s">
        <v>191</v>
      </c>
      <c r="D130" s="183" t="s">
        <v>149</v>
      </c>
      <c r="E130" s="184" t="s">
        <v>892</v>
      </c>
      <c r="F130" s="185" t="s">
        <v>893</v>
      </c>
      <c r="G130" s="186" t="s">
        <v>249</v>
      </c>
      <c r="H130" s="187">
        <v>342.221</v>
      </c>
      <c r="I130" s="188"/>
      <c r="J130" s="189">
        <f t="shared" si="0"/>
        <v>0</v>
      </c>
      <c r="K130" s="185" t="s">
        <v>153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154</v>
      </c>
      <c r="AT130" s="194" t="s">
        <v>149</v>
      </c>
      <c r="AU130" s="194" t="s">
        <v>86</v>
      </c>
      <c r="AY130" s="14" t="s">
        <v>147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154</v>
      </c>
      <c r="BM130" s="194" t="s">
        <v>894</v>
      </c>
    </row>
    <row r="131" spans="1:65" s="2" customFormat="1" ht="33" customHeight="1">
      <c r="A131" s="31"/>
      <c r="B131" s="32"/>
      <c r="C131" s="183" t="s">
        <v>443</v>
      </c>
      <c r="D131" s="183" t="s">
        <v>149</v>
      </c>
      <c r="E131" s="184" t="s">
        <v>618</v>
      </c>
      <c r="F131" s="185" t="s">
        <v>619</v>
      </c>
      <c r="G131" s="186" t="s">
        <v>249</v>
      </c>
      <c r="H131" s="187">
        <v>32.340000000000003</v>
      </c>
      <c r="I131" s="188"/>
      <c r="J131" s="189">
        <f t="shared" si="0"/>
        <v>0</v>
      </c>
      <c r="K131" s="185" t="s">
        <v>153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154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154</v>
      </c>
      <c r="BM131" s="194" t="s">
        <v>895</v>
      </c>
    </row>
    <row r="132" spans="1:65" s="2" customFormat="1" ht="37.9" customHeight="1">
      <c r="A132" s="31"/>
      <c r="B132" s="32"/>
      <c r="C132" s="183" t="s">
        <v>451</v>
      </c>
      <c r="D132" s="183" t="s">
        <v>149</v>
      </c>
      <c r="E132" s="184" t="s">
        <v>631</v>
      </c>
      <c r="F132" s="185" t="s">
        <v>632</v>
      </c>
      <c r="G132" s="186" t="s">
        <v>249</v>
      </c>
      <c r="H132" s="187">
        <v>143.68</v>
      </c>
      <c r="I132" s="188"/>
      <c r="J132" s="189">
        <f t="shared" si="0"/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154</v>
      </c>
      <c r="BM132" s="194" t="s">
        <v>896</v>
      </c>
    </row>
    <row r="133" spans="1:65" s="2" customFormat="1" ht="24.2" customHeight="1">
      <c r="A133" s="31"/>
      <c r="B133" s="32"/>
      <c r="C133" s="183" t="s">
        <v>431</v>
      </c>
      <c r="D133" s="183" t="s">
        <v>149</v>
      </c>
      <c r="E133" s="184" t="s">
        <v>635</v>
      </c>
      <c r="F133" s="185" t="s">
        <v>636</v>
      </c>
      <c r="G133" s="186" t="s">
        <v>249</v>
      </c>
      <c r="H133" s="187">
        <v>143.68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897</v>
      </c>
    </row>
    <row r="134" spans="1:65" s="2" customFormat="1" ht="24.2" customHeight="1">
      <c r="A134" s="31"/>
      <c r="B134" s="32"/>
      <c r="C134" s="183" t="s">
        <v>203</v>
      </c>
      <c r="D134" s="183" t="s">
        <v>149</v>
      </c>
      <c r="E134" s="184" t="s">
        <v>898</v>
      </c>
      <c r="F134" s="185" t="s">
        <v>899</v>
      </c>
      <c r="G134" s="186" t="s">
        <v>152</v>
      </c>
      <c r="H134" s="187">
        <v>770.76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5.9000000000000003E-4</v>
      </c>
      <c r="R134" s="192">
        <f t="shared" si="2"/>
        <v>0.4547484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900</v>
      </c>
    </row>
    <row r="135" spans="1:65" s="2" customFormat="1" ht="24.2" customHeight="1">
      <c r="A135" s="31"/>
      <c r="B135" s="32"/>
      <c r="C135" s="183" t="s">
        <v>207</v>
      </c>
      <c r="D135" s="183" t="s">
        <v>149</v>
      </c>
      <c r="E135" s="184" t="s">
        <v>901</v>
      </c>
      <c r="F135" s="185" t="s">
        <v>902</v>
      </c>
      <c r="G135" s="186" t="s">
        <v>152</v>
      </c>
      <c r="H135" s="187">
        <v>770.76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903</v>
      </c>
    </row>
    <row r="136" spans="1:65" s="2" customFormat="1" ht="24.2" customHeight="1">
      <c r="A136" s="31"/>
      <c r="B136" s="32"/>
      <c r="C136" s="183" t="s">
        <v>195</v>
      </c>
      <c r="D136" s="183" t="s">
        <v>149</v>
      </c>
      <c r="E136" s="184" t="s">
        <v>638</v>
      </c>
      <c r="F136" s="185" t="s">
        <v>639</v>
      </c>
      <c r="G136" s="186" t="s">
        <v>249</v>
      </c>
      <c r="H136" s="187">
        <v>200.36600000000001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904</v>
      </c>
    </row>
    <row r="137" spans="1:65" s="2" customFormat="1" ht="16.5" customHeight="1">
      <c r="A137" s="31"/>
      <c r="B137" s="32"/>
      <c r="C137" s="196" t="s">
        <v>199</v>
      </c>
      <c r="D137" s="196" t="s">
        <v>171</v>
      </c>
      <c r="E137" s="197" t="s">
        <v>641</v>
      </c>
      <c r="F137" s="198" t="s">
        <v>642</v>
      </c>
      <c r="G137" s="199" t="s">
        <v>174</v>
      </c>
      <c r="H137" s="200">
        <v>380.69600000000003</v>
      </c>
      <c r="I137" s="201"/>
      <c r="J137" s="202">
        <f t="shared" si="0"/>
        <v>0</v>
      </c>
      <c r="K137" s="198" t="s">
        <v>153</v>
      </c>
      <c r="L137" s="203"/>
      <c r="M137" s="204" t="s">
        <v>1</v>
      </c>
      <c r="N137" s="205" t="s">
        <v>41</v>
      </c>
      <c r="O137" s="68"/>
      <c r="P137" s="192">
        <f t="shared" si="1"/>
        <v>0</v>
      </c>
      <c r="Q137" s="192">
        <v>1</v>
      </c>
      <c r="R137" s="192">
        <f t="shared" si="2"/>
        <v>380.69600000000003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175</v>
      </c>
      <c r="AT137" s="194" t="s">
        <v>171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905</v>
      </c>
    </row>
    <row r="138" spans="1:65" s="12" customFormat="1" ht="22.9" customHeight="1">
      <c r="B138" s="167"/>
      <c r="C138" s="168"/>
      <c r="D138" s="169" t="s">
        <v>75</v>
      </c>
      <c r="E138" s="181" t="s">
        <v>86</v>
      </c>
      <c r="F138" s="181" t="s">
        <v>245</v>
      </c>
      <c r="G138" s="168"/>
      <c r="H138" s="168"/>
      <c r="I138" s="171"/>
      <c r="J138" s="182">
        <f>BK138</f>
        <v>0</v>
      </c>
      <c r="K138" s="168"/>
      <c r="L138" s="173"/>
      <c r="M138" s="174"/>
      <c r="N138" s="175"/>
      <c r="O138" s="175"/>
      <c r="P138" s="176">
        <f>SUM(P139:P140)</f>
        <v>0</v>
      </c>
      <c r="Q138" s="175"/>
      <c r="R138" s="176">
        <f>SUM(R139:R140)</f>
        <v>16.113</v>
      </c>
      <c r="S138" s="175"/>
      <c r="T138" s="177">
        <f>SUM(T139:T140)</f>
        <v>0</v>
      </c>
      <c r="AR138" s="178" t="s">
        <v>84</v>
      </c>
      <c r="AT138" s="179" t="s">
        <v>75</v>
      </c>
      <c r="AU138" s="179" t="s">
        <v>84</v>
      </c>
      <c r="AY138" s="178" t="s">
        <v>147</v>
      </c>
      <c r="BK138" s="180">
        <f>SUM(BK139:BK140)</f>
        <v>0</v>
      </c>
    </row>
    <row r="139" spans="1:65" s="2" customFormat="1" ht="16.5" customHeight="1">
      <c r="A139" s="31"/>
      <c r="B139" s="32"/>
      <c r="C139" s="183" t="s">
        <v>372</v>
      </c>
      <c r="D139" s="183" t="s">
        <v>149</v>
      </c>
      <c r="E139" s="184" t="s">
        <v>906</v>
      </c>
      <c r="F139" s="185" t="s">
        <v>907</v>
      </c>
      <c r="G139" s="186" t="s">
        <v>249</v>
      </c>
      <c r="H139" s="187">
        <v>7.673</v>
      </c>
      <c r="I139" s="188"/>
      <c r="J139" s="189">
        <f>ROUND(I139*H139,2)</f>
        <v>0</v>
      </c>
      <c r="K139" s="185" t="s">
        <v>1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154</v>
      </c>
      <c r="BM139" s="194" t="s">
        <v>908</v>
      </c>
    </row>
    <row r="140" spans="1:65" s="2" customFormat="1" ht="16.5" customHeight="1">
      <c r="A140" s="31"/>
      <c r="B140" s="32"/>
      <c r="C140" s="196" t="s">
        <v>376</v>
      </c>
      <c r="D140" s="196" t="s">
        <v>171</v>
      </c>
      <c r="E140" s="197" t="s">
        <v>909</v>
      </c>
      <c r="F140" s="198" t="s">
        <v>910</v>
      </c>
      <c r="G140" s="199" t="s">
        <v>174</v>
      </c>
      <c r="H140" s="200">
        <v>16.113</v>
      </c>
      <c r="I140" s="201"/>
      <c r="J140" s="202">
        <f>ROUND(I140*H140,2)</f>
        <v>0</v>
      </c>
      <c r="K140" s="198" t="s">
        <v>153</v>
      </c>
      <c r="L140" s="203"/>
      <c r="M140" s="204" t="s">
        <v>1</v>
      </c>
      <c r="N140" s="205" t="s">
        <v>41</v>
      </c>
      <c r="O140" s="68"/>
      <c r="P140" s="192">
        <f>O140*H140</f>
        <v>0</v>
      </c>
      <c r="Q140" s="192">
        <v>1</v>
      </c>
      <c r="R140" s="192">
        <f>Q140*H140</f>
        <v>16.113</v>
      </c>
      <c r="S140" s="192">
        <v>0</v>
      </c>
      <c r="T140" s="19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175</v>
      </c>
      <c r="AT140" s="194" t="s">
        <v>171</v>
      </c>
      <c r="AU140" s="194" t="s">
        <v>86</v>
      </c>
      <c r="AY140" s="14" t="s">
        <v>147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4" t="s">
        <v>84</v>
      </c>
      <c r="BK140" s="195">
        <f>ROUND(I140*H140,2)</f>
        <v>0</v>
      </c>
      <c r="BL140" s="14" t="s">
        <v>154</v>
      </c>
      <c r="BM140" s="194" t="s">
        <v>911</v>
      </c>
    </row>
    <row r="141" spans="1:65" s="12" customFormat="1" ht="22.9" customHeight="1">
      <c r="B141" s="167"/>
      <c r="C141" s="168"/>
      <c r="D141" s="169" t="s">
        <v>75</v>
      </c>
      <c r="E141" s="181" t="s">
        <v>154</v>
      </c>
      <c r="F141" s="181" t="s">
        <v>654</v>
      </c>
      <c r="G141" s="168"/>
      <c r="H141" s="168"/>
      <c r="I141" s="171"/>
      <c r="J141" s="182">
        <f>BK141</f>
        <v>0</v>
      </c>
      <c r="K141" s="168"/>
      <c r="L141" s="173"/>
      <c r="M141" s="174"/>
      <c r="N141" s="175"/>
      <c r="O141" s="175"/>
      <c r="P141" s="176">
        <f>SUM(P142:P144)</f>
        <v>0</v>
      </c>
      <c r="Q141" s="175"/>
      <c r="R141" s="176">
        <f>SUM(R142:R144)</f>
        <v>510.20681106000001</v>
      </c>
      <c r="S141" s="175"/>
      <c r="T141" s="177">
        <f>SUM(T142:T144)</f>
        <v>0</v>
      </c>
      <c r="AR141" s="178" t="s">
        <v>84</v>
      </c>
      <c r="AT141" s="179" t="s">
        <v>75</v>
      </c>
      <c r="AU141" s="179" t="s">
        <v>84</v>
      </c>
      <c r="AY141" s="178" t="s">
        <v>147</v>
      </c>
      <c r="BK141" s="180">
        <f>SUM(BK142:BK144)</f>
        <v>0</v>
      </c>
    </row>
    <row r="142" spans="1:65" s="2" customFormat="1" ht="24.2" customHeight="1">
      <c r="A142" s="31"/>
      <c r="B142" s="32"/>
      <c r="C142" s="183" t="s">
        <v>233</v>
      </c>
      <c r="D142" s="183" t="s">
        <v>149</v>
      </c>
      <c r="E142" s="184" t="s">
        <v>658</v>
      </c>
      <c r="F142" s="185" t="s">
        <v>659</v>
      </c>
      <c r="G142" s="186" t="s">
        <v>249</v>
      </c>
      <c r="H142" s="187">
        <v>119.15</v>
      </c>
      <c r="I142" s="188"/>
      <c r="J142" s="189">
        <f>ROUND(I142*H142,2)</f>
        <v>0</v>
      </c>
      <c r="K142" s="185" t="s">
        <v>153</v>
      </c>
      <c r="L142" s="36"/>
      <c r="M142" s="190" t="s">
        <v>1</v>
      </c>
      <c r="N142" s="191" t="s">
        <v>41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154</v>
      </c>
      <c r="AT142" s="194" t="s">
        <v>149</v>
      </c>
      <c r="AU142" s="194" t="s">
        <v>86</v>
      </c>
      <c r="AY142" s="14" t="s">
        <v>147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84</v>
      </c>
      <c r="BK142" s="195">
        <f>ROUND(I142*H142,2)</f>
        <v>0</v>
      </c>
      <c r="BL142" s="14" t="s">
        <v>154</v>
      </c>
      <c r="BM142" s="194" t="s">
        <v>912</v>
      </c>
    </row>
    <row r="143" spans="1:65" s="2" customFormat="1" ht="16.5" customHeight="1">
      <c r="A143" s="31"/>
      <c r="B143" s="32"/>
      <c r="C143" s="196" t="s">
        <v>237</v>
      </c>
      <c r="D143" s="196" t="s">
        <v>171</v>
      </c>
      <c r="E143" s="197" t="s">
        <v>661</v>
      </c>
      <c r="F143" s="198" t="s">
        <v>662</v>
      </c>
      <c r="G143" s="199" t="s">
        <v>174</v>
      </c>
      <c r="H143" s="200">
        <v>452.76900000000001</v>
      </c>
      <c r="I143" s="201"/>
      <c r="J143" s="202">
        <f>ROUND(I143*H143,2)</f>
        <v>0</v>
      </c>
      <c r="K143" s="198" t="s">
        <v>153</v>
      </c>
      <c r="L143" s="203"/>
      <c r="M143" s="204" t="s">
        <v>1</v>
      </c>
      <c r="N143" s="205" t="s">
        <v>41</v>
      </c>
      <c r="O143" s="68"/>
      <c r="P143" s="192">
        <f>O143*H143</f>
        <v>0</v>
      </c>
      <c r="Q143" s="192">
        <v>1</v>
      </c>
      <c r="R143" s="192">
        <f>Q143*H143</f>
        <v>452.76900000000001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175</v>
      </c>
      <c r="AT143" s="194" t="s">
        <v>171</v>
      </c>
      <c r="AU143" s="194" t="s">
        <v>86</v>
      </c>
      <c r="AY143" s="14" t="s">
        <v>147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154</v>
      </c>
      <c r="BM143" s="194" t="s">
        <v>913</v>
      </c>
    </row>
    <row r="144" spans="1:65" s="2" customFormat="1" ht="24.2" customHeight="1">
      <c r="A144" s="31"/>
      <c r="B144" s="32"/>
      <c r="C144" s="183" t="s">
        <v>222</v>
      </c>
      <c r="D144" s="183" t="s">
        <v>149</v>
      </c>
      <c r="E144" s="184" t="s">
        <v>655</v>
      </c>
      <c r="F144" s="185" t="s">
        <v>656</v>
      </c>
      <c r="G144" s="186" t="s">
        <v>249</v>
      </c>
      <c r="H144" s="187">
        <v>30.378</v>
      </c>
      <c r="I144" s="188"/>
      <c r="J144" s="189">
        <f>ROUND(I144*H144,2)</f>
        <v>0</v>
      </c>
      <c r="K144" s="185" t="s">
        <v>153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1.8907700000000001</v>
      </c>
      <c r="R144" s="192">
        <f>Q144*H144</f>
        <v>57.437811060000001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154</v>
      </c>
      <c r="AT144" s="194" t="s">
        <v>149</v>
      </c>
      <c r="AU144" s="194" t="s">
        <v>86</v>
      </c>
      <c r="AY144" s="14" t="s">
        <v>147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154</v>
      </c>
      <c r="BM144" s="194" t="s">
        <v>914</v>
      </c>
    </row>
    <row r="145" spans="1:65" s="12" customFormat="1" ht="22.9" customHeight="1">
      <c r="B145" s="167"/>
      <c r="C145" s="168"/>
      <c r="D145" s="169" t="s">
        <v>75</v>
      </c>
      <c r="E145" s="181" t="s">
        <v>175</v>
      </c>
      <c r="F145" s="181" t="s">
        <v>686</v>
      </c>
      <c r="G145" s="168"/>
      <c r="H145" s="168"/>
      <c r="I145" s="171"/>
      <c r="J145" s="182">
        <f>BK145</f>
        <v>0</v>
      </c>
      <c r="K145" s="168"/>
      <c r="L145" s="173"/>
      <c r="M145" s="174"/>
      <c r="N145" s="175"/>
      <c r="O145" s="175"/>
      <c r="P145" s="176">
        <f>SUM(P146:P155)</f>
        <v>0</v>
      </c>
      <c r="Q145" s="175"/>
      <c r="R145" s="176">
        <f>SUM(R146:R155)</f>
        <v>4.4529145899999998</v>
      </c>
      <c r="S145" s="175"/>
      <c r="T145" s="177">
        <f>SUM(T146:T155)</f>
        <v>0</v>
      </c>
      <c r="AR145" s="178" t="s">
        <v>84</v>
      </c>
      <c r="AT145" s="179" t="s">
        <v>75</v>
      </c>
      <c r="AU145" s="179" t="s">
        <v>84</v>
      </c>
      <c r="AY145" s="178" t="s">
        <v>147</v>
      </c>
      <c r="BK145" s="180">
        <f>SUM(BK146:BK155)</f>
        <v>0</v>
      </c>
    </row>
    <row r="146" spans="1:65" s="2" customFormat="1" ht="24.2" customHeight="1">
      <c r="A146" s="31"/>
      <c r="B146" s="32"/>
      <c r="C146" s="183" t="s">
        <v>348</v>
      </c>
      <c r="D146" s="183" t="s">
        <v>149</v>
      </c>
      <c r="E146" s="184" t="s">
        <v>915</v>
      </c>
      <c r="F146" s="185" t="s">
        <v>916</v>
      </c>
      <c r="G146" s="186" t="s">
        <v>182</v>
      </c>
      <c r="H146" s="187">
        <v>101.2</v>
      </c>
      <c r="I146" s="188"/>
      <c r="J146" s="189">
        <f t="shared" ref="J146:J155" si="10">ROUND(I146*H146,2)</f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 t="shared" ref="P146:P155" si="11">O146*H146</f>
        <v>0</v>
      </c>
      <c r="Q146" s="192">
        <v>2.0000000000000002E-5</v>
      </c>
      <c r="R146" s="192">
        <f t="shared" ref="R146:R155" si="12">Q146*H146</f>
        <v>2.0240000000000002E-3</v>
      </c>
      <c r="S146" s="192">
        <v>0</v>
      </c>
      <c r="T146" s="193">
        <f t="shared" ref="T146:T155" si="1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 t="shared" ref="BE146:BE155" si="14">IF(N146="základní",J146,0)</f>
        <v>0</v>
      </c>
      <c r="BF146" s="195">
        <f t="shared" ref="BF146:BF155" si="15">IF(N146="snížená",J146,0)</f>
        <v>0</v>
      </c>
      <c r="BG146" s="195">
        <f t="shared" ref="BG146:BG155" si="16">IF(N146="zákl. přenesená",J146,0)</f>
        <v>0</v>
      </c>
      <c r="BH146" s="195">
        <f t="shared" ref="BH146:BH155" si="17">IF(N146="sníž. přenesená",J146,0)</f>
        <v>0</v>
      </c>
      <c r="BI146" s="195">
        <f t="shared" ref="BI146:BI155" si="18">IF(N146="nulová",J146,0)</f>
        <v>0</v>
      </c>
      <c r="BJ146" s="14" t="s">
        <v>84</v>
      </c>
      <c r="BK146" s="195">
        <f t="shared" ref="BK146:BK155" si="19">ROUND(I146*H146,2)</f>
        <v>0</v>
      </c>
      <c r="BL146" s="14" t="s">
        <v>154</v>
      </c>
      <c r="BM146" s="194" t="s">
        <v>917</v>
      </c>
    </row>
    <row r="147" spans="1:65" s="2" customFormat="1" ht="21.75" customHeight="1">
      <c r="A147" s="31"/>
      <c r="B147" s="32"/>
      <c r="C147" s="196" t="s">
        <v>412</v>
      </c>
      <c r="D147" s="196" t="s">
        <v>171</v>
      </c>
      <c r="E147" s="197" t="s">
        <v>702</v>
      </c>
      <c r="F147" s="198" t="s">
        <v>703</v>
      </c>
      <c r="G147" s="199" t="s">
        <v>182</v>
      </c>
      <c r="H147" s="200">
        <v>102.718</v>
      </c>
      <c r="I147" s="201"/>
      <c r="J147" s="202">
        <f t="shared" si="10"/>
        <v>0</v>
      </c>
      <c r="K147" s="198" t="s">
        <v>153</v>
      </c>
      <c r="L147" s="203"/>
      <c r="M147" s="204" t="s">
        <v>1</v>
      </c>
      <c r="N147" s="205" t="s">
        <v>41</v>
      </c>
      <c r="O147" s="68"/>
      <c r="P147" s="192">
        <f t="shared" si="11"/>
        <v>0</v>
      </c>
      <c r="Q147" s="192">
        <v>1.34E-2</v>
      </c>
      <c r="R147" s="192">
        <f t="shared" si="12"/>
        <v>1.3764212</v>
      </c>
      <c r="S147" s="192">
        <v>0</v>
      </c>
      <c r="T147" s="19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175</v>
      </c>
      <c r="AT147" s="194" t="s">
        <v>171</v>
      </c>
      <c r="AU147" s="194" t="s">
        <v>86</v>
      </c>
      <c r="AY147" s="14" t="s">
        <v>147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84</v>
      </c>
      <c r="BK147" s="195">
        <f t="shared" si="19"/>
        <v>0</v>
      </c>
      <c r="BL147" s="14" t="s">
        <v>154</v>
      </c>
      <c r="BM147" s="194" t="s">
        <v>918</v>
      </c>
    </row>
    <row r="148" spans="1:65" s="2" customFormat="1" ht="24.2" customHeight="1">
      <c r="A148" s="31"/>
      <c r="B148" s="32"/>
      <c r="C148" s="183" t="s">
        <v>259</v>
      </c>
      <c r="D148" s="183" t="s">
        <v>149</v>
      </c>
      <c r="E148" s="184" t="s">
        <v>919</v>
      </c>
      <c r="F148" s="185" t="s">
        <v>920</v>
      </c>
      <c r="G148" s="186" t="s">
        <v>182</v>
      </c>
      <c r="H148" s="187">
        <v>64.039000000000001</v>
      </c>
      <c r="I148" s="188"/>
      <c r="J148" s="189">
        <f t="shared" si="10"/>
        <v>0</v>
      </c>
      <c r="K148" s="185" t="s">
        <v>153</v>
      </c>
      <c r="L148" s="36"/>
      <c r="M148" s="190" t="s">
        <v>1</v>
      </c>
      <c r="N148" s="191" t="s">
        <v>41</v>
      </c>
      <c r="O148" s="68"/>
      <c r="P148" s="192">
        <f t="shared" si="11"/>
        <v>0</v>
      </c>
      <c r="Q148" s="192">
        <v>1.0000000000000001E-5</v>
      </c>
      <c r="R148" s="192">
        <f t="shared" si="12"/>
        <v>6.4039000000000001E-4</v>
      </c>
      <c r="S148" s="192">
        <v>0</v>
      </c>
      <c r="T148" s="19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86</v>
      </c>
      <c r="AY148" s="14" t="s">
        <v>147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84</v>
      </c>
      <c r="BK148" s="195">
        <f t="shared" si="19"/>
        <v>0</v>
      </c>
      <c r="BL148" s="14" t="s">
        <v>154</v>
      </c>
      <c r="BM148" s="194" t="s">
        <v>921</v>
      </c>
    </row>
    <row r="149" spans="1:65" s="2" customFormat="1" ht="21.75" customHeight="1">
      <c r="A149" s="31"/>
      <c r="B149" s="32"/>
      <c r="C149" s="196" t="s">
        <v>179</v>
      </c>
      <c r="D149" s="196" t="s">
        <v>171</v>
      </c>
      <c r="E149" s="197" t="s">
        <v>922</v>
      </c>
      <c r="F149" s="198" t="s">
        <v>923</v>
      </c>
      <c r="G149" s="199" t="s">
        <v>182</v>
      </c>
      <c r="H149" s="200">
        <v>65</v>
      </c>
      <c r="I149" s="201"/>
      <c r="J149" s="202">
        <f t="shared" si="10"/>
        <v>0</v>
      </c>
      <c r="K149" s="198" t="s">
        <v>153</v>
      </c>
      <c r="L149" s="203"/>
      <c r="M149" s="204" t="s">
        <v>1</v>
      </c>
      <c r="N149" s="205" t="s">
        <v>41</v>
      </c>
      <c r="O149" s="68"/>
      <c r="P149" s="192">
        <f t="shared" si="11"/>
        <v>0</v>
      </c>
      <c r="Q149" s="192">
        <v>2.3E-3</v>
      </c>
      <c r="R149" s="192">
        <f t="shared" si="12"/>
        <v>0.14949999999999999</v>
      </c>
      <c r="S149" s="192">
        <v>0</v>
      </c>
      <c r="T149" s="19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175</v>
      </c>
      <c r="AT149" s="194" t="s">
        <v>171</v>
      </c>
      <c r="AU149" s="194" t="s">
        <v>86</v>
      </c>
      <c r="AY149" s="14" t="s">
        <v>147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84</v>
      </c>
      <c r="BK149" s="195">
        <f t="shared" si="19"/>
        <v>0</v>
      </c>
      <c r="BL149" s="14" t="s">
        <v>154</v>
      </c>
      <c r="BM149" s="194" t="s">
        <v>924</v>
      </c>
    </row>
    <row r="150" spans="1:65" s="2" customFormat="1" ht="24.2" customHeight="1">
      <c r="A150" s="31"/>
      <c r="B150" s="32"/>
      <c r="C150" s="183" t="s">
        <v>479</v>
      </c>
      <c r="D150" s="183" t="s">
        <v>149</v>
      </c>
      <c r="E150" s="184" t="s">
        <v>729</v>
      </c>
      <c r="F150" s="185" t="s">
        <v>730</v>
      </c>
      <c r="G150" s="186" t="s">
        <v>182</v>
      </c>
      <c r="H150" s="187">
        <v>108</v>
      </c>
      <c r="I150" s="188"/>
      <c r="J150" s="189">
        <f t="shared" si="10"/>
        <v>0</v>
      </c>
      <c r="K150" s="185" t="s">
        <v>153</v>
      </c>
      <c r="L150" s="36"/>
      <c r="M150" s="190" t="s">
        <v>1</v>
      </c>
      <c r="N150" s="191" t="s">
        <v>41</v>
      </c>
      <c r="O150" s="68"/>
      <c r="P150" s="192">
        <f t="shared" si="11"/>
        <v>0</v>
      </c>
      <c r="Q150" s="192">
        <v>1.0000000000000001E-5</v>
      </c>
      <c r="R150" s="192">
        <f t="shared" si="12"/>
        <v>1.08E-3</v>
      </c>
      <c r="S150" s="192">
        <v>0</v>
      </c>
      <c r="T150" s="19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154</v>
      </c>
      <c r="AT150" s="194" t="s">
        <v>149</v>
      </c>
      <c r="AU150" s="194" t="s">
        <v>86</v>
      </c>
      <c r="AY150" s="14" t="s">
        <v>147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84</v>
      </c>
      <c r="BK150" s="195">
        <f t="shared" si="19"/>
        <v>0</v>
      </c>
      <c r="BL150" s="14" t="s">
        <v>154</v>
      </c>
      <c r="BM150" s="194" t="s">
        <v>925</v>
      </c>
    </row>
    <row r="151" spans="1:65" s="2" customFormat="1" ht="21.75" customHeight="1">
      <c r="A151" s="31"/>
      <c r="B151" s="32"/>
      <c r="C151" s="196" t="s">
        <v>483</v>
      </c>
      <c r="D151" s="196" t="s">
        <v>171</v>
      </c>
      <c r="E151" s="197" t="s">
        <v>732</v>
      </c>
      <c r="F151" s="198" t="s">
        <v>733</v>
      </c>
      <c r="G151" s="199" t="s">
        <v>182</v>
      </c>
      <c r="H151" s="200">
        <v>109.62</v>
      </c>
      <c r="I151" s="201"/>
      <c r="J151" s="202">
        <f t="shared" si="10"/>
        <v>0</v>
      </c>
      <c r="K151" s="198" t="s">
        <v>153</v>
      </c>
      <c r="L151" s="203"/>
      <c r="M151" s="204" t="s">
        <v>1</v>
      </c>
      <c r="N151" s="205" t="s">
        <v>41</v>
      </c>
      <c r="O151" s="68"/>
      <c r="P151" s="192">
        <f t="shared" si="11"/>
        <v>0</v>
      </c>
      <c r="Q151" s="192">
        <v>3.4499999999999999E-3</v>
      </c>
      <c r="R151" s="192">
        <f t="shared" si="12"/>
        <v>0.378189</v>
      </c>
      <c r="S151" s="192">
        <v>0</v>
      </c>
      <c r="T151" s="19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175</v>
      </c>
      <c r="AT151" s="194" t="s">
        <v>171</v>
      </c>
      <c r="AU151" s="194" t="s">
        <v>86</v>
      </c>
      <c r="AY151" s="14" t="s">
        <v>147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84</v>
      </c>
      <c r="BK151" s="195">
        <f t="shared" si="19"/>
        <v>0</v>
      </c>
      <c r="BL151" s="14" t="s">
        <v>154</v>
      </c>
      <c r="BM151" s="194" t="s">
        <v>926</v>
      </c>
    </row>
    <row r="152" spans="1:65" s="2" customFormat="1" ht="24.2" customHeight="1">
      <c r="A152" s="31"/>
      <c r="B152" s="32"/>
      <c r="C152" s="183" t="s">
        <v>380</v>
      </c>
      <c r="D152" s="183" t="s">
        <v>149</v>
      </c>
      <c r="E152" s="184" t="s">
        <v>927</v>
      </c>
      <c r="F152" s="185" t="s">
        <v>928</v>
      </c>
      <c r="G152" s="186" t="s">
        <v>425</v>
      </c>
      <c r="H152" s="187">
        <v>16</v>
      </c>
      <c r="I152" s="188"/>
      <c r="J152" s="189">
        <f t="shared" si="10"/>
        <v>0</v>
      </c>
      <c r="K152" s="185" t="s">
        <v>153</v>
      </c>
      <c r="L152" s="36"/>
      <c r="M152" s="190" t="s">
        <v>1</v>
      </c>
      <c r="N152" s="191" t="s">
        <v>41</v>
      </c>
      <c r="O152" s="68"/>
      <c r="P152" s="192">
        <f t="shared" si="11"/>
        <v>0</v>
      </c>
      <c r="Q152" s="192">
        <v>4.0680000000000001E-2</v>
      </c>
      <c r="R152" s="192">
        <f t="shared" si="12"/>
        <v>0.65088000000000001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86</v>
      </c>
      <c r="AY152" s="14" t="s">
        <v>147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154</v>
      </c>
      <c r="BM152" s="194" t="s">
        <v>929</v>
      </c>
    </row>
    <row r="153" spans="1:65" s="2" customFormat="1" ht="37.9" customHeight="1">
      <c r="A153" s="31"/>
      <c r="B153" s="32"/>
      <c r="C153" s="196" t="s">
        <v>384</v>
      </c>
      <c r="D153" s="196" t="s">
        <v>171</v>
      </c>
      <c r="E153" s="197" t="s">
        <v>930</v>
      </c>
      <c r="F153" s="198" t="s">
        <v>931</v>
      </c>
      <c r="G153" s="199" t="s">
        <v>425</v>
      </c>
      <c r="H153" s="200">
        <v>16</v>
      </c>
      <c r="I153" s="201"/>
      <c r="J153" s="202">
        <f t="shared" si="10"/>
        <v>0</v>
      </c>
      <c r="K153" s="198" t="s">
        <v>153</v>
      </c>
      <c r="L153" s="203"/>
      <c r="M153" s="204" t="s">
        <v>1</v>
      </c>
      <c r="N153" s="205" t="s">
        <v>41</v>
      </c>
      <c r="O153" s="68"/>
      <c r="P153" s="192">
        <f t="shared" si="11"/>
        <v>0</v>
      </c>
      <c r="Q153" s="192">
        <v>2.3300000000000001E-2</v>
      </c>
      <c r="R153" s="192">
        <f t="shared" si="12"/>
        <v>0.37280000000000002</v>
      </c>
      <c r="S153" s="192">
        <v>0</v>
      </c>
      <c r="T153" s="19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175</v>
      </c>
      <c r="AT153" s="194" t="s">
        <v>171</v>
      </c>
      <c r="AU153" s="194" t="s">
        <v>86</v>
      </c>
      <c r="AY153" s="14" t="s">
        <v>147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84</v>
      </c>
      <c r="BK153" s="195">
        <f t="shared" si="19"/>
        <v>0</v>
      </c>
      <c r="BL153" s="14" t="s">
        <v>154</v>
      </c>
      <c r="BM153" s="194" t="s">
        <v>932</v>
      </c>
    </row>
    <row r="154" spans="1:65" s="2" customFormat="1" ht="44.25" customHeight="1">
      <c r="A154" s="31"/>
      <c r="B154" s="32"/>
      <c r="C154" s="183" t="s">
        <v>427</v>
      </c>
      <c r="D154" s="183" t="s">
        <v>149</v>
      </c>
      <c r="E154" s="184" t="s">
        <v>717</v>
      </c>
      <c r="F154" s="185" t="s">
        <v>718</v>
      </c>
      <c r="G154" s="186" t="s">
        <v>1</v>
      </c>
      <c r="H154" s="187">
        <v>7</v>
      </c>
      <c r="I154" s="188"/>
      <c r="J154" s="189">
        <f t="shared" si="10"/>
        <v>0</v>
      </c>
      <c r="K154" s="185" t="s">
        <v>1</v>
      </c>
      <c r="L154" s="36"/>
      <c r="M154" s="190" t="s">
        <v>1</v>
      </c>
      <c r="N154" s="191" t="s">
        <v>41</v>
      </c>
      <c r="O154" s="68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4" t="s">
        <v>84</v>
      </c>
      <c r="BK154" s="195">
        <f t="shared" si="19"/>
        <v>0</v>
      </c>
      <c r="BL154" s="14" t="s">
        <v>154</v>
      </c>
      <c r="BM154" s="194" t="s">
        <v>933</v>
      </c>
    </row>
    <row r="155" spans="1:65" s="2" customFormat="1" ht="24.2" customHeight="1">
      <c r="A155" s="31"/>
      <c r="B155" s="32"/>
      <c r="C155" s="183" t="s">
        <v>439</v>
      </c>
      <c r="D155" s="183" t="s">
        <v>149</v>
      </c>
      <c r="E155" s="184" t="s">
        <v>720</v>
      </c>
      <c r="F155" s="185" t="s">
        <v>721</v>
      </c>
      <c r="G155" s="186" t="s">
        <v>425</v>
      </c>
      <c r="H155" s="187">
        <v>7</v>
      </c>
      <c r="I155" s="188"/>
      <c r="J155" s="189">
        <f t="shared" si="10"/>
        <v>0</v>
      </c>
      <c r="K155" s="185" t="s">
        <v>153</v>
      </c>
      <c r="L155" s="36"/>
      <c r="M155" s="190" t="s">
        <v>1</v>
      </c>
      <c r="N155" s="191" t="s">
        <v>41</v>
      </c>
      <c r="O155" s="68"/>
      <c r="P155" s="192">
        <f t="shared" si="11"/>
        <v>0</v>
      </c>
      <c r="Q155" s="192">
        <v>0.21734000000000001</v>
      </c>
      <c r="R155" s="192">
        <f t="shared" si="12"/>
        <v>1.52138</v>
      </c>
      <c r="S155" s="192">
        <v>0</v>
      </c>
      <c r="T155" s="19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154</v>
      </c>
      <c r="AT155" s="194" t="s">
        <v>149</v>
      </c>
      <c r="AU155" s="194" t="s">
        <v>86</v>
      </c>
      <c r="AY155" s="14" t="s">
        <v>147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4" t="s">
        <v>84</v>
      </c>
      <c r="BK155" s="195">
        <f t="shared" si="19"/>
        <v>0</v>
      </c>
      <c r="BL155" s="14" t="s">
        <v>154</v>
      </c>
      <c r="BM155" s="194" t="s">
        <v>934</v>
      </c>
    </row>
    <row r="156" spans="1:65" s="12" customFormat="1" ht="22.9" customHeight="1">
      <c r="B156" s="167"/>
      <c r="C156" s="168"/>
      <c r="D156" s="169" t="s">
        <v>75</v>
      </c>
      <c r="E156" s="181" t="s">
        <v>191</v>
      </c>
      <c r="F156" s="181" t="s">
        <v>487</v>
      </c>
      <c r="G156" s="168"/>
      <c r="H156" s="168"/>
      <c r="I156" s="171"/>
      <c r="J156" s="182">
        <f>BK156</f>
        <v>0</v>
      </c>
      <c r="K156" s="168"/>
      <c r="L156" s="173"/>
      <c r="M156" s="174"/>
      <c r="N156" s="175"/>
      <c r="O156" s="175"/>
      <c r="P156" s="176">
        <f>SUM(P157:P159)</f>
        <v>0</v>
      </c>
      <c r="Q156" s="175"/>
      <c r="R156" s="176">
        <f>SUM(R157:R159)</f>
        <v>0</v>
      </c>
      <c r="S156" s="175"/>
      <c r="T156" s="177">
        <f>SUM(T157:T159)</f>
        <v>86.647999999999996</v>
      </c>
      <c r="AR156" s="178" t="s">
        <v>84</v>
      </c>
      <c r="AT156" s="179" t="s">
        <v>75</v>
      </c>
      <c r="AU156" s="179" t="s">
        <v>84</v>
      </c>
      <c r="AY156" s="178" t="s">
        <v>147</v>
      </c>
      <c r="BK156" s="180">
        <f>SUM(BK157:BK159)</f>
        <v>0</v>
      </c>
    </row>
    <row r="157" spans="1:65" s="2" customFormat="1" ht="16.5" customHeight="1">
      <c r="A157" s="31"/>
      <c r="B157" s="32"/>
      <c r="C157" s="183" t="s">
        <v>390</v>
      </c>
      <c r="D157" s="183" t="s">
        <v>149</v>
      </c>
      <c r="E157" s="184" t="s">
        <v>866</v>
      </c>
      <c r="F157" s="185" t="s">
        <v>867</v>
      </c>
      <c r="G157" s="186" t="s">
        <v>182</v>
      </c>
      <c r="H157" s="187">
        <v>178</v>
      </c>
      <c r="I157" s="188"/>
      <c r="J157" s="189">
        <f>ROUND(I157*H157,2)</f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0.18</v>
      </c>
      <c r="T157" s="193">
        <f>S157*H157</f>
        <v>32.04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84</v>
      </c>
      <c r="BK157" s="195">
        <f>ROUND(I157*H157,2)</f>
        <v>0</v>
      </c>
      <c r="BL157" s="14" t="s">
        <v>154</v>
      </c>
      <c r="BM157" s="194" t="s">
        <v>935</v>
      </c>
    </row>
    <row r="158" spans="1:65" s="2" customFormat="1" ht="24.2" customHeight="1">
      <c r="A158" s="31"/>
      <c r="B158" s="32"/>
      <c r="C158" s="183" t="s">
        <v>402</v>
      </c>
      <c r="D158" s="183" t="s">
        <v>149</v>
      </c>
      <c r="E158" s="184" t="s">
        <v>936</v>
      </c>
      <c r="F158" s="185" t="s">
        <v>937</v>
      </c>
      <c r="G158" s="186" t="s">
        <v>182</v>
      </c>
      <c r="H158" s="187">
        <v>90.9</v>
      </c>
      <c r="I158" s="188"/>
      <c r="J158" s="189">
        <f>ROUND(I158*H158,2)</f>
        <v>0</v>
      </c>
      <c r="K158" s="185" t="s">
        <v>153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0.32</v>
      </c>
      <c r="T158" s="193">
        <f>S158*H158</f>
        <v>29.088000000000001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154</v>
      </c>
      <c r="BM158" s="194" t="s">
        <v>938</v>
      </c>
    </row>
    <row r="159" spans="1:65" s="2" customFormat="1" ht="24.2" customHeight="1">
      <c r="A159" s="31"/>
      <c r="B159" s="32"/>
      <c r="C159" s="183" t="s">
        <v>388</v>
      </c>
      <c r="D159" s="183" t="s">
        <v>149</v>
      </c>
      <c r="E159" s="184" t="s">
        <v>860</v>
      </c>
      <c r="F159" s="185" t="s">
        <v>861</v>
      </c>
      <c r="G159" s="186" t="s">
        <v>249</v>
      </c>
      <c r="H159" s="187">
        <v>14.5</v>
      </c>
      <c r="I159" s="188"/>
      <c r="J159" s="189">
        <f>ROUND(I159*H159,2)</f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1.76</v>
      </c>
      <c r="T159" s="193">
        <f>S159*H159</f>
        <v>25.52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84</v>
      </c>
      <c r="BK159" s="195">
        <f>ROUND(I159*H159,2)</f>
        <v>0</v>
      </c>
      <c r="BL159" s="14" t="s">
        <v>154</v>
      </c>
      <c r="BM159" s="194" t="s">
        <v>939</v>
      </c>
    </row>
    <row r="160" spans="1:65" s="12" customFormat="1" ht="22.9" customHeight="1">
      <c r="B160" s="167"/>
      <c r="C160" s="168"/>
      <c r="D160" s="169" t="s">
        <v>75</v>
      </c>
      <c r="E160" s="181" t="s">
        <v>544</v>
      </c>
      <c r="F160" s="181" t="s">
        <v>545</v>
      </c>
      <c r="G160" s="168"/>
      <c r="H160" s="168"/>
      <c r="I160" s="171"/>
      <c r="J160" s="182">
        <f>BK160</f>
        <v>0</v>
      </c>
      <c r="K160" s="168"/>
      <c r="L160" s="173"/>
      <c r="M160" s="174"/>
      <c r="N160" s="175"/>
      <c r="O160" s="175"/>
      <c r="P160" s="176">
        <f>SUM(P161:P167)</f>
        <v>0</v>
      </c>
      <c r="Q160" s="175"/>
      <c r="R160" s="176">
        <f>SUM(R161:R167)</f>
        <v>0</v>
      </c>
      <c r="S160" s="175"/>
      <c r="T160" s="177">
        <f>SUM(T161:T167)</f>
        <v>0</v>
      </c>
      <c r="AR160" s="178" t="s">
        <v>84</v>
      </c>
      <c r="AT160" s="179" t="s">
        <v>75</v>
      </c>
      <c r="AU160" s="179" t="s">
        <v>84</v>
      </c>
      <c r="AY160" s="178" t="s">
        <v>147</v>
      </c>
      <c r="BK160" s="180">
        <f>SUM(BK161:BK167)</f>
        <v>0</v>
      </c>
    </row>
    <row r="161" spans="1:65" s="2" customFormat="1" ht="21.75" customHeight="1">
      <c r="A161" s="31"/>
      <c r="B161" s="32"/>
      <c r="C161" s="183" t="s">
        <v>394</v>
      </c>
      <c r="D161" s="183" t="s">
        <v>149</v>
      </c>
      <c r="E161" s="184" t="s">
        <v>547</v>
      </c>
      <c r="F161" s="185" t="s">
        <v>548</v>
      </c>
      <c r="G161" s="186" t="s">
        <v>174</v>
      </c>
      <c r="H161" s="187">
        <v>711.66600000000005</v>
      </c>
      <c r="I161" s="188"/>
      <c r="J161" s="189">
        <f t="shared" ref="J161:J167" si="20">ROUND(I161*H161,2)</f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ref="P161:P167" si="21">O161*H161</f>
        <v>0</v>
      </c>
      <c r="Q161" s="192">
        <v>0</v>
      </c>
      <c r="R161" s="192">
        <f t="shared" ref="R161:R167" si="22">Q161*H161</f>
        <v>0</v>
      </c>
      <c r="S161" s="192">
        <v>0</v>
      </c>
      <c r="T161" s="193">
        <f t="shared" ref="T161:T167" si="23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ref="BE161:BE167" si="24">IF(N161="základní",J161,0)</f>
        <v>0</v>
      </c>
      <c r="BF161" s="195">
        <f t="shared" ref="BF161:BF167" si="25">IF(N161="snížená",J161,0)</f>
        <v>0</v>
      </c>
      <c r="BG161" s="195">
        <f t="shared" ref="BG161:BG167" si="26">IF(N161="zákl. přenesená",J161,0)</f>
        <v>0</v>
      </c>
      <c r="BH161" s="195">
        <f t="shared" ref="BH161:BH167" si="27">IF(N161="sníž. přenesená",J161,0)</f>
        <v>0</v>
      </c>
      <c r="BI161" s="195">
        <f t="shared" ref="BI161:BI167" si="28">IF(N161="nulová",J161,0)</f>
        <v>0</v>
      </c>
      <c r="BJ161" s="14" t="s">
        <v>84</v>
      </c>
      <c r="BK161" s="195">
        <f t="shared" ref="BK161:BK167" si="29">ROUND(I161*H161,2)</f>
        <v>0</v>
      </c>
      <c r="BL161" s="14" t="s">
        <v>154</v>
      </c>
      <c r="BM161" s="194" t="s">
        <v>940</v>
      </c>
    </row>
    <row r="162" spans="1:65" s="2" customFormat="1" ht="24.2" customHeight="1">
      <c r="A162" s="31"/>
      <c r="B162" s="32"/>
      <c r="C162" s="183" t="s">
        <v>340</v>
      </c>
      <c r="D162" s="183" t="s">
        <v>149</v>
      </c>
      <c r="E162" s="184" t="s">
        <v>551</v>
      </c>
      <c r="F162" s="185" t="s">
        <v>552</v>
      </c>
      <c r="G162" s="186" t="s">
        <v>174</v>
      </c>
      <c r="H162" s="187">
        <v>2134.998</v>
      </c>
      <c r="I162" s="188"/>
      <c r="J162" s="189">
        <f t="shared" si="20"/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4" t="s">
        <v>84</v>
      </c>
      <c r="BK162" s="195">
        <f t="shared" si="29"/>
        <v>0</v>
      </c>
      <c r="BL162" s="14" t="s">
        <v>154</v>
      </c>
      <c r="BM162" s="194" t="s">
        <v>941</v>
      </c>
    </row>
    <row r="163" spans="1:65" s="2" customFormat="1" ht="16.5" customHeight="1">
      <c r="A163" s="31"/>
      <c r="B163" s="32"/>
      <c r="C163" s="183" t="s">
        <v>344</v>
      </c>
      <c r="D163" s="183" t="s">
        <v>149</v>
      </c>
      <c r="E163" s="184" t="s">
        <v>555</v>
      </c>
      <c r="F163" s="185" t="s">
        <v>556</v>
      </c>
      <c r="G163" s="186" t="s">
        <v>174</v>
      </c>
      <c r="H163" s="187">
        <v>86.647999999999996</v>
      </c>
      <c r="I163" s="188"/>
      <c r="J163" s="189">
        <f t="shared" si="20"/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4" t="s">
        <v>84</v>
      </c>
      <c r="BK163" s="195">
        <f t="shared" si="29"/>
        <v>0</v>
      </c>
      <c r="BL163" s="14" t="s">
        <v>154</v>
      </c>
      <c r="BM163" s="194" t="s">
        <v>942</v>
      </c>
    </row>
    <row r="164" spans="1:65" s="2" customFormat="1" ht="24.2" customHeight="1">
      <c r="A164" s="31"/>
      <c r="B164" s="32"/>
      <c r="C164" s="183" t="s">
        <v>406</v>
      </c>
      <c r="D164" s="183" t="s">
        <v>149</v>
      </c>
      <c r="E164" s="184" t="s">
        <v>559</v>
      </c>
      <c r="F164" s="185" t="s">
        <v>560</v>
      </c>
      <c r="G164" s="186" t="s">
        <v>174</v>
      </c>
      <c r="H164" s="187">
        <v>259.94400000000002</v>
      </c>
      <c r="I164" s="188"/>
      <c r="J164" s="189">
        <f t="shared" si="20"/>
        <v>0</v>
      </c>
      <c r="K164" s="185" t="s">
        <v>153</v>
      </c>
      <c r="L164" s="36"/>
      <c r="M164" s="190" t="s">
        <v>1</v>
      </c>
      <c r="N164" s="191" t="s">
        <v>41</v>
      </c>
      <c r="O164" s="68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86</v>
      </c>
      <c r="AY164" s="14" t="s">
        <v>147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4" t="s">
        <v>84</v>
      </c>
      <c r="BK164" s="195">
        <f t="shared" si="29"/>
        <v>0</v>
      </c>
      <c r="BL164" s="14" t="s">
        <v>154</v>
      </c>
      <c r="BM164" s="194" t="s">
        <v>943</v>
      </c>
    </row>
    <row r="165" spans="1:65" s="2" customFormat="1" ht="33" customHeight="1">
      <c r="A165" s="31"/>
      <c r="B165" s="32"/>
      <c r="C165" s="183" t="s">
        <v>447</v>
      </c>
      <c r="D165" s="183" t="s">
        <v>149</v>
      </c>
      <c r="E165" s="184" t="s">
        <v>876</v>
      </c>
      <c r="F165" s="185" t="s">
        <v>877</v>
      </c>
      <c r="G165" s="186" t="s">
        <v>174</v>
      </c>
      <c r="H165" s="187">
        <v>4.3319999999999999</v>
      </c>
      <c r="I165" s="188"/>
      <c r="J165" s="189">
        <f t="shared" si="20"/>
        <v>0</v>
      </c>
      <c r="K165" s="185" t="s">
        <v>153</v>
      </c>
      <c r="L165" s="36"/>
      <c r="M165" s="190" t="s">
        <v>1</v>
      </c>
      <c r="N165" s="191" t="s">
        <v>41</v>
      </c>
      <c r="O165" s="68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4" t="s">
        <v>84</v>
      </c>
      <c r="BK165" s="195">
        <f t="shared" si="29"/>
        <v>0</v>
      </c>
      <c r="BL165" s="14" t="s">
        <v>154</v>
      </c>
      <c r="BM165" s="194" t="s">
        <v>944</v>
      </c>
    </row>
    <row r="166" spans="1:65" s="2" customFormat="1" ht="37.9" customHeight="1">
      <c r="A166" s="31"/>
      <c r="B166" s="32"/>
      <c r="C166" s="183" t="s">
        <v>352</v>
      </c>
      <c r="D166" s="183" t="s">
        <v>149</v>
      </c>
      <c r="E166" s="184" t="s">
        <v>563</v>
      </c>
      <c r="F166" s="185" t="s">
        <v>564</v>
      </c>
      <c r="G166" s="186" t="s">
        <v>174</v>
      </c>
      <c r="H166" s="187">
        <v>82.316000000000003</v>
      </c>
      <c r="I166" s="188"/>
      <c r="J166" s="189">
        <f t="shared" si="20"/>
        <v>0</v>
      </c>
      <c r="K166" s="185" t="s">
        <v>153</v>
      </c>
      <c r="L166" s="36"/>
      <c r="M166" s="190" t="s">
        <v>1</v>
      </c>
      <c r="N166" s="191" t="s">
        <v>41</v>
      </c>
      <c r="O166" s="68"/>
      <c r="P166" s="192">
        <f t="shared" si="21"/>
        <v>0</v>
      </c>
      <c r="Q166" s="192">
        <v>0</v>
      </c>
      <c r="R166" s="192">
        <f t="shared" si="22"/>
        <v>0</v>
      </c>
      <c r="S166" s="192">
        <v>0</v>
      </c>
      <c r="T166" s="193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86</v>
      </c>
      <c r="AY166" s="14" t="s">
        <v>147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4" t="s">
        <v>84</v>
      </c>
      <c r="BK166" s="195">
        <f t="shared" si="29"/>
        <v>0</v>
      </c>
      <c r="BL166" s="14" t="s">
        <v>154</v>
      </c>
      <c r="BM166" s="194" t="s">
        <v>945</v>
      </c>
    </row>
    <row r="167" spans="1:65" s="2" customFormat="1" ht="44.25" customHeight="1">
      <c r="A167" s="31"/>
      <c r="B167" s="32"/>
      <c r="C167" s="183" t="s">
        <v>398</v>
      </c>
      <c r="D167" s="183" t="s">
        <v>149</v>
      </c>
      <c r="E167" s="184" t="s">
        <v>566</v>
      </c>
      <c r="F167" s="185" t="s">
        <v>567</v>
      </c>
      <c r="G167" s="186" t="s">
        <v>174</v>
      </c>
      <c r="H167" s="187">
        <v>711.66600000000005</v>
      </c>
      <c r="I167" s="188"/>
      <c r="J167" s="189">
        <f t="shared" si="20"/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 t="shared" si="21"/>
        <v>0</v>
      </c>
      <c r="Q167" s="192">
        <v>0</v>
      </c>
      <c r="R167" s="192">
        <f t="shared" si="22"/>
        <v>0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86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154</v>
      </c>
      <c r="BM167" s="194" t="s">
        <v>946</v>
      </c>
    </row>
    <row r="168" spans="1:65" s="12" customFormat="1" ht="22.9" customHeight="1">
      <c r="B168" s="167"/>
      <c r="C168" s="168"/>
      <c r="D168" s="169" t="s">
        <v>75</v>
      </c>
      <c r="E168" s="181" t="s">
        <v>573</v>
      </c>
      <c r="F168" s="181" t="s">
        <v>574</v>
      </c>
      <c r="G168" s="168"/>
      <c r="H168" s="168"/>
      <c r="I168" s="171"/>
      <c r="J168" s="182">
        <f>BK168</f>
        <v>0</v>
      </c>
      <c r="K168" s="168"/>
      <c r="L168" s="173"/>
      <c r="M168" s="174"/>
      <c r="N168" s="175"/>
      <c r="O168" s="175"/>
      <c r="P168" s="176">
        <f>P169</f>
        <v>0</v>
      </c>
      <c r="Q168" s="175"/>
      <c r="R168" s="176">
        <f>R169</f>
        <v>0</v>
      </c>
      <c r="S168" s="175"/>
      <c r="T168" s="177">
        <f>T169</f>
        <v>0</v>
      </c>
      <c r="AR168" s="178" t="s">
        <v>84</v>
      </c>
      <c r="AT168" s="179" t="s">
        <v>75</v>
      </c>
      <c r="AU168" s="179" t="s">
        <v>84</v>
      </c>
      <c r="AY168" s="178" t="s">
        <v>147</v>
      </c>
      <c r="BK168" s="180">
        <f>BK169</f>
        <v>0</v>
      </c>
    </row>
    <row r="169" spans="1:65" s="2" customFormat="1" ht="24.2" customHeight="1">
      <c r="A169" s="31"/>
      <c r="B169" s="32"/>
      <c r="C169" s="183" t="s">
        <v>370</v>
      </c>
      <c r="D169" s="183" t="s">
        <v>149</v>
      </c>
      <c r="E169" s="184" t="s">
        <v>883</v>
      </c>
      <c r="F169" s="185" t="s">
        <v>884</v>
      </c>
      <c r="G169" s="186" t="s">
        <v>174</v>
      </c>
      <c r="H169" s="187">
        <v>4.4530000000000003</v>
      </c>
      <c r="I169" s="188"/>
      <c r="J169" s="189">
        <f>ROUND(I169*H169,2)</f>
        <v>0</v>
      </c>
      <c r="K169" s="185" t="s">
        <v>153</v>
      </c>
      <c r="L169" s="36"/>
      <c r="M169" s="206" t="s">
        <v>1</v>
      </c>
      <c r="N169" s="207" t="s">
        <v>41</v>
      </c>
      <c r="O169" s="208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154</v>
      </c>
      <c r="AT169" s="194" t="s">
        <v>149</v>
      </c>
      <c r="AU169" s="194" t="s">
        <v>86</v>
      </c>
      <c r="AY169" s="14" t="s">
        <v>147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84</v>
      </c>
      <c r="BK169" s="195">
        <f>ROUND(I169*H169,2)</f>
        <v>0</v>
      </c>
      <c r="BL169" s="14" t="s">
        <v>154</v>
      </c>
      <c r="BM169" s="194" t="s">
        <v>947</v>
      </c>
    </row>
    <row r="170" spans="1:65" s="2" customFormat="1" ht="6.95" customHeight="1">
      <c r="A170" s="3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36"/>
      <c r="M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</sheetData>
  <sheetProtection algorithmName="SHA-512" hashValue="ovty4N59L+GA85iCZX5O7JBtxdaUbBNFmPVNd1qWxHmz16wgFITM7zM0gGfyGAomGdp1Y3OYTBuBzfntInHhNQ==" saltValue="BEyEDMZZDXKpQi03qlCzLoP55iX74o/lj9b7dPr1J3gfP9/7Zp7xQbh+bS9RENTgOmrArqB390dOJ441rFVv7Q==" spinCount="100000" sheet="1" objects="1" scenarios="1" formatColumns="0" formatRows="0" autoFilter="0"/>
  <autoFilter ref="C123:K16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95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948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ROUND(J125,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ROUND((SUM(BE125:BE168)),  2)</f>
        <v>0</v>
      </c>
      <c r="G33" s="31"/>
      <c r="H33" s="31"/>
      <c r="I33" s="121">
        <v>0.21</v>
      </c>
      <c r="J33" s="120">
        <f>ROUND(((SUM(BE125:BE168))*I33),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ROUND((SUM(BF125:BF168)),  2)</f>
        <v>0</v>
      </c>
      <c r="G34" s="31"/>
      <c r="H34" s="31"/>
      <c r="I34" s="121">
        <v>0.15</v>
      </c>
      <c r="J34" s="120">
        <f>ROUND(((SUM(BF125:BF168))*I34),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ROUND((SUM(BG125:BG168)),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ROUND((SUM(BH125:BH168)),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ROUND((SUM(BI125:BI168)),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300.1.2 - Dešťové kanalizační přípojky ul. Královská cesta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J126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J127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597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598</v>
      </c>
      <c r="E100" s="153"/>
      <c r="F100" s="153"/>
      <c r="G100" s="153"/>
      <c r="H100" s="153"/>
      <c r="I100" s="153"/>
      <c r="J100" s="154">
        <f>J142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602</v>
      </c>
      <c r="E101" s="153"/>
      <c r="F101" s="153"/>
      <c r="G101" s="153"/>
      <c r="H101" s="153"/>
      <c r="I101" s="153"/>
      <c r="J101" s="154">
        <f>J153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128</v>
      </c>
      <c r="E102" s="153"/>
      <c r="F102" s="153"/>
      <c r="G102" s="153"/>
      <c r="H102" s="153"/>
      <c r="I102" s="153"/>
      <c r="J102" s="154">
        <f>J155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129</v>
      </c>
      <c r="E103" s="153"/>
      <c r="F103" s="153"/>
      <c r="G103" s="153"/>
      <c r="H103" s="153"/>
      <c r="I103" s="153"/>
      <c r="J103" s="154">
        <f>J163</f>
        <v>0</v>
      </c>
      <c r="K103" s="151"/>
      <c r="L103" s="155"/>
    </row>
    <row r="104" spans="1:31" s="9" customFormat="1" ht="24.95" customHeight="1">
      <c r="B104" s="144"/>
      <c r="C104" s="145"/>
      <c r="D104" s="146" t="s">
        <v>130</v>
      </c>
      <c r="E104" s="147"/>
      <c r="F104" s="147"/>
      <c r="G104" s="147"/>
      <c r="H104" s="147"/>
      <c r="I104" s="147"/>
      <c r="J104" s="148">
        <f>J165</f>
        <v>0</v>
      </c>
      <c r="K104" s="145"/>
      <c r="L104" s="149"/>
    </row>
    <row r="105" spans="1:31" s="10" customFormat="1" ht="19.899999999999999" customHeight="1">
      <c r="B105" s="150"/>
      <c r="C105" s="151"/>
      <c r="D105" s="152" t="s">
        <v>949</v>
      </c>
      <c r="E105" s="153"/>
      <c r="F105" s="153"/>
      <c r="G105" s="153"/>
      <c r="H105" s="153"/>
      <c r="I105" s="153"/>
      <c r="J105" s="154">
        <f>J166</f>
        <v>0</v>
      </c>
      <c r="K105" s="151"/>
      <c r="L105" s="155"/>
    </row>
    <row r="106" spans="1:31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132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59" t="str">
        <f>E7</f>
        <v>Rekonstrukce ul. Královská cesta (úsek Polepská - Vávrova), Kolín</v>
      </c>
      <c r="F115" s="260"/>
      <c r="G115" s="260"/>
      <c r="H115" s="260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115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15" t="str">
        <f>E9</f>
        <v>300.1.2 - Dešťové kanalizační přípojky ul. Královská cesta</v>
      </c>
      <c r="F117" s="261"/>
      <c r="G117" s="261"/>
      <c r="H117" s="261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F12</f>
        <v>Kolín</v>
      </c>
      <c r="G119" s="33"/>
      <c r="H119" s="33"/>
      <c r="I119" s="26" t="s">
        <v>22</v>
      </c>
      <c r="J119" s="63" t="str">
        <f>IF(J12="","",J12)</f>
        <v>6. 12. 2022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E15</f>
        <v>Město Kolín</v>
      </c>
      <c r="G121" s="33"/>
      <c r="H121" s="33"/>
      <c r="I121" s="26" t="s">
        <v>30</v>
      </c>
      <c r="J121" s="29" t="str">
        <f>E21</f>
        <v>TIMAO s.r.o.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IF(E18="","",E18)</f>
        <v>Vyplň údaj</v>
      </c>
      <c r="G122" s="33"/>
      <c r="H122" s="33"/>
      <c r="I122" s="26" t="s">
        <v>33</v>
      </c>
      <c r="J122" s="29" t="str">
        <f>E24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56"/>
      <c r="B124" s="157"/>
      <c r="C124" s="158" t="s">
        <v>133</v>
      </c>
      <c r="D124" s="159" t="s">
        <v>61</v>
      </c>
      <c r="E124" s="159" t="s">
        <v>57</v>
      </c>
      <c r="F124" s="159" t="s">
        <v>58</v>
      </c>
      <c r="G124" s="159" t="s">
        <v>134</v>
      </c>
      <c r="H124" s="159" t="s">
        <v>135</v>
      </c>
      <c r="I124" s="159" t="s">
        <v>136</v>
      </c>
      <c r="J124" s="159" t="s">
        <v>119</v>
      </c>
      <c r="K124" s="160" t="s">
        <v>137</v>
      </c>
      <c r="L124" s="161"/>
      <c r="M124" s="72" t="s">
        <v>1</v>
      </c>
      <c r="N124" s="73" t="s">
        <v>40</v>
      </c>
      <c r="O124" s="73" t="s">
        <v>138</v>
      </c>
      <c r="P124" s="73" t="s">
        <v>139</v>
      </c>
      <c r="Q124" s="73" t="s">
        <v>140</v>
      </c>
      <c r="R124" s="73" t="s">
        <v>141</v>
      </c>
      <c r="S124" s="73" t="s">
        <v>142</v>
      </c>
      <c r="T124" s="74" t="s">
        <v>143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pans="1:65" s="2" customFormat="1" ht="22.9" customHeight="1">
      <c r="A125" s="31"/>
      <c r="B125" s="32"/>
      <c r="C125" s="79" t="s">
        <v>144</v>
      </c>
      <c r="D125" s="33"/>
      <c r="E125" s="33"/>
      <c r="F125" s="33"/>
      <c r="G125" s="33"/>
      <c r="H125" s="33"/>
      <c r="I125" s="33"/>
      <c r="J125" s="162">
        <f>BK125</f>
        <v>0</v>
      </c>
      <c r="K125" s="33"/>
      <c r="L125" s="36"/>
      <c r="M125" s="75"/>
      <c r="N125" s="163"/>
      <c r="O125" s="76"/>
      <c r="P125" s="164">
        <f>P126+P165</f>
        <v>0</v>
      </c>
      <c r="Q125" s="76"/>
      <c r="R125" s="164">
        <f>R126+R165</f>
        <v>294.24886583</v>
      </c>
      <c r="S125" s="76"/>
      <c r="T125" s="165">
        <f>T126+T165</f>
        <v>17.099999999999998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75</v>
      </c>
      <c r="AU125" s="14" t="s">
        <v>121</v>
      </c>
      <c r="BK125" s="166">
        <f>BK126+BK165</f>
        <v>0</v>
      </c>
    </row>
    <row r="126" spans="1:65" s="12" customFormat="1" ht="25.9" customHeight="1">
      <c r="B126" s="167"/>
      <c r="C126" s="168"/>
      <c r="D126" s="169" t="s">
        <v>75</v>
      </c>
      <c r="E126" s="170" t="s">
        <v>145</v>
      </c>
      <c r="F126" s="170" t="s">
        <v>146</v>
      </c>
      <c r="G126" s="168"/>
      <c r="H126" s="168"/>
      <c r="I126" s="171"/>
      <c r="J126" s="172">
        <f>BK126</f>
        <v>0</v>
      </c>
      <c r="K126" s="168"/>
      <c r="L126" s="173"/>
      <c r="M126" s="174"/>
      <c r="N126" s="175"/>
      <c r="O126" s="175"/>
      <c r="P126" s="176">
        <f>P127+P138+P142+P153+P155+P163</f>
        <v>0</v>
      </c>
      <c r="Q126" s="175"/>
      <c r="R126" s="176">
        <f>R127+R138+R142+R153+R155+R163</f>
        <v>294.22339583000002</v>
      </c>
      <c r="S126" s="175"/>
      <c r="T126" s="177">
        <f>T127+T138+T142+T153+T155+T163</f>
        <v>17.099999999999998</v>
      </c>
      <c r="AR126" s="178" t="s">
        <v>84</v>
      </c>
      <c r="AT126" s="179" t="s">
        <v>75</v>
      </c>
      <c r="AU126" s="179" t="s">
        <v>76</v>
      </c>
      <c r="AY126" s="178" t="s">
        <v>147</v>
      </c>
      <c r="BK126" s="180">
        <f>BK127+BK138+BK142+BK153+BK155+BK163</f>
        <v>0</v>
      </c>
    </row>
    <row r="127" spans="1:65" s="12" customFormat="1" ht="22.9" customHeight="1">
      <c r="B127" s="167"/>
      <c r="C127" s="168"/>
      <c r="D127" s="169" t="s">
        <v>75</v>
      </c>
      <c r="E127" s="181" t="s">
        <v>84</v>
      </c>
      <c r="F127" s="181" t="s">
        <v>148</v>
      </c>
      <c r="G127" s="168"/>
      <c r="H127" s="168"/>
      <c r="I127" s="171"/>
      <c r="J127" s="182">
        <f>BK127</f>
        <v>0</v>
      </c>
      <c r="K127" s="168"/>
      <c r="L127" s="173"/>
      <c r="M127" s="174"/>
      <c r="N127" s="175"/>
      <c r="O127" s="175"/>
      <c r="P127" s="176">
        <f>SUM(P128:P137)</f>
        <v>0</v>
      </c>
      <c r="Q127" s="175"/>
      <c r="R127" s="176">
        <f>SUM(R128:R137)</f>
        <v>141.38270560000001</v>
      </c>
      <c r="S127" s="175"/>
      <c r="T127" s="177">
        <f>SUM(T128:T137)</f>
        <v>0</v>
      </c>
      <c r="AR127" s="178" t="s">
        <v>84</v>
      </c>
      <c r="AT127" s="179" t="s">
        <v>75</v>
      </c>
      <c r="AU127" s="179" t="s">
        <v>84</v>
      </c>
      <c r="AY127" s="178" t="s">
        <v>147</v>
      </c>
      <c r="BK127" s="180">
        <f>SUM(BK128:BK137)</f>
        <v>0</v>
      </c>
    </row>
    <row r="128" spans="1:65" s="2" customFormat="1" ht="24.2" customHeight="1">
      <c r="A128" s="31"/>
      <c r="B128" s="32"/>
      <c r="C128" s="183" t="s">
        <v>84</v>
      </c>
      <c r="D128" s="183" t="s">
        <v>149</v>
      </c>
      <c r="E128" s="184" t="s">
        <v>887</v>
      </c>
      <c r="F128" s="185" t="s">
        <v>888</v>
      </c>
      <c r="G128" s="186" t="s">
        <v>182</v>
      </c>
      <c r="H128" s="187">
        <v>7</v>
      </c>
      <c r="I128" s="188"/>
      <c r="J128" s="189">
        <f t="shared" ref="J128:J137" si="0">ROUND(I128*H128,2)</f>
        <v>0</v>
      </c>
      <c r="K128" s="185" t="s">
        <v>153</v>
      </c>
      <c r="L128" s="36"/>
      <c r="M128" s="190" t="s">
        <v>1</v>
      </c>
      <c r="N128" s="191" t="s">
        <v>41</v>
      </c>
      <c r="O128" s="68"/>
      <c r="P128" s="192">
        <f t="shared" ref="P128:P137" si="1">O128*H128</f>
        <v>0</v>
      </c>
      <c r="Q128" s="192">
        <v>8.6800000000000002E-3</v>
      </c>
      <c r="R128" s="192">
        <f t="shared" ref="R128:R137" si="2">Q128*H128</f>
        <v>6.0760000000000002E-2</v>
      </c>
      <c r="S128" s="192">
        <v>0</v>
      </c>
      <c r="T128" s="193">
        <f t="shared" ref="T128:T137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154</v>
      </c>
      <c r="AT128" s="194" t="s">
        <v>149</v>
      </c>
      <c r="AU128" s="194" t="s">
        <v>86</v>
      </c>
      <c r="AY128" s="14" t="s">
        <v>147</v>
      </c>
      <c r="BE128" s="195">
        <f t="shared" ref="BE128:BE137" si="4">IF(N128="základní",J128,0)</f>
        <v>0</v>
      </c>
      <c r="BF128" s="195">
        <f t="shared" ref="BF128:BF137" si="5">IF(N128="snížená",J128,0)</f>
        <v>0</v>
      </c>
      <c r="BG128" s="195">
        <f t="shared" ref="BG128:BG137" si="6">IF(N128="zákl. přenesená",J128,0)</f>
        <v>0</v>
      </c>
      <c r="BH128" s="195">
        <f t="shared" ref="BH128:BH137" si="7">IF(N128="sníž. přenesená",J128,0)</f>
        <v>0</v>
      </c>
      <c r="BI128" s="195">
        <f t="shared" ref="BI128:BI137" si="8">IF(N128="nulová",J128,0)</f>
        <v>0</v>
      </c>
      <c r="BJ128" s="14" t="s">
        <v>84</v>
      </c>
      <c r="BK128" s="195">
        <f t="shared" ref="BK128:BK137" si="9">ROUND(I128*H128,2)</f>
        <v>0</v>
      </c>
      <c r="BL128" s="14" t="s">
        <v>154</v>
      </c>
      <c r="BM128" s="194" t="s">
        <v>950</v>
      </c>
    </row>
    <row r="129" spans="1:65" s="2" customFormat="1" ht="24.2" customHeight="1">
      <c r="A129" s="31"/>
      <c r="B129" s="32"/>
      <c r="C129" s="183" t="s">
        <v>86</v>
      </c>
      <c r="D129" s="183" t="s">
        <v>149</v>
      </c>
      <c r="E129" s="184" t="s">
        <v>609</v>
      </c>
      <c r="F129" s="185" t="s">
        <v>610</v>
      </c>
      <c r="G129" s="186" t="s">
        <v>182</v>
      </c>
      <c r="H129" s="187">
        <v>48</v>
      </c>
      <c r="I129" s="188"/>
      <c r="J129" s="189">
        <f t="shared" si="0"/>
        <v>0</v>
      </c>
      <c r="K129" s="185" t="s">
        <v>153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6.053E-2</v>
      </c>
      <c r="R129" s="192">
        <f t="shared" si="2"/>
        <v>2.90544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154</v>
      </c>
      <c r="AT129" s="194" t="s">
        <v>149</v>
      </c>
      <c r="AU129" s="194" t="s">
        <v>86</v>
      </c>
      <c r="AY129" s="14" t="s">
        <v>147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154</v>
      </c>
      <c r="BM129" s="194" t="s">
        <v>951</v>
      </c>
    </row>
    <row r="130" spans="1:65" s="2" customFormat="1" ht="33" customHeight="1">
      <c r="A130" s="31"/>
      <c r="B130" s="32"/>
      <c r="C130" s="183" t="s">
        <v>154</v>
      </c>
      <c r="D130" s="183" t="s">
        <v>149</v>
      </c>
      <c r="E130" s="184" t="s">
        <v>892</v>
      </c>
      <c r="F130" s="185" t="s">
        <v>893</v>
      </c>
      <c r="G130" s="186" t="s">
        <v>249</v>
      </c>
      <c r="H130" s="187">
        <v>115.47</v>
      </c>
      <c r="I130" s="188"/>
      <c r="J130" s="189">
        <f t="shared" si="0"/>
        <v>0</v>
      </c>
      <c r="K130" s="185" t="s">
        <v>153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154</v>
      </c>
      <c r="AT130" s="194" t="s">
        <v>149</v>
      </c>
      <c r="AU130" s="194" t="s">
        <v>86</v>
      </c>
      <c r="AY130" s="14" t="s">
        <v>147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154</v>
      </c>
      <c r="BM130" s="194" t="s">
        <v>952</v>
      </c>
    </row>
    <row r="131" spans="1:65" s="2" customFormat="1" ht="24.2" customHeight="1">
      <c r="A131" s="31"/>
      <c r="B131" s="32"/>
      <c r="C131" s="183" t="s">
        <v>159</v>
      </c>
      <c r="D131" s="183" t="s">
        <v>149</v>
      </c>
      <c r="E131" s="184" t="s">
        <v>621</v>
      </c>
      <c r="F131" s="185" t="s">
        <v>622</v>
      </c>
      <c r="G131" s="186" t="s">
        <v>249</v>
      </c>
      <c r="H131" s="187">
        <v>99</v>
      </c>
      <c r="I131" s="188"/>
      <c r="J131" s="189">
        <f t="shared" si="0"/>
        <v>0</v>
      </c>
      <c r="K131" s="185" t="s">
        <v>153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154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154</v>
      </c>
      <c r="BM131" s="194" t="s">
        <v>953</v>
      </c>
    </row>
    <row r="132" spans="1:65" s="2" customFormat="1" ht="24.2" customHeight="1">
      <c r="A132" s="31"/>
      <c r="B132" s="32"/>
      <c r="C132" s="183" t="s">
        <v>166</v>
      </c>
      <c r="D132" s="183" t="s">
        <v>149</v>
      </c>
      <c r="E132" s="184" t="s">
        <v>898</v>
      </c>
      <c r="F132" s="185" t="s">
        <v>899</v>
      </c>
      <c r="G132" s="186" t="s">
        <v>152</v>
      </c>
      <c r="H132" s="187">
        <v>339.84</v>
      </c>
      <c r="I132" s="188"/>
      <c r="J132" s="189">
        <f t="shared" si="0"/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5.9000000000000003E-4</v>
      </c>
      <c r="R132" s="192">
        <f t="shared" si="2"/>
        <v>0.20050560000000001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154</v>
      </c>
      <c r="BM132" s="194" t="s">
        <v>954</v>
      </c>
    </row>
    <row r="133" spans="1:65" s="2" customFormat="1" ht="24.2" customHeight="1">
      <c r="A133" s="31"/>
      <c r="B133" s="32"/>
      <c r="C133" s="183" t="s">
        <v>170</v>
      </c>
      <c r="D133" s="183" t="s">
        <v>149</v>
      </c>
      <c r="E133" s="184" t="s">
        <v>901</v>
      </c>
      <c r="F133" s="185" t="s">
        <v>902</v>
      </c>
      <c r="G133" s="186" t="s">
        <v>152</v>
      </c>
      <c r="H133" s="187">
        <v>339.84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955</v>
      </c>
    </row>
    <row r="134" spans="1:65" s="2" customFormat="1" ht="37.9" customHeight="1">
      <c r="A134" s="31"/>
      <c r="B134" s="32"/>
      <c r="C134" s="183" t="s">
        <v>447</v>
      </c>
      <c r="D134" s="183" t="s">
        <v>149</v>
      </c>
      <c r="E134" s="184" t="s">
        <v>631</v>
      </c>
      <c r="F134" s="185" t="s">
        <v>632</v>
      </c>
      <c r="G134" s="186" t="s">
        <v>249</v>
      </c>
      <c r="H134" s="187">
        <v>45.5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956</v>
      </c>
    </row>
    <row r="135" spans="1:65" s="2" customFormat="1" ht="24.2" customHeight="1">
      <c r="A135" s="31"/>
      <c r="B135" s="32"/>
      <c r="C135" s="183" t="s">
        <v>451</v>
      </c>
      <c r="D135" s="183" t="s">
        <v>149</v>
      </c>
      <c r="E135" s="184" t="s">
        <v>957</v>
      </c>
      <c r="F135" s="185" t="s">
        <v>958</v>
      </c>
      <c r="G135" s="186" t="s">
        <v>249</v>
      </c>
      <c r="H135" s="187">
        <v>45.5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959</v>
      </c>
    </row>
    <row r="136" spans="1:65" s="2" customFormat="1" ht="24.2" customHeight="1">
      <c r="A136" s="31"/>
      <c r="B136" s="32"/>
      <c r="C136" s="183" t="s">
        <v>184</v>
      </c>
      <c r="D136" s="183" t="s">
        <v>149</v>
      </c>
      <c r="E136" s="184" t="s">
        <v>638</v>
      </c>
      <c r="F136" s="185" t="s">
        <v>639</v>
      </c>
      <c r="G136" s="186" t="s">
        <v>249</v>
      </c>
      <c r="H136" s="187">
        <v>72.745000000000005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960</v>
      </c>
    </row>
    <row r="137" spans="1:65" s="2" customFormat="1" ht="16.5" customHeight="1">
      <c r="A137" s="31"/>
      <c r="B137" s="32"/>
      <c r="C137" s="196" t="s">
        <v>175</v>
      </c>
      <c r="D137" s="196" t="s">
        <v>171</v>
      </c>
      <c r="E137" s="197" t="s">
        <v>641</v>
      </c>
      <c r="F137" s="198" t="s">
        <v>642</v>
      </c>
      <c r="G137" s="199" t="s">
        <v>174</v>
      </c>
      <c r="H137" s="200">
        <v>138.21600000000001</v>
      </c>
      <c r="I137" s="201"/>
      <c r="J137" s="202">
        <f t="shared" si="0"/>
        <v>0</v>
      </c>
      <c r="K137" s="198" t="s">
        <v>153</v>
      </c>
      <c r="L137" s="203"/>
      <c r="M137" s="204" t="s">
        <v>1</v>
      </c>
      <c r="N137" s="205" t="s">
        <v>41</v>
      </c>
      <c r="O137" s="68"/>
      <c r="P137" s="192">
        <f t="shared" si="1"/>
        <v>0</v>
      </c>
      <c r="Q137" s="192">
        <v>1</v>
      </c>
      <c r="R137" s="192">
        <f t="shared" si="2"/>
        <v>138.21600000000001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175</v>
      </c>
      <c r="AT137" s="194" t="s">
        <v>171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961</v>
      </c>
    </row>
    <row r="138" spans="1:65" s="12" customFormat="1" ht="22.9" customHeight="1">
      <c r="B138" s="167"/>
      <c r="C138" s="168"/>
      <c r="D138" s="169" t="s">
        <v>75</v>
      </c>
      <c r="E138" s="181" t="s">
        <v>154</v>
      </c>
      <c r="F138" s="181" t="s">
        <v>654</v>
      </c>
      <c r="G138" s="168"/>
      <c r="H138" s="168"/>
      <c r="I138" s="171"/>
      <c r="J138" s="182">
        <f>BK138</f>
        <v>0</v>
      </c>
      <c r="K138" s="168"/>
      <c r="L138" s="173"/>
      <c r="M138" s="174"/>
      <c r="N138" s="175"/>
      <c r="O138" s="175"/>
      <c r="P138" s="176">
        <f>SUM(P139:P141)</f>
        <v>0</v>
      </c>
      <c r="Q138" s="175"/>
      <c r="R138" s="176">
        <f>SUM(R139:R141)</f>
        <v>146.49462639000001</v>
      </c>
      <c r="S138" s="175"/>
      <c r="T138" s="177">
        <f>SUM(T139:T141)</f>
        <v>0</v>
      </c>
      <c r="AR138" s="178" t="s">
        <v>84</v>
      </c>
      <c r="AT138" s="179" t="s">
        <v>75</v>
      </c>
      <c r="AU138" s="179" t="s">
        <v>84</v>
      </c>
      <c r="AY138" s="178" t="s">
        <v>147</v>
      </c>
      <c r="BK138" s="180">
        <f>SUM(BK139:BK141)</f>
        <v>0</v>
      </c>
    </row>
    <row r="139" spans="1:65" s="2" customFormat="1" ht="24.2" customHeight="1">
      <c r="A139" s="31"/>
      <c r="B139" s="32"/>
      <c r="C139" s="183" t="s">
        <v>207</v>
      </c>
      <c r="D139" s="183" t="s">
        <v>149</v>
      </c>
      <c r="E139" s="184" t="s">
        <v>658</v>
      </c>
      <c r="F139" s="185" t="s">
        <v>659</v>
      </c>
      <c r="G139" s="186" t="s">
        <v>249</v>
      </c>
      <c r="H139" s="187">
        <v>34.417999999999999</v>
      </c>
      <c r="I139" s="188"/>
      <c r="J139" s="189">
        <f>ROUND(I139*H139,2)</f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154</v>
      </c>
      <c r="BM139" s="194" t="s">
        <v>962</v>
      </c>
    </row>
    <row r="140" spans="1:65" s="2" customFormat="1" ht="16.5" customHeight="1">
      <c r="A140" s="31"/>
      <c r="B140" s="32"/>
      <c r="C140" s="196" t="s">
        <v>195</v>
      </c>
      <c r="D140" s="196" t="s">
        <v>171</v>
      </c>
      <c r="E140" s="197" t="s">
        <v>661</v>
      </c>
      <c r="F140" s="198" t="s">
        <v>662</v>
      </c>
      <c r="G140" s="199" t="s">
        <v>174</v>
      </c>
      <c r="H140" s="200">
        <v>130.78800000000001</v>
      </c>
      <c r="I140" s="201"/>
      <c r="J140" s="202">
        <f>ROUND(I140*H140,2)</f>
        <v>0</v>
      </c>
      <c r="K140" s="198" t="s">
        <v>153</v>
      </c>
      <c r="L140" s="203"/>
      <c r="M140" s="204" t="s">
        <v>1</v>
      </c>
      <c r="N140" s="205" t="s">
        <v>41</v>
      </c>
      <c r="O140" s="68"/>
      <c r="P140" s="192">
        <f>O140*H140</f>
        <v>0</v>
      </c>
      <c r="Q140" s="192">
        <v>1</v>
      </c>
      <c r="R140" s="192">
        <f>Q140*H140</f>
        <v>130.78800000000001</v>
      </c>
      <c r="S140" s="192">
        <v>0</v>
      </c>
      <c r="T140" s="19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175</v>
      </c>
      <c r="AT140" s="194" t="s">
        <v>171</v>
      </c>
      <c r="AU140" s="194" t="s">
        <v>86</v>
      </c>
      <c r="AY140" s="14" t="s">
        <v>147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4" t="s">
        <v>84</v>
      </c>
      <c r="BK140" s="195">
        <f>ROUND(I140*H140,2)</f>
        <v>0</v>
      </c>
      <c r="BL140" s="14" t="s">
        <v>154</v>
      </c>
      <c r="BM140" s="194" t="s">
        <v>963</v>
      </c>
    </row>
    <row r="141" spans="1:65" s="2" customFormat="1" ht="24.2" customHeight="1">
      <c r="A141" s="31"/>
      <c r="B141" s="32"/>
      <c r="C141" s="183" t="s">
        <v>199</v>
      </c>
      <c r="D141" s="183" t="s">
        <v>149</v>
      </c>
      <c r="E141" s="184" t="s">
        <v>655</v>
      </c>
      <c r="F141" s="185" t="s">
        <v>656</v>
      </c>
      <c r="G141" s="186" t="s">
        <v>249</v>
      </c>
      <c r="H141" s="187">
        <v>8.3070000000000004</v>
      </c>
      <c r="I141" s="188"/>
      <c r="J141" s="189">
        <f>ROUND(I141*H141,2)</f>
        <v>0</v>
      </c>
      <c r="K141" s="185" t="s">
        <v>153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1.8907700000000001</v>
      </c>
      <c r="R141" s="192">
        <f>Q141*H141</f>
        <v>15.706626390000002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86</v>
      </c>
      <c r="AY141" s="14" t="s">
        <v>147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154</v>
      </c>
      <c r="BM141" s="194" t="s">
        <v>964</v>
      </c>
    </row>
    <row r="142" spans="1:65" s="12" customFormat="1" ht="22.9" customHeight="1">
      <c r="B142" s="167"/>
      <c r="C142" s="168"/>
      <c r="D142" s="169" t="s">
        <v>75</v>
      </c>
      <c r="E142" s="181" t="s">
        <v>175</v>
      </c>
      <c r="F142" s="181" t="s">
        <v>686</v>
      </c>
      <c r="G142" s="168"/>
      <c r="H142" s="168"/>
      <c r="I142" s="171"/>
      <c r="J142" s="182">
        <f>BK142</f>
        <v>0</v>
      </c>
      <c r="K142" s="168"/>
      <c r="L142" s="173"/>
      <c r="M142" s="174"/>
      <c r="N142" s="175"/>
      <c r="O142" s="175"/>
      <c r="P142" s="176">
        <f>SUM(P143:P152)</f>
        <v>0</v>
      </c>
      <c r="Q142" s="175"/>
      <c r="R142" s="176">
        <f>SUM(R143:R152)</f>
        <v>6.3460638400000011</v>
      </c>
      <c r="S142" s="175"/>
      <c r="T142" s="177">
        <f>SUM(T143:T152)</f>
        <v>0</v>
      </c>
      <c r="AR142" s="178" t="s">
        <v>84</v>
      </c>
      <c r="AT142" s="179" t="s">
        <v>75</v>
      </c>
      <c r="AU142" s="179" t="s">
        <v>84</v>
      </c>
      <c r="AY142" s="178" t="s">
        <v>147</v>
      </c>
      <c r="BK142" s="180">
        <f>SUM(BK143:BK152)</f>
        <v>0</v>
      </c>
    </row>
    <row r="143" spans="1:65" s="2" customFormat="1" ht="24.2" customHeight="1">
      <c r="A143" s="31"/>
      <c r="B143" s="32"/>
      <c r="C143" s="183" t="s">
        <v>259</v>
      </c>
      <c r="D143" s="183" t="s">
        <v>149</v>
      </c>
      <c r="E143" s="184" t="s">
        <v>919</v>
      </c>
      <c r="F143" s="185" t="s">
        <v>920</v>
      </c>
      <c r="G143" s="186" t="s">
        <v>182</v>
      </c>
      <c r="H143" s="187">
        <v>94.4</v>
      </c>
      <c r="I143" s="188"/>
      <c r="J143" s="189">
        <f t="shared" ref="J143:J152" si="10">ROUND(I143*H143,2)</f>
        <v>0</v>
      </c>
      <c r="K143" s="185" t="s">
        <v>153</v>
      </c>
      <c r="L143" s="36"/>
      <c r="M143" s="190" t="s">
        <v>1</v>
      </c>
      <c r="N143" s="191" t="s">
        <v>41</v>
      </c>
      <c r="O143" s="68"/>
      <c r="P143" s="192">
        <f t="shared" ref="P143:P152" si="11">O143*H143</f>
        <v>0</v>
      </c>
      <c r="Q143" s="192">
        <v>1.0000000000000001E-5</v>
      </c>
      <c r="R143" s="192">
        <f t="shared" ref="R143:R152" si="12">Q143*H143</f>
        <v>9.4400000000000018E-4</v>
      </c>
      <c r="S143" s="192">
        <v>0</v>
      </c>
      <c r="T143" s="193">
        <f t="shared" ref="T143:T152" si="13"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154</v>
      </c>
      <c r="AT143" s="194" t="s">
        <v>149</v>
      </c>
      <c r="AU143" s="194" t="s">
        <v>86</v>
      </c>
      <c r="AY143" s="14" t="s">
        <v>147</v>
      </c>
      <c r="BE143" s="195">
        <f t="shared" ref="BE143:BE152" si="14">IF(N143="základní",J143,0)</f>
        <v>0</v>
      </c>
      <c r="BF143" s="195">
        <f t="shared" ref="BF143:BF152" si="15">IF(N143="snížená",J143,0)</f>
        <v>0</v>
      </c>
      <c r="BG143" s="195">
        <f t="shared" ref="BG143:BG152" si="16">IF(N143="zákl. přenesená",J143,0)</f>
        <v>0</v>
      </c>
      <c r="BH143" s="195">
        <f t="shared" ref="BH143:BH152" si="17">IF(N143="sníž. přenesená",J143,0)</f>
        <v>0</v>
      </c>
      <c r="BI143" s="195">
        <f t="shared" ref="BI143:BI152" si="18">IF(N143="nulová",J143,0)</f>
        <v>0</v>
      </c>
      <c r="BJ143" s="14" t="s">
        <v>84</v>
      </c>
      <c r="BK143" s="195">
        <f t="shared" ref="BK143:BK152" si="19">ROUND(I143*H143,2)</f>
        <v>0</v>
      </c>
      <c r="BL143" s="14" t="s">
        <v>154</v>
      </c>
      <c r="BM143" s="194" t="s">
        <v>965</v>
      </c>
    </row>
    <row r="144" spans="1:65" s="2" customFormat="1" ht="21.75" customHeight="1">
      <c r="A144" s="31"/>
      <c r="B144" s="32"/>
      <c r="C144" s="196" t="s">
        <v>179</v>
      </c>
      <c r="D144" s="196" t="s">
        <v>171</v>
      </c>
      <c r="E144" s="197" t="s">
        <v>922</v>
      </c>
      <c r="F144" s="198" t="s">
        <v>923</v>
      </c>
      <c r="G144" s="199" t="s">
        <v>182</v>
      </c>
      <c r="H144" s="200">
        <v>95.816000000000003</v>
      </c>
      <c r="I144" s="201"/>
      <c r="J144" s="202">
        <f t="shared" si="10"/>
        <v>0</v>
      </c>
      <c r="K144" s="198" t="s">
        <v>153</v>
      </c>
      <c r="L144" s="203"/>
      <c r="M144" s="204" t="s">
        <v>1</v>
      </c>
      <c r="N144" s="205" t="s">
        <v>41</v>
      </c>
      <c r="O144" s="68"/>
      <c r="P144" s="192">
        <f t="shared" si="11"/>
        <v>0</v>
      </c>
      <c r="Q144" s="192">
        <v>2.3E-3</v>
      </c>
      <c r="R144" s="192">
        <f t="shared" si="12"/>
        <v>0.22037680000000001</v>
      </c>
      <c r="S144" s="192">
        <v>0</v>
      </c>
      <c r="T144" s="19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175</v>
      </c>
      <c r="AT144" s="194" t="s">
        <v>171</v>
      </c>
      <c r="AU144" s="194" t="s">
        <v>86</v>
      </c>
      <c r="AY144" s="14" t="s">
        <v>147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4" t="s">
        <v>84</v>
      </c>
      <c r="BK144" s="195">
        <f t="shared" si="19"/>
        <v>0</v>
      </c>
      <c r="BL144" s="14" t="s">
        <v>154</v>
      </c>
      <c r="BM144" s="194" t="s">
        <v>966</v>
      </c>
    </row>
    <row r="145" spans="1:65" s="2" customFormat="1" ht="24.2" customHeight="1">
      <c r="A145" s="31"/>
      <c r="B145" s="32"/>
      <c r="C145" s="183" t="s">
        <v>276</v>
      </c>
      <c r="D145" s="183" t="s">
        <v>149</v>
      </c>
      <c r="E145" s="184" t="s">
        <v>670</v>
      </c>
      <c r="F145" s="185" t="s">
        <v>671</v>
      </c>
      <c r="G145" s="186" t="s">
        <v>249</v>
      </c>
      <c r="H145" s="187">
        <v>2.5920000000000001</v>
      </c>
      <c r="I145" s="188"/>
      <c r="J145" s="189">
        <f t="shared" si="10"/>
        <v>0</v>
      </c>
      <c r="K145" s="185" t="s">
        <v>153</v>
      </c>
      <c r="L145" s="36"/>
      <c r="M145" s="190" t="s">
        <v>1</v>
      </c>
      <c r="N145" s="191" t="s">
        <v>41</v>
      </c>
      <c r="O145" s="68"/>
      <c r="P145" s="192">
        <f t="shared" si="11"/>
        <v>0</v>
      </c>
      <c r="Q145" s="192">
        <v>2.3010199999999998</v>
      </c>
      <c r="R145" s="192">
        <f t="shared" si="12"/>
        <v>5.96424384</v>
      </c>
      <c r="S145" s="192">
        <v>0</v>
      </c>
      <c r="T145" s="19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154</v>
      </c>
      <c r="AT145" s="194" t="s">
        <v>149</v>
      </c>
      <c r="AU145" s="194" t="s">
        <v>86</v>
      </c>
      <c r="AY145" s="14" t="s">
        <v>147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4" t="s">
        <v>84</v>
      </c>
      <c r="BK145" s="195">
        <f t="shared" si="19"/>
        <v>0</v>
      </c>
      <c r="BL145" s="14" t="s">
        <v>154</v>
      </c>
      <c r="BM145" s="194" t="s">
        <v>967</v>
      </c>
    </row>
    <row r="146" spans="1:65" s="2" customFormat="1" ht="16.5" customHeight="1">
      <c r="A146" s="31"/>
      <c r="B146" s="32"/>
      <c r="C146" s="183" t="s">
        <v>328</v>
      </c>
      <c r="D146" s="183" t="s">
        <v>149</v>
      </c>
      <c r="E146" s="184" t="s">
        <v>667</v>
      </c>
      <c r="F146" s="185" t="s">
        <v>668</v>
      </c>
      <c r="G146" s="186" t="s">
        <v>152</v>
      </c>
      <c r="H146" s="187">
        <v>17.28</v>
      </c>
      <c r="I146" s="188"/>
      <c r="J146" s="189">
        <f t="shared" si="10"/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 t="shared" si="11"/>
        <v>0</v>
      </c>
      <c r="Q146" s="192">
        <v>6.3899999999999998E-3</v>
      </c>
      <c r="R146" s="192">
        <f t="shared" si="12"/>
        <v>0.11041920000000001</v>
      </c>
      <c r="S146" s="192">
        <v>0</v>
      </c>
      <c r="T146" s="193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84</v>
      </c>
      <c r="BK146" s="195">
        <f t="shared" si="19"/>
        <v>0</v>
      </c>
      <c r="BL146" s="14" t="s">
        <v>154</v>
      </c>
      <c r="BM146" s="194" t="s">
        <v>968</v>
      </c>
    </row>
    <row r="147" spans="1:65" s="2" customFormat="1" ht="24.2" customHeight="1">
      <c r="A147" s="31"/>
      <c r="B147" s="32"/>
      <c r="C147" s="183" t="s">
        <v>332</v>
      </c>
      <c r="D147" s="183" t="s">
        <v>149</v>
      </c>
      <c r="E147" s="184" t="s">
        <v>969</v>
      </c>
      <c r="F147" s="185" t="s">
        <v>970</v>
      </c>
      <c r="G147" s="186" t="s">
        <v>425</v>
      </c>
      <c r="H147" s="187">
        <v>18</v>
      </c>
      <c r="I147" s="188"/>
      <c r="J147" s="189">
        <f t="shared" si="10"/>
        <v>0</v>
      </c>
      <c r="K147" s="185" t="s">
        <v>153</v>
      </c>
      <c r="L147" s="36"/>
      <c r="M147" s="190" t="s">
        <v>1</v>
      </c>
      <c r="N147" s="191" t="s">
        <v>41</v>
      </c>
      <c r="O147" s="68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86</v>
      </c>
      <c r="AY147" s="14" t="s">
        <v>147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84</v>
      </c>
      <c r="BK147" s="195">
        <f t="shared" si="19"/>
        <v>0</v>
      </c>
      <c r="BL147" s="14" t="s">
        <v>154</v>
      </c>
      <c r="BM147" s="194" t="s">
        <v>971</v>
      </c>
    </row>
    <row r="148" spans="1:65" s="2" customFormat="1" ht="24.2" customHeight="1">
      <c r="A148" s="31"/>
      <c r="B148" s="32"/>
      <c r="C148" s="196" t="s">
        <v>366</v>
      </c>
      <c r="D148" s="196" t="s">
        <v>171</v>
      </c>
      <c r="E148" s="197" t="s">
        <v>972</v>
      </c>
      <c r="F148" s="198" t="s">
        <v>973</v>
      </c>
      <c r="G148" s="199" t="s">
        <v>425</v>
      </c>
      <c r="H148" s="200">
        <v>18</v>
      </c>
      <c r="I148" s="201"/>
      <c r="J148" s="202">
        <f t="shared" si="10"/>
        <v>0</v>
      </c>
      <c r="K148" s="198" t="s">
        <v>153</v>
      </c>
      <c r="L148" s="203"/>
      <c r="M148" s="204" t="s">
        <v>1</v>
      </c>
      <c r="N148" s="205" t="s">
        <v>41</v>
      </c>
      <c r="O148" s="68"/>
      <c r="P148" s="192">
        <f t="shared" si="11"/>
        <v>0</v>
      </c>
      <c r="Q148" s="192">
        <v>1.5E-3</v>
      </c>
      <c r="R148" s="192">
        <f t="shared" si="12"/>
        <v>2.7E-2</v>
      </c>
      <c r="S148" s="192">
        <v>0</v>
      </c>
      <c r="T148" s="19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175</v>
      </c>
      <c r="AT148" s="194" t="s">
        <v>171</v>
      </c>
      <c r="AU148" s="194" t="s">
        <v>86</v>
      </c>
      <c r="AY148" s="14" t="s">
        <v>147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84</v>
      </c>
      <c r="BK148" s="195">
        <f t="shared" si="19"/>
        <v>0</v>
      </c>
      <c r="BL148" s="14" t="s">
        <v>154</v>
      </c>
      <c r="BM148" s="194" t="s">
        <v>974</v>
      </c>
    </row>
    <row r="149" spans="1:65" s="2" customFormat="1" ht="24.2" customHeight="1">
      <c r="A149" s="31"/>
      <c r="B149" s="32"/>
      <c r="C149" s="183" t="s">
        <v>370</v>
      </c>
      <c r="D149" s="183" t="s">
        <v>149</v>
      </c>
      <c r="E149" s="184" t="s">
        <v>975</v>
      </c>
      <c r="F149" s="185" t="s">
        <v>976</v>
      </c>
      <c r="G149" s="186" t="s">
        <v>425</v>
      </c>
      <c r="H149" s="187">
        <v>18</v>
      </c>
      <c r="I149" s="188"/>
      <c r="J149" s="189">
        <f t="shared" si="10"/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86</v>
      </c>
      <c r="AY149" s="14" t="s">
        <v>147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84</v>
      </c>
      <c r="BK149" s="195">
        <f t="shared" si="19"/>
        <v>0</v>
      </c>
      <c r="BL149" s="14" t="s">
        <v>154</v>
      </c>
      <c r="BM149" s="194" t="s">
        <v>977</v>
      </c>
    </row>
    <row r="150" spans="1:65" s="2" customFormat="1" ht="16.5" customHeight="1">
      <c r="A150" s="31"/>
      <c r="B150" s="32"/>
      <c r="C150" s="196" t="s">
        <v>372</v>
      </c>
      <c r="D150" s="196" t="s">
        <v>171</v>
      </c>
      <c r="E150" s="197" t="s">
        <v>978</v>
      </c>
      <c r="F150" s="198" t="s">
        <v>979</v>
      </c>
      <c r="G150" s="199" t="s">
        <v>425</v>
      </c>
      <c r="H150" s="200">
        <v>18</v>
      </c>
      <c r="I150" s="201"/>
      <c r="J150" s="202">
        <f t="shared" si="10"/>
        <v>0</v>
      </c>
      <c r="K150" s="198" t="s">
        <v>153</v>
      </c>
      <c r="L150" s="203"/>
      <c r="M150" s="204" t="s">
        <v>1</v>
      </c>
      <c r="N150" s="205" t="s">
        <v>41</v>
      </c>
      <c r="O150" s="68"/>
      <c r="P150" s="192">
        <f t="shared" si="11"/>
        <v>0</v>
      </c>
      <c r="Q150" s="192">
        <v>5.0000000000000001E-4</v>
      </c>
      <c r="R150" s="192">
        <f t="shared" si="12"/>
        <v>9.0000000000000011E-3</v>
      </c>
      <c r="S150" s="192">
        <v>0</v>
      </c>
      <c r="T150" s="19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175</v>
      </c>
      <c r="AT150" s="194" t="s">
        <v>171</v>
      </c>
      <c r="AU150" s="194" t="s">
        <v>86</v>
      </c>
      <c r="AY150" s="14" t="s">
        <v>147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84</v>
      </c>
      <c r="BK150" s="195">
        <f t="shared" si="19"/>
        <v>0</v>
      </c>
      <c r="BL150" s="14" t="s">
        <v>154</v>
      </c>
      <c r="BM150" s="194" t="s">
        <v>980</v>
      </c>
    </row>
    <row r="151" spans="1:65" s="2" customFormat="1" ht="24.2" customHeight="1">
      <c r="A151" s="31"/>
      <c r="B151" s="32"/>
      <c r="C151" s="183" t="s">
        <v>320</v>
      </c>
      <c r="D151" s="183" t="s">
        <v>149</v>
      </c>
      <c r="E151" s="184" t="s">
        <v>797</v>
      </c>
      <c r="F151" s="185" t="s">
        <v>798</v>
      </c>
      <c r="G151" s="186" t="s">
        <v>425</v>
      </c>
      <c r="H151" s="187">
        <v>16</v>
      </c>
      <c r="I151" s="188"/>
      <c r="J151" s="189">
        <f t="shared" si="10"/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 t="shared" si="11"/>
        <v>0</v>
      </c>
      <c r="Q151" s="192">
        <v>8.0000000000000007E-5</v>
      </c>
      <c r="R151" s="192">
        <f t="shared" si="12"/>
        <v>1.2800000000000001E-3</v>
      </c>
      <c r="S151" s="192">
        <v>0</v>
      </c>
      <c r="T151" s="19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84</v>
      </c>
      <c r="BK151" s="195">
        <f t="shared" si="19"/>
        <v>0</v>
      </c>
      <c r="BL151" s="14" t="s">
        <v>154</v>
      </c>
      <c r="BM151" s="194" t="s">
        <v>981</v>
      </c>
    </row>
    <row r="152" spans="1:65" s="2" customFormat="1" ht="16.5" customHeight="1">
      <c r="A152" s="31"/>
      <c r="B152" s="32"/>
      <c r="C152" s="196" t="s">
        <v>312</v>
      </c>
      <c r="D152" s="196" t="s">
        <v>171</v>
      </c>
      <c r="E152" s="197" t="s">
        <v>800</v>
      </c>
      <c r="F152" s="198" t="s">
        <v>801</v>
      </c>
      <c r="G152" s="199" t="s">
        <v>425</v>
      </c>
      <c r="H152" s="200">
        <v>16</v>
      </c>
      <c r="I152" s="201"/>
      <c r="J152" s="202">
        <f t="shared" si="10"/>
        <v>0</v>
      </c>
      <c r="K152" s="198" t="s">
        <v>153</v>
      </c>
      <c r="L152" s="203"/>
      <c r="M152" s="204" t="s">
        <v>1</v>
      </c>
      <c r="N152" s="205" t="s">
        <v>41</v>
      </c>
      <c r="O152" s="68"/>
      <c r="P152" s="192">
        <f t="shared" si="11"/>
        <v>0</v>
      </c>
      <c r="Q152" s="192">
        <v>8.0000000000000004E-4</v>
      </c>
      <c r="R152" s="192">
        <f t="shared" si="12"/>
        <v>1.2800000000000001E-2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175</v>
      </c>
      <c r="AT152" s="194" t="s">
        <v>171</v>
      </c>
      <c r="AU152" s="194" t="s">
        <v>86</v>
      </c>
      <c r="AY152" s="14" t="s">
        <v>147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154</v>
      </c>
      <c r="BM152" s="194" t="s">
        <v>982</v>
      </c>
    </row>
    <row r="153" spans="1:65" s="12" customFormat="1" ht="22.9" customHeight="1">
      <c r="B153" s="167"/>
      <c r="C153" s="168"/>
      <c r="D153" s="169" t="s">
        <v>75</v>
      </c>
      <c r="E153" s="181" t="s">
        <v>191</v>
      </c>
      <c r="F153" s="181" t="s">
        <v>487</v>
      </c>
      <c r="G153" s="168"/>
      <c r="H153" s="168"/>
      <c r="I153" s="171"/>
      <c r="J153" s="182">
        <f>BK153</f>
        <v>0</v>
      </c>
      <c r="K153" s="168"/>
      <c r="L153" s="173"/>
      <c r="M153" s="174"/>
      <c r="N153" s="175"/>
      <c r="O153" s="175"/>
      <c r="P153" s="176">
        <f>P154</f>
        <v>0</v>
      </c>
      <c r="Q153" s="175"/>
      <c r="R153" s="176">
        <f>R154</f>
        <v>0</v>
      </c>
      <c r="S153" s="175"/>
      <c r="T153" s="177">
        <f>T154</f>
        <v>17.099999999999998</v>
      </c>
      <c r="AR153" s="178" t="s">
        <v>84</v>
      </c>
      <c r="AT153" s="179" t="s">
        <v>75</v>
      </c>
      <c r="AU153" s="179" t="s">
        <v>84</v>
      </c>
      <c r="AY153" s="178" t="s">
        <v>147</v>
      </c>
      <c r="BK153" s="180">
        <f>BK154</f>
        <v>0</v>
      </c>
    </row>
    <row r="154" spans="1:65" s="2" customFormat="1" ht="16.5" customHeight="1">
      <c r="A154" s="31"/>
      <c r="B154" s="32"/>
      <c r="C154" s="183" t="s">
        <v>348</v>
      </c>
      <c r="D154" s="183" t="s">
        <v>149</v>
      </c>
      <c r="E154" s="184" t="s">
        <v>866</v>
      </c>
      <c r="F154" s="185" t="s">
        <v>867</v>
      </c>
      <c r="G154" s="186" t="s">
        <v>182</v>
      </c>
      <c r="H154" s="187">
        <v>95</v>
      </c>
      <c r="I154" s="188"/>
      <c r="J154" s="189">
        <f>ROUND(I154*H154,2)</f>
        <v>0</v>
      </c>
      <c r="K154" s="185" t="s">
        <v>153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0.18</v>
      </c>
      <c r="T154" s="193">
        <f>S154*H154</f>
        <v>17.099999999999998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154</v>
      </c>
      <c r="BM154" s="194" t="s">
        <v>983</v>
      </c>
    </row>
    <row r="155" spans="1:65" s="12" customFormat="1" ht="22.9" customHeight="1">
      <c r="B155" s="167"/>
      <c r="C155" s="168"/>
      <c r="D155" s="169" t="s">
        <v>75</v>
      </c>
      <c r="E155" s="181" t="s">
        <v>544</v>
      </c>
      <c r="F155" s="181" t="s">
        <v>545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SUM(P156:P162)</f>
        <v>0</v>
      </c>
      <c r="Q155" s="175"/>
      <c r="R155" s="176">
        <f>SUM(R156:R162)</f>
        <v>0</v>
      </c>
      <c r="S155" s="175"/>
      <c r="T155" s="177">
        <f>SUM(T156:T162)</f>
        <v>0</v>
      </c>
      <c r="AR155" s="178" t="s">
        <v>84</v>
      </c>
      <c r="AT155" s="179" t="s">
        <v>75</v>
      </c>
      <c r="AU155" s="179" t="s">
        <v>84</v>
      </c>
      <c r="AY155" s="178" t="s">
        <v>147</v>
      </c>
      <c r="BK155" s="180">
        <f>SUM(BK156:BK162)</f>
        <v>0</v>
      </c>
    </row>
    <row r="156" spans="1:65" s="2" customFormat="1" ht="16.5" customHeight="1">
      <c r="A156" s="31"/>
      <c r="B156" s="32"/>
      <c r="C156" s="183" t="s">
        <v>412</v>
      </c>
      <c r="D156" s="183" t="s">
        <v>149</v>
      </c>
      <c r="E156" s="184" t="s">
        <v>555</v>
      </c>
      <c r="F156" s="185" t="s">
        <v>556</v>
      </c>
      <c r="G156" s="186" t="s">
        <v>174</v>
      </c>
      <c r="H156" s="187">
        <v>17.100000000000001</v>
      </c>
      <c r="I156" s="188"/>
      <c r="J156" s="189">
        <f t="shared" ref="J156:J162" si="20">ROUND(I156*H156,2)</f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 t="shared" ref="P156:P162" si="21">O156*H156</f>
        <v>0</v>
      </c>
      <c r="Q156" s="192">
        <v>0</v>
      </c>
      <c r="R156" s="192">
        <f t="shared" ref="R156:R162" si="22">Q156*H156</f>
        <v>0</v>
      </c>
      <c r="S156" s="192">
        <v>0</v>
      </c>
      <c r="T156" s="193">
        <f t="shared" ref="T156:T162" si="2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 t="shared" ref="BE156:BE162" si="24">IF(N156="základní",J156,0)</f>
        <v>0</v>
      </c>
      <c r="BF156" s="195">
        <f t="shared" ref="BF156:BF162" si="25">IF(N156="snížená",J156,0)</f>
        <v>0</v>
      </c>
      <c r="BG156" s="195">
        <f t="shared" ref="BG156:BG162" si="26">IF(N156="zákl. přenesená",J156,0)</f>
        <v>0</v>
      </c>
      <c r="BH156" s="195">
        <f t="shared" ref="BH156:BH162" si="27">IF(N156="sníž. přenesená",J156,0)</f>
        <v>0</v>
      </c>
      <c r="BI156" s="195">
        <f t="shared" ref="BI156:BI162" si="28">IF(N156="nulová",J156,0)</f>
        <v>0</v>
      </c>
      <c r="BJ156" s="14" t="s">
        <v>84</v>
      </c>
      <c r="BK156" s="195">
        <f t="shared" ref="BK156:BK162" si="29">ROUND(I156*H156,2)</f>
        <v>0</v>
      </c>
      <c r="BL156" s="14" t="s">
        <v>154</v>
      </c>
      <c r="BM156" s="194" t="s">
        <v>984</v>
      </c>
    </row>
    <row r="157" spans="1:65" s="2" customFormat="1" ht="24.2" customHeight="1">
      <c r="A157" s="31"/>
      <c r="B157" s="32"/>
      <c r="C157" s="183" t="s">
        <v>427</v>
      </c>
      <c r="D157" s="183" t="s">
        <v>149</v>
      </c>
      <c r="E157" s="184" t="s">
        <v>559</v>
      </c>
      <c r="F157" s="185" t="s">
        <v>560</v>
      </c>
      <c r="G157" s="186" t="s">
        <v>174</v>
      </c>
      <c r="H157" s="187">
        <v>51.3</v>
      </c>
      <c r="I157" s="188"/>
      <c r="J157" s="189">
        <f t="shared" si="20"/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 t="shared" si="21"/>
        <v>0</v>
      </c>
      <c r="Q157" s="192">
        <v>0</v>
      </c>
      <c r="R157" s="192">
        <f t="shared" si="22"/>
        <v>0</v>
      </c>
      <c r="S157" s="192">
        <v>0</v>
      </c>
      <c r="T157" s="193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 t="shared" si="24"/>
        <v>0</v>
      </c>
      <c r="BF157" s="195">
        <f t="shared" si="25"/>
        <v>0</v>
      </c>
      <c r="BG157" s="195">
        <f t="shared" si="26"/>
        <v>0</v>
      </c>
      <c r="BH157" s="195">
        <f t="shared" si="27"/>
        <v>0</v>
      </c>
      <c r="BI157" s="195">
        <f t="shared" si="28"/>
        <v>0</v>
      </c>
      <c r="BJ157" s="14" t="s">
        <v>84</v>
      </c>
      <c r="BK157" s="195">
        <f t="shared" si="29"/>
        <v>0</v>
      </c>
      <c r="BL157" s="14" t="s">
        <v>154</v>
      </c>
      <c r="BM157" s="194" t="s">
        <v>985</v>
      </c>
    </row>
    <row r="158" spans="1:65" s="2" customFormat="1" ht="24.2" customHeight="1">
      <c r="A158" s="31"/>
      <c r="B158" s="32"/>
      <c r="C158" s="183" t="s">
        <v>376</v>
      </c>
      <c r="D158" s="183" t="s">
        <v>149</v>
      </c>
      <c r="E158" s="184" t="s">
        <v>986</v>
      </c>
      <c r="F158" s="185" t="s">
        <v>987</v>
      </c>
      <c r="G158" s="186" t="s">
        <v>174</v>
      </c>
      <c r="H158" s="187">
        <v>219.393</v>
      </c>
      <c r="I158" s="188"/>
      <c r="J158" s="189">
        <f t="shared" si="20"/>
        <v>0</v>
      </c>
      <c r="K158" s="185" t="s">
        <v>153</v>
      </c>
      <c r="L158" s="36"/>
      <c r="M158" s="190" t="s">
        <v>1</v>
      </c>
      <c r="N158" s="191" t="s">
        <v>41</v>
      </c>
      <c r="O158" s="68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4" t="s">
        <v>84</v>
      </c>
      <c r="BK158" s="195">
        <f t="shared" si="29"/>
        <v>0</v>
      </c>
      <c r="BL158" s="14" t="s">
        <v>154</v>
      </c>
      <c r="BM158" s="194" t="s">
        <v>988</v>
      </c>
    </row>
    <row r="159" spans="1:65" s="2" customFormat="1" ht="24.2" customHeight="1">
      <c r="A159" s="31"/>
      <c r="B159" s="32"/>
      <c r="C159" s="183" t="s">
        <v>398</v>
      </c>
      <c r="D159" s="183" t="s">
        <v>149</v>
      </c>
      <c r="E159" s="184" t="s">
        <v>551</v>
      </c>
      <c r="F159" s="185" t="s">
        <v>552</v>
      </c>
      <c r="G159" s="186" t="s">
        <v>174</v>
      </c>
      <c r="H159" s="187">
        <v>658.17899999999997</v>
      </c>
      <c r="I159" s="188"/>
      <c r="J159" s="189">
        <f t="shared" si="20"/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4" t="s">
        <v>84</v>
      </c>
      <c r="BK159" s="195">
        <f t="shared" si="29"/>
        <v>0</v>
      </c>
      <c r="BL159" s="14" t="s">
        <v>154</v>
      </c>
      <c r="BM159" s="194" t="s">
        <v>989</v>
      </c>
    </row>
    <row r="160" spans="1:65" s="2" customFormat="1" ht="33" customHeight="1">
      <c r="A160" s="31"/>
      <c r="B160" s="32"/>
      <c r="C160" s="183" t="s">
        <v>443</v>
      </c>
      <c r="D160" s="183" t="s">
        <v>149</v>
      </c>
      <c r="E160" s="184" t="s">
        <v>876</v>
      </c>
      <c r="F160" s="185" t="s">
        <v>877</v>
      </c>
      <c r="G160" s="186" t="s">
        <v>174</v>
      </c>
      <c r="H160" s="187">
        <v>0.85499999999999998</v>
      </c>
      <c r="I160" s="188"/>
      <c r="J160" s="189">
        <f t="shared" si="2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4" t="s">
        <v>84</v>
      </c>
      <c r="BK160" s="195">
        <f t="shared" si="29"/>
        <v>0</v>
      </c>
      <c r="BL160" s="14" t="s">
        <v>154</v>
      </c>
      <c r="BM160" s="194" t="s">
        <v>990</v>
      </c>
    </row>
    <row r="161" spans="1:65" s="2" customFormat="1" ht="37.9" customHeight="1">
      <c r="A161" s="31"/>
      <c r="B161" s="32"/>
      <c r="C161" s="183" t="s">
        <v>439</v>
      </c>
      <c r="D161" s="183" t="s">
        <v>149</v>
      </c>
      <c r="E161" s="184" t="s">
        <v>563</v>
      </c>
      <c r="F161" s="185" t="s">
        <v>564</v>
      </c>
      <c r="G161" s="186" t="s">
        <v>174</v>
      </c>
      <c r="H161" s="187">
        <v>16.245000000000001</v>
      </c>
      <c r="I161" s="188"/>
      <c r="J161" s="189">
        <f t="shared" si="2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4" t="s">
        <v>84</v>
      </c>
      <c r="BK161" s="195">
        <f t="shared" si="29"/>
        <v>0</v>
      </c>
      <c r="BL161" s="14" t="s">
        <v>154</v>
      </c>
      <c r="BM161" s="194" t="s">
        <v>991</v>
      </c>
    </row>
    <row r="162" spans="1:65" s="2" customFormat="1" ht="44.25" customHeight="1">
      <c r="A162" s="31"/>
      <c r="B162" s="32"/>
      <c r="C162" s="183" t="s">
        <v>402</v>
      </c>
      <c r="D162" s="183" t="s">
        <v>149</v>
      </c>
      <c r="E162" s="184" t="s">
        <v>566</v>
      </c>
      <c r="F162" s="185" t="s">
        <v>567</v>
      </c>
      <c r="G162" s="186" t="s">
        <v>174</v>
      </c>
      <c r="H162" s="187">
        <v>219.393</v>
      </c>
      <c r="I162" s="188"/>
      <c r="J162" s="189">
        <f t="shared" si="20"/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4" t="s">
        <v>84</v>
      </c>
      <c r="BK162" s="195">
        <f t="shared" si="29"/>
        <v>0</v>
      </c>
      <c r="BL162" s="14" t="s">
        <v>154</v>
      </c>
      <c r="BM162" s="194" t="s">
        <v>992</v>
      </c>
    </row>
    <row r="163" spans="1:65" s="12" customFormat="1" ht="22.9" customHeight="1">
      <c r="B163" s="167"/>
      <c r="C163" s="168"/>
      <c r="D163" s="169" t="s">
        <v>75</v>
      </c>
      <c r="E163" s="181" t="s">
        <v>573</v>
      </c>
      <c r="F163" s="181" t="s">
        <v>574</v>
      </c>
      <c r="G163" s="168"/>
      <c r="H163" s="168"/>
      <c r="I163" s="171"/>
      <c r="J163" s="182">
        <f>BK163</f>
        <v>0</v>
      </c>
      <c r="K163" s="168"/>
      <c r="L163" s="173"/>
      <c r="M163" s="174"/>
      <c r="N163" s="175"/>
      <c r="O163" s="175"/>
      <c r="P163" s="176">
        <f>P164</f>
        <v>0</v>
      </c>
      <c r="Q163" s="175"/>
      <c r="R163" s="176">
        <f>R164</f>
        <v>0</v>
      </c>
      <c r="S163" s="175"/>
      <c r="T163" s="177">
        <f>T164</f>
        <v>0</v>
      </c>
      <c r="AR163" s="178" t="s">
        <v>84</v>
      </c>
      <c r="AT163" s="179" t="s">
        <v>75</v>
      </c>
      <c r="AU163" s="179" t="s">
        <v>84</v>
      </c>
      <c r="AY163" s="178" t="s">
        <v>147</v>
      </c>
      <c r="BK163" s="180">
        <f>BK164</f>
        <v>0</v>
      </c>
    </row>
    <row r="164" spans="1:65" s="2" customFormat="1" ht="24.2" customHeight="1">
      <c r="A164" s="31"/>
      <c r="B164" s="32"/>
      <c r="C164" s="183" t="s">
        <v>406</v>
      </c>
      <c r="D164" s="183" t="s">
        <v>149</v>
      </c>
      <c r="E164" s="184" t="s">
        <v>883</v>
      </c>
      <c r="F164" s="185" t="s">
        <v>884</v>
      </c>
      <c r="G164" s="186" t="s">
        <v>174</v>
      </c>
      <c r="H164" s="187">
        <v>287.89999999999998</v>
      </c>
      <c r="I164" s="188"/>
      <c r="J164" s="189">
        <f>ROUND(I164*H164,2)</f>
        <v>0</v>
      </c>
      <c r="K164" s="185" t="s">
        <v>153</v>
      </c>
      <c r="L164" s="36"/>
      <c r="M164" s="190" t="s">
        <v>1</v>
      </c>
      <c r="N164" s="191" t="s">
        <v>41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86</v>
      </c>
      <c r="AY164" s="14" t="s">
        <v>147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154</v>
      </c>
      <c r="BM164" s="194" t="s">
        <v>993</v>
      </c>
    </row>
    <row r="165" spans="1:65" s="12" customFormat="1" ht="25.9" customHeight="1">
      <c r="B165" s="167"/>
      <c r="C165" s="168"/>
      <c r="D165" s="169" t="s">
        <v>75</v>
      </c>
      <c r="E165" s="170" t="s">
        <v>579</v>
      </c>
      <c r="F165" s="170" t="s">
        <v>580</v>
      </c>
      <c r="G165" s="168"/>
      <c r="H165" s="168"/>
      <c r="I165" s="171"/>
      <c r="J165" s="172">
        <f>BK165</f>
        <v>0</v>
      </c>
      <c r="K165" s="168"/>
      <c r="L165" s="173"/>
      <c r="M165" s="174"/>
      <c r="N165" s="175"/>
      <c r="O165" s="175"/>
      <c r="P165" s="176">
        <f>P166</f>
        <v>0</v>
      </c>
      <c r="Q165" s="175"/>
      <c r="R165" s="176">
        <f>R166</f>
        <v>2.547E-2</v>
      </c>
      <c r="S165" s="175"/>
      <c r="T165" s="177">
        <f>T166</f>
        <v>0</v>
      </c>
      <c r="AR165" s="178" t="s">
        <v>86</v>
      </c>
      <c r="AT165" s="179" t="s">
        <v>75</v>
      </c>
      <c r="AU165" s="179" t="s">
        <v>76</v>
      </c>
      <c r="AY165" s="178" t="s">
        <v>147</v>
      </c>
      <c r="BK165" s="180">
        <f>BK166</f>
        <v>0</v>
      </c>
    </row>
    <row r="166" spans="1:65" s="12" customFormat="1" ht="22.9" customHeight="1">
      <c r="B166" s="167"/>
      <c r="C166" s="168"/>
      <c r="D166" s="169" t="s">
        <v>75</v>
      </c>
      <c r="E166" s="181" t="s">
        <v>994</v>
      </c>
      <c r="F166" s="181" t="s">
        <v>995</v>
      </c>
      <c r="G166" s="168"/>
      <c r="H166" s="168"/>
      <c r="I166" s="171"/>
      <c r="J166" s="182">
        <f>BK166</f>
        <v>0</v>
      </c>
      <c r="K166" s="168"/>
      <c r="L166" s="173"/>
      <c r="M166" s="174"/>
      <c r="N166" s="175"/>
      <c r="O166" s="175"/>
      <c r="P166" s="176">
        <f>SUM(P167:P168)</f>
        <v>0</v>
      </c>
      <c r="Q166" s="175"/>
      <c r="R166" s="176">
        <f>SUM(R167:R168)</f>
        <v>2.547E-2</v>
      </c>
      <c r="S166" s="175"/>
      <c r="T166" s="177">
        <f>SUM(T167:T168)</f>
        <v>0</v>
      </c>
      <c r="AR166" s="178" t="s">
        <v>86</v>
      </c>
      <c r="AT166" s="179" t="s">
        <v>75</v>
      </c>
      <c r="AU166" s="179" t="s">
        <v>84</v>
      </c>
      <c r="AY166" s="178" t="s">
        <v>147</v>
      </c>
      <c r="BK166" s="180">
        <f>SUM(BK167:BK168)</f>
        <v>0</v>
      </c>
    </row>
    <row r="167" spans="1:65" s="2" customFormat="1" ht="24.2" customHeight="1">
      <c r="A167" s="31"/>
      <c r="B167" s="32"/>
      <c r="C167" s="183" t="s">
        <v>336</v>
      </c>
      <c r="D167" s="183" t="s">
        <v>149</v>
      </c>
      <c r="E167" s="184" t="s">
        <v>996</v>
      </c>
      <c r="F167" s="185" t="s">
        <v>997</v>
      </c>
      <c r="G167" s="186" t="s">
        <v>425</v>
      </c>
      <c r="H167" s="187">
        <v>18</v>
      </c>
      <c r="I167" s="188"/>
      <c r="J167" s="189">
        <f>ROUND(I167*H167,2)</f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218</v>
      </c>
      <c r="AT167" s="194" t="s">
        <v>149</v>
      </c>
      <c r="AU167" s="194" t="s">
        <v>86</v>
      </c>
      <c r="AY167" s="14" t="s">
        <v>147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84</v>
      </c>
      <c r="BK167" s="195">
        <f>ROUND(I167*H167,2)</f>
        <v>0</v>
      </c>
      <c r="BL167" s="14" t="s">
        <v>218</v>
      </c>
      <c r="BM167" s="194" t="s">
        <v>998</v>
      </c>
    </row>
    <row r="168" spans="1:65" s="2" customFormat="1" ht="24.2" customHeight="1">
      <c r="A168" s="31"/>
      <c r="B168" s="32"/>
      <c r="C168" s="183" t="s">
        <v>352</v>
      </c>
      <c r="D168" s="183" t="s">
        <v>149</v>
      </c>
      <c r="E168" s="184" t="s">
        <v>999</v>
      </c>
      <c r="F168" s="185" t="s">
        <v>1000</v>
      </c>
      <c r="G168" s="186" t="s">
        <v>182</v>
      </c>
      <c r="H168" s="187">
        <v>9</v>
      </c>
      <c r="I168" s="188"/>
      <c r="J168" s="189">
        <f>ROUND(I168*H168,2)</f>
        <v>0</v>
      </c>
      <c r="K168" s="185" t="s">
        <v>153</v>
      </c>
      <c r="L168" s="36"/>
      <c r="M168" s="206" t="s">
        <v>1</v>
      </c>
      <c r="N168" s="207" t="s">
        <v>41</v>
      </c>
      <c r="O168" s="208"/>
      <c r="P168" s="209">
        <f>O168*H168</f>
        <v>0</v>
      </c>
      <c r="Q168" s="209">
        <v>2.8300000000000001E-3</v>
      </c>
      <c r="R168" s="209">
        <f>Q168*H168</f>
        <v>2.547E-2</v>
      </c>
      <c r="S168" s="209">
        <v>0</v>
      </c>
      <c r="T168" s="21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218</v>
      </c>
      <c r="AT168" s="194" t="s">
        <v>149</v>
      </c>
      <c r="AU168" s="194" t="s">
        <v>86</v>
      </c>
      <c r="AY168" s="14" t="s">
        <v>147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84</v>
      </c>
      <c r="BK168" s="195">
        <f>ROUND(I168*H168,2)</f>
        <v>0</v>
      </c>
      <c r="BL168" s="14" t="s">
        <v>218</v>
      </c>
      <c r="BM168" s="194" t="s">
        <v>1001</v>
      </c>
    </row>
    <row r="169" spans="1:65" s="2" customFormat="1" ht="6.95" customHeight="1">
      <c r="A169" s="3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36"/>
      <c r="M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</row>
  </sheetData>
  <sheetProtection algorithmName="SHA-512" hashValue="eO72orPoIc8Z3zbIr05AIU33eay0rvxrZ79Ju6tWVbTd4J65UQPti/3hcSxUhnMR7CbZQbUKiDyUK/i6pwl/Tw==" saltValue="gx63T23wvJL7W9eD6vPL9zyV62p2f1euXCU7xqlkMysKfJfU1s1jO9hZztmLHgRUWcVnz8lqlpWsTIyDkR4U1Q==" spinCount="100000" sheet="1" objects="1" scenarios="1" formatColumns="0" formatRows="0" autoFilter="0"/>
  <autoFilter ref="C124:K16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98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1002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ROUND((SUM(BE129:BE223)),  2)</f>
        <v>0</v>
      </c>
      <c r="G33" s="31"/>
      <c r="H33" s="31"/>
      <c r="I33" s="121">
        <v>0.21</v>
      </c>
      <c r="J33" s="120">
        <f>ROUND(((SUM(BE129:BE223))*I33),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ROUND((SUM(BF129:BF223)),  2)</f>
        <v>0</v>
      </c>
      <c r="G34" s="31"/>
      <c r="H34" s="31"/>
      <c r="I34" s="121">
        <v>0.15</v>
      </c>
      <c r="J34" s="120">
        <f>ROUND(((SUM(BF129:BF223))*I34),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ROUND((SUM(BG129:BG223)),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ROUND((SUM(BH129:BH223)),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ROUND((SUM(BI129:BI223)),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300.2 - Kanalizace ul. Jeronýmova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J130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J131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596</v>
      </c>
      <c r="E99" s="153"/>
      <c r="F99" s="153"/>
      <c r="G99" s="153"/>
      <c r="H99" s="153"/>
      <c r="I99" s="153"/>
      <c r="J99" s="154">
        <f>J143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125</v>
      </c>
      <c r="E100" s="153"/>
      <c r="F100" s="153"/>
      <c r="G100" s="153"/>
      <c r="H100" s="153"/>
      <c r="I100" s="153"/>
      <c r="J100" s="154">
        <f>J145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597</v>
      </c>
      <c r="E101" s="153"/>
      <c r="F101" s="153"/>
      <c r="G101" s="153"/>
      <c r="H101" s="153"/>
      <c r="I101" s="153"/>
      <c r="J101" s="154">
        <f>J148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126</v>
      </c>
      <c r="E102" s="153"/>
      <c r="F102" s="153"/>
      <c r="G102" s="153"/>
      <c r="H102" s="153"/>
      <c r="I102" s="153"/>
      <c r="J102" s="154">
        <f>J155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598</v>
      </c>
      <c r="E103" s="153"/>
      <c r="F103" s="153"/>
      <c r="G103" s="153"/>
      <c r="H103" s="153"/>
      <c r="I103" s="153"/>
      <c r="J103" s="154">
        <f>J162</f>
        <v>0</v>
      </c>
      <c r="K103" s="151"/>
      <c r="L103" s="155"/>
    </row>
    <row r="104" spans="1:31" s="10" customFormat="1" ht="14.85" customHeight="1">
      <c r="B104" s="150"/>
      <c r="C104" s="151"/>
      <c r="D104" s="152" t="s">
        <v>599</v>
      </c>
      <c r="E104" s="153"/>
      <c r="F104" s="153"/>
      <c r="G104" s="153"/>
      <c r="H104" s="153"/>
      <c r="I104" s="153"/>
      <c r="J104" s="154">
        <f>J163</f>
        <v>0</v>
      </c>
      <c r="K104" s="151"/>
      <c r="L104" s="155"/>
    </row>
    <row r="105" spans="1:31" s="10" customFormat="1" ht="14.85" customHeight="1">
      <c r="B105" s="150"/>
      <c r="C105" s="151"/>
      <c r="D105" s="152" t="s">
        <v>600</v>
      </c>
      <c r="E105" s="153"/>
      <c r="F105" s="153"/>
      <c r="G105" s="153"/>
      <c r="H105" s="153"/>
      <c r="I105" s="153"/>
      <c r="J105" s="154">
        <f>J182</f>
        <v>0</v>
      </c>
      <c r="K105" s="151"/>
      <c r="L105" s="155"/>
    </row>
    <row r="106" spans="1:31" s="10" customFormat="1" ht="14.85" customHeight="1">
      <c r="B106" s="150"/>
      <c r="C106" s="151"/>
      <c r="D106" s="152" t="s">
        <v>601</v>
      </c>
      <c r="E106" s="153"/>
      <c r="F106" s="153"/>
      <c r="G106" s="153"/>
      <c r="H106" s="153"/>
      <c r="I106" s="153"/>
      <c r="J106" s="154">
        <f>J195</f>
        <v>0</v>
      </c>
      <c r="K106" s="151"/>
      <c r="L106" s="155"/>
    </row>
    <row r="107" spans="1:31" s="10" customFormat="1" ht="19.899999999999999" customHeight="1">
      <c r="B107" s="150"/>
      <c r="C107" s="151"/>
      <c r="D107" s="152" t="s">
        <v>602</v>
      </c>
      <c r="E107" s="153"/>
      <c r="F107" s="153"/>
      <c r="G107" s="153"/>
      <c r="H107" s="153"/>
      <c r="I107" s="153"/>
      <c r="J107" s="154">
        <f>J202</f>
        <v>0</v>
      </c>
      <c r="K107" s="151"/>
      <c r="L107" s="155"/>
    </row>
    <row r="108" spans="1:31" s="10" customFormat="1" ht="19.899999999999999" customHeight="1">
      <c r="B108" s="150"/>
      <c r="C108" s="151"/>
      <c r="D108" s="152" t="s">
        <v>128</v>
      </c>
      <c r="E108" s="153"/>
      <c r="F108" s="153"/>
      <c r="G108" s="153"/>
      <c r="H108" s="153"/>
      <c r="I108" s="153"/>
      <c r="J108" s="154">
        <f>J212</f>
        <v>0</v>
      </c>
      <c r="K108" s="151"/>
      <c r="L108" s="155"/>
    </row>
    <row r="109" spans="1:31" s="10" customFormat="1" ht="19.899999999999999" customHeight="1">
      <c r="B109" s="150"/>
      <c r="C109" s="151"/>
      <c r="D109" s="152" t="s">
        <v>129</v>
      </c>
      <c r="E109" s="153"/>
      <c r="F109" s="153"/>
      <c r="G109" s="153"/>
      <c r="H109" s="153"/>
      <c r="I109" s="153"/>
      <c r="J109" s="154">
        <f>J221</f>
        <v>0</v>
      </c>
      <c r="K109" s="151"/>
      <c r="L109" s="155"/>
    </row>
    <row r="110" spans="1:31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132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59" t="str">
        <f>E7</f>
        <v>Rekonstrukce ul. Královská cesta (úsek Polepská - Vávrova), Kolín</v>
      </c>
      <c r="F119" s="260"/>
      <c r="G119" s="260"/>
      <c r="H119" s="260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115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15" t="str">
        <f>E9</f>
        <v>300.2 - Kanalizace ul. Jeronýmova</v>
      </c>
      <c r="F121" s="261"/>
      <c r="G121" s="261"/>
      <c r="H121" s="261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F12</f>
        <v>Kolín</v>
      </c>
      <c r="G123" s="33"/>
      <c r="H123" s="33"/>
      <c r="I123" s="26" t="s">
        <v>22</v>
      </c>
      <c r="J123" s="63" t="str">
        <f>IF(J12="","",J12)</f>
        <v>6. 12. 2022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24</v>
      </c>
      <c r="D125" s="33"/>
      <c r="E125" s="33"/>
      <c r="F125" s="24" t="str">
        <f>E15</f>
        <v>Město Kolín</v>
      </c>
      <c r="G125" s="33"/>
      <c r="H125" s="33"/>
      <c r="I125" s="26" t="s">
        <v>30</v>
      </c>
      <c r="J125" s="29" t="str">
        <f>E21</f>
        <v>TIMAO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28</v>
      </c>
      <c r="D126" s="33"/>
      <c r="E126" s="33"/>
      <c r="F126" s="24" t="str">
        <f>IF(E18="","",E18)</f>
        <v>Vyplň údaj</v>
      </c>
      <c r="G126" s="33"/>
      <c r="H126" s="33"/>
      <c r="I126" s="26" t="s">
        <v>33</v>
      </c>
      <c r="J126" s="29" t="str">
        <f>E24</f>
        <v xml:space="preserve"> 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56"/>
      <c r="B128" s="157"/>
      <c r="C128" s="158" t="s">
        <v>133</v>
      </c>
      <c r="D128" s="159" t="s">
        <v>61</v>
      </c>
      <c r="E128" s="159" t="s">
        <v>57</v>
      </c>
      <c r="F128" s="159" t="s">
        <v>58</v>
      </c>
      <c r="G128" s="159" t="s">
        <v>134</v>
      </c>
      <c r="H128" s="159" t="s">
        <v>135</v>
      </c>
      <c r="I128" s="159" t="s">
        <v>136</v>
      </c>
      <c r="J128" s="159" t="s">
        <v>119</v>
      </c>
      <c r="K128" s="160" t="s">
        <v>137</v>
      </c>
      <c r="L128" s="161"/>
      <c r="M128" s="72" t="s">
        <v>1</v>
      </c>
      <c r="N128" s="73" t="s">
        <v>40</v>
      </c>
      <c r="O128" s="73" t="s">
        <v>138</v>
      </c>
      <c r="P128" s="73" t="s">
        <v>139</v>
      </c>
      <c r="Q128" s="73" t="s">
        <v>140</v>
      </c>
      <c r="R128" s="73" t="s">
        <v>141</v>
      </c>
      <c r="S128" s="73" t="s">
        <v>142</v>
      </c>
      <c r="T128" s="74" t="s">
        <v>143</v>
      </c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</row>
    <row r="129" spans="1:65" s="2" customFormat="1" ht="22.9" customHeight="1">
      <c r="A129" s="31"/>
      <c r="B129" s="32"/>
      <c r="C129" s="79" t="s">
        <v>144</v>
      </c>
      <c r="D129" s="33"/>
      <c r="E129" s="33"/>
      <c r="F129" s="33"/>
      <c r="G129" s="33"/>
      <c r="H129" s="33"/>
      <c r="I129" s="33"/>
      <c r="J129" s="162">
        <f>BK129</f>
        <v>0</v>
      </c>
      <c r="K129" s="33"/>
      <c r="L129" s="36"/>
      <c r="M129" s="75"/>
      <c r="N129" s="163"/>
      <c r="O129" s="76"/>
      <c r="P129" s="164">
        <f>P130</f>
        <v>0</v>
      </c>
      <c r="Q129" s="76"/>
      <c r="R129" s="164">
        <f>R130</f>
        <v>1076.62082553</v>
      </c>
      <c r="S129" s="76"/>
      <c r="T129" s="165">
        <f>T130</f>
        <v>116.62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75</v>
      </c>
      <c r="AU129" s="14" t="s">
        <v>121</v>
      </c>
      <c r="BK129" s="166">
        <f>BK130</f>
        <v>0</v>
      </c>
    </row>
    <row r="130" spans="1:65" s="12" customFormat="1" ht="25.9" customHeight="1">
      <c r="B130" s="167"/>
      <c r="C130" s="168"/>
      <c r="D130" s="169" t="s">
        <v>75</v>
      </c>
      <c r="E130" s="170" t="s">
        <v>145</v>
      </c>
      <c r="F130" s="170" t="s">
        <v>146</v>
      </c>
      <c r="G130" s="168"/>
      <c r="H130" s="168"/>
      <c r="I130" s="171"/>
      <c r="J130" s="172">
        <f>BK130</f>
        <v>0</v>
      </c>
      <c r="K130" s="168"/>
      <c r="L130" s="173"/>
      <c r="M130" s="174"/>
      <c r="N130" s="175"/>
      <c r="O130" s="175"/>
      <c r="P130" s="176">
        <f>P131+P143+P145+P148+P155+P162+P202+P212+P221</f>
        <v>0</v>
      </c>
      <c r="Q130" s="175"/>
      <c r="R130" s="176">
        <f>R131+R143+R145+R148+R155+R162+R202+R212+R221</f>
        <v>1076.62082553</v>
      </c>
      <c r="S130" s="175"/>
      <c r="T130" s="177">
        <f>T131+T143+T145+T148+T155+T162+T202+T212+T221</f>
        <v>116.62</v>
      </c>
      <c r="AR130" s="178" t="s">
        <v>84</v>
      </c>
      <c r="AT130" s="179" t="s">
        <v>75</v>
      </c>
      <c r="AU130" s="179" t="s">
        <v>76</v>
      </c>
      <c r="AY130" s="178" t="s">
        <v>147</v>
      </c>
      <c r="BK130" s="180">
        <f>BK131+BK143+BK145+BK148+BK155+BK162+BK202+BK212+BK221</f>
        <v>0</v>
      </c>
    </row>
    <row r="131" spans="1:65" s="12" customFormat="1" ht="22.9" customHeight="1">
      <c r="B131" s="167"/>
      <c r="C131" s="168"/>
      <c r="D131" s="169" t="s">
        <v>75</v>
      </c>
      <c r="E131" s="181" t="s">
        <v>84</v>
      </c>
      <c r="F131" s="181" t="s">
        <v>148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SUM(P132:P142)</f>
        <v>0</v>
      </c>
      <c r="Q131" s="175"/>
      <c r="R131" s="176">
        <f>SUM(R132:R142)</f>
        <v>684.27799440000001</v>
      </c>
      <c r="S131" s="175"/>
      <c r="T131" s="177">
        <f>SUM(T132:T142)</f>
        <v>0</v>
      </c>
      <c r="AR131" s="178" t="s">
        <v>84</v>
      </c>
      <c r="AT131" s="179" t="s">
        <v>75</v>
      </c>
      <c r="AU131" s="179" t="s">
        <v>84</v>
      </c>
      <c r="AY131" s="178" t="s">
        <v>147</v>
      </c>
      <c r="BK131" s="180">
        <f>SUM(BK132:BK142)</f>
        <v>0</v>
      </c>
    </row>
    <row r="132" spans="1:65" s="2" customFormat="1" ht="24.2" customHeight="1">
      <c r="A132" s="31"/>
      <c r="B132" s="32"/>
      <c r="C132" s="183" t="s">
        <v>394</v>
      </c>
      <c r="D132" s="183" t="s">
        <v>149</v>
      </c>
      <c r="E132" s="184" t="s">
        <v>887</v>
      </c>
      <c r="F132" s="185" t="s">
        <v>888</v>
      </c>
      <c r="G132" s="186" t="s">
        <v>182</v>
      </c>
      <c r="H132" s="187">
        <v>5.6</v>
      </c>
      <c r="I132" s="188"/>
      <c r="J132" s="189">
        <f t="shared" ref="J132:J142" si="0">ROUND(I132*H132,2)</f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ref="P132:P142" si="1">O132*H132</f>
        <v>0</v>
      </c>
      <c r="Q132" s="192">
        <v>8.6800000000000002E-3</v>
      </c>
      <c r="R132" s="192">
        <f t="shared" ref="R132:R142" si="2">Q132*H132</f>
        <v>4.8607999999999998E-2</v>
      </c>
      <c r="S132" s="192">
        <v>0</v>
      </c>
      <c r="T132" s="193">
        <f t="shared" ref="T132:T142" si="3"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ref="BE132:BE142" si="4">IF(N132="základní",J132,0)</f>
        <v>0</v>
      </c>
      <c r="BF132" s="195">
        <f t="shared" ref="BF132:BF142" si="5">IF(N132="snížená",J132,0)</f>
        <v>0</v>
      </c>
      <c r="BG132" s="195">
        <f t="shared" ref="BG132:BG142" si="6">IF(N132="zákl. přenesená",J132,0)</f>
        <v>0</v>
      </c>
      <c r="BH132" s="195">
        <f t="shared" ref="BH132:BH142" si="7">IF(N132="sníž. přenesená",J132,0)</f>
        <v>0</v>
      </c>
      <c r="BI132" s="195">
        <f t="shared" ref="BI132:BI142" si="8">IF(N132="nulová",J132,0)</f>
        <v>0</v>
      </c>
      <c r="BJ132" s="14" t="s">
        <v>84</v>
      </c>
      <c r="BK132" s="195">
        <f t="shared" ref="BK132:BK142" si="9">ROUND(I132*H132,2)</f>
        <v>0</v>
      </c>
      <c r="BL132" s="14" t="s">
        <v>154</v>
      </c>
      <c r="BM132" s="194" t="s">
        <v>1003</v>
      </c>
    </row>
    <row r="133" spans="1:65" s="2" customFormat="1" ht="24.2" customHeight="1">
      <c r="A133" s="31"/>
      <c r="B133" s="32"/>
      <c r="C133" s="183" t="s">
        <v>159</v>
      </c>
      <c r="D133" s="183" t="s">
        <v>149</v>
      </c>
      <c r="E133" s="184" t="s">
        <v>609</v>
      </c>
      <c r="F133" s="185" t="s">
        <v>610</v>
      </c>
      <c r="G133" s="186" t="s">
        <v>182</v>
      </c>
      <c r="H133" s="187">
        <v>8.4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6.053E-2</v>
      </c>
      <c r="R133" s="192">
        <f t="shared" si="2"/>
        <v>0.50845200000000002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1004</v>
      </c>
    </row>
    <row r="134" spans="1:65" s="2" customFormat="1" ht="24.2" customHeight="1">
      <c r="A134" s="31"/>
      <c r="B134" s="32"/>
      <c r="C134" s="183" t="s">
        <v>154</v>
      </c>
      <c r="D134" s="183" t="s">
        <v>149</v>
      </c>
      <c r="E134" s="184" t="s">
        <v>621</v>
      </c>
      <c r="F134" s="185" t="s">
        <v>622</v>
      </c>
      <c r="G134" s="186" t="s">
        <v>249</v>
      </c>
      <c r="H134" s="187">
        <v>49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1005</v>
      </c>
    </row>
    <row r="135" spans="1:65" s="2" customFormat="1" ht="37.9" customHeight="1">
      <c r="A135" s="31"/>
      <c r="B135" s="32"/>
      <c r="C135" s="183" t="s">
        <v>166</v>
      </c>
      <c r="D135" s="183" t="s">
        <v>149</v>
      </c>
      <c r="E135" s="184" t="s">
        <v>615</v>
      </c>
      <c r="F135" s="185" t="s">
        <v>616</v>
      </c>
      <c r="G135" s="186" t="s">
        <v>249</v>
      </c>
      <c r="H135" s="187">
        <v>460.51100000000002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1006</v>
      </c>
    </row>
    <row r="136" spans="1:65" s="2" customFormat="1" ht="33" customHeight="1">
      <c r="A136" s="31"/>
      <c r="B136" s="32"/>
      <c r="C136" s="183" t="s">
        <v>431</v>
      </c>
      <c r="D136" s="183" t="s">
        <v>149</v>
      </c>
      <c r="E136" s="184" t="s">
        <v>618</v>
      </c>
      <c r="F136" s="185" t="s">
        <v>619</v>
      </c>
      <c r="G136" s="186" t="s">
        <v>249</v>
      </c>
      <c r="H136" s="187">
        <v>14.14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1007</v>
      </c>
    </row>
    <row r="137" spans="1:65" s="2" customFormat="1" ht="37.9" customHeight="1">
      <c r="A137" s="31"/>
      <c r="B137" s="32"/>
      <c r="C137" s="183" t="s">
        <v>471</v>
      </c>
      <c r="D137" s="183" t="s">
        <v>149</v>
      </c>
      <c r="E137" s="184" t="s">
        <v>631</v>
      </c>
      <c r="F137" s="185" t="s">
        <v>632</v>
      </c>
      <c r="G137" s="186" t="s">
        <v>249</v>
      </c>
      <c r="H137" s="187">
        <v>141.30000000000001</v>
      </c>
      <c r="I137" s="188"/>
      <c r="J137" s="189">
        <f t="shared" si="0"/>
        <v>0</v>
      </c>
      <c r="K137" s="185" t="s">
        <v>153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154</v>
      </c>
      <c r="AT137" s="194" t="s">
        <v>149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1008</v>
      </c>
    </row>
    <row r="138" spans="1:65" s="2" customFormat="1" ht="24.2" customHeight="1">
      <c r="A138" s="31"/>
      <c r="B138" s="32"/>
      <c r="C138" s="183" t="s">
        <v>475</v>
      </c>
      <c r="D138" s="183" t="s">
        <v>149</v>
      </c>
      <c r="E138" s="184" t="s">
        <v>635</v>
      </c>
      <c r="F138" s="185" t="s">
        <v>636</v>
      </c>
      <c r="G138" s="186" t="s">
        <v>249</v>
      </c>
      <c r="H138" s="187">
        <v>141.30000000000001</v>
      </c>
      <c r="I138" s="188"/>
      <c r="J138" s="189">
        <f t="shared" si="0"/>
        <v>0</v>
      </c>
      <c r="K138" s="185" t="s">
        <v>153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86</v>
      </c>
      <c r="AY138" s="14" t="s">
        <v>147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154</v>
      </c>
      <c r="BM138" s="194" t="s">
        <v>1009</v>
      </c>
    </row>
    <row r="139" spans="1:65" s="2" customFormat="1" ht="24.2" customHeight="1">
      <c r="A139" s="31"/>
      <c r="B139" s="32"/>
      <c r="C139" s="183" t="s">
        <v>170</v>
      </c>
      <c r="D139" s="183" t="s">
        <v>149</v>
      </c>
      <c r="E139" s="184" t="s">
        <v>624</v>
      </c>
      <c r="F139" s="185" t="s">
        <v>625</v>
      </c>
      <c r="G139" s="186" t="s">
        <v>152</v>
      </c>
      <c r="H139" s="187">
        <v>638.96</v>
      </c>
      <c r="I139" s="188"/>
      <c r="J139" s="189">
        <f t="shared" si="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6.4000000000000005E-4</v>
      </c>
      <c r="R139" s="192">
        <f t="shared" si="2"/>
        <v>0.40893440000000003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154</v>
      </c>
      <c r="BM139" s="194" t="s">
        <v>1010</v>
      </c>
    </row>
    <row r="140" spans="1:65" s="2" customFormat="1" ht="24.2" customHeight="1">
      <c r="A140" s="31"/>
      <c r="B140" s="32"/>
      <c r="C140" s="183" t="s">
        <v>184</v>
      </c>
      <c r="D140" s="183" t="s">
        <v>149</v>
      </c>
      <c r="E140" s="184" t="s">
        <v>627</v>
      </c>
      <c r="F140" s="185" t="s">
        <v>628</v>
      </c>
      <c r="G140" s="186" t="s">
        <v>152</v>
      </c>
      <c r="H140" s="187">
        <v>638.96</v>
      </c>
      <c r="I140" s="188"/>
      <c r="J140" s="189">
        <f t="shared" si="0"/>
        <v>0</v>
      </c>
      <c r="K140" s="185" t="s">
        <v>153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154</v>
      </c>
      <c r="AT140" s="194" t="s">
        <v>149</v>
      </c>
      <c r="AU140" s="194" t="s">
        <v>86</v>
      </c>
      <c r="AY140" s="14" t="s">
        <v>147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154</v>
      </c>
      <c r="BM140" s="194" t="s">
        <v>1011</v>
      </c>
    </row>
    <row r="141" spans="1:65" s="2" customFormat="1" ht="24.2" customHeight="1">
      <c r="A141" s="31"/>
      <c r="B141" s="32"/>
      <c r="C141" s="183" t="s">
        <v>175</v>
      </c>
      <c r="D141" s="183" t="s">
        <v>149</v>
      </c>
      <c r="E141" s="184" t="s">
        <v>638</v>
      </c>
      <c r="F141" s="185" t="s">
        <v>639</v>
      </c>
      <c r="G141" s="186" t="s">
        <v>249</v>
      </c>
      <c r="H141" s="187">
        <v>359.63799999999998</v>
      </c>
      <c r="I141" s="188"/>
      <c r="J141" s="189">
        <f t="shared" si="0"/>
        <v>0</v>
      </c>
      <c r="K141" s="185" t="s">
        <v>153</v>
      </c>
      <c r="L141" s="36"/>
      <c r="M141" s="190" t="s">
        <v>1</v>
      </c>
      <c r="N141" s="191" t="s">
        <v>41</v>
      </c>
      <c r="O141" s="68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86</v>
      </c>
      <c r="AY141" s="14" t="s">
        <v>147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154</v>
      </c>
      <c r="BM141" s="194" t="s">
        <v>1012</v>
      </c>
    </row>
    <row r="142" spans="1:65" s="2" customFormat="1" ht="16.5" customHeight="1">
      <c r="A142" s="31"/>
      <c r="B142" s="32"/>
      <c r="C142" s="196" t="s">
        <v>191</v>
      </c>
      <c r="D142" s="196" t="s">
        <v>171</v>
      </c>
      <c r="E142" s="197" t="s">
        <v>641</v>
      </c>
      <c r="F142" s="198" t="s">
        <v>642</v>
      </c>
      <c r="G142" s="199" t="s">
        <v>174</v>
      </c>
      <c r="H142" s="200">
        <v>683.31200000000001</v>
      </c>
      <c r="I142" s="201"/>
      <c r="J142" s="202">
        <f t="shared" si="0"/>
        <v>0</v>
      </c>
      <c r="K142" s="198" t="s">
        <v>153</v>
      </c>
      <c r="L142" s="203"/>
      <c r="M142" s="204" t="s">
        <v>1</v>
      </c>
      <c r="N142" s="205" t="s">
        <v>41</v>
      </c>
      <c r="O142" s="68"/>
      <c r="P142" s="192">
        <f t="shared" si="1"/>
        <v>0</v>
      </c>
      <c r="Q142" s="192">
        <v>1</v>
      </c>
      <c r="R142" s="192">
        <f t="shared" si="2"/>
        <v>683.31200000000001</v>
      </c>
      <c r="S142" s="192">
        <v>0</v>
      </c>
      <c r="T142" s="19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175</v>
      </c>
      <c r="AT142" s="194" t="s">
        <v>171</v>
      </c>
      <c r="AU142" s="194" t="s">
        <v>86</v>
      </c>
      <c r="AY142" s="14" t="s">
        <v>147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4" t="s">
        <v>84</v>
      </c>
      <c r="BK142" s="195">
        <f t="shared" si="9"/>
        <v>0</v>
      </c>
      <c r="BL142" s="14" t="s">
        <v>154</v>
      </c>
      <c r="BM142" s="194" t="s">
        <v>1013</v>
      </c>
    </row>
    <row r="143" spans="1:65" s="12" customFormat="1" ht="22.9" customHeight="1">
      <c r="B143" s="167"/>
      <c r="C143" s="168"/>
      <c r="D143" s="169" t="s">
        <v>75</v>
      </c>
      <c r="E143" s="181" t="s">
        <v>177</v>
      </c>
      <c r="F143" s="181" t="s">
        <v>178</v>
      </c>
      <c r="G143" s="168"/>
      <c r="H143" s="168"/>
      <c r="I143" s="171"/>
      <c r="J143" s="182">
        <f>BK143</f>
        <v>0</v>
      </c>
      <c r="K143" s="168"/>
      <c r="L143" s="173"/>
      <c r="M143" s="174"/>
      <c r="N143" s="175"/>
      <c r="O143" s="175"/>
      <c r="P143" s="176">
        <f>P144</f>
        <v>0</v>
      </c>
      <c r="Q143" s="175"/>
      <c r="R143" s="176">
        <f>R144</f>
        <v>0</v>
      </c>
      <c r="S143" s="175"/>
      <c r="T143" s="177">
        <f>T144</f>
        <v>87.525000000000006</v>
      </c>
      <c r="AR143" s="178" t="s">
        <v>84</v>
      </c>
      <c r="AT143" s="179" t="s">
        <v>75</v>
      </c>
      <c r="AU143" s="179" t="s">
        <v>84</v>
      </c>
      <c r="AY143" s="178" t="s">
        <v>147</v>
      </c>
      <c r="BK143" s="180">
        <f>BK144</f>
        <v>0</v>
      </c>
    </row>
    <row r="144" spans="1:65" s="2" customFormat="1" ht="24.2" customHeight="1">
      <c r="A144" s="31"/>
      <c r="B144" s="32"/>
      <c r="C144" s="183" t="s">
        <v>203</v>
      </c>
      <c r="D144" s="183" t="s">
        <v>149</v>
      </c>
      <c r="E144" s="184" t="s">
        <v>1014</v>
      </c>
      <c r="F144" s="185" t="s">
        <v>1015</v>
      </c>
      <c r="G144" s="186" t="s">
        <v>152</v>
      </c>
      <c r="H144" s="187">
        <v>194.5</v>
      </c>
      <c r="I144" s="188"/>
      <c r="J144" s="189">
        <f>ROUND(I144*H144,2)</f>
        <v>0</v>
      </c>
      <c r="K144" s="185" t="s">
        <v>153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0.45</v>
      </c>
      <c r="T144" s="193">
        <f>S144*H144</f>
        <v>87.525000000000006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154</v>
      </c>
      <c r="AT144" s="194" t="s">
        <v>149</v>
      </c>
      <c r="AU144" s="194" t="s">
        <v>86</v>
      </c>
      <c r="AY144" s="14" t="s">
        <v>147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154</v>
      </c>
      <c r="BM144" s="194" t="s">
        <v>1016</v>
      </c>
    </row>
    <row r="145" spans="1:65" s="12" customFormat="1" ht="22.9" customHeight="1">
      <c r="B145" s="167"/>
      <c r="C145" s="168"/>
      <c r="D145" s="169" t="s">
        <v>75</v>
      </c>
      <c r="E145" s="181" t="s">
        <v>86</v>
      </c>
      <c r="F145" s="181" t="s">
        <v>245</v>
      </c>
      <c r="G145" s="168"/>
      <c r="H145" s="168"/>
      <c r="I145" s="171"/>
      <c r="J145" s="182">
        <f>BK145</f>
        <v>0</v>
      </c>
      <c r="K145" s="168"/>
      <c r="L145" s="173"/>
      <c r="M145" s="174"/>
      <c r="N145" s="175"/>
      <c r="O145" s="175"/>
      <c r="P145" s="176">
        <f>SUM(P146:P147)</f>
        <v>0</v>
      </c>
      <c r="Q145" s="175"/>
      <c r="R145" s="176">
        <f>SUM(R146:R147)</f>
        <v>0.37029999999999996</v>
      </c>
      <c r="S145" s="175"/>
      <c r="T145" s="177">
        <f>SUM(T146:T147)</f>
        <v>0</v>
      </c>
      <c r="AR145" s="178" t="s">
        <v>84</v>
      </c>
      <c r="AT145" s="179" t="s">
        <v>75</v>
      </c>
      <c r="AU145" s="179" t="s">
        <v>84</v>
      </c>
      <c r="AY145" s="178" t="s">
        <v>147</v>
      </c>
      <c r="BK145" s="180">
        <f>SUM(BK146:BK147)</f>
        <v>0</v>
      </c>
    </row>
    <row r="146" spans="1:65" s="2" customFormat="1" ht="16.5" customHeight="1">
      <c r="A146" s="31"/>
      <c r="B146" s="32"/>
      <c r="C146" s="183" t="s">
        <v>207</v>
      </c>
      <c r="D146" s="183" t="s">
        <v>149</v>
      </c>
      <c r="E146" s="184" t="s">
        <v>647</v>
      </c>
      <c r="F146" s="185" t="s">
        <v>648</v>
      </c>
      <c r="G146" s="186" t="s">
        <v>182</v>
      </c>
      <c r="H146" s="187">
        <v>50</v>
      </c>
      <c r="I146" s="188"/>
      <c r="J146" s="189">
        <f>ROUND(I146*H146,2)</f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7.1900000000000002E-3</v>
      </c>
      <c r="R146" s="192">
        <f>Q146*H146</f>
        <v>0.35949999999999999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154</v>
      </c>
      <c r="BM146" s="194" t="s">
        <v>1017</v>
      </c>
    </row>
    <row r="147" spans="1:65" s="2" customFormat="1" ht="24.2" customHeight="1">
      <c r="A147" s="31"/>
      <c r="B147" s="32"/>
      <c r="C147" s="183" t="s">
        <v>195</v>
      </c>
      <c r="D147" s="183" t="s">
        <v>149</v>
      </c>
      <c r="E147" s="184" t="s">
        <v>650</v>
      </c>
      <c r="F147" s="185" t="s">
        <v>651</v>
      </c>
      <c r="G147" s="186" t="s">
        <v>652</v>
      </c>
      <c r="H147" s="187">
        <v>360</v>
      </c>
      <c r="I147" s="188"/>
      <c r="J147" s="189">
        <f>ROUND(I147*H147,2)</f>
        <v>0</v>
      </c>
      <c r="K147" s="185" t="s">
        <v>153</v>
      </c>
      <c r="L147" s="36"/>
      <c r="M147" s="190" t="s">
        <v>1</v>
      </c>
      <c r="N147" s="191" t="s">
        <v>41</v>
      </c>
      <c r="O147" s="68"/>
      <c r="P147" s="192">
        <f>O147*H147</f>
        <v>0</v>
      </c>
      <c r="Q147" s="192">
        <v>3.0000000000000001E-5</v>
      </c>
      <c r="R147" s="192">
        <f>Q147*H147</f>
        <v>1.0800000000000001E-2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86</v>
      </c>
      <c r="AY147" s="14" t="s">
        <v>147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84</v>
      </c>
      <c r="BK147" s="195">
        <f>ROUND(I147*H147,2)</f>
        <v>0</v>
      </c>
      <c r="BL147" s="14" t="s">
        <v>154</v>
      </c>
      <c r="BM147" s="194" t="s">
        <v>1018</v>
      </c>
    </row>
    <row r="148" spans="1:65" s="12" customFormat="1" ht="22.9" customHeight="1">
      <c r="B148" s="167"/>
      <c r="C148" s="168"/>
      <c r="D148" s="169" t="s">
        <v>75</v>
      </c>
      <c r="E148" s="181" t="s">
        <v>154</v>
      </c>
      <c r="F148" s="181" t="s">
        <v>654</v>
      </c>
      <c r="G148" s="168"/>
      <c r="H148" s="168"/>
      <c r="I148" s="171"/>
      <c r="J148" s="182">
        <f>BK148</f>
        <v>0</v>
      </c>
      <c r="K148" s="168"/>
      <c r="L148" s="173"/>
      <c r="M148" s="174"/>
      <c r="N148" s="175"/>
      <c r="O148" s="175"/>
      <c r="P148" s="176">
        <f>SUM(P149:P154)</f>
        <v>0</v>
      </c>
      <c r="Q148" s="175"/>
      <c r="R148" s="176">
        <f>SUM(R149:R154)</f>
        <v>210.28853238000002</v>
      </c>
      <c r="S148" s="175"/>
      <c r="T148" s="177">
        <f>SUM(T149:T154)</f>
        <v>0</v>
      </c>
      <c r="AR148" s="178" t="s">
        <v>84</v>
      </c>
      <c r="AT148" s="179" t="s">
        <v>75</v>
      </c>
      <c r="AU148" s="179" t="s">
        <v>84</v>
      </c>
      <c r="AY148" s="178" t="s">
        <v>147</v>
      </c>
      <c r="BK148" s="180">
        <f>SUM(BK149:BK154)</f>
        <v>0</v>
      </c>
    </row>
    <row r="149" spans="1:65" s="2" customFormat="1" ht="24.2" customHeight="1">
      <c r="A149" s="31"/>
      <c r="B149" s="32"/>
      <c r="C149" s="183" t="s">
        <v>211</v>
      </c>
      <c r="D149" s="183" t="s">
        <v>149</v>
      </c>
      <c r="E149" s="184" t="s">
        <v>658</v>
      </c>
      <c r="F149" s="185" t="s">
        <v>659</v>
      </c>
      <c r="G149" s="186" t="s">
        <v>249</v>
      </c>
      <c r="H149" s="187">
        <v>86.572999999999993</v>
      </c>
      <c r="I149" s="188"/>
      <c r="J149" s="189">
        <f t="shared" ref="J149:J154" si="10">ROUND(I149*H149,2)</f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 t="shared" ref="P149:P154" si="11">O149*H149</f>
        <v>0</v>
      </c>
      <c r="Q149" s="192">
        <v>0</v>
      </c>
      <c r="R149" s="192">
        <f t="shared" ref="R149:R154" si="12">Q149*H149</f>
        <v>0</v>
      </c>
      <c r="S149" s="192">
        <v>0</v>
      </c>
      <c r="T149" s="193">
        <f t="shared" ref="T149:T154" si="1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86</v>
      </c>
      <c r="AY149" s="14" t="s">
        <v>147</v>
      </c>
      <c r="BE149" s="195">
        <f t="shared" ref="BE149:BE154" si="14">IF(N149="základní",J149,0)</f>
        <v>0</v>
      </c>
      <c r="BF149" s="195">
        <f t="shared" ref="BF149:BF154" si="15">IF(N149="snížená",J149,0)</f>
        <v>0</v>
      </c>
      <c r="BG149" s="195">
        <f t="shared" ref="BG149:BG154" si="16">IF(N149="zákl. přenesená",J149,0)</f>
        <v>0</v>
      </c>
      <c r="BH149" s="195">
        <f t="shared" ref="BH149:BH154" si="17">IF(N149="sníž. přenesená",J149,0)</f>
        <v>0</v>
      </c>
      <c r="BI149" s="195">
        <f t="shared" ref="BI149:BI154" si="18">IF(N149="nulová",J149,0)</f>
        <v>0</v>
      </c>
      <c r="BJ149" s="14" t="s">
        <v>84</v>
      </c>
      <c r="BK149" s="195">
        <f t="shared" ref="BK149:BK154" si="19">ROUND(I149*H149,2)</f>
        <v>0</v>
      </c>
      <c r="BL149" s="14" t="s">
        <v>154</v>
      </c>
      <c r="BM149" s="194" t="s">
        <v>1019</v>
      </c>
    </row>
    <row r="150" spans="1:65" s="2" customFormat="1" ht="16.5" customHeight="1">
      <c r="A150" s="31"/>
      <c r="B150" s="32"/>
      <c r="C150" s="196" t="s">
        <v>8</v>
      </c>
      <c r="D150" s="196" t="s">
        <v>171</v>
      </c>
      <c r="E150" s="197" t="s">
        <v>661</v>
      </c>
      <c r="F150" s="198" t="s">
        <v>662</v>
      </c>
      <c r="G150" s="199" t="s">
        <v>174</v>
      </c>
      <c r="H150" s="200">
        <v>180.93799999999999</v>
      </c>
      <c r="I150" s="201"/>
      <c r="J150" s="202">
        <f t="shared" si="10"/>
        <v>0</v>
      </c>
      <c r="K150" s="198" t="s">
        <v>153</v>
      </c>
      <c r="L150" s="203"/>
      <c r="M150" s="204" t="s">
        <v>1</v>
      </c>
      <c r="N150" s="205" t="s">
        <v>41</v>
      </c>
      <c r="O150" s="68"/>
      <c r="P150" s="192">
        <f t="shared" si="11"/>
        <v>0</v>
      </c>
      <c r="Q150" s="192">
        <v>1</v>
      </c>
      <c r="R150" s="192">
        <f t="shared" si="12"/>
        <v>180.93799999999999</v>
      </c>
      <c r="S150" s="192">
        <v>0</v>
      </c>
      <c r="T150" s="19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175</v>
      </c>
      <c r="AT150" s="194" t="s">
        <v>171</v>
      </c>
      <c r="AU150" s="194" t="s">
        <v>86</v>
      </c>
      <c r="AY150" s="14" t="s">
        <v>147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84</v>
      </c>
      <c r="BK150" s="195">
        <f t="shared" si="19"/>
        <v>0</v>
      </c>
      <c r="BL150" s="14" t="s">
        <v>154</v>
      </c>
      <c r="BM150" s="194" t="s">
        <v>1020</v>
      </c>
    </row>
    <row r="151" spans="1:65" s="2" customFormat="1" ht="24.2" customHeight="1">
      <c r="A151" s="31"/>
      <c r="B151" s="32"/>
      <c r="C151" s="183" t="s">
        <v>199</v>
      </c>
      <c r="D151" s="183" t="s">
        <v>149</v>
      </c>
      <c r="E151" s="184" t="s">
        <v>655</v>
      </c>
      <c r="F151" s="185" t="s">
        <v>656</v>
      </c>
      <c r="G151" s="186" t="s">
        <v>249</v>
      </c>
      <c r="H151" s="187">
        <v>14.3</v>
      </c>
      <c r="I151" s="188"/>
      <c r="J151" s="189">
        <f t="shared" si="10"/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 t="shared" si="11"/>
        <v>0</v>
      </c>
      <c r="Q151" s="192">
        <v>1.8907700000000001</v>
      </c>
      <c r="R151" s="192">
        <f t="shared" si="12"/>
        <v>27.038011000000001</v>
      </c>
      <c r="S151" s="192">
        <v>0</v>
      </c>
      <c r="T151" s="19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84</v>
      </c>
      <c r="BK151" s="195">
        <f t="shared" si="19"/>
        <v>0</v>
      </c>
      <c r="BL151" s="14" t="s">
        <v>154</v>
      </c>
      <c r="BM151" s="194" t="s">
        <v>1021</v>
      </c>
    </row>
    <row r="152" spans="1:65" s="2" customFormat="1" ht="24.2" customHeight="1">
      <c r="A152" s="31"/>
      <c r="B152" s="32"/>
      <c r="C152" s="183" t="s">
        <v>455</v>
      </c>
      <c r="D152" s="183" t="s">
        <v>149</v>
      </c>
      <c r="E152" s="184" t="s">
        <v>664</v>
      </c>
      <c r="F152" s="185" t="s">
        <v>665</v>
      </c>
      <c r="G152" s="186" t="s">
        <v>249</v>
      </c>
      <c r="H152" s="187">
        <v>0.67500000000000004</v>
      </c>
      <c r="I152" s="188"/>
      <c r="J152" s="189">
        <f t="shared" si="10"/>
        <v>0</v>
      </c>
      <c r="K152" s="185" t="s">
        <v>153</v>
      </c>
      <c r="L152" s="36"/>
      <c r="M152" s="190" t="s">
        <v>1</v>
      </c>
      <c r="N152" s="191" t="s">
        <v>41</v>
      </c>
      <c r="O152" s="68"/>
      <c r="P152" s="192">
        <f t="shared" si="11"/>
        <v>0</v>
      </c>
      <c r="Q152" s="192">
        <v>2.3010199999999998</v>
      </c>
      <c r="R152" s="192">
        <f t="shared" si="12"/>
        <v>1.5531885000000001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86</v>
      </c>
      <c r="AY152" s="14" t="s">
        <v>147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154</v>
      </c>
      <c r="BM152" s="194" t="s">
        <v>1022</v>
      </c>
    </row>
    <row r="153" spans="1:65" s="2" customFormat="1" ht="24.2" customHeight="1">
      <c r="A153" s="31"/>
      <c r="B153" s="32"/>
      <c r="C153" s="183" t="s">
        <v>427</v>
      </c>
      <c r="D153" s="183" t="s">
        <v>149</v>
      </c>
      <c r="E153" s="184" t="s">
        <v>670</v>
      </c>
      <c r="F153" s="185" t="s">
        <v>671</v>
      </c>
      <c r="G153" s="186" t="s">
        <v>249</v>
      </c>
      <c r="H153" s="187">
        <v>0.32400000000000001</v>
      </c>
      <c r="I153" s="188"/>
      <c r="J153" s="189">
        <f t="shared" si="10"/>
        <v>0</v>
      </c>
      <c r="K153" s="185" t="s">
        <v>153</v>
      </c>
      <c r="L153" s="36"/>
      <c r="M153" s="190" t="s">
        <v>1</v>
      </c>
      <c r="N153" s="191" t="s">
        <v>41</v>
      </c>
      <c r="O153" s="68"/>
      <c r="P153" s="192">
        <f t="shared" si="11"/>
        <v>0</v>
      </c>
      <c r="Q153" s="192">
        <v>2.3010199999999998</v>
      </c>
      <c r="R153" s="192">
        <f t="shared" si="12"/>
        <v>0.74553048</v>
      </c>
      <c r="S153" s="192">
        <v>0</v>
      </c>
      <c r="T153" s="19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154</v>
      </c>
      <c r="AT153" s="194" t="s">
        <v>149</v>
      </c>
      <c r="AU153" s="194" t="s">
        <v>86</v>
      </c>
      <c r="AY153" s="14" t="s">
        <v>147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84</v>
      </c>
      <c r="BK153" s="195">
        <f t="shared" si="19"/>
        <v>0</v>
      </c>
      <c r="BL153" s="14" t="s">
        <v>154</v>
      </c>
      <c r="BM153" s="194" t="s">
        <v>1023</v>
      </c>
    </row>
    <row r="154" spans="1:65" s="2" customFormat="1" ht="16.5" customHeight="1">
      <c r="A154" s="31"/>
      <c r="B154" s="32"/>
      <c r="C154" s="183" t="s">
        <v>439</v>
      </c>
      <c r="D154" s="183" t="s">
        <v>149</v>
      </c>
      <c r="E154" s="184" t="s">
        <v>667</v>
      </c>
      <c r="F154" s="185" t="s">
        <v>668</v>
      </c>
      <c r="G154" s="186" t="s">
        <v>152</v>
      </c>
      <c r="H154" s="187">
        <v>2.16</v>
      </c>
      <c r="I154" s="188"/>
      <c r="J154" s="189">
        <f t="shared" si="10"/>
        <v>0</v>
      </c>
      <c r="K154" s="185" t="s">
        <v>153</v>
      </c>
      <c r="L154" s="36"/>
      <c r="M154" s="190" t="s">
        <v>1</v>
      </c>
      <c r="N154" s="191" t="s">
        <v>41</v>
      </c>
      <c r="O154" s="68"/>
      <c r="P154" s="192">
        <f t="shared" si="11"/>
        <v>0</v>
      </c>
      <c r="Q154" s="192">
        <v>6.3899999999999998E-3</v>
      </c>
      <c r="R154" s="192">
        <f t="shared" si="12"/>
        <v>1.3802400000000001E-2</v>
      </c>
      <c r="S154" s="192">
        <v>0</v>
      </c>
      <c r="T154" s="19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4" t="s">
        <v>84</v>
      </c>
      <c r="BK154" s="195">
        <f t="shared" si="19"/>
        <v>0</v>
      </c>
      <c r="BL154" s="14" t="s">
        <v>154</v>
      </c>
      <c r="BM154" s="194" t="s">
        <v>1024</v>
      </c>
    </row>
    <row r="155" spans="1:65" s="12" customFormat="1" ht="22.9" customHeight="1">
      <c r="B155" s="167"/>
      <c r="C155" s="168"/>
      <c r="D155" s="169" t="s">
        <v>75</v>
      </c>
      <c r="E155" s="181" t="s">
        <v>166</v>
      </c>
      <c r="F155" s="181" t="s">
        <v>263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SUM(P156:P161)</f>
        <v>0</v>
      </c>
      <c r="Q155" s="175"/>
      <c r="R155" s="176">
        <f>SUM(R156:R161)</f>
        <v>178.99741999999998</v>
      </c>
      <c r="S155" s="175"/>
      <c r="T155" s="177">
        <f>SUM(T156:T161)</f>
        <v>0</v>
      </c>
      <c r="AR155" s="178" t="s">
        <v>84</v>
      </c>
      <c r="AT155" s="179" t="s">
        <v>75</v>
      </c>
      <c r="AU155" s="179" t="s">
        <v>84</v>
      </c>
      <c r="AY155" s="178" t="s">
        <v>147</v>
      </c>
      <c r="BK155" s="180">
        <f>SUM(BK156:BK161)</f>
        <v>0</v>
      </c>
    </row>
    <row r="156" spans="1:65" s="2" customFormat="1" ht="21.75" customHeight="1">
      <c r="A156" s="31"/>
      <c r="B156" s="32"/>
      <c r="C156" s="183" t="s">
        <v>222</v>
      </c>
      <c r="D156" s="183" t="s">
        <v>149</v>
      </c>
      <c r="E156" s="184" t="s">
        <v>1025</v>
      </c>
      <c r="F156" s="185" t="s">
        <v>1026</v>
      </c>
      <c r="G156" s="186" t="s">
        <v>152</v>
      </c>
      <c r="H156" s="187">
        <v>109.24</v>
      </c>
      <c r="I156" s="188"/>
      <c r="J156" s="189">
        <f t="shared" ref="J156:J161" si="20">ROUND(I156*H156,2)</f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 t="shared" ref="P156:P161" si="21">O156*H156</f>
        <v>0</v>
      </c>
      <c r="Q156" s="192">
        <v>0.69</v>
      </c>
      <c r="R156" s="192">
        <f t="shared" ref="R156:R161" si="22">Q156*H156</f>
        <v>75.375599999999991</v>
      </c>
      <c r="S156" s="192">
        <v>0</v>
      </c>
      <c r="T156" s="193">
        <f t="shared" ref="T156:T161" si="2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 t="shared" ref="BE156:BE161" si="24">IF(N156="základní",J156,0)</f>
        <v>0</v>
      </c>
      <c r="BF156" s="195">
        <f t="shared" ref="BF156:BF161" si="25">IF(N156="snížená",J156,0)</f>
        <v>0</v>
      </c>
      <c r="BG156" s="195">
        <f t="shared" ref="BG156:BG161" si="26">IF(N156="zákl. přenesená",J156,0)</f>
        <v>0</v>
      </c>
      <c r="BH156" s="195">
        <f t="shared" ref="BH156:BH161" si="27">IF(N156="sníž. přenesená",J156,0)</f>
        <v>0</v>
      </c>
      <c r="BI156" s="195">
        <f t="shared" ref="BI156:BI161" si="28">IF(N156="nulová",J156,0)</f>
        <v>0</v>
      </c>
      <c r="BJ156" s="14" t="s">
        <v>84</v>
      </c>
      <c r="BK156" s="195">
        <f t="shared" ref="BK156:BK161" si="29">ROUND(I156*H156,2)</f>
        <v>0</v>
      </c>
      <c r="BL156" s="14" t="s">
        <v>154</v>
      </c>
      <c r="BM156" s="194" t="s">
        <v>1027</v>
      </c>
    </row>
    <row r="157" spans="1:65" s="2" customFormat="1" ht="33" customHeight="1">
      <c r="A157" s="31"/>
      <c r="B157" s="32"/>
      <c r="C157" s="183" t="s">
        <v>7</v>
      </c>
      <c r="D157" s="183" t="s">
        <v>149</v>
      </c>
      <c r="E157" s="184" t="s">
        <v>1028</v>
      </c>
      <c r="F157" s="185" t="s">
        <v>1029</v>
      </c>
      <c r="G157" s="186" t="s">
        <v>152</v>
      </c>
      <c r="H157" s="187">
        <v>194.5</v>
      </c>
      <c r="I157" s="188"/>
      <c r="J157" s="189">
        <f t="shared" si="20"/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 t="shared" si="21"/>
        <v>0</v>
      </c>
      <c r="Q157" s="192">
        <v>0.10373</v>
      </c>
      <c r="R157" s="192">
        <f t="shared" si="22"/>
        <v>20.175485000000002</v>
      </c>
      <c r="S157" s="192">
        <v>0</v>
      </c>
      <c r="T157" s="193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 t="shared" si="24"/>
        <v>0</v>
      </c>
      <c r="BF157" s="195">
        <f t="shared" si="25"/>
        <v>0</v>
      </c>
      <c r="BG157" s="195">
        <f t="shared" si="26"/>
        <v>0</v>
      </c>
      <c r="BH157" s="195">
        <f t="shared" si="27"/>
        <v>0</v>
      </c>
      <c r="BI157" s="195">
        <f t="shared" si="28"/>
        <v>0</v>
      </c>
      <c r="BJ157" s="14" t="s">
        <v>84</v>
      </c>
      <c r="BK157" s="195">
        <f t="shared" si="29"/>
        <v>0</v>
      </c>
      <c r="BL157" s="14" t="s">
        <v>154</v>
      </c>
      <c r="BM157" s="194" t="s">
        <v>1030</v>
      </c>
    </row>
    <row r="158" spans="1:65" s="2" customFormat="1" ht="33" customHeight="1">
      <c r="A158" s="31"/>
      <c r="B158" s="32"/>
      <c r="C158" s="183" t="s">
        <v>241</v>
      </c>
      <c r="D158" s="183" t="s">
        <v>149</v>
      </c>
      <c r="E158" s="184" t="s">
        <v>1031</v>
      </c>
      <c r="F158" s="185" t="s">
        <v>1032</v>
      </c>
      <c r="G158" s="186" t="s">
        <v>152</v>
      </c>
      <c r="H158" s="187">
        <v>194.5</v>
      </c>
      <c r="I158" s="188"/>
      <c r="J158" s="189">
        <f t="shared" si="20"/>
        <v>0</v>
      </c>
      <c r="K158" s="185" t="s">
        <v>153</v>
      </c>
      <c r="L158" s="36"/>
      <c r="M158" s="190" t="s">
        <v>1</v>
      </c>
      <c r="N158" s="191" t="s">
        <v>41</v>
      </c>
      <c r="O158" s="68"/>
      <c r="P158" s="192">
        <f t="shared" si="21"/>
        <v>0</v>
      </c>
      <c r="Q158" s="192">
        <v>0.18462999999999999</v>
      </c>
      <c r="R158" s="192">
        <f t="shared" si="22"/>
        <v>35.910534999999996</v>
      </c>
      <c r="S158" s="192">
        <v>0</v>
      </c>
      <c r="T158" s="193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4" t="s">
        <v>84</v>
      </c>
      <c r="BK158" s="195">
        <f t="shared" si="29"/>
        <v>0</v>
      </c>
      <c r="BL158" s="14" t="s">
        <v>154</v>
      </c>
      <c r="BM158" s="194" t="s">
        <v>1033</v>
      </c>
    </row>
    <row r="159" spans="1:65" s="2" customFormat="1" ht="33" customHeight="1">
      <c r="A159" s="31"/>
      <c r="B159" s="32"/>
      <c r="C159" s="183" t="s">
        <v>451</v>
      </c>
      <c r="D159" s="183" t="s">
        <v>149</v>
      </c>
      <c r="E159" s="184" t="s">
        <v>1034</v>
      </c>
      <c r="F159" s="185" t="s">
        <v>1035</v>
      </c>
      <c r="G159" s="186" t="s">
        <v>152</v>
      </c>
      <c r="H159" s="187">
        <v>194.5</v>
      </c>
      <c r="I159" s="188"/>
      <c r="J159" s="189">
        <f t="shared" si="20"/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 t="shared" si="21"/>
        <v>0</v>
      </c>
      <c r="Q159" s="192">
        <v>0.23737</v>
      </c>
      <c r="R159" s="192">
        <f t="shared" si="22"/>
        <v>46.168464999999998</v>
      </c>
      <c r="S159" s="192">
        <v>0</v>
      </c>
      <c r="T159" s="193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4" t="s">
        <v>84</v>
      </c>
      <c r="BK159" s="195">
        <f t="shared" si="29"/>
        <v>0</v>
      </c>
      <c r="BL159" s="14" t="s">
        <v>154</v>
      </c>
      <c r="BM159" s="194" t="s">
        <v>1036</v>
      </c>
    </row>
    <row r="160" spans="1:65" s="2" customFormat="1" ht="24.2" customHeight="1">
      <c r="A160" s="31"/>
      <c r="B160" s="32"/>
      <c r="C160" s="183" t="s">
        <v>229</v>
      </c>
      <c r="D160" s="183" t="s">
        <v>149</v>
      </c>
      <c r="E160" s="184" t="s">
        <v>305</v>
      </c>
      <c r="F160" s="185" t="s">
        <v>306</v>
      </c>
      <c r="G160" s="186" t="s">
        <v>152</v>
      </c>
      <c r="H160" s="187">
        <v>194.5</v>
      </c>
      <c r="I160" s="188"/>
      <c r="J160" s="189">
        <f t="shared" si="2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21"/>
        <v>0</v>
      </c>
      <c r="Q160" s="192">
        <v>6.0099999999999997E-3</v>
      </c>
      <c r="R160" s="192">
        <f t="shared" si="22"/>
        <v>1.1689449999999999</v>
      </c>
      <c r="S160" s="192">
        <v>0</v>
      </c>
      <c r="T160" s="19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4" t="s">
        <v>84</v>
      </c>
      <c r="BK160" s="195">
        <f t="shared" si="29"/>
        <v>0</v>
      </c>
      <c r="BL160" s="14" t="s">
        <v>154</v>
      </c>
      <c r="BM160" s="194" t="s">
        <v>1037</v>
      </c>
    </row>
    <row r="161" spans="1:65" s="2" customFormat="1" ht="21.75" customHeight="1">
      <c r="A161" s="31"/>
      <c r="B161" s="32"/>
      <c r="C161" s="183" t="s">
        <v>246</v>
      </c>
      <c r="D161" s="183" t="s">
        <v>149</v>
      </c>
      <c r="E161" s="184" t="s">
        <v>309</v>
      </c>
      <c r="F161" s="185" t="s">
        <v>310</v>
      </c>
      <c r="G161" s="186" t="s">
        <v>152</v>
      </c>
      <c r="H161" s="187">
        <v>389</v>
      </c>
      <c r="I161" s="188"/>
      <c r="J161" s="189">
        <f t="shared" si="2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21"/>
        <v>0</v>
      </c>
      <c r="Q161" s="192">
        <v>5.1000000000000004E-4</v>
      </c>
      <c r="R161" s="192">
        <f t="shared" si="22"/>
        <v>0.19839000000000001</v>
      </c>
      <c r="S161" s="192">
        <v>0</v>
      </c>
      <c r="T161" s="19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4" t="s">
        <v>84</v>
      </c>
      <c r="BK161" s="195">
        <f t="shared" si="29"/>
        <v>0</v>
      </c>
      <c r="BL161" s="14" t="s">
        <v>154</v>
      </c>
      <c r="BM161" s="194" t="s">
        <v>1038</v>
      </c>
    </row>
    <row r="162" spans="1:65" s="12" customFormat="1" ht="22.9" customHeight="1">
      <c r="B162" s="167"/>
      <c r="C162" s="168"/>
      <c r="D162" s="169" t="s">
        <v>75</v>
      </c>
      <c r="E162" s="181" t="s">
        <v>175</v>
      </c>
      <c r="F162" s="181" t="s">
        <v>686</v>
      </c>
      <c r="G162" s="168"/>
      <c r="H162" s="168"/>
      <c r="I162" s="171"/>
      <c r="J162" s="182">
        <f>BK162</f>
        <v>0</v>
      </c>
      <c r="K162" s="168"/>
      <c r="L162" s="173"/>
      <c r="M162" s="174"/>
      <c r="N162" s="175"/>
      <c r="O162" s="175"/>
      <c r="P162" s="176">
        <f>P163+P182+P195</f>
        <v>0</v>
      </c>
      <c r="Q162" s="175"/>
      <c r="R162" s="176">
        <f>R163+R182+R195</f>
        <v>2.670126750000001</v>
      </c>
      <c r="S162" s="175"/>
      <c r="T162" s="177">
        <f>T163+T182+T195</f>
        <v>0</v>
      </c>
      <c r="AR162" s="178" t="s">
        <v>84</v>
      </c>
      <c r="AT162" s="179" t="s">
        <v>75</v>
      </c>
      <c r="AU162" s="179" t="s">
        <v>84</v>
      </c>
      <c r="AY162" s="178" t="s">
        <v>147</v>
      </c>
      <c r="BK162" s="180">
        <f>BK163+BK182+BK195</f>
        <v>0</v>
      </c>
    </row>
    <row r="163" spans="1:65" s="12" customFormat="1" ht="20.85" customHeight="1">
      <c r="B163" s="167"/>
      <c r="C163" s="168"/>
      <c r="D163" s="169" t="s">
        <v>75</v>
      </c>
      <c r="E163" s="181" t="s">
        <v>687</v>
      </c>
      <c r="F163" s="181" t="s">
        <v>688</v>
      </c>
      <c r="G163" s="168"/>
      <c r="H163" s="168"/>
      <c r="I163" s="171"/>
      <c r="J163" s="182">
        <f>BK163</f>
        <v>0</v>
      </c>
      <c r="K163" s="168"/>
      <c r="L163" s="173"/>
      <c r="M163" s="174"/>
      <c r="N163" s="175"/>
      <c r="O163" s="175"/>
      <c r="P163" s="176">
        <f>SUM(P164:P181)</f>
        <v>0</v>
      </c>
      <c r="Q163" s="175"/>
      <c r="R163" s="176">
        <f>SUM(R164:R181)</f>
        <v>2.4540667500000009</v>
      </c>
      <c r="S163" s="175"/>
      <c r="T163" s="177">
        <f>SUM(T164:T181)</f>
        <v>0</v>
      </c>
      <c r="AR163" s="178" t="s">
        <v>84</v>
      </c>
      <c r="AT163" s="179" t="s">
        <v>75</v>
      </c>
      <c r="AU163" s="179" t="s">
        <v>86</v>
      </c>
      <c r="AY163" s="178" t="s">
        <v>147</v>
      </c>
      <c r="BK163" s="180">
        <f>SUM(BK164:BK181)</f>
        <v>0</v>
      </c>
    </row>
    <row r="164" spans="1:65" s="2" customFormat="1" ht="24.2" customHeight="1">
      <c r="A164" s="31"/>
      <c r="B164" s="32"/>
      <c r="C164" s="183" t="s">
        <v>692</v>
      </c>
      <c r="D164" s="183" t="s">
        <v>149</v>
      </c>
      <c r="E164" s="184" t="s">
        <v>705</v>
      </c>
      <c r="F164" s="185" t="s">
        <v>706</v>
      </c>
      <c r="G164" s="186" t="s">
        <v>182</v>
      </c>
      <c r="H164" s="187">
        <v>86</v>
      </c>
      <c r="I164" s="188"/>
      <c r="J164" s="189">
        <f t="shared" ref="J164:J181" si="30">ROUND(I164*H164,2)</f>
        <v>0</v>
      </c>
      <c r="K164" s="185" t="s">
        <v>153</v>
      </c>
      <c r="L164" s="36"/>
      <c r="M164" s="190" t="s">
        <v>1</v>
      </c>
      <c r="N164" s="191" t="s">
        <v>41</v>
      </c>
      <c r="O164" s="68"/>
      <c r="P164" s="192">
        <f t="shared" ref="P164:P181" si="31">O164*H164</f>
        <v>0</v>
      </c>
      <c r="Q164" s="192">
        <v>3.0000000000000001E-5</v>
      </c>
      <c r="R164" s="192">
        <f t="shared" ref="R164:R181" si="32">Q164*H164</f>
        <v>2.5800000000000003E-3</v>
      </c>
      <c r="S164" s="192">
        <v>0</v>
      </c>
      <c r="T164" s="193">
        <f t="shared" ref="T164:T181" si="33"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159</v>
      </c>
      <c r="AY164" s="14" t="s">
        <v>147</v>
      </c>
      <c r="BE164" s="195">
        <f t="shared" ref="BE164:BE181" si="34">IF(N164="základní",J164,0)</f>
        <v>0</v>
      </c>
      <c r="BF164" s="195">
        <f t="shared" ref="BF164:BF181" si="35">IF(N164="snížená",J164,0)</f>
        <v>0</v>
      </c>
      <c r="BG164" s="195">
        <f t="shared" ref="BG164:BG181" si="36">IF(N164="zákl. přenesená",J164,0)</f>
        <v>0</v>
      </c>
      <c r="BH164" s="195">
        <f t="shared" ref="BH164:BH181" si="37">IF(N164="sníž. přenesená",J164,0)</f>
        <v>0</v>
      </c>
      <c r="BI164" s="195">
        <f t="shared" ref="BI164:BI181" si="38">IF(N164="nulová",J164,0)</f>
        <v>0</v>
      </c>
      <c r="BJ164" s="14" t="s">
        <v>84</v>
      </c>
      <c r="BK164" s="195">
        <f t="shared" ref="BK164:BK181" si="39">ROUND(I164*H164,2)</f>
        <v>0</v>
      </c>
      <c r="BL164" s="14" t="s">
        <v>154</v>
      </c>
      <c r="BM164" s="194" t="s">
        <v>1039</v>
      </c>
    </row>
    <row r="165" spans="1:65" s="2" customFormat="1" ht="21.75" customHeight="1">
      <c r="A165" s="31"/>
      <c r="B165" s="32"/>
      <c r="C165" s="196" t="s">
        <v>272</v>
      </c>
      <c r="D165" s="196" t="s">
        <v>171</v>
      </c>
      <c r="E165" s="197" t="s">
        <v>708</v>
      </c>
      <c r="F165" s="198" t="s">
        <v>709</v>
      </c>
      <c r="G165" s="199" t="s">
        <v>182</v>
      </c>
      <c r="H165" s="200">
        <v>87.29</v>
      </c>
      <c r="I165" s="201"/>
      <c r="J165" s="202">
        <f t="shared" si="30"/>
        <v>0</v>
      </c>
      <c r="K165" s="198" t="s">
        <v>153</v>
      </c>
      <c r="L165" s="203"/>
      <c r="M165" s="204" t="s">
        <v>1</v>
      </c>
      <c r="N165" s="205" t="s">
        <v>41</v>
      </c>
      <c r="O165" s="68"/>
      <c r="P165" s="192">
        <f t="shared" si="31"/>
        <v>0</v>
      </c>
      <c r="Q165" s="192">
        <v>1.29E-2</v>
      </c>
      <c r="R165" s="192">
        <f t="shared" si="32"/>
        <v>1.1260410000000001</v>
      </c>
      <c r="S165" s="192">
        <v>0</v>
      </c>
      <c r="T165" s="193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175</v>
      </c>
      <c r="AT165" s="194" t="s">
        <v>171</v>
      </c>
      <c r="AU165" s="194" t="s">
        <v>159</v>
      </c>
      <c r="AY165" s="14" t="s">
        <v>147</v>
      </c>
      <c r="BE165" s="195">
        <f t="shared" si="34"/>
        <v>0</v>
      </c>
      <c r="BF165" s="195">
        <f t="shared" si="35"/>
        <v>0</v>
      </c>
      <c r="BG165" s="195">
        <f t="shared" si="36"/>
        <v>0</v>
      </c>
      <c r="BH165" s="195">
        <f t="shared" si="37"/>
        <v>0</v>
      </c>
      <c r="BI165" s="195">
        <f t="shared" si="38"/>
        <v>0</v>
      </c>
      <c r="BJ165" s="14" t="s">
        <v>84</v>
      </c>
      <c r="BK165" s="195">
        <f t="shared" si="39"/>
        <v>0</v>
      </c>
      <c r="BL165" s="14" t="s">
        <v>154</v>
      </c>
      <c r="BM165" s="194" t="s">
        <v>1040</v>
      </c>
    </row>
    <row r="166" spans="1:65" s="2" customFormat="1" ht="44.25" customHeight="1">
      <c r="A166" s="31"/>
      <c r="B166" s="32"/>
      <c r="C166" s="183" t="s">
        <v>276</v>
      </c>
      <c r="D166" s="183" t="s">
        <v>149</v>
      </c>
      <c r="E166" s="184" t="s">
        <v>717</v>
      </c>
      <c r="F166" s="185" t="s">
        <v>718</v>
      </c>
      <c r="G166" s="186" t="s">
        <v>1</v>
      </c>
      <c r="H166" s="187">
        <v>3</v>
      </c>
      <c r="I166" s="188"/>
      <c r="J166" s="189">
        <f t="shared" si="30"/>
        <v>0</v>
      </c>
      <c r="K166" s="185" t="s">
        <v>1</v>
      </c>
      <c r="L166" s="36"/>
      <c r="M166" s="190" t="s">
        <v>1</v>
      </c>
      <c r="N166" s="191" t="s">
        <v>41</v>
      </c>
      <c r="O166" s="68"/>
      <c r="P166" s="192">
        <f t="shared" si="31"/>
        <v>0</v>
      </c>
      <c r="Q166" s="192">
        <v>0</v>
      </c>
      <c r="R166" s="192">
        <f t="shared" si="32"/>
        <v>0</v>
      </c>
      <c r="S166" s="192">
        <v>0</v>
      </c>
      <c r="T166" s="193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159</v>
      </c>
      <c r="AY166" s="14" t="s">
        <v>147</v>
      </c>
      <c r="BE166" s="195">
        <f t="shared" si="34"/>
        <v>0</v>
      </c>
      <c r="BF166" s="195">
        <f t="shared" si="35"/>
        <v>0</v>
      </c>
      <c r="BG166" s="195">
        <f t="shared" si="36"/>
        <v>0</v>
      </c>
      <c r="BH166" s="195">
        <f t="shared" si="37"/>
        <v>0</v>
      </c>
      <c r="BI166" s="195">
        <f t="shared" si="38"/>
        <v>0</v>
      </c>
      <c r="BJ166" s="14" t="s">
        <v>84</v>
      </c>
      <c r="BK166" s="195">
        <f t="shared" si="39"/>
        <v>0</v>
      </c>
      <c r="BL166" s="14" t="s">
        <v>154</v>
      </c>
      <c r="BM166" s="194" t="s">
        <v>1041</v>
      </c>
    </row>
    <row r="167" spans="1:65" s="2" customFormat="1" ht="24.2" customHeight="1">
      <c r="A167" s="31"/>
      <c r="B167" s="32"/>
      <c r="C167" s="183" t="s">
        <v>284</v>
      </c>
      <c r="D167" s="183" t="s">
        <v>149</v>
      </c>
      <c r="E167" s="184" t="s">
        <v>720</v>
      </c>
      <c r="F167" s="185" t="s">
        <v>721</v>
      </c>
      <c r="G167" s="186" t="s">
        <v>425</v>
      </c>
      <c r="H167" s="187">
        <v>3</v>
      </c>
      <c r="I167" s="188"/>
      <c r="J167" s="189">
        <f t="shared" si="30"/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 t="shared" si="31"/>
        <v>0</v>
      </c>
      <c r="Q167" s="192">
        <v>0.21734000000000001</v>
      </c>
      <c r="R167" s="192">
        <f t="shared" si="32"/>
        <v>0.65202000000000004</v>
      </c>
      <c r="S167" s="192">
        <v>0</v>
      </c>
      <c r="T167" s="193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159</v>
      </c>
      <c r="AY167" s="14" t="s">
        <v>147</v>
      </c>
      <c r="BE167" s="195">
        <f t="shared" si="34"/>
        <v>0</v>
      </c>
      <c r="BF167" s="195">
        <f t="shared" si="35"/>
        <v>0</v>
      </c>
      <c r="BG167" s="195">
        <f t="shared" si="36"/>
        <v>0</v>
      </c>
      <c r="BH167" s="195">
        <f t="shared" si="37"/>
        <v>0</v>
      </c>
      <c r="BI167" s="195">
        <f t="shared" si="38"/>
        <v>0</v>
      </c>
      <c r="BJ167" s="14" t="s">
        <v>84</v>
      </c>
      <c r="BK167" s="195">
        <f t="shared" si="39"/>
        <v>0</v>
      </c>
      <c r="BL167" s="14" t="s">
        <v>154</v>
      </c>
      <c r="BM167" s="194" t="s">
        <v>1042</v>
      </c>
    </row>
    <row r="168" spans="1:65" s="2" customFormat="1" ht="24.2" customHeight="1">
      <c r="A168" s="31"/>
      <c r="B168" s="32"/>
      <c r="C168" s="196" t="s">
        <v>292</v>
      </c>
      <c r="D168" s="196" t="s">
        <v>171</v>
      </c>
      <c r="E168" s="197" t="s">
        <v>723</v>
      </c>
      <c r="F168" s="198" t="s">
        <v>724</v>
      </c>
      <c r="G168" s="199" t="s">
        <v>425</v>
      </c>
      <c r="H168" s="200">
        <v>2</v>
      </c>
      <c r="I168" s="201"/>
      <c r="J168" s="202">
        <f t="shared" si="30"/>
        <v>0</v>
      </c>
      <c r="K168" s="198" t="s">
        <v>153</v>
      </c>
      <c r="L168" s="203"/>
      <c r="M168" s="204" t="s">
        <v>1</v>
      </c>
      <c r="N168" s="205" t="s">
        <v>41</v>
      </c>
      <c r="O168" s="68"/>
      <c r="P168" s="192">
        <f t="shared" si="31"/>
        <v>0</v>
      </c>
      <c r="Q168" s="192">
        <v>0.156</v>
      </c>
      <c r="R168" s="192">
        <f t="shared" si="32"/>
        <v>0.312</v>
      </c>
      <c r="S168" s="192">
        <v>0</v>
      </c>
      <c r="T168" s="193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175</v>
      </c>
      <c r="AT168" s="194" t="s">
        <v>171</v>
      </c>
      <c r="AU168" s="194" t="s">
        <v>159</v>
      </c>
      <c r="AY168" s="14" t="s">
        <v>147</v>
      </c>
      <c r="BE168" s="195">
        <f t="shared" si="34"/>
        <v>0</v>
      </c>
      <c r="BF168" s="195">
        <f t="shared" si="35"/>
        <v>0</v>
      </c>
      <c r="BG168" s="195">
        <f t="shared" si="36"/>
        <v>0</v>
      </c>
      <c r="BH168" s="195">
        <f t="shared" si="37"/>
        <v>0</v>
      </c>
      <c r="BI168" s="195">
        <f t="shared" si="38"/>
        <v>0</v>
      </c>
      <c r="BJ168" s="14" t="s">
        <v>84</v>
      </c>
      <c r="BK168" s="195">
        <f t="shared" si="39"/>
        <v>0</v>
      </c>
      <c r="BL168" s="14" t="s">
        <v>154</v>
      </c>
      <c r="BM168" s="194" t="s">
        <v>1043</v>
      </c>
    </row>
    <row r="169" spans="1:65" s="2" customFormat="1" ht="24.2" customHeight="1">
      <c r="A169" s="31"/>
      <c r="B169" s="32"/>
      <c r="C169" s="196" t="s">
        <v>569</v>
      </c>
      <c r="D169" s="196" t="s">
        <v>171</v>
      </c>
      <c r="E169" s="197" t="s">
        <v>726</v>
      </c>
      <c r="F169" s="198" t="s">
        <v>727</v>
      </c>
      <c r="G169" s="199" t="s">
        <v>425</v>
      </c>
      <c r="H169" s="200">
        <v>1</v>
      </c>
      <c r="I169" s="201"/>
      <c r="J169" s="202">
        <f t="shared" si="30"/>
        <v>0</v>
      </c>
      <c r="K169" s="198" t="s">
        <v>153</v>
      </c>
      <c r="L169" s="203"/>
      <c r="M169" s="204" t="s">
        <v>1</v>
      </c>
      <c r="N169" s="205" t="s">
        <v>41</v>
      </c>
      <c r="O169" s="68"/>
      <c r="P169" s="192">
        <f t="shared" si="31"/>
        <v>0</v>
      </c>
      <c r="Q169" s="192">
        <v>0.10100000000000001</v>
      </c>
      <c r="R169" s="192">
        <f t="shared" si="32"/>
        <v>0.10100000000000001</v>
      </c>
      <c r="S169" s="192">
        <v>0</v>
      </c>
      <c r="T169" s="193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175</v>
      </c>
      <c r="AT169" s="194" t="s">
        <v>171</v>
      </c>
      <c r="AU169" s="194" t="s">
        <v>159</v>
      </c>
      <c r="AY169" s="14" t="s">
        <v>147</v>
      </c>
      <c r="BE169" s="195">
        <f t="shared" si="34"/>
        <v>0</v>
      </c>
      <c r="BF169" s="195">
        <f t="shared" si="35"/>
        <v>0</v>
      </c>
      <c r="BG169" s="195">
        <f t="shared" si="36"/>
        <v>0</v>
      </c>
      <c r="BH169" s="195">
        <f t="shared" si="37"/>
        <v>0</v>
      </c>
      <c r="BI169" s="195">
        <f t="shared" si="38"/>
        <v>0</v>
      </c>
      <c r="BJ169" s="14" t="s">
        <v>84</v>
      </c>
      <c r="BK169" s="195">
        <f t="shared" si="39"/>
        <v>0</v>
      </c>
      <c r="BL169" s="14" t="s">
        <v>154</v>
      </c>
      <c r="BM169" s="194" t="s">
        <v>1044</v>
      </c>
    </row>
    <row r="170" spans="1:65" s="2" customFormat="1" ht="24.2" customHeight="1">
      <c r="A170" s="31"/>
      <c r="B170" s="32"/>
      <c r="C170" s="183" t="s">
        <v>308</v>
      </c>
      <c r="D170" s="183" t="s">
        <v>149</v>
      </c>
      <c r="E170" s="184" t="s">
        <v>778</v>
      </c>
      <c r="F170" s="185" t="s">
        <v>779</v>
      </c>
      <c r="G170" s="186" t="s">
        <v>776</v>
      </c>
      <c r="H170" s="187">
        <v>86</v>
      </c>
      <c r="I170" s="188"/>
      <c r="J170" s="189">
        <f t="shared" si="30"/>
        <v>0</v>
      </c>
      <c r="K170" s="185" t="s">
        <v>153</v>
      </c>
      <c r="L170" s="36"/>
      <c r="M170" s="190" t="s">
        <v>1</v>
      </c>
      <c r="N170" s="191" t="s">
        <v>41</v>
      </c>
      <c r="O170" s="68"/>
      <c r="P170" s="192">
        <f t="shared" si="31"/>
        <v>0</v>
      </c>
      <c r="Q170" s="192">
        <v>2.5000000000000001E-4</v>
      </c>
      <c r="R170" s="192">
        <f t="shared" si="32"/>
        <v>2.1500000000000002E-2</v>
      </c>
      <c r="S170" s="192">
        <v>0</v>
      </c>
      <c r="T170" s="193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154</v>
      </c>
      <c r="AT170" s="194" t="s">
        <v>149</v>
      </c>
      <c r="AU170" s="194" t="s">
        <v>159</v>
      </c>
      <c r="AY170" s="14" t="s">
        <v>147</v>
      </c>
      <c r="BE170" s="195">
        <f t="shared" si="34"/>
        <v>0</v>
      </c>
      <c r="BF170" s="195">
        <f t="shared" si="35"/>
        <v>0</v>
      </c>
      <c r="BG170" s="195">
        <f t="shared" si="36"/>
        <v>0</v>
      </c>
      <c r="BH170" s="195">
        <f t="shared" si="37"/>
        <v>0</v>
      </c>
      <c r="BI170" s="195">
        <f t="shared" si="38"/>
        <v>0</v>
      </c>
      <c r="BJ170" s="14" t="s">
        <v>84</v>
      </c>
      <c r="BK170" s="195">
        <f t="shared" si="39"/>
        <v>0</v>
      </c>
      <c r="BL170" s="14" t="s">
        <v>154</v>
      </c>
      <c r="BM170" s="194" t="s">
        <v>1045</v>
      </c>
    </row>
    <row r="171" spans="1:65" s="2" customFormat="1" ht="21.75" customHeight="1">
      <c r="A171" s="31"/>
      <c r="B171" s="32"/>
      <c r="C171" s="183" t="s">
        <v>435</v>
      </c>
      <c r="D171" s="183" t="s">
        <v>149</v>
      </c>
      <c r="E171" s="184" t="s">
        <v>784</v>
      </c>
      <c r="F171" s="185" t="s">
        <v>785</v>
      </c>
      <c r="G171" s="186" t="s">
        <v>182</v>
      </c>
      <c r="H171" s="187">
        <v>85.98</v>
      </c>
      <c r="I171" s="188"/>
      <c r="J171" s="189">
        <f t="shared" si="30"/>
        <v>0</v>
      </c>
      <c r="K171" s="185" t="s">
        <v>153</v>
      </c>
      <c r="L171" s="36"/>
      <c r="M171" s="190" t="s">
        <v>1</v>
      </c>
      <c r="N171" s="191" t="s">
        <v>41</v>
      </c>
      <c r="O171" s="68"/>
      <c r="P171" s="192">
        <f t="shared" si="31"/>
        <v>0</v>
      </c>
      <c r="Q171" s="192">
        <v>0</v>
      </c>
      <c r="R171" s="192">
        <f t="shared" si="32"/>
        <v>0</v>
      </c>
      <c r="S171" s="192">
        <v>0</v>
      </c>
      <c r="T171" s="193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159</v>
      </c>
      <c r="AY171" s="14" t="s">
        <v>147</v>
      </c>
      <c r="BE171" s="195">
        <f t="shared" si="34"/>
        <v>0</v>
      </c>
      <c r="BF171" s="195">
        <f t="shared" si="35"/>
        <v>0</v>
      </c>
      <c r="BG171" s="195">
        <f t="shared" si="36"/>
        <v>0</v>
      </c>
      <c r="BH171" s="195">
        <f t="shared" si="37"/>
        <v>0</v>
      </c>
      <c r="BI171" s="195">
        <f t="shared" si="38"/>
        <v>0</v>
      </c>
      <c r="BJ171" s="14" t="s">
        <v>84</v>
      </c>
      <c r="BK171" s="195">
        <f t="shared" si="39"/>
        <v>0</v>
      </c>
      <c r="BL171" s="14" t="s">
        <v>154</v>
      </c>
      <c r="BM171" s="194" t="s">
        <v>1046</v>
      </c>
    </row>
    <row r="172" spans="1:65" s="2" customFormat="1" ht="24.2" customHeight="1">
      <c r="A172" s="31"/>
      <c r="B172" s="32"/>
      <c r="C172" s="183" t="s">
        <v>340</v>
      </c>
      <c r="D172" s="183" t="s">
        <v>149</v>
      </c>
      <c r="E172" s="184" t="s">
        <v>756</v>
      </c>
      <c r="F172" s="185" t="s">
        <v>757</v>
      </c>
      <c r="G172" s="186" t="s">
        <v>425</v>
      </c>
      <c r="H172" s="187">
        <v>4</v>
      </c>
      <c r="I172" s="188"/>
      <c r="J172" s="189">
        <f t="shared" si="30"/>
        <v>0</v>
      </c>
      <c r="K172" s="185" t="s">
        <v>153</v>
      </c>
      <c r="L172" s="36"/>
      <c r="M172" s="190" t="s">
        <v>1</v>
      </c>
      <c r="N172" s="191" t="s">
        <v>41</v>
      </c>
      <c r="O172" s="68"/>
      <c r="P172" s="192">
        <f t="shared" si="31"/>
        <v>0</v>
      </c>
      <c r="Q172" s="192">
        <v>1E-4</v>
      </c>
      <c r="R172" s="192">
        <f t="shared" si="32"/>
        <v>4.0000000000000002E-4</v>
      </c>
      <c r="S172" s="192">
        <v>0</v>
      </c>
      <c r="T172" s="193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154</v>
      </c>
      <c r="AT172" s="194" t="s">
        <v>149</v>
      </c>
      <c r="AU172" s="194" t="s">
        <v>159</v>
      </c>
      <c r="AY172" s="14" t="s">
        <v>147</v>
      </c>
      <c r="BE172" s="195">
        <f t="shared" si="34"/>
        <v>0</v>
      </c>
      <c r="BF172" s="195">
        <f t="shared" si="35"/>
        <v>0</v>
      </c>
      <c r="BG172" s="195">
        <f t="shared" si="36"/>
        <v>0</v>
      </c>
      <c r="BH172" s="195">
        <f t="shared" si="37"/>
        <v>0</v>
      </c>
      <c r="BI172" s="195">
        <f t="shared" si="38"/>
        <v>0</v>
      </c>
      <c r="BJ172" s="14" t="s">
        <v>84</v>
      </c>
      <c r="BK172" s="195">
        <f t="shared" si="39"/>
        <v>0</v>
      </c>
      <c r="BL172" s="14" t="s">
        <v>154</v>
      </c>
      <c r="BM172" s="194" t="s">
        <v>1047</v>
      </c>
    </row>
    <row r="173" spans="1:65" s="2" customFormat="1" ht="16.5" customHeight="1">
      <c r="A173" s="31"/>
      <c r="B173" s="32"/>
      <c r="C173" s="196" t="s">
        <v>344</v>
      </c>
      <c r="D173" s="196" t="s">
        <v>171</v>
      </c>
      <c r="E173" s="197" t="s">
        <v>759</v>
      </c>
      <c r="F173" s="198" t="s">
        <v>760</v>
      </c>
      <c r="G173" s="199" t="s">
        <v>425</v>
      </c>
      <c r="H173" s="200">
        <v>4</v>
      </c>
      <c r="I173" s="201"/>
      <c r="J173" s="202">
        <f t="shared" si="30"/>
        <v>0</v>
      </c>
      <c r="K173" s="198" t="s">
        <v>153</v>
      </c>
      <c r="L173" s="203"/>
      <c r="M173" s="204" t="s">
        <v>1</v>
      </c>
      <c r="N173" s="205" t="s">
        <v>41</v>
      </c>
      <c r="O173" s="68"/>
      <c r="P173" s="192">
        <f t="shared" si="31"/>
        <v>0</v>
      </c>
      <c r="Q173" s="192">
        <v>1.7100000000000001E-2</v>
      </c>
      <c r="R173" s="192">
        <f t="shared" si="32"/>
        <v>6.8400000000000002E-2</v>
      </c>
      <c r="S173" s="192">
        <v>0</v>
      </c>
      <c r="T173" s="193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175</v>
      </c>
      <c r="AT173" s="194" t="s">
        <v>171</v>
      </c>
      <c r="AU173" s="194" t="s">
        <v>159</v>
      </c>
      <c r="AY173" s="14" t="s">
        <v>147</v>
      </c>
      <c r="BE173" s="195">
        <f t="shared" si="34"/>
        <v>0</v>
      </c>
      <c r="BF173" s="195">
        <f t="shared" si="35"/>
        <v>0</v>
      </c>
      <c r="BG173" s="195">
        <f t="shared" si="36"/>
        <v>0</v>
      </c>
      <c r="BH173" s="195">
        <f t="shared" si="37"/>
        <v>0</v>
      </c>
      <c r="BI173" s="195">
        <f t="shared" si="38"/>
        <v>0</v>
      </c>
      <c r="BJ173" s="14" t="s">
        <v>84</v>
      </c>
      <c r="BK173" s="195">
        <f t="shared" si="39"/>
        <v>0</v>
      </c>
      <c r="BL173" s="14" t="s">
        <v>154</v>
      </c>
      <c r="BM173" s="194" t="s">
        <v>1048</v>
      </c>
    </row>
    <row r="174" spans="1:65" s="2" customFormat="1" ht="24.2" customHeight="1">
      <c r="A174" s="31"/>
      <c r="B174" s="32"/>
      <c r="C174" s="183" t="s">
        <v>398</v>
      </c>
      <c r="D174" s="183" t="s">
        <v>149</v>
      </c>
      <c r="E174" s="184" t="s">
        <v>729</v>
      </c>
      <c r="F174" s="185" t="s">
        <v>730</v>
      </c>
      <c r="G174" s="186" t="s">
        <v>182</v>
      </c>
      <c r="H174" s="187">
        <v>9</v>
      </c>
      <c r="I174" s="188"/>
      <c r="J174" s="189">
        <f t="shared" si="30"/>
        <v>0</v>
      </c>
      <c r="K174" s="185" t="s">
        <v>153</v>
      </c>
      <c r="L174" s="36"/>
      <c r="M174" s="190" t="s">
        <v>1</v>
      </c>
      <c r="N174" s="191" t="s">
        <v>41</v>
      </c>
      <c r="O174" s="68"/>
      <c r="P174" s="192">
        <f t="shared" si="31"/>
        <v>0</v>
      </c>
      <c r="Q174" s="192">
        <v>1.0000000000000001E-5</v>
      </c>
      <c r="R174" s="192">
        <f t="shared" si="32"/>
        <v>9.0000000000000006E-5</v>
      </c>
      <c r="S174" s="192">
        <v>0</v>
      </c>
      <c r="T174" s="193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154</v>
      </c>
      <c r="AT174" s="194" t="s">
        <v>149</v>
      </c>
      <c r="AU174" s="194" t="s">
        <v>159</v>
      </c>
      <c r="AY174" s="14" t="s">
        <v>147</v>
      </c>
      <c r="BE174" s="195">
        <f t="shared" si="34"/>
        <v>0</v>
      </c>
      <c r="BF174" s="195">
        <f t="shared" si="35"/>
        <v>0</v>
      </c>
      <c r="BG174" s="195">
        <f t="shared" si="36"/>
        <v>0</v>
      </c>
      <c r="BH174" s="195">
        <f t="shared" si="37"/>
        <v>0</v>
      </c>
      <c r="BI174" s="195">
        <f t="shared" si="38"/>
        <v>0</v>
      </c>
      <c r="BJ174" s="14" t="s">
        <v>84</v>
      </c>
      <c r="BK174" s="195">
        <f t="shared" si="39"/>
        <v>0</v>
      </c>
      <c r="BL174" s="14" t="s">
        <v>154</v>
      </c>
      <c r="BM174" s="194" t="s">
        <v>1049</v>
      </c>
    </row>
    <row r="175" spans="1:65" s="2" customFormat="1" ht="21.75" customHeight="1">
      <c r="A175" s="31"/>
      <c r="B175" s="32"/>
      <c r="C175" s="196" t="s">
        <v>402</v>
      </c>
      <c r="D175" s="196" t="s">
        <v>171</v>
      </c>
      <c r="E175" s="197" t="s">
        <v>732</v>
      </c>
      <c r="F175" s="198" t="s">
        <v>733</v>
      </c>
      <c r="G175" s="199" t="s">
        <v>182</v>
      </c>
      <c r="H175" s="200">
        <v>9.1349999999999998</v>
      </c>
      <c r="I175" s="201"/>
      <c r="J175" s="202">
        <f t="shared" si="30"/>
        <v>0</v>
      </c>
      <c r="K175" s="198" t="s">
        <v>153</v>
      </c>
      <c r="L175" s="203"/>
      <c r="M175" s="204" t="s">
        <v>1</v>
      </c>
      <c r="N175" s="205" t="s">
        <v>41</v>
      </c>
      <c r="O175" s="68"/>
      <c r="P175" s="192">
        <f t="shared" si="31"/>
        <v>0</v>
      </c>
      <c r="Q175" s="192">
        <v>3.4499999999999999E-3</v>
      </c>
      <c r="R175" s="192">
        <f t="shared" si="32"/>
        <v>3.1515750000000002E-2</v>
      </c>
      <c r="S175" s="192">
        <v>0</v>
      </c>
      <c r="T175" s="193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175</v>
      </c>
      <c r="AT175" s="194" t="s">
        <v>171</v>
      </c>
      <c r="AU175" s="194" t="s">
        <v>159</v>
      </c>
      <c r="AY175" s="14" t="s">
        <v>147</v>
      </c>
      <c r="BE175" s="195">
        <f t="shared" si="34"/>
        <v>0</v>
      </c>
      <c r="BF175" s="195">
        <f t="shared" si="35"/>
        <v>0</v>
      </c>
      <c r="BG175" s="195">
        <f t="shared" si="36"/>
        <v>0</v>
      </c>
      <c r="BH175" s="195">
        <f t="shared" si="37"/>
        <v>0</v>
      </c>
      <c r="BI175" s="195">
        <f t="shared" si="38"/>
        <v>0</v>
      </c>
      <c r="BJ175" s="14" t="s">
        <v>84</v>
      </c>
      <c r="BK175" s="195">
        <f t="shared" si="39"/>
        <v>0</v>
      </c>
      <c r="BL175" s="14" t="s">
        <v>154</v>
      </c>
      <c r="BM175" s="194" t="s">
        <v>1050</v>
      </c>
    </row>
    <row r="176" spans="1:65" s="2" customFormat="1" ht="24.2" customHeight="1">
      <c r="A176" s="31"/>
      <c r="B176" s="32"/>
      <c r="C176" s="183" t="s">
        <v>352</v>
      </c>
      <c r="D176" s="183" t="s">
        <v>149</v>
      </c>
      <c r="E176" s="184" t="s">
        <v>735</v>
      </c>
      <c r="F176" s="185" t="s">
        <v>736</v>
      </c>
      <c r="G176" s="186" t="s">
        <v>425</v>
      </c>
      <c r="H176" s="187">
        <v>7</v>
      </c>
      <c r="I176" s="188"/>
      <c r="J176" s="189">
        <f t="shared" si="30"/>
        <v>0</v>
      </c>
      <c r="K176" s="185" t="s">
        <v>153</v>
      </c>
      <c r="L176" s="36"/>
      <c r="M176" s="190" t="s">
        <v>1</v>
      </c>
      <c r="N176" s="191" t="s">
        <v>41</v>
      </c>
      <c r="O176" s="68"/>
      <c r="P176" s="192">
        <f t="shared" si="31"/>
        <v>0</v>
      </c>
      <c r="Q176" s="192">
        <v>1E-4</v>
      </c>
      <c r="R176" s="192">
        <f t="shared" si="32"/>
        <v>6.9999999999999999E-4</v>
      </c>
      <c r="S176" s="192">
        <v>0</v>
      </c>
      <c r="T176" s="193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154</v>
      </c>
      <c r="AT176" s="194" t="s">
        <v>149</v>
      </c>
      <c r="AU176" s="194" t="s">
        <v>159</v>
      </c>
      <c r="AY176" s="14" t="s">
        <v>147</v>
      </c>
      <c r="BE176" s="195">
        <f t="shared" si="34"/>
        <v>0</v>
      </c>
      <c r="BF176" s="195">
        <f t="shared" si="35"/>
        <v>0</v>
      </c>
      <c r="BG176" s="195">
        <f t="shared" si="36"/>
        <v>0</v>
      </c>
      <c r="BH176" s="195">
        <f t="shared" si="37"/>
        <v>0</v>
      </c>
      <c r="BI176" s="195">
        <f t="shared" si="38"/>
        <v>0</v>
      </c>
      <c r="BJ176" s="14" t="s">
        <v>84</v>
      </c>
      <c r="BK176" s="195">
        <f t="shared" si="39"/>
        <v>0</v>
      </c>
      <c r="BL176" s="14" t="s">
        <v>154</v>
      </c>
      <c r="BM176" s="194" t="s">
        <v>1051</v>
      </c>
    </row>
    <row r="177" spans="1:65" s="2" customFormat="1" ht="16.5" customHeight="1">
      <c r="A177" s="31"/>
      <c r="B177" s="32"/>
      <c r="C177" s="196" t="s">
        <v>336</v>
      </c>
      <c r="D177" s="196" t="s">
        <v>171</v>
      </c>
      <c r="E177" s="197" t="s">
        <v>738</v>
      </c>
      <c r="F177" s="198" t="s">
        <v>739</v>
      </c>
      <c r="G177" s="199" t="s">
        <v>425</v>
      </c>
      <c r="H177" s="200">
        <v>6</v>
      </c>
      <c r="I177" s="201"/>
      <c r="J177" s="202">
        <f t="shared" si="30"/>
        <v>0</v>
      </c>
      <c r="K177" s="198" t="s">
        <v>153</v>
      </c>
      <c r="L177" s="203"/>
      <c r="M177" s="204" t="s">
        <v>1</v>
      </c>
      <c r="N177" s="205" t="s">
        <v>41</v>
      </c>
      <c r="O177" s="68"/>
      <c r="P177" s="192">
        <f t="shared" si="31"/>
        <v>0</v>
      </c>
      <c r="Q177" s="192">
        <v>1.5E-3</v>
      </c>
      <c r="R177" s="192">
        <f t="shared" si="32"/>
        <v>9.0000000000000011E-3</v>
      </c>
      <c r="S177" s="192">
        <v>0</v>
      </c>
      <c r="T177" s="193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175</v>
      </c>
      <c r="AT177" s="194" t="s">
        <v>171</v>
      </c>
      <c r="AU177" s="194" t="s">
        <v>159</v>
      </c>
      <c r="AY177" s="14" t="s">
        <v>147</v>
      </c>
      <c r="BE177" s="195">
        <f t="shared" si="34"/>
        <v>0</v>
      </c>
      <c r="BF177" s="195">
        <f t="shared" si="35"/>
        <v>0</v>
      </c>
      <c r="BG177" s="195">
        <f t="shared" si="36"/>
        <v>0</v>
      </c>
      <c r="BH177" s="195">
        <f t="shared" si="37"/>
        <v>0</v>
      </c>
      <c r="BI177" s="195">
        <f t="shared" si="38"/>
        <v>0</v>
      </c>
      <c r="BJ177" s="14" t="s">
        <v>84</v>
      </c>
      <c r="BK177" s="195">
        <f t="shared" si="39"/>
        <v>0</v>
      </c>
      <c r="BL177" s="14" t="s">
        <v>154</v>
      </c>
      <c r="BM177" s="194" t="s">
        <v>1052</v>
      </c>
    </row>
    <row r="178" spans="1:65" s="2" customFormat="1" ht="16.5" customHeight="1">
      <c r="A178" s="31"/>
      <c r="B178" s="32"/>
      <c r="C178" s="196" t="s">
        <v>447</v>
      </c>
      <c r="D178" s="196" t="s">
        <v>171</v>
      </c>
      <c r="E178" s="197" t="s">
        <v>741</v>
      </c>
      <c r="F178" s="198" t="s">
        <v>742</v>
      </c>
      <c r="G178" s="199" t="s">
        <v>425</v>
      </c>
      <c r="H178" s="200">
        <v>1</v>
      </c>
      <c r="I178" s="201"/>
      <c r="J178" s="202">
        <f t="shared" si="30"/>
        <v>0</v>
      </c>
      <c r="K178" s="198" t="s">
        <v>153</v>
      </c>
      <c r="L178" s="203"/>
      <c r="M178" s="204" t="s">
        <v>1</v>
      </c>
      <c r="N178" s="205" t="s">
        <v>41</v>
      </c>
      <c r="O178" s="68"/>
      <c r="P178" s="192">
        <f t="shared" si="31"/>
        <v>0</v>
      </c>
      <c r="Q178" s="192">
        <v>1.2999999999999999E-3</v>
      </c>
      <c r="R178" s="192">
        <f t="shared" si="32"/>
        <v>1.2999999999999999E-3</v>
      </c>
      <c r="S178" s="192">
        <v>0</v>
      </c>
      <c r="T178" s="193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175</v>
      </c>
      <c r="AT178" s="194" t="s">
        <v>171</v>
      </c>
      <c r="AU178" s="194" t="s">
        <v>159</v>
      </c>
      <c r="AY178" s="14" t="s">
        <v>147</v>
      </c>
      <c r="BE178" s="195">
        <f t="shared" si="34"/>
        <v>0</v>
      </c>
      <c r="BF178" s="195">
        <f t="shared" si="35"/>
        <v>0</v>
      </c>
      <c r="BG178" s="195">
        <f t="shared" si="36"/>
        <v>0</v>
      </c>
      <c r="BH178" s="195">
        <f t="shared" si="37"/>
        <v>0</v>
      </c>
      <c r="BI178" s="195">
        <f t="shared" si="38"/>
        <v>0</v>
      </c>
      <c r="BJ178" s="14" t="s">
        <v>84</v>
      </c>
      <c r="BK178" s="195">
        <f t="shared" si="39"/>
        <v>0</v>
      </c>
      <c r="BL178" s="14" t="s">
        <v>154</v>
      </c>
      <c r="BM178" s="194" t="s">
        <v>1053</v>
      </c>
    </row>
    <row r="179" spans="1:65" s="2" customFormat="1" ht="24.2" customHeight="1">
      <c r="A179" s="31"/>
      <c r="B179" s="32"/>
      <c r="C179" s="183" t="s">
        <v>348</v>
      </c>
      <c r="D179" s="183" t="s">
        <v>149</v>
      </c>
      <c r="E179" s="184" t="s">
        <v>806</v>
      </c>
      <c r="F179" s="185" t="s">
        <v>807</v>
      </c>
      <c r="G179" s="186" t="s">
        <v>425</v>
      </c>
      <c r="H179" s="187">
        <v>3</v>
      </c>
      <c r="I179" s="188"/>
      <c r="J179" s="189">
        <f t="shared" si="30"/>
        <v>0</v>
      </c>
      <c r="K179" s="185" t="s">
        <v>153</v>
      </c>
      <c r="L179" s="36"/>
      <c r="M179" s="190" t="s">
        <v>1</v>
      </c>
      <c r="N179" s="191" t="s">
        <v>41</v>
      </c>
      <c r="O179" s="68"/>
      <c r="P179" s="192">
        <f t="shared" si="31"/>
        <v>0</v>
      </c>
      <c r="Q179" s="192">
        <v>1E-4</v>
      </c>
      <c r="R179" s="192">
        <f t="shared" si="32"/>
        <v>3.0000000000000003E-4</v>
      </c>
      <c r="S179" s="192">
        <v>0</v>
      </c>
      <c r="T179" s="193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154</v>
      </c>
      <c r="AT179" s="194" t="s">
        <v>149</v>
      </c>
      <c r="AU179" s="194" t="s">
        <v>159</v>
      </c>
      <c r="AY179" s="14" t="s">
        <v>147</v>
      </c>
      <c r="BE179" s="195">
        <f t="shared" si="34"/>
        <v>0</v>
      </c>
      <c r="BF179" s="195">
        <f t="shared" si="35"/>
        <v>0</v>
      </c>
      <c r="BG179" s="195">
        <f t="shared" si="36"/>
        <v>0</v>
      </c>
      <c r="BH179" s="195">
        <f t="shared" si="37"/>
        <v>0</v>
      </c>
      <c r="BI179" s="195">
        <f t="shared" si="38"/>
        <v>0</v>
      </c>
      <c r="BJ179" s="14" t="s">
        <v>84</v>
      </c>
      <c r="BK179" s="195">
        <f t="shared" si="39"/>
        <v>0</v>
      </c>
      <c r="BL179" s="14" t="s">
        <v>154</v>
      </c>
      <c r="BM179" s="194" t="s">
        <v>1054</v>
      </c>
    </row>
    <row r="180" spans="1:65" s="2" customFormat="1" ht="16.5" customHeight="1">
      <c r="A180" s="31"/>
      <c r="B180" s="32"/>
      <c r="C180" s="196" t="s">
        <v>412</v>
      </c>
      <c r="D180" s="196" t="s">
        <v>171</v>
      </c>
      <c r="E180" s="197" t="s">
        <v>747</v>
      </c>
      <c r="F180" s="198" t="s">
        <v>748</v>
      </c>
      <c r="G180" s="199" t="s">
        <v>425</v>
      </c>
      <c r="H180" s="200">
        <v>3</v>
      </c>
      <c r="I180" s="201"/>
      <c r="J180" s="202">
        <f t="shared" si="30"/>
        <v>0</v>
      </c>
      <c r="K180" s="198" t="s">
        <v>153</v>
      </c>
      <c r="L180" s="203"/>
      <c r="M180" s="204" t="s">
        <v>1</v>
      </c>
      <c r="N180" s="205" t="s">
        <v>41</v>
      </c>
      <c r="O180" s="68"/>
      <c r="P180" s="192">
        <f t="shared" si="31"/>
        <v>0</v>
      </c>
      <c r="Q180" s="192">
        <v>1E-3</v>
      </c>
      <c r="R180" s="192">
        <f t="shared" si="32"/>
        <v>3.0000000000000001E-3</v>
      </c>
      <c r="S180" s="192">
        <v>0</v>
      </c>
      <c r="T180" s="193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175</v>
      </c>
      <c r="AT180" s="194" t="s">
        <v>171</v>
      </c>
      <c r="AU180" s="194" t="s">
        <v>159</v>
      </c>
      <c r="AY180" s="14" t="s">
        <v>147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4" t="s">
        <v>84</v>
      </c>
      <c r="BK180" s="195">
        <f t="shared" si="39"/>
        <v>0</v>
      </c>
      <c r="BL180" s="14" t="s">
        <v>154</v>
      </c>
      <c r="BM180" s="194" t="s">
        <v>1055</v>
      </c>
    </row>
    <row r="181" spans="1:65" s="2" customFormat="1" ht="24.2" customHeight="1">
      <c r="A181" s="31"/>
      <c r="B181" s="32"/>
      <c r="C181" s="183" t="s">
        <v>443</v>
      </c>
      <c r="D181" s="183" t="s">
        <v>149</v>
      </c>
      <c r="E181" s="184" t="s">
        <v>768</v>
      </c>
      <c r="F181" s="185" t="s">
        <v>1056</v>
      </c>
      <c r="G181" s="186" t="s">
        <v>425</v>
      </c>
      <c r="H181" s="187">
        <v>1</v>
      </c>
      <c r="I181" s="188"/>
      <c r="J181" s="189">
        <f t="shared" si="30"/>
        <v>0</v>
      </c>
      <c r="K181" s="185" t="s">
        <v>1</v>
      </c>
      <c r="L181" s="36"/>
      <c r="M181" s="190" t="s">
        <v>1</v>
      </c>
      <c r="N181" s="191" t="s">
        <v>41</v>
      </c>
      <c r="O181" s="68"/>
      <c r="P181" s="192">
        <f t="shared" si="31"/>
        <v>0</v>
      </c>
      <c r="Q181" s="192">
        <v>0.12422</v>
      </c>
      <c r="R181" s="192">
        <f t="shared" si="32"/>
        <v>0.12422</v>
      </c>
      <c r="S181" s="192">
        <v>0</v>
      </c>
      <c r="T181" s="193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159</v>
      </c>
      <c r="AY181" s="14" t="s">
        <v>147</v>
      </c>
      <c r="BE181" s="195">
        <f t="shared" si="34"/>
        <v>0</v>
      </c>
      <c r="BF181" s="195">
        <f t="shared" si="35"/>
        <v>0</v>
      </c>
      <c r="BG181" s="195">
        <f t="shared" si="36"/>
        <v>0</v>
      </c>
      <c r="BH181" s="195">
        <f t="shared" si="37"/>
        <v>0</v>
      </c>
      <c r="BI181" s="195">
        <f t="shared" si="38"/>
        <v>0</v>
      </c>
      <c r="BJ181" s="14" t="s">
        <v>84</v>
      </c>
      <c r="BK181" s="195">
        <f t="shared" si="39"/>
        <v>0</v>
      </c>
      <c r="BL181" s="14" t="s">
        <v>154</v>
      </c>
      <c r="BM181" s="194" t="s">
        <v>1057</v>
      </c>
    </row>
    <row r="182" spans="1:65" s="12" customFormat="1" ht="20.85" customHeight="1">
      <c r="B182" s="167"/>
      <c r="C182" s="168"/>
      <c r="D182" s="169" t="s">
        <v>75</v>
      </c>
      <c r="E182" s="181" t="s">
        <v>787</v>
      </c>
      <c r="F182" s="181" t="s">
        <v>788</v>
      </c>
      <c r="G182" s="168"/>
      <c r="H182" s="168"/>
      <c r="I182" s="171"/>
      <c r="J182" s="182">
        <f>BK182</f>
        <v>0</v>
      </c>
      <c r="K182" s="168"/>
      <c r="L182" s="173"/>
      <c r="M182" s="174"/>
      <c r="N182" s="175"/>
      <c r="O182" s="175"/>
      <c r="P182" s="176">
        <f>SUM(P183:P194)</f>
        <v>0</v>
      </c>
      <c r="Q182" s="175"/>
      <c r="R182" s="176">
        <f>SUM(R183:R194)</f>
        <v>0.15911999999999996</v>
      </c>
      <c r="S182" s="175"/>
      <c r="T182" s="177">
        <f>SUM(T183:T194)</f>
        <v>0</v>
      </c>
      <c r="AR182" s="178" t="s">
        <v>84</v>
      </c>
      <c r="AT182" s="179" t="s">
        <v>75</v>
      </c>
      <c r="AU182" s="179" t="s">
        <v>86</v>
      </c>
      <c r="AY182" s="178" t="s">
        <v>147</v>
      </c>
      <c r="BK182" s="180">
        <f>SUM(BK183:BK194)</f>
        <v>0</v>
      </c>
    </row>
    <row r="183" spans="1:65" s="2" customFormat="1" ht="24.2" customHeight="1">
      <c r="A183" s="31"/>
      <c r="B183" s="32"/>
      <c r="C183" s="183" t="s">
        <v>422</v>
      </c>
      <c r="D183" s="183" t="s">
        <v>149</v>
      </c>
      <c r="E183" s="184" t="s">
        <v>756</v>
      </c>
      <c r="F183" s="185" t="s">
        <v>757</v>
      </c>
      <c r="G183" s="186" t="s">
        <v>425</v>
      </c>
      <c r="H183" s="187">
        <v>8</v>
      </c>
      <c r="I183" s="188"/>
      <c r="J183" s="189">
        <f t="shared" ref="J183:J194" si="40">ROUND(I183*H183,2)</f>
        <v>0</v>
      </c>
      <c r="K183" s="185" t="s">
        <v>153</v>
      </c>
      <c r="L183" s="36"/>
      <c r="M183" s="190" t="s">
        <v>1</v>
      </c>
      <c r="N183" s="191" t="s">
        <v>41</v>
      </c>
      <c r="O183" s="68"/>
      <c r="P183" s="192">
        <f t="shared" ref="P183:P194" si="41">O183*H183</f>
        <v>0</v>
      </c>
      <c r="Q183" s="192">
        <v>1E-4</v>
      </c>
      <c r="R183" s="192">
        <f t="shared" ref="R183:R194" si="42">Q183*H183</f>
        <v>8.0000000000000004E-4</v>
      </c>
      <c r="S183" s="192">
        <v>0</v>
      </c>
      <c r="T183" s="193">
        <f t="shared" ref="T183:T194" si="43"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154</v>
      </c>
      <c r="AT183" s="194" t="s">
        <v>149</v>
      </c>
      <c r="AU183" s="194" t="s">
        <v>159</v>
      </c>
      <c r="AY183" s="14" t="s">
        <v>147</v>
      </c>
      <c r="BE183" s="195">
        <f t="shared" ref="BE183:BE194" si="44">IF(N183="základní",J183,0)</f>
        <v>0</v>
      </c>
      <c r="BF183" s="195">
        <f t="shared" ref="BF183:BF194" si="45">IF(N183="snížená",J183,0)</f>
        <v>0</v>
      </c>
      <c r="BG183" s="195">
        <f t="shared" ref="BG183:BG194" si="46">IF(N183="zákl. přenesená",J183,0)</f>
        <v>0</v>
      </c>
      <c r="BH183" s="195">
        <f t="shared" ref="BH183:BH194" si="47">IF(N183="sníž. přenesená",J183,0)</f>
        <v>0</v>
      </c>
      <c r="BI183" s="195">
        <f t="shared" ref="BI183:BI194" si="48">IF(N183="nulová",J183,0)</f>
        <v>0</v>
      </c>
      <c r="BJ183" s="14" t="s">
        <v>84</v>
      </c>
      <c r="BK183" s="195">
        <f t="shared" ref="BK183:BK194" si="49">ROUND(I183*H183,2)</f>
        <v>0</v>
      </c>
      <c r="BL183" s="14" t="s">
        <v>154</v>
      </c>
      <c r="BM183" s="194" t="s">
        <v>1058</v>
      </c>
    </row>
    <row r="184" spans="1:65" s="2" customFormat="1" ht="16.5" customHeight="1">
      <c r="A184" s="31"/>
      <c r="B184" s="32"/>
      <c r="C184" s="196" t="s">
        <v>414</v>
      </c>
      <c r="D184" s="196" t="s">
        <v>171</v>
      </c>
      <c r="E184" s="197" t="s">
        <v>759</v>
      </c>
      <c r="F184" s="198" t="s">
        <v>760</v>
      </c>
      <c r="G184" s="199" t="s">
        <v>425</v>
      </c>
      <c r="H184" s="200">
        <v>8</v>
      </c>
      <c r="I184" s="201"/>
      <c r="J184" s="202">
        <f t="shared" si="40"/>
        <v>0</v>
      </c>
      <c r="K184" s="198" t="s">
        <v>153</v>
      </c>
      <c r="L184" s="203"/>
      <c r="M184" s="204" t="s">
        <v>1</v>
      </c>
      <c r="N184" s="205" t="s">
        <v>41</v>
      </c>
      <c r="O184" s="68"/>
      <c r="P184" s="192">
        <f t="shared" si="41"/>
        <v>0</v>
      </c>
      <c r="Q184" s="192">
        <v>1.7100000000000001E-2</v>
      </c>
      <c r="R184" s="192">
        <f t="shared" si="42"/>
        <v>0.1368</v>
      </c>
      <c r="S184" s="192">
        <v>0</v>
      </c>
      <c r="T184" s="193">
        <f t="shared" si="4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175</v>
      </c>
      <c r="AT184" s="194" t="s">
        <v>171</v>
      </c>
      <c r="AU184" s="194" t="s">
        <v>159</v>
      </c>
      <c r="AY184" s="14" t="s">
        <v>147</v>
      </c>
      <c r="BE184" s="195">
        <f t="shared" si="44"/>
        <v>0</v>
      </c>
      <c r="BF184" s="195">
        <f t="shared" si="45"/>
        <v>0</v>
      </c>
      <c r="BG184" s="195">
        <f t="shared" si="46"/>
        <v>0</v>
      </c>
      <c r="BH184" s="195">
        <f t="shared" si="47"/>
        <v>0</v>
      </c>
      <c r="BI184" s="195">
        <f t="shared" si="48"/>
        <v>0</v>
      </c>
      <c r="BJ184" s="14" t="s">
        <v>84</v>
      </c>
      <c r="BK184" s="195">
        <f t="shared" si="49"/>
        <v>0</v>
      </c>
      <c r="BL184" s="14" t="s">
        <v>154</v>
      </c>
      <c r="BM184" s="194" t="s">
        <v>1059</v>
      </c>
    </row>
    <row r="185" spans="1:65" s="2" customFormat="1" ht="24.2" customHeight="1">
      <c r="A185" s="31"/>
      <c r="B185" s="32"/>
      <c r="C185" s="183" t="s">
        <v>536</v>
      </c>
      <c r="D185" s="183" t="s">
        <v>149</v>
      </c>
      <c r="E185" s="184" t="s">
        <v>797</v>
      </c>
      <c r="F185" s="185" t="s">
        <v>798</v>
      </c>
      <c r="G185" s="186" t="s">
        <v>425</v>
      </c>
      <c r="H185" s="187">
        <v>2</v>
      </c>
      <c r="I185" s="188"/>
      <c r="J185" s="189">
        <f t="shared" si="40"/>
        <v>0</v>
      </c>
      <c r="K185" s="185" t="s">
        <v>153</v>
      </c>
      <c r="L185" s="36"/>
      <c r="M185" s="190" t="s">
        <v>1</v>
      </c>
      <c r="N185" s="191" t="s">
        <v>41</v>
      </c>
      <c r="O185" s="68"/>
      <c r="P185" s="192">
        <f t="shared" si="41"/>
        <v>0</v>
      </c>
      <c r="Q185" s="192">
        <v>8.0000000000000007E-5</v>
      </c>
      <c r="R185" s="192">
        <f t="shared" si="42"/>
        <v>1.6000000000000001E-4</v>
      </c>
      <c r="S185" s="192">
        <v>0</v>
      </c>
      <c r="T185" s="193">
        <f t="shared" si="4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154</v>
      </c>
      <c r="AT185" s="194" t="s">
        <v>149</v>
      </c>
      <c r="AU185" s="194" t="s">
        <v>159</v>
      </c>
      <c r="AY185" s="14" t="s">
        <v>147</v>
      </c>
      <c r="BE185" s="195">
        <f t="shared" si="44"/>
        <v>0</v>
      </c>
      <c r="BF185" s="195">
        <f t="shared" si="45"/>
        <v>0</v>
      </c>
      <c r="BG185" s="195">
        <f t="shared" si="46"/>
        <v>0</v>
      </c>
      <c r="BH185" s="195">
        <f t="shared" si="47"/>
        <v>0</v>
      </c>
      <c r="BI185" s="195">
        <f t="shared" si="48"/>
        <v>0</v>
      </c>
      <c r="BJ185" s="14" t="s">
        <v>84</v>
      </c>
      <c r="BK185" s="195">
        <f t="shared" si="49"/>
        <v>0</v>
      </c>
      <c r="BL185" s="14" t="s">
        <v>154</v>
      </c>
      <c r="BM185" s="194" t="s">
        <v>1060</v>
      </c>
    </row>
    <row r="186" spans="1:65" s="2" customFormat="1" ht="16.5" customHeight="1">
      <c r="A186" s="31"/>
      <c r="B186" s="32"/>
      <c r="C186" s="196" t="s">
        <v>532</v>
      </c>
      <c r="D186" s="196" t="s">
        <v>171</v>
      </c>
      <c r="E186" s="197" t="s">
        <v>800</v>
      </c>
      <c r="F186" s="198" t="s">
        <v>801</v>
      </c>
      <c r="G186" s="199" t="s">
        <v>425</v>
      </c>
      <c r="H186" s="200">
        <v>2</v>
      </c>
      <c r="I186" s="201"/>
      <c r="J186" s="202">
        <f t="shared" si="40"/>
        <v>0</v>
      </c>
      <c r="K186" s="198" t="s">
        <v>153</v>
      </c>
      <c r="L186" s="203"/>
      <c r="M186" s="204" t="s">
        <v>1</v>
      </c>
      <c r="N186" s="205" t="s">
        <v>41</v>
      </c>
      <c r="O186" s="68"/>
      <c r="P186" s="192">
        <f t="shared" si="41"/>
        <v>0</v>
      </c>
      <c r="Q186" s="192">
        <v>8.0000000000000004E-4</v>
      </c>
      <c r="R186" s="192">
        <f t="shared" si="42"/>
        <v>1.6000000000000001E-3</v>
      </c>
      <c r="S186" s="192">
        <v>0</v>
      </c>
      <c r="T186" s="193">
        <f t="shared" si="4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175</v>
      </c>
      <c r="AT186" s="194" t="s">
        <v>171</v>
      </c>
      <c r="AU186" s="194" t="s">
        <v>159</v>
      </c>
      <c r="AY186" s="14" t="s">
        <v>147</v>
      </c>
      <c r="BE186" s="195">
        <f t="shared" si="44"/>
        <v>0</v>
      </c>
      <c r="BF186" s="195">
        <f t="shared" si="45"/>
        <v>0</v>
      </c>
      <c r="BG186" s="195">
        <f t="shared" si="46"/>
        <v>0</v>
      </c>
      <c r="BH186" s="195">
        <f t="shared" si="47"/>
        <v>0</v>
      </c>
      <c r="BI186" s="195">
        <f t="shared" si="48"/>
        <v>0</v>
      </c>
      <c r="BJ186" s="14" t="s">
        <v>84</v>
      </c>
      <c r="BK186" s="195">
        <f t="shared" si="49"/>
        <v>0</v>
      </c>
      <c r="BL186" s="14" t="s">
        <v>154</v>
      </c>
      <c r="BM186" s="194" t="s">
        <v>1061</v>
      </c>
    </row>
    <row r="187" spans="1:65" s="2" customFormat="1" ht="24.2" customHeight="1">
      <c r="A187" s="31"/>
      <c r="B187" s="32"/>
      <c r="C187" s="183" t="s">
        <v>418</v>
      </c>
      <c r="D187" s="183" t="s">
        <v>149</v>
      </c>
      <c r="E187" s="184" t="s">
        <v>814</v>
      </c>
      <c r="F187" s="185" t="s">
        <v>815</v>
      </c>
      <c r="G187" s="186" t="s">
        <v>425</v>
      </c>
      <c r="H187" s="187">
        <v>2</v>
      </c>
      <c r="I187" s="188"/>
      <c r="J187" s="189">
        <f t="shared" si="40"/>
        <v>0</v>
      </c>
      <c r="K187" s="185" t="s">
        <v>153</v>
      </c>
      <c r="L187" s="36"/>
      <c r="M187" s="190" t="s">
        <v>1</v>
      </c>
      <c r="N187" s="191" t="s">
        <v>41</v>
      </c>
      <c r="O187" s="68"/>
      <c r="P187" s="192">
        <f t="shared" si="41"/>
        <v>0</v>
      </c>
      <c r="Q187" s="192">
        <v>8.0000000000000007E-5</v>
      </c>
      <c r="R187" s="192">
        <f t="shared" si="42"/>
        <v>1.6000000000000001E-4</v>
      </c>
      <c r="S187" s="192">
        <v>0</v>
      </c>
      <c r="T187" s="193">
        <f t="shared" si="4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154</v>
      </c>
      <c r="AT187" s="194" t="s">
        <v>149</v>
      </c>
      <c r="AU187" s="194" t="s">
        <v>159</v>
      </c>
      <c r="AY187" s="14" t="s">
        <v>147</v>
      </c>
      <c r="BE187" s="195">
        <f t="shared" si="44"/>
        <v>0</v>
      </c>
      <c r="BF187" s="195">
        <f t="shared" si="45"/>
        <v>0</v>
      </c>
      <c r="BG187" s="195">
        <f t="shared" si="46"/>
        <v>0</v>
      </c>
      <c r="BH187" s="195">
        <f t="shared" si="47"/>
        <v>0</v>
      </c>
      <c r="BI187" s="195">
        <f t="shared" si="48"/>
        <v>0</v>
      </c>
      <c r="BJ187" s="14" t="s">
        <v>84</v>
      </c>
      <c r="BK187" s="195">
        <f t="shared" si="49"/>
        <v>0</v>
      </c>
      <c r="BL187" s="14" t="s">
        <v>154</v>
      </c>
      <c r="BM187" s="194" t="s">
        <v>1062</v>
      </c>
    </row>
    <row r="188" spans="1:65" s="2" customFormat="1" ht="16.5" customHeight="1">
      <c r="A188" s="31"/>
      <c r="B188" s="32"/>
      <c r="C188" s="196" t="s">
        <v>500</v>
      </c>
      <c r="D188" s="196" t="s">
        <v>171</v>
      </c>
      <c r="E188" s="197" t="s">
        <v>817</v>
      </c>
      <c r="F188" s="198" t="s">
        <v>818</v>
      </c>
      <c r="G188" s="199" t="s">
        <v>425</v>
      </c>
      <c r="H188" s="200">
        <v>2</v>
      </c>
      <c r="I188" s="201"/>
      <c r="J188" s="202">
        <f t="shared" si="40"/>
        <v>0</v>
      </c>
      <c r="K188" s="198" t="s">
        <v>153</v>
      </c>
      <c r="L188" s="203"/>
      <c r="M188" s="204" t="s">
        <v>1</v>
      </c>
      <c r="N188" s="205" t="s">
        <v>41</v>
      </c>
      <c r="O188" s="68"/>
      <c r="P188" s="192">
        <f t="shared" si="41"/>
        <v>0</v>
      </c>
      <c r="Q188" s="192">
        <v>8.0000000000000004E-4</v>
      </c>
      <c r="R188" s="192">
        <f t="shared" si="42"/>
        <v>1.6000000000000001E-3</v>
      </c>
      <c r="S188" s="192">
        <v>0</v>
      </c>
      <c r="T188" s="193">
        <f t="shared" si="4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175</v>
      </c>
      <c r="AT188" s="194" t="s">
        <v>171</v>
      </c>
      <c r="AU188" s="194" t="s">
        <v>159</v>
      </c>
      <c r="AY188" s="14" t="s">
        <v>147</v>
      </c>
      <c r="BE188" s="195">
        <f t="shared" si="44"/>
        <v>0</v>
      </c>
      <c r="BF188" s="195">
        <f t="shared" si="45"/>
        <v>0</v>
      </c>
      <c r="BG188" s="195">
        <f t="shared" si="46"/>
        <v>0</v>
      </c>
      <c r="BH188" s="195">
        <f t="shared" si="47"/>
        <v>0</v>
      </c>
      <c r="BI188" s="195">
        <f t="shared" si="48"/>
        <v>0</v>
      </c>
      <c r="BJ188" s="14" t="s">
        <v>84</v>
      </c>
      <c r="BK188" s="195">
        <f t="shared" si="49"/>
        <v>0</v>
      </c>
      <c r="BL188" s="14" t="s">
        <v>154</v>
      </c>
      <c r="BM188" s="194" t="s">
        <v>1063</v>
      </c>
    </row>
    <row r="189" spans="1:65" s="2" customFormat="1" ht="24.2" customHeight="1">
      <c r="A189" s="31"/>
      <c r="B189" s="32"/>
      <c r="C189" s="183" t="s">
        <v>1064</v>
      </c>
      <c r="D189" s="183" t="s">
        <v>149</v>
      </c>
      <c r="E189" s="184" t="s">
        <v>735</v>
      </c>
      <c r="F189" s="185" t="s">
        <v>736</v>
      </c>
      <c r="G189" s="186" t="s">
        <v>425</v>
      </c>
      <c r="H189" s="187">
        <v>6</v>
      </c>
      <c r="I189" s="188"/>
      <c r="J189" s="189">
        <f t="shared" si="40"/>
        <v>0</v>
      </c>
      <c r="K189" s="185" t="s">
        <v>153</v>
      </c>
      <c r="L189" s="36"/>
      <c r="M189" s="190" t="s">
        <v>1</v>
      </c>
      <c r="N189" s="191" t="s">
        <v>41</v>
      </c>
      <c r="O189" s="68"/>
      <c r="P189" s="192">
        <f t="shared" si="41"/>
        <v>0</v>
      </c>
      <c r="Q189" s="192">
        <v>1E-4</v>
      </c>
      <c r="R189" s="192">
        <f t="shared" si="42"/>
        <v>6.0000000000000006E-4</v>
      </c>
      <c r="S189" s="192">
        <v>0</v>
      </c>
      <c r="T189" s="193">
        <f t="shared" si="4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154</v>
      </c>
      <c r="AT189" s="194" t="s">
        <v>149</v>
      </c>
      <c r="AU189" s="194" t="s">
        <v>159</v>
      </c>
      <c r="AY189" s="14" t="s">
        <v>147</v>
      </c>
      <c r="BE189" s="195">
        <f t="shared" si="44"/>
        <v>0</v>
      </c>
      <c r="BF189" s="195">
        <f t="shared" si="45"/>
        <v>0</v>
      </c>
      <c r="BG189" s="195">
        <f t="shared" si="46"/>
        <v>0</v>
      </c>
      <c r="BH189" s="195">
        <f t="shared" si="47"/>
        <v>0</v>
      </c>
      <c r="BI189" s="195">
        <f t="shared" si="48"/>
        <v>0</v>
      </c>
      <c r="BJ189" s="14" t="s">
        <v>84</v>
      </c>
      <c r="BK189" s="195">
        <f t="shared" si="49"/>
        <v>0</v>
      </c>
      <c r="BL189" s="14" t="s">
        <v>154</v>
      </c>
      <c r="BM189" s="194" t="s">
        <v>1065</v>
      </c>
    </row>
    <row r="190" spans="1:65" s="2" customFormat="1" ht="16.5" customHeight="1">
      <c r="A190" s="31"/>
      <c r="B190" s="32"/>
      <c r="C190" s="196" t="s">
        <v>680</v>
      </c>
      <c r="D190" s="196" t="s">
        <v>171</v>
      </c>
      <c r="E190" s="197" t="s">
        <v>738</v>
      </c>
      <c r="F190" s="198" t="s">
        <v>739</v>
      </c>
      <c r="G190" s="199" t="s">
        <v>425</v>
      </c>
      <c r="H190" s="200">
        <v>6</v>
      </c>
      <c r="I190" s="201"/>
      <c r="J190" s="202">
        <f t="shared" si="40"/>
        <v>0</v>
      </c>
      <c r="K190" s="198" t="s">
        <v>153</v>
      </c>
      <c r="L190" s="203"/>
      <c r="M190" s="204" t="s">
        <v>1</v>
      </c>
      <c r="N190" s="205" t="s">
        <v>41</v>
      </c>
      <c r="O190" s="68"/>
      <c r="P190" s="192">
        <f t="shared" si="41"/>
        <v>0</v>
      </c>
      <c r="Q190" s="192">
        <v>1.5E-3</v>
      </c>
      <c r="R190" s="192">
        <f t="shared" si="42"/>
        <v>9.0000000000000011E-3</v>
      </c>
      <c r="S190" s="192">
        <v>0</v>
      </c>
      <c r="T190" s="193">
        <f t="shared" si="4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175</v>
      </c>
      <c r="AT190" s="194" t="s">
        <v>171</v>
      </c>
      <c r="AU190" s="194" t="s">
        <v>159</v>
      </c>
      <c r="AY190" s="14" t="s">
        <v>147</v>
      </c>
      <c r="BE190" s="195">
        <f t="shared" si="44"/>
        <v>0</v>
      </c>
      <c r="BF190" s="195">
        <f t="shared" si="45"/>
        <v>0</v>
      </c>
      <c r="BG190" s="195">
        <f t="shared" si="46"/>
        <v>0</v>
      </c>
      <c r="BH190" s="195">
        <f t="shared" si="47"/>
        <v>0</v>
      </c>
      <c r="BI190" s="195">
        <f t="shared" si="48"/>
        <v>0</v>
      </c>
      <c r="BJ190" s="14" t="s">
        <v>84</v>
      </c>
      <c r="BK190" s="195">
        <f t="shared" si="49"/>
        <v>0</v>
      </c>
      <c r="BL190" s="14" t="s">
        <v>154</v>
      </c>
      <c r="BM190" s="194" t="s">
        <v>1066</v>
      </c>
    </row>
    <row r="191" spans="1:65" s="2" customFormat="1" ht="24.2" customHeight="1">
      <c r="A191" s="31"/>
      <c r="B191" s="32"/>
      <c r="C191" s="183" t="s">
        <v>583</v>
      </c>
      <c r="D191" s="183" t="s">
        <v>149</v>
      </c>
      <c r="E191" s="184" t="s">
        <v>806</v>
      </c>
      <c r="F191" s="185" t="s">
        <v>807</v>
      </c>
      <c r="G191" s="186" t="s">
        <v>425</v>
      </c>
      <c r="H191" s="187">
        <v>2</v>
      </c>
      <c r="I191" s="188"/>
      <c r="J191" s="189">
        <f t="shared" si="40"/>
        <v>0</v>
      </c>
      <c r="K191" s="185" t="s">
        <v>153</v>
      </c>
      <c r="L191" s="36"/>
      <c r="M191" s="190" t="s">
        <v>1</v>
      </c>
      <c r="N191" s="191" t="s">
        <v>41</v>
      </c>
      <c r="O191" s="68"/>
      <c r="P191" s="192">
        <f t="shared" si="41"/>
        <v>0</v>
      </c>
      <c r="Q191" s="192">
        <v>1E-4</v>
      </c>
      <c r="R191" s="192">
        <f t="shared" si="42"/>
        <v>2.0000000000000001E-4</v>
      </c>
      <c r="S191" s="192">
        <v>0</v>
      </c>
      <c r="T191" s="193">
        <f t="shared" si="4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154</v>
      </c>
      <c r="AT191" s="194" t="s">
        <v>149</v>
      </c>
      <c r="AU191" s="194" t="s">
        <v>159</v>
      </c>
      <c r="AY191" s="14" t="s">
        <v>147</v>
      </c>
      <c r="BE191" s="195">
        <f t="shared" si="44"/>
        <v>0</v>
      </c>
      <c r="BF191" s="195">
        <f t="shared" si="45"/>
        <v>0</v>
      </c>
      <c r="BG191" s="195">
        <f t="shared" si="46"/>
        <v>0</v>
      </c>
      <c r="BH191" s="195">
        <f t="shared" si="47"/>
        <v>0</v>
      </c>
      <c r="BI191" s="195">
        <f t="shared" si="48"/>
        <v>0</v>
      </c>
      <c r="BJ191" s="14" t="s">
        <v>84</v>
      </c>
      <c r="BK191" s="195">
        <f t="shared" si="49"/>
        <v>0</v>
      </c>
      <c r="BL191" s="14" t="s">
        <v>154</v>
      </c>
      <c r="BM191" s="194" t="s">
        <v>1067</v>
      </c>
    </row>
    <row r="192" spans="1:65" s="2" customFormat="1" ht="16.5" customHeight="1">
      <c r="A192" s="31"/>
      <c r="B192" s="32"/>
      <c r="C192" s="196" t="s">
        <v>587</v>
      </c>
      <c r="D192" s="196" t="s">
        <v>171</v>
      </c>
      <c r="E192" s="197" t="s">
        <v>809</v>
      </c>
      <c r="F192" s="198" t="s">
        <v>810</v>
      </c>
      <c r="G192" s="199" t="s">
        <v>425</v>
      </c>
      <c r="H192" s="200">
        <v>2</v>
      </c>
      <c r="I192" s="201"/>
      <c r="J192" s="202">
        <f t="shared" si="40"/>
        <v>0</v>
      </c>
      <c r="K192" s="198" t="s">
        <v>153</v>
      </c>
      <c r="L192" s="203"/>
      <c r="M192" s="204" t="s">
        <v>1</v>
      </c>
      <c r="N192" s="205" t="s">
        <v>41</v>
      </c>
      <c r="O192" s="68"/>
      <c r="P192" s="192">
        <f t="shared" si="41"/>
        <v>0</v>
      </c>
      <c r="Q192" s="192">
        <v>8.0000000000000004E-4</v>
      </c>
      <c r="R192" s="192">
        <f t="shared" si="42"/>
        <v>1.6000000000000001E-3</v>
      </c>
      <c r="S192" s="192">
        <v>0</v>
      </c>
      <c r="T192" s="193">
        <f t="shared" si="4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175</v>
      </c>
      <c r="AT192" s="194" t="s">
        <v>171</v>
      </c>
      <c r="AU192" s="194" t="s">
        <v>159</v>
      </c>
      <c r="AY192" s="14" t="s">
        <v>147</v>
      </c>
      <c r="BE192" s="195">
        <f t="shared" si="44"/>
        <v>0</v>
      </c>
      <c r="BF192" s="195">
        <f t="shared" si="45"/>
        <v>0</v>
      </c>
      <c r="BG192" s="195">
        <f t="shared" si="46"/>
        <v>0</v>
      </c>
      <c r="BH192" s="195">
        <f t="shared" si="47"/>
        <v>0</v>
      </c>
      <c r="BI192" s="195">
        <f t="shared" si="48"/>
        <v>0</v>
      </c>
      <c r="BJ192" s="14" t="s">
        <v>84</v>
      </c>
      <c r="BK192" s="195">
        <f t="shared" si="49"/>
        <v>0</v>
      </c>
      <c r="BL192" s="14" t="s">
        <v>154</v>
      </c>
      <c r="BM192" s="194" t="s">
        <v>1068</v>
      </c>
    </row>
    <row r="193" spans="1:65" s="2" customFormat="1" ht="24.2" customHeight="1">
      <c r="A193" s="31"/>
      <c r="B193" s="32"/>
      <c r="C193" s="183" t="s">
        <v>512</v>
      </c>
      <c r="D193" s="183" t="s">
        <v>149</v>
      </c>
      <c r="E193" s="184" t="s">
        <v>806</v>
      </c>
      <c r="F193" s="185" t="s">
        <v>807</v>
      </c>
      <c r="G193" s="186" t="s">
        <v>425</v>
      </c>
      <c r="H193" s="187">
        <v>6</v>
      </c>
      <c r="I193" s="188"/>
      <c r="J193" s="189">
        <f t="shared" si="40"/>
        <v>0</v>
      </c>
      <c r="K193" s="185" t="s">
        <v>153</v>
      </c>
      <c r="L193" s="36"/>
      <c r="M193" s="190" t="s">
        <v>1</v>
      </c>
      <c r="N193" s="191" t="s">
        <v>41</v>
      </c>
      <c r="O193" s="68"/>
      <c r="P193" s="192">
        <f t="shared" si="41"/>
        <v>0</v>
      </c>
      <c r="Q193" s="192">
        <v>1E-4</v>
      </c>
      <c r="R193" s="192">
        <f t="shared" si="42"/>
        <v>6.0000000000000006E-4</v>
      </c>
      <c r="S193" s="192">
        <v>0</v>
      </c>
      <c r="T193" s="193">
        <f t="shared" si="4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154</v>
      </c>
      <c r="AT193" s="194" t="s">
        <v>149</v>
      </c>
      <c r="AU193" s="194" t="s">
        <v>159</v>
      </c>
      <c r="AY193" s="14" t="s">
        <v>147</v>
      </c>
      <c r="BE193" s="195">
        <f t="shared" si="44"/>
        <v>0</v>
      </c>
      <c r="BF193" s="195">
        <f t="shared" si="45"/>
        <v>0</v>
      </c>
      <c r="BG193" s="195">
        <f t="shared" si="46"/>
        <v>0</v>
      </c>
      <c r="BH193" s="195">
        <f t="shared" si="47"/>
        <v>0</v>
      </c>
      <c r="BI193" s="195">
        <f t="shared" si="48"/>
        <v>0</v>
      </c>
      <c r="BJ193" s="14" t="s">
        <v>84</v>
      </c>
      <c r="BK193" s="195">
        <f t="shared" si="49"/>
        <v>0</v>
      </c>
      <c r="BL193" s="14" t="s">
        <v>154</v>
      </c>
      <c r="BM193" s="194" t="s">
        <v>1069</v>
      </c>
    </row>
    <row r="194" spans="1:65" s="2" customFormat="1" ht="16.5" customHeight="1">
      <c r="A194" s="31"/>
      <c r="B194" s="32"/>
      <c r="C194" s="196" t="s">
        <v>516</v>
      </c>
      <c r="D194" s="196" t="s">
        <v>171</v>
      </c>
      <c r="E194" s="197" t="s">
        <v>747</v>
      </c>
      <c r="F194" s="198" t="s">
        <v>748</v>
      </c>
      <c r="G194" s="199" t="s">
        <v>425</v>
      </c>
      <c r="H194" s="200">
        <v>6</v>
      </c>
      <c r="I194" s="201"/>
      <c r="J194" s="202">
        <f t="shared" si="40"/>
        <v>0</v>
      </c>
      <c r="K194" s="198" t="s">
        <v>153</v>
      </c>
      <c r="L194" s="203"/>
      <c r="M194" s="204" t="s">
        <v>1</v>
      </c>
      <c r="N194" s="205" t="s">
        <v>41</v>
      </c>
      <c r="O194" s="68"/>
      <c r="P194" s="192">
        <f t="shared" si="41"/>
        <v>0</v>
      </c>
      <c r="Q194" s="192">
        <v>1E-3</v>
      </c>
      <c r="R194" s="192">
        <f t="shared" si="42"/>
        <v>6.0000000000000001E-3</v>
      </c>
      <c r="S194" s="192">
        <v>0</v>
      </c>
      <c r="T194" s="193">
        <f t="shared" si="4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175</v>
      </c>
      <c r="AT194" s="194" t="s">
        <v>171</v>
      </c>
      <c r="AU194" s="194" t="s">
        <v>159</v>
      </c>
      <c r="AY194" s="14" t="s">
        <v>147</v>
      </c>
      <c r="BE194" s="195">
        <f t="shared" si="44"/>
        <v>0</v>
      </c>
      <c r="BF194" s="195">
        <f t="shared" si="45"/>
        <v>0</v>
      </c>
      <c r="BG194" s="195">
        <f t="shared" si="46"/>
        <v>0</v>
      </c>
      <c r="BH194" s="195">
        <f t="shared" si="47"/>
        <v>0</v>
      </c>
      <c r="BI194" s="195">
        <f t="shared" si="48"/>
        <v>0</v>
      </c>
      <c r="BJ194" s="14" t="s">
        <v>84</v>
      </c>
      <c r="BK194" s="195">
        <f t="shared" si="49"/>
        <v>0</v>
      </c>
      <c r="BL194" s="14" t="s">
        <v>154</v>
      </c>
      <c r="BM194" s="194" t="s">
        <v>1070</v>
      </c>
    </row>
    <row r="195" spans="1:65" s="12" customFormat="1" ht="20.85" customHeight="1">
      <c r="B195" s="167"/>
      <c r="C195" s="168"/>
      <c r="D195" s="169" t="s">
        <v>75</v>
      </c>
      <c r="E195" s="181" t="s">
        <v>820</v>
      </c>
      <c r="F195" s="181" t="s">
        <v>821</v>
      </c>
      <c r="G195" s="168"/>
      <c r="H195" s="168"/>
      <c r="I195" s="171"/>
      <c r="J195" s="182">
        <f>BK195</f>
        <v>0</v>
      </c>
      <c r="K195" s="168"/>
      <c r="L195" s="173"/>
      <c r="M195" s="174"/>
      <c r="N195" s="175"/>
      <c r="O195" s="175"/>
      <c r="P195" s="176">
        <f>SUM(P196:P201)</f>
        <v>0</v>
      </c>
      <c r="Q195" s="175"/>
      <c r="R195" s="176">
        <f>SUM(R196:R201)</f>
        <v>5.6939999999999998E-2</v>
      </c>
      <c r="S195" s="175"/>
      <c r="T195" s="177">
        <f>SUM(T196:T201)</f>
        <v>0</v>
      </c>
      <c r="AR195" s="178" t="s">
        <v>84</v>
      </c>
      <c r="AT195" s="179" t="s">
        <v>75</v>
      </c>
      <c r="AU195" s="179" t="s">
        <v>86</v>
      </c>
      <c r="AY195" s="178" t="s">
        <v>147</v>
      </c>
      <c r="BK195" s="180">
        <f>SUM(BK196:BK201)</f>
        <v>0</v>
      </c>
    </row>
    <row r="196" spans="1:65" s="2" customFormat="1" ht="24.2" customHeight="1">
      <c r="A196" s="31"/>
      <c r="B196" s="32"/>
      <c r="C196" s="183" t="s">
        <v>528</v>
      </c>
      <c r="D196" s="183" t="s">
        <v>149</v>
      </c>
      <c r="E196" s="184" t="s">
        <v>756</v>
      </c>
      <c r="F196" s="185" t="s">
        <v>757</v>
      </c>
      <c r="G196" s="186" t="s">
        <v>425</v>
      </c>
      <c r="H196" s="187">
        <v>3</v>
      </c>
      <c r="I196" s="188"/>
      <c r="J196" s="189">
        <f t="shared" ref="J196:J201" si="50">ROUND(I196*H196,2)</f>
        <v>0</v>
      </c>
      <c r="K196" s="185" t="s">
        <v>153</v>
      </c>
      <c r="L196" s="36"/>
      <c r="M196" s="190" t="s">
        <v>1</v>
      </c>
      <c r="N196" s="191" t="s">
        <v>41</v>
      </c>
      <c r="O196" s="68"/>
      <c r="P196" s="192">
        <f t="shared" ref="P196:P201" si="51">O196*H196</f>
        <v>0</v>
      </c>
      <c r="Q196" s="192">
        <v>1E-4</v>
      </c>
      <c r="R196" s="192">
        <f t="shared" ref="R196:R201" si="52">Q196*H196</f>
        <v>3.0000000000000003E-4</v>
      </c>
      <c r="S196" s="192">
        <v>0</v>
      </c>
      <c r="T196" s="193">
        <f t="shared" ref="T196:T201" si="53"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154</v>
      </c>
      <c r="AT196" s="194" t="s">
        <v>149</v>
      </c>
      <c r="AU196" s="194" t="s">
        <v>159</v>
      </c>
      <c r="AY196" s="14" t="s">
        <v>147</v>
      </c>
      <c r="BE196" s="195">
        <f t="shared" ref="BE196:BE201" si="54">IF(N196="základní",J196,0)</f>
        <v>0</v>
      </c>
      <c r="BF196" s="195">
        <f t="shared" ref="BF196:BF201" si="55">IF(N196="snížená",J196,0)</f>
        <v>0</v>
      </c>
      <c r="BG196" s="195">
        <f t="shared" ref="BG196:BG201" si="56">IF(N196="zákl. přenesená",J196,0)</f>
        <v>0</v>
      </c>
      <c r="BH196" s="195">
        <f t="shared" ref="BH196:BH201" si="57">IF(N196="sníž. přenesená",J196,0)</f>
        <v>0</v>
      </c>
      <c r="BI196" s="195">
        <f t="shared" ref="BI196:BI201" si="58">IF(N196="nulová",J196,0)</f>
        <v>0</v>
      </c>
      <c r="BJ196" s="14" t="s">
        <v>84</v>
      </c>
      <c r="BK196" s="195">
        <f t="shared" ref="BK196:BK201" si="59">ROUND(I196*H196,2)</f>
        <v>0</v>
      </c>
      <c r="BL196" s="14" t="s">
        <v>154</v>
      </c>
      <c r="BM196" s="194" t="s">
        <v>1071</v>
      </c>
    </row>
    <row r="197" spans="1:65" s="2" customFormat="1" ht="16.5" customHeight="1">
      <c r="A197" s="31"/>
      <c r="B197" s="32"/>
      <c r="C197" s="196" t="s">
        <v>496</v>
      </c>
      <c r="D197" s="196" t="s">
        <v>171</v>
      </c>
      <c r="E197" s="197" t="s">
        <v>759</v>
      </c>
      <c r="F197" s="198" t="s">
        <v>760</v>
      </c>
      <c r="G197" s="199" t="s">
        <v>425</v>
      </c>
      <c r="H197" s="200">
        <v>3</v>
      </c>
      <c r="I197" s="201"/>
      <c r="J197" s="202">
        <f t="shared" si="50"/>
        <v>0</v>
      </c>
      <c r="K197" s="198" t="s">
        <v>153</v>
      </c>
      <c r="L197" s="203"/>
      <c r="M197" s="204" t="s">
        <v>1</v>
      </c>
      <c r="N197" s="205" t="s">
        <v>41</v>
      </c>
      <c r="O197" s="68"/>
      <c r="P197" s="192">
        <f t="shared" si="51"/>
        <v>0</v>
      </c>
      <c r="Q197" s="192">
        <v>1.7100000000000001E-2</v>
      </c>
      <c r="R197" s="192">
        <f t="shared" si="52"/>
        <v>5.1299999999999998E-2</v>
      </c>
      <c r="S197" s="192">
        <v>0</v>
      </c>
      <c r="T197" s="193">
        <f t="shared" si="5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175</v>
      </c>
      <c r="AT197" s="194" t="s">
        <v>171</v>
      </c>
      <c r="AU197" s="194" t="s">
        <v>159</v>
      </c>
      <c r="AY197" s="14" t="s">
        <v>147</v>
      </c>
      <c r="BE197" s="195">
        <f t="shared" si="54"/>
        <v>0</v>
      </c>
      <c r="BF197" s="195">
        <f t="shared" si="55"/>
        <v>0</v>
      </c>
      <c r="BG197" s="195">
        <f t="shared" si="56"/>
        <v>0</v>
      </c>
      <c r="BH197" s="195">
        <f t="shared" si="57"/>
        <v>0</v>
      </c>
      <c r="BI197" s="195">
        <f t="shared" si="58"/>
        <v>0</v>
      </c>
      <c r="BJ197" s="14" t="s">
        <v>84</v>
      </c>
      <c r="BK197" s="195">
        <f t="shared" si="59"/>
        <v>0</v>
      </c>
      <c r="BL197" s="14" t="s">
        <v>154</v>
      </c>
      <c r="BM197" s="194" t="s">
        <v>1072</v>
      </c>
    </row>
    <row r="198" spans="1:65" s="2" customFormat="1" ht="24.2" customHeight="1">
      <c r="A198" s="31"/>
      <c r="B198" s="32"/>
      <c r="C198" s="183" t="s">
        <v>508</v>
      </c>
      <c r="D198" s="183" t="s">
        <v>149</v>
      </c>
      <c r="E198" s="184" t="s">
        <v>797</v>
      </c>
      <c r="F198" s="185" t="s">
        <v>798</v>
      </c>
      <c r="G198" s="186" t="s">
        <v>425</v>
      </c>
      <c r="H198" s="187">
        <v>3</v>
      </c>
      <c r="I198" s="188"/>
      <c r="J198" s="189">
        <f t="shared" si="50"/>
        <v>0</v>
      </c>
      <c r="K198" s="185" t="s">
        <v>153</v>
      </c>
      <c r="L198" s="36"/>
      <c r="M198" s="190" t="s">
        <v>1</v>
      </c>
      <c r="N198" s="191" t="s">
        <v>41</v>
      </c>
      <c r="O198" s="68"/>
      <c r="P198" s="192">
        <f t="shared" si="51"/>
        <v>0</v>
      </c>
      <c r="Q198" s="192">
        <v>8.0000000000000007E-5</v>
      </c>
      <c r="R198" s="192">
        <f t="shared" si="52"/>
        <v>2.4000000000000003E-4</v>
      </c>
      <c r="S198" s="192">
        <v>0</v>
      </c>
      <c r="T198" s="193">
        <f t="shared" si="5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154</v>
      </c>
      <c r="AT198" s="194" t="s">
        <v>149</v>
      </c>
      <c r="AU198" s="194" t="s">
        <v>159</v>
      </c>
      <c r="AY198" s="14" t="s">
        <v>147</v>
      </c>
      <c r="BE198" s="195">
        <f t="shared" si="54"/>
        <v>0</v>
      </c>
      <c r="BF198" s="195">
        <f t="shared" si="55"/>
        <v>0</v>
      </c>
      <c r="BG198" s="195">
        <f t="shared" si="56"/>
        <v>0</v>
      </c>
      <c r="BH198" s="195">
        <f t="shared" si="57"/>
        <v>0</v>
      </c>
      <c r="BI198" s="195">
        <f t="shared" si="58"/>
        <v>0</v>
      </c>
      <c r="BJ198" s="14" t="s">
        <v>84</v>
      </c>
      <c r="BK198" s="195">
        <f t="shared" si="59"/>
        <v>0</v>
      </c>
      <c r="BL198" s="14" t="s">
        <v>154</v>
      </c>
      <c r="BM198" s="194" t="s">
        <v>1073</v>
      </c>
    </row>
    <row r="199" spans="1:65" s="2" customFormat="1" ht="16.5" customHeight="1">
      <c r="A199" s="31"/>
      <c r="B199" s="32"/>
      <c r="C199" s="196" t="s">
        <v>504</v>
      </c>
      <c r="D199" s="196" t="s">
        <v>171</v>
      </c>
      <c r="E199" s="197" t="s">
        <v>800</v>
      </c>
      <c r="F199" s="198" t="s">
        <v>801</v>
      </c>
      <c r="G199" s="199" t="s">
        <v>425</v>
      </c>
      <c r="H199" s="200">
        <v>3</v>
      </c>
      <c r="I199" s="201"/>
      <c r="J199" s="202">
        <f t="shared" si="50"/>
        <v>0</v>
      </c>
      <c r="K199" s="198" t="s">
        <v>153</v>
      </c>
      <c r="L199" s="203"/>
      <c r="M199" s="204" t="s">
        <v>1</v>
      </c>
      <c r="N199" s="205" t="s">
        <v>41</v>
      </c>
      <c r="O199" s="68"/>
      <c r="P199" s="192">
        <f t="shared" si="51"/>
        <v>0</v>
      </c>
      <c r="Q199" s="192">
        <v>8.0000000000000004E-4</v>
      </c>
      <c r="R199" s="192">
        <f t="shared" si="52"/>
        <v>2.4000000000000002E-3</v>
      </c>
      <c r="S199" s="192">
        <v>0</v>
      </c>
      <c r="T199" s="193">
        <f t="shared" si="5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175</v>
      </c>
      <c r="AT199" s="194" t="s">
        <v>171</v>
      </c>
      <c r="AU199" s="194" t="s">
        <v>159</v>
      </c>
      <c r="AY199" s="14" t="s">
        <v>147</v>
      </c>
      <c r="BE199" s="195">
        <f t="shared" si="54"/>
        <v>0</v>
      </c>
      <c r="BF199" s="195">
        <f t="shared" si="55"/>
        <v>0</v>
      </c>
      <c r="BG199" s="195">
        <f t="shared" si="56"/>
        <v>0</v>
      </c>
      <c r="BH199" s="195">
        <f t="shared" si="57"/>
        <v>0</v>
      </c>
      <c r="BI199" s="195">
        <f t="shared" si="58"/>
        <v>0</v>
      </c>
      <c r="BJ199" s="14" t="s">
        <v>84</v>
      </c>
      <c r="BK199" s="195">
        <f t="shared" si="59"/>
        <v>0</v>
      </c>
      <c r="BL199" s="14" t="s">
        <v>154</v>
      </c>
      <c r="BM199" s="194" t="s">
        <v>1074</v>
      </c>
    </row>
    <row r="200" spans="1:65" s="2" customFormat="1" ht="24.2" customHeight="1">
      <c r="A200" s="31"/>
      <c r="B200" s="32"/>
      <c r="C200" s="183" t="s">
        <v>488</v>
      </c>
      <c r="D200" s="183" t="s">
        <v>149</v>
      </c>
      <c r="E200" s="184" t="s">
        <v>806</v>
      </c>
      <c r="F200" s="185" t="s">
        <v>807</v>
      </c>
      <c r="G200" s="186" t="s">
        <v>425</v>
      </c>
      <c r="H200" s="187">
        <v>3</v>
      </c>
      <c r="I200" s="188"/>
      <c r="J200" s="189">
        <f t="shared" si="50"/>
        <v>0</v>
      </c>
      <c r="K200" s="185" t="s">
        <v>153</v>
      </c>
      <c r="L200" s="36"/>
      <c r="M200" s="190" t="s">
        <v>1</v>
      </c>
      <c r="N200" s="191" t="s">
        <v>41</v>
      </c>
      <c r="O200" s="68"/>
      <c r="P200" s="192">
        <f t="shared" si="51"/>
        <v>0</v>
      </c>
      <c r="Q200" s="192">
        <v>1E-4</v>
      </c>
      <c r="R200" s="192">
        <f t="shared" si="52"/>
        <v>3.0000000000000003E-4</v>
      </c>
      <c r="S200" s="192">
        <v>0</v>
      </c>
      <c r="T200" s="193">
        <f t="shared" si="5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154</v>
      </c>
      <c r="AT200" s="194" t="s">
        <v>149</v>
      </c>
      <c r="AU200" s="194" t="s">
        <v>159</v>
      </c>
      <c r="AY200" s="14" t="s">
        <v>147</v>
      </c>
      <c r="BE200" s="195">
        <f t="shared" si="54"/>
        <v>0</v>
      </c>
      <c r="BF200" s="195">
        <f t="shared" si="55"/>
        <v>0</v>
      </c>
      <c r="BG200" s="195">
        <f t="shared" si="56"/>
        <v>0</v>
      </c>
      <c r="BH200" s="195">
        <f t="shared" si="57"/>
        <v>0</v>
      </c>
      <c r="BI200" s="195">
        <f t="shared" si="58"/>
        <v>0</v>
      </c>
      <c r="BJ200" s="14" t="s">
        <v>84</v>
      </c>
      <c r="BK200" s="195">
        <f t="shared" si="59"/>
        <v>0</v>
      </c>
      <c r="BL200" s="14" t="s">
        <v>154</v>
      </c>
      <c r="BM200" s="194" t="s">
        <v>1075</v>
      </c>
    </row>
    <row r="201" spans="1:65" s="2" customFormat="1" ht="16.5" customHeight="1">
      <c r="A201" s="31"/>
      <c r="B201" s="32"/>
      <c r="C201" s="196" t="s">
        <v>492</v>
      </c>
      <c r="D201" s="196" t="s">
        <v>171</v>
      </c>
      <c r="E201" s="197" t="s">
        <v>809</v>
      </c>
      <c r="F201" s="198" t="s">
        <v>810</v>
      </c>
      <c r="G201" s="199" t="s">
        <v>425</v>
      </c>
      <c r="H201" s="200">
        <v>3</v>
      </c>
      <c r="I201" s="201"/>
      <c r="J201" s="202">
        <f t="shared" si="50"/>
        <v>0</v>
      </c>
      <c r="K201" s="198" t="s">
        <v>153</v>
      </c>
      <c r="L201" s="203"/>
      <c r="M201" s="204" t="s">
        <v>1</v>
      </c>
      <c r="N201" s="205" t="s">
        <v>41</v>
      </c>
      <c r="O201" s="68"/>
      <c r="P201" s="192">
        <f t="shared" si="51"/>
        <v>0</v>
      </c>
      <c r="Q201" s="192">
        <v>8.0000000000000004E-4</v>
      </c>
      <c r="R201" s="192">
        <f t="shared" si="52"/>
        <v>2.4000000000000002E-3</v>
      </c>
      <c r="S201" s="192">
        <v>0</v>
      </c>
      <c r="T201" s="193">
        <f t="shared" si="5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175</v>
      </c>
      <c r="AT201" s="194" t="s">
        <v>171</v>
      </c>
      <c r="AU201" s="194" t="s">
        <v>159</v>
      </c>
      <c r="AY201" s="14" t="s">
        <v>147</v>
      </c>
      <c r="BE201" s="195">
        <f t="shared" si="54"/>
        <v>0</v>
      </c>
      <c r="BF201" s="195">
        <f t="shared" si="55"/>
        <v>0</v>
      </c>
      <c r="BG201" s="195">
        <f t="shared" si="56"/>
        <v>0</v>
      </c>
      <c r="BH201" s="195">
        <f t="shared" si="57"/>
        <v>0</v>
      </c>
      <c r="BI201" s="195">
        <f t="shared" si="58"/>
        <v>0</v>
      </c>
      <c r="BJ201" s="14" t="s">
        <v>84</v>
      </c>
      <c r="BK201" s="195">
        <f t="shared" si="59"/>
        <v>0</v>
      </c>
      <c r="BL201" s="14" t="s">
        <v>154</v>
      </c>
      <c r="BM201" s="194" t="s">
        <v>1076</v>
      </c>
    </row>
    <row r="202" spans="1:65" s="12" customFormat="1" ht="22.9" customHeight="1">
      <c r="B202" s="167"/>
      <c r="C202" s="168"/>
      <c r="D202" s="169" t="s">
        <v>75</v>
      </c>
      <c r="E202" s="181" t="s">
        <v>191</v>
      </c>
      <c r="F202" s="181" t="s">
        <v>487</v>
      </c>
      <c r="G202" s="168"/>
      <c r="H202" s="168"/>
      <c r="I202" s="171"/>
      <c r="J202" s="182">
        <f>BK202</f>
        <v>0</v>
      </c>
      <c r="K202" s="168"/>
      <c r="L202" s="173"/>
      <c r="M202" s="174"/>
      <c r="N202" s="175"/>
      <c r="O202" s="175"/>
      <c r="P202" s="176">
        <f>SUM(P203:P211)</f>
        <v>0</v>
      </c>
      <c r="Q202" s="175"/>
      <c r="R202" s="176">
        <f>SUM(R203:R211)</f>
        <v>1.6452000000000001E-2</v>
      </c>
      <c r="S202" s="175"/>
      <c r="T202" s="177">
        <f>SUM(T203:T211)</f>
        <v>29.095000000000002</v>
      </c>
      <c r="AR202" s="178" t="s">
        <v>84</v>
      </c>
      <c r="AT202" s="179" t="s">
        <v>75</v>
      </c>
      <c r="AU202" s="179" t="s">
        <v>84</v>
      </c>
      <c r="AY202" s="178" t="s">
        <v>147</v>
      </c>
      <c r="BK202" s="180">
        <f>SUM(BK203:BK211)</f>
        <v>0</v>
      </c>
    </row>
    <row r="203" spans="1:65" s="2" customFormat="1" ht="24.2" customHeight="1">
      <c r="A203" s="31"/>
      <c r="B203" s="32"/>
      <c r="C203" s="183" t="s">
        <v>320</v>
      </c>
      <c r="D203" s="183" t="s">
        <v>149</v>
      </c>
      <c r="E203" s="184" t="s">
        <v>840</v>
      </c>
      <c r="F203" s="185" t="s">
        <v>841</v>
      </c>
      <c r="G203" s="186" t="s">
        <v>182</v>
      </c>
      <c r="H203" s="187">
        <v>182.8</v>
      </c>
      <c r="I203" s="188"/>
      <c r="J203" s="189">
        <f t="shared" ref="J203:J211" si="60">ROUND(I203*H203,2)</f>
        <v>0</v>
      </c>
      <c r="K203" s="185" t="s">
        <v>153</v>
      </c>
      <c r="L203" s="36"/>
      <c r="M203" s="190" t="s">
        <v>1</v>
      </c>
      <c r="N203" s="191" t="s">
        <v>41</v>
      </c>
      <c r="O203" s="68"/>
      <c r="P203" s="192">
        <f t="shared" ref="P203:P211" si="61">O203*H203</f>
        <v>0</v>
      </c>
      <c r="Q203" s="192">
        <v>0</v>
      </c>
      <c r="R203" s="192">
        <f t="shared" ref="R203:R211" si="62">Q203*H203</f>
        <v>0</v>
      </c>
      <c r="S203" s="192">
        <v>0</v>
      </c>
      <c r="T203" s="193">
        <f t="shared" ref="T203:T211" si="63"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154</v>
      </c>
      <c r="AT203" s="194" t="s">
        <v>149</v>
      </c>
      <c r="AU203" s="194" t="s">
        <v>86</v>
      </c>
      <c r="AY203" s="14" t="s">
        <v>147</v>
      </c>
      <c r="BE203" s="195">
        <f t="shared" ref="BE203:BE211" si="64">IF(N203="základní",J203,0)</f>
        <v>0</v>
      </c>
      <c r="BF203" s="195">
        <f t="shared" ref="BF203:BF211" si="65">IF(N203="snížená",J203,0)</f>
        <v>0</v>
      </c>
      <c r="BG203" s="195">
        <f t="shared" ref="BG203:BG211" si="66">IF(N203="zákl. přenesená",J203,0)</f>
        <v>0</v>
      </c>
      <c r="BH203" s="195">
        <f t="shared" ref="BH203:BH211" si="67">IF(N203="sníž. přenesená",J203,0)</f>
        <v>0</v>
      </c>
      <c r="BI203" s="195">
        <f t="shared" ref="BI203:BI211" si="68">IF(N203="nulová",J203,0)</f>
        <v>0</v>
      </c>
      <c r="BJ203" s="14" t="s">
        <v>84</v>
      </c>
      <c r="BK203" s="195">
        <f t="shared" ref="BK203:BK211" si="69">ROUND(I203*H203,2)</f>
        <v>0</v>
      </c>
      <c r="BL203" s="14" t="s">
        <v>154</v>
      </c>
      <c r="BM203" s="194" t="s">
        <v>1077</v>
      </c>
    </row>
    <row r="204" spans="1:65" s="2" customFormat="1" ht="24.2" customHeight="1">
      <c r="A204" s="31"/>
      <c r="B204" s="32"/>
      <c r="C204" s="183" t="s">
        <v>328</v>
      </c>
      <c r="D204" s="183" t="s">
        <v>149</v>
      </c>
      <c r="E204" s="184" t="s">
        <v>845</v>
      </c>
      <c r="F204" s="185" t="s">
        <v>846</v>
      </c>
      <c r="G204" s="186" t="s">
        <v>182</v>
      </c>
      <c r="H204" s="187">
        <v>182.8</v>
      </c>
      <c r="I204" s="188"/>
      <c r="J204" s="189">
        <f t="shared" si="60"/>
        <v>0</v>
      </c>
      <c r="K204" s="185" t="s">
        <v>153</v>
      </c>
      <c r="L204" s="36"/>
      <c r="M204" s="190" t="s">
        <v>1</v>
      </c>
      <c r="N204" s="191" t="s">
        <v>41</v>
      </c>
      <c r="O204" s="68"/>
      <c r="P204" s="192">
        <f t="shared" si="61"/>
        <v>0</v>
      </c>
      <c r="Q204" s="192">
        <v>9.0000000000000006E-5</v>
      </c>
      <c r="R204" s="192">
        <f t="shared" si="62"/>
        <v>1.6452000000000001E-2</v>
      </c>
      <c r="S204" s="192">
        <v>0</v>
      </c>
      <c r="T204" s="193">
        <f t="shared" si="6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154</v>
      </c>
      <c r="AT204" s="194" t="s">
        <v>149</v>
      </c>
      <c r="AU204" s="194" t="s">
        <v>86</v>
      </c>
      <c r="AY204" s="14" t="s">
        <v>147</v>
      </c>
      <c r="BE204" s="195">
        <f t="shared" si="64"/>
        <v>0</v>
      </c>
      <c r="BF204" s="195">
        <f t="shared" si="65"/>
        <v>0</v>
      </c>
      <c r="BG204" s="195">
        <f t="shared" si="66"/>
        <v>0</v>
      </c>
      <c r="BH204" s="195">
        <f t="shared" si="67"/>
        <v>0</v>
      </c>
      <c r="BI204" s="195">
        <f t="shared" si="68"/>
        <v>0</v>
      </c>
      <c r="BJ204" s="14" t="s">
        <v>84</v>
      </c>
      <c r="BK204" s="195">
        <f t="shared" si="69"/>
        <v>0</v>
      </c>
      <c r="BL204" s="14" t="s">
        <v>154</v>
      </c>
      <c r="BM204" s="194" t="s">
        <v>1078</v>
      </c>
    </row>
    <row r="205" spans="1:65" s="2" customFormat="1" ht="24.2" customHeight="1">
      <c r="A205" s="31"/>
      <c r="B205" s="32"/>
      <c r="C205" s="183" t="s">
        <v>312</v>
      </c>
      <c r="D205" s="183" t="s">
        <v>149</v>
      </c>
      <c r="E205" s="184" t="s">
        <v>180</v>
      </c>
      <c r="F205" s="185" t="s">
        <v>843</v>
      </c>
      <c r="G205" s="186" t="s">
        <v>182</v>
      </c>
      <c r="H205" s="187">
        <v>182.8</v>
      </c>
      <c r="I205" s="188"/>
      <c r="J205" s="189">
        <f t="shared" si="60"/>
        <v>0</v>
      </c>
      <c r="K205" s="185" t="s">
        <v>153</v>
      </c>
      <c r="L205" s="36"/>
      <c r="M205" s="190" t="s">
        <v>1</v>
      </c>
      <c r="N205" s="191" t="s">
        <v>41</v>
      </c>
      <c r="O205" s="68"/>
      <c r="P205" s="192">
        <f t="shared" si="61"/>
        <v>0</v>
      </c>
      <c r="Q205" s="192">
        <v>0</v>
      </c>
      <c r="R205" s="192">
        <f t="shared" si="62"/>
        <v>0</v>
      </c>
      <c r="S205" s="192">
        <v>0</v>
      </c>
      <c r="T205" s="193">
        <f t="shared" si="6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154</v>
      </c>
      <c r="AT205" s="194" t="s">
        <v>149</v>
      </c>
      <c r="AU205" s="194" t="s">
        <v>86</v>
      </c>
      <c r="AY205" s="14" t="s">
        <v>147</v>
      </c>
      <c r="BE205" s="195">
        <f t="shared" si="64"/>
        <v>0</v>
      </c>
      <c r="BF205" s="195">
        <f t="shared" si="65"/>
        <v>0</v>
      </c>
      <c r="BG205" s="195">
        <f t="shared" si="66"/>
        <v>0</v>
      </c>
      <c r="BH205" s="195">
        <f t="shared" si="67"/>
        <v>0</v>
      </c>
      <c r="BI205" s="195">
        <f t="shared" si="68"/>
        <v>0</v>
      </c>
      <c r="BJ205" s="14" t="s">
        <v>84</v>
      </c>
      <c r="BK205" s="195">
        <f t="shared" si="69"/>
        <v>0</v>
      </c>
      <c r="BL205" s="14" t="s">
        <v>154</v>
      </c>
      <c r="BM205" s="194" t="s">
        <v>1079</v>
      </c>
    </row>
    <row r="206" spans="1:65" s="2" customFormat="1" ht="24.2" customHeight="1">
      <c r="A206" s="31"/>
      <c r="B206" s="32"/>
      <c r="C206" s="183" t="s">
        <v>316</v>
      </c>
      <c r="D206" s="183" t="s">
        <v>149</v>
      </c>
      <c r="E206" s="184" t="s">
        <v>854</v>
      </c>
      <c r="F206" s="185" t="s">
        <v>855</v>
      </c>
      <c r="G206" s="186" t="s">
        <v>249</v>
      </c>
      <c r="H206" s="187">
        <v>3.5</v>
      </c>
      <c r="I206" s="188"/>
      <c r="J206" s="189">
        <f t="shared" si="60"/>
        <v>0</v>
      </c>
      <c r="K206" s="185" t="s">
        <v>153</v>
      </c>
      <c r="L206" s="36"/>
      <c r="M206" s="190" t="s">
        <v>1</v>
      </c>
      <c r="N206" s="191" t="s">
        <v>41</v>
      </c>
      <c r="O206" s="68"/>
      <c r="P206" s="192">
        <f t="shared" si="61"/>
        <v>0</v>
      </c>
      <c r="Q206" s="192">
        <v>0</v>
      </c>
      <c r="R206" s="192">
        <f t="shared" si="62"/>
        <v>0</v>
      </c>
      <c r="S206" s="192">
        <v>0.33</v>
      </c>
      <c r="T206" s="193">
        <f t="shared" si="63"/>
        <v>1.155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154</v>
      </c>
      <c r="AT206" s="194" t="s">
        <v>149</v>
      </c>
      <c r="AU206" s="194" t="s">
        <v>86</v>
      </c>
      <c r="AY206" s="14" t="s">
        <v>147</v>
      </c>
      <c r="BE206" s="195">
        <f t="shared" si="64"/>
        <v>0</v>
      </c>
      <c r="BF206" s="195">
        <f t="shared" si="65"/>
        <v>0</v>
      </c>
      <c r="BG206" s="195">
        <f t="shared" si="66"/>
        <v>0</v>
      </c>
      <c r="BH206" s="195">
        <f t="shared" si="67"/>
        <v>0</v>
      </c>
      <c r="BI206" s="195">
        <f t="shared" si="68"/>
        <v>0</v>
      </c>
      <c r="BJ206" s="14" t="s">
        <v>84</v>
      </c>
      <c r="BK206" s="195">
        <f t="shared" si="69"/>
        <v>0</v>
      </c>
      <c r="BL206" s="14" t="s">
        <v>154</v>
      </c>
      <c r="BM206" s="194" t="s">
        <v>1080</v>
      </c>
    </row>
    <row r="207" spans="1:65" s="2" customFormat="1" ht="24.2" customHeight="1">
      <c r="A207" s="31"/>
      <c r="B207" s="32"/>
      <c r="C207" s="183" t="s">
        <v>288</v>
      </c>
      <c r="D207" s="183" t="s">
        <v>149</v>
      </c>
      <c r="E207" s="184" t="s">
        <v>936</v>
      </c>
      <c r="F207" s="185" t="s">
        <v>937</v>
      </c>
      <c r="G207" s="186" t="s">
        <v>182</v>
      </c>
      <c r="H207" s="187">
        <v>82</v>
      </c>
      <c r="I207" s="188"/>
      <c r="J207" s="189">
        <f t="shared" si="60"/>
        <v>0</v>
      </c>
      <c r="K207" s="185" t="s">
        <v>153</v>
      </c>
      <c r="L207" s="36"/>
      <c r="M207" s="190" t="s">
        <v>1</v>
      </c>
      <c r="N207" s="191" t="s">
        <v>41</v>
      </c>
      <c r="O207" s="68"/>
      <c r="P207" s="192">
        <f t="shared" si="61"/>
        <v>0</v>
      </c>
      <c r="Q207" s="192">
        <v>0</v>
      </c>
      <c r="R207" s="192">
        <f t="shared" si="62"/>
        <v>0</v>
      </c>
      <c r="S207" s="192">
        <v>0.32</v>
      </c>
      <c r="T207" s="193">
        <f t="shared" si="63"/>
        <v>26.240000000000002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154</v>
      </c>
      <c r="AT207" s="194" t="s">
        <v>149</v>
      </c>
      <c r="AU207" s="194" t="s">
        <v>86</v>
      </c>
      <c r="AY207" s="14" t="s">
        <v>147</v>
      </c>
      <c r="BE207" s="195">
        <f t="shared" si="64"/>
        <v>0</v>
      </c>
      <c r="BF207" s="195">
        <f t="shared" si="65"/>
        <v>0</v>
      </c>
      <c r="BG207" s="195">
        <f t="shared" si="66"/>
        <v>0</v>
      </c>
      <c r="BH207" s="195">
        <f t="shared" si="67"/>
        <v>0</v>
      </c>
      <c r="BI207" s="195">
        <f t="shared" si="68"/>
        <v>0</v>
      </c>
      <c r="BJ207" s="14" t="s">
        <v>84</v>
      </c>
      <c r="BK207" s="195">
        <f t="shared" si="69"/>
        <v>0</v>
      </c>
      <c r="BL207" s="14" t="s">
        <v>154</v>
      </c>
      <c r="BM207" s="194" t="s">
        <v>1081</v>
      </c>
    </row>
    <row r="208" spans="1:65" s="2" customFormat="1" ht="24.2" customHeight="1">
      <c r="A208" s="31"/>
      <c r="B208" s="32"/>
      <c r="C208" s="183" t="s">
        <v>324</v>
      </c>
      <c r="D208" s="183" t="s">
        <v>149</v>
      </c>
      <c r="E208" s="184" t="s">
        <v>857</v>
      </c>
      <c r="F208" s="185" t="s">
        <v>858</v>
      </c>
      <c r="G208" s="186" t="s">
        <v>425</v>
      </c>
      <c r="H208" s="187">
        <v>1</v>
      </c>
      <c r="I208" s="188"/>
      <c r="J208" s="189">
        <f t="shared" si="60"/>
        <v>0</v>
      </c>
      <c r="K208" s="185" t="s">
        <v>153</v>
      </c>
      <c r="L208" s="36"/>
      <c r="M208" s="190" t="s">
        <v>1</v>
      </c>
      <c r="N208" s="191" t="s">
        <v>41</v>
      </c>
      <c r="O208" s="68"/>
      <c r="P208" s="192">
        <f t="shared" si="61"/>
        <v>0</v>
      </c>
      <c r="Q208" s="192">
        <v>0</v>
      </c>
      <c r="R208" s="192">
        <f t="shared" si="62"/>
        <v>0</v>
      </c>
      <c r="S208" s="192">
        <v>0.05</v>
      </c>
      <c r="T208" s="193">
        <f t="shared" si="63"/>
        <v>0.05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154</v>
      </c>
      <c r="AT208" s="194" t="s">
        <v>149</v>
      </c>
      <c r="AU208" s="194" t="s">
        <v>86</v>
      </c>
      <c r="AY208" s="14" t="s">
        <v>147</v>
      </c>
      <c r="BE208" s="195">
        <f t="shared" si="64"/>
        <v>0</v>
      </c>
      <c r="BF208" s="195">
        <f t="shared" si="65"/>
        <v>0</v>
      </c>
      <c r="BG208" s="195">
        <f t="shared" si="66"/>
        <v>0</v>
      </c>
      <c r="BH208" s="195">
        <f t="shared" si="67"/>
        <v>0</v>
      </c>
      <c r="BI208" s="195">
        <f t="shared" si="68"/>
        <v>0</v>
      </c>
      <c r="BJ208" s="14" t="s">
        <v>84</v>
      </c>
      <c r="BK208" s="195">
        <f t="shared" si="69"/>
        <v>0</v>
      </c>
      <c r="BL208" s="14" t="s">
        <v>154</v>
      </c>
      <c r="BM208" s="194" t="s">
        <v>1082</v>
      </c>
    </row>
    <row r="209" spans="1:65" s="2" customFormat="1" ht="16.5" customHeight="1">
      <c r="A209" s="31"/>
      <c r="B209" s="32"/>
      <c r="C209" s="183" t="s">
        <v>467</v>
      </c>
      <c r="D209" s="183" t="s">
        <v>149</v>
      </c>
      <c r="E209" s="184" t="s">
        <v>866</v>
      </c>
      <c r="F209" s="185" t="s">
        <v>867</v>
      </c>
      <c r="G209" s="186" t="s">
        <v>182</v>
      </c>
      <c r="H209" s="187">
        <v>4</v>
      </c>
      <c r="I209" s="188"/>
      <c r="J209" s="189">
        <f t="shared" si="60"/>
        <v>0</v>
      </c>
      <c r="K209" s="185" t="s">
        <v>153</v>
      </c>
      <c r="L209" s="36"/>
      <c r="M209" s="190" t="s">
        <v>1</v>
      </c>
      <c r="N209" s="191" t="s">
        <v>41</v>
      </c>
      <c r="O209" s="68"/>
      <c r="P209" s="192">
        <f t="shared" si="61"/>
        <v>0</v>
      </c>
      <c r="Q209" s="192">
        <v>0</v>
      </c>
      <c r="R209" s="192">
        <f t="shared" si="62"/>
        <v>0</v>
      </c>
      <c r="S209" s="192">
        <v>0.18</v>
      </c>
      <c r="T209" s="193">
        <f t="shared" si="63"/>
        <v>0.72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154</v>
      </c>
      <c r="AT209" s="194" t="s">
        <v>149</v>
      </c>
      <c r="AU209" s="194" t="s">
        <v>86</v>
      </c>
      <c r="AY209" s="14" t="s">
        <v>147</v>
      </c>
      <c r="BE209" s="195">
        <f t="shared" si="64"/>
        <v>0</v>
      </c>
      <c r="BF209" s="195">
        <f t="shared" si="65"/>
        <v>0</v>
      </c>
      <c r="BG209" s="195">
        <f t="shared" si="66"/>
        <v>0</v>
      </c>
      <c r="BH209" s="195">
        <f t="shared" si="67"/>
        <v>0</v>
      </c>
      <c r="BI209" s="195">
        <f t="shared" si="68"/>
        <v>0</v>
      </c>
      <c r="BJ209" s="14" t="s">
        <v>84</v>
      </c>
      <c r="BK209" s="195">
        <f t="shared" si="69"/>
        <v>0</v>
      </c>
      <c r="BL209" s="14" t="s">
        <v>154</v>
      </c>
      <c r="BM209" s="194" t="s">
        <v>1083</v>
      </c>
    </row>
    <row r="210" spans="1:65" s="2" customFormat="1" ht="24.2" customHeight="1">
      <c r="A210" s="31"/>
      <c r="B210" s="32"/>
      <c r="C210" s="183" t="s">
        <v>459</v>
      </c>
      <c r="D210" s="183" t="s">
        <v>149</v>
      </c>
      <c r="E210" s="184" t="s">
        <v>860</v>
      </c>
      <c r="F210" s="185" t="s">
        <v>861</v>
      </c>
      <c r="G210" s="186" t="s">
        <v>249</v>
      </c>
      <c r="H210" s="187">
        <v>0.5</v>
      </c>
      <c r="I210" s="188"/>
      <c r="J210" s="189">
        <f t="shared" si="60"/>
        <v>0</v>
      </c>
      <c r="K210" s="185" t="s">
        <v>153</v>
      </c>
      <c r="L210" s="36"/>
      <c r="M210" s="190" t="s">
        <v>1</v>
      </c>
      <c r="N210" s="191" t="s">
        <v>41</v>
      </c>
      <c r="O210" s="68"/>
      <c r="P210" s="192">
        <f t="shared" si="61"/>
        <v>0</v>
      </c>
      <c r="Q210" s="192">
        <v>0</v>
      </c>
      <c r="R210" s="192">
        <f t="shared" si="62"/>
        <v>0</v>
      </c>
      <c r="S210" s="192">
        <v>1.76</v>
      </c>
      <c r="T210" s="193">
        <f t="shared" si="63"/>
        <v>0.88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154</v>
      </c>
      <c r="AT210" s="194" t="s">
        <v>149</v>
      </c>
      <c r="AU210" s="194" t="s">
        <v>86</v>
      </c>
      <c r="AY210" s="14" t="s">
        <v>147</v>
      </c>
      <c r="BE210" s="195">
        <f t="shared" si="64"/>
        <v>0</v>
      </c>
      <c r="BF210" s="195">
        <f t="shared" si="65"/>
        <v>0</v>
      </c>
      <c r="BG210" s="195">
        <f t="shared" si="66"/>
        <v>0</v>
      </c>
      <c r="BH210" s="195">
        <f t="shared" si="67"/>
        <v>0</v>
      </c>
      <c r="BI210" s="195">
        <f t="shared" si="68"/>
        <v>0</v>
      </c>
      <c r="BJ210" s="14" t="s">
        <v>84</v>
      </c>
      <c r="BK210" s="195">
        <f t="shared" si="69"/>
        <v>0</v>
      </c>
      <c r="BL210" s="14" t="s">
        <v>154</v>
      </c>
      <c r="BM210" s="194" t="s">
        <v>1084</v>
      </c>
    </row>
    <row r="211" spans="1:65" s="2" customFormat="1" ht="24.2" customHeight="1">
      <c r="A211" s="31"/>
      <c r="B211" s="32"/>
      <c r="C211" s="183" t="s">
        <v>463</v>
      </c>
      <c r="D211" s="183" t="s">
        <v>149</v>
      </c>
      <c r="E211" s="184" t="s">
        <v>863</v>
      </c>
      <c r="F211" s="185" t="s">
        <v>864</v>
      </c>
      <c r="G211" s="186" t="s">
        <v>425</v>
      </c>
      <c r="H211" s="187">
        <v>1</v>
      </c>
      <c r="I211" s="188"/>
      <c r="J211" s="189">
        <f t="shared" si="60"/>
        <v>0</v>
      </c>
      <c r="K211" s="185" t="s">
        <v>153</v>
      </c>
      <c r="L211" s="36"/>
      <c r="M211" s="190" t="s">
        <v>1</v>
      </c>
      <c r="N211" s="191" t="s">
        <v>41</v>
      </c>
      <c r="O211" s="68"/>
      <c r="P211" s="192">
        <f t="shared" si="61"/>
        <v>0</v>
      </c>
      <c r="Q211" s="192">
        <v>0</v>
      </c>
      <c r="R211" s="192">
        <f t="shared" si="62"/>
        <v>0</v>
      </c>
      <c r="S211" s="192">
        <v>0.05</v>
      </c>
      <c r="T211" s="193">
        <f t="shared" si="63"/>
        <v>0.05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154</v>
      </c>
      <c r="AT211" s="194" t="s">
        <v>149</v>
      </c>
      <c r="AU211" s="194" t="s">
        <v>86</v>
      </c>
      <c r="AY211" s="14" t="s">
        <v>147</v>
      </c>
      <c r="BE211" s="195">
        <f t="shared" si="64"/>
        <v>0</v>
      </c>
      <c r="BF211" s="195">
        <f t="shared" si="65"/>
        <v>0</v>
      </c>
      <c r="BG211" s="195">
        <f t="shared" si="66"/>
        <v>0</v>
      </c>
      <c r="BH211" s="195">
        <f t="shared" si="67"/>
        <v>0</v>
      </c>
      <c r="BI211" s="195">
        <f t="shared" si="68"/>
        <v>0</v>
      </c>
      <c r="BJ211" s="14" t="s">
        <v>84</v>
      </c>
      <c r="BK211" s="195">
        <f t="shared" si="69"/>
        <v>0</v>
      </c>
      <c r="BL211" s="14" t="s">
        <v>154</v>
      </c>
      <c r="BM211" s="194" t="s">
        <v>1085</v>
      </c>
    </row>
    <row r="212" spans="1:65" s="12" customFormat="1" ht="22.9" customHeight="1">
      <c r="B212" s="167"/>
      <c r="C212" s="168"/>
      <c r="D212" s="169" t="s">
        <v>75</v>
      </c>
      <c r="E212" s="181" t="s">
        <v>544</v>
      </c>
      <c r="F212" s="181" t="s">
        <v>545</v>
      </c>
      <c r="G212" s="168"/>
      <c r="H212" s="168"/>
      <c r="I212" s="171"/>
      <c r="J212" s="182">
        <f>BK212</f>
        <v>0</v>
      </c>
      <c r="K212" s="168"/>
      <c r="L212" s="173"/>
      <c r="M212" s="174"/>
      <c r="N212" s="175"/>
      <c r="O212" s="175"/>
      <c r="P212" s="176">
        <f>SUM(P213:P220)</f>
        <v>0</v>
      </c>
      <c r="Q212" s="175"/>
      <c r="R212" s="176">
        <f>SUM(R213:R220)</f>
        <v>0</v>
      </c>
      <c r="S212" s="175"/>
      <c r="T212" s="177">
        <f>SUM(T213:T220)</f>
        <v>0</v>
      </c>
      <c r="AR212" s="178" t="s">
        <v>84</v>
      </c>
      <c r="AT212" s="179" t="s">
        <v>75</v>
      </c>
      <c r="AU212" s="179" t="s">
        <v>84</v>
      </c>
      <c r="AY212" s="178" t="s">
        <v>147</v>
      </c>
      <c r="BK212" s="180">
        <f>SUM(BK213:BK220)</f>
        <v>0</v>
      </c>
    </row>
    <row r="213" spans="1:65" s="2" customFormat="1" ht="21.75" customHeight="1">
      <c r="A213" s="31"/>
      <c r="B213" s="32"/>
      <c r="C213" s="183" t="s">
        <v>546</v>
      </c>
      <c r="D213" s="183" t="s">
        <v>149</v>
      </c>
      <c r="E213" s="184" t="s">
        <v>547</v>
      </c>
      <c r="F213" s="185" t="s">
        <v>548</v>
      </c>
      <c r="G213" s="186" t="s">
        <v>174</v>
      </c>
      <c r="H213" s="187">
        <v>901.83699999999999</v>
      </c>
      <c r="I213" s="188"/>
      <c r="J213" s="189">
        <f t="shared" ref="J213:J220" si="70">ROUND(I213*H213,2)</f>
        <v>0</v>
      </c>
      <c r="K213" s="185" t="s">
        <v>153</v>
      </c>
      <c r="L213" s="36"/>
      <c r="M213" s="190" t="s">
        <v>1</v>
      </c>
      <c r="N213" s="191" t="s">
        <v>41</v>
      </c>
      <c r="O213" s="68"/>
      <c r="P213" s="192">
        <f t="shared" ref="P213:P220" si="71">O213*H213</f>
        <v>0</v>
      </c>
      <c r="Q213" s="192">
        <v>0</v>
      </c>
      <c r="R213" s="192">
        <f t="shared" ref="R213:R220" si="72">Q213*H213</f>
        <v>0</v>
      </c>
      <c r="S213" s="192">
        <v>0</v>
      </c>
      <c r="T213" s="193">
        <f t="shared" ref="T213:T220" si="73"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154</v>
      </c>
      <c r="AT213" s="194" t="s">
        <v>149</v>
      </c>
      <c r="AU213" s="194" t="s">
        <v>86</v>
      </c>
      <c r="AY213" s="14" t="s">
        <v>147</v>
      </c>
      <c r="BE213" s="195">
        <f t="shared" ref="BE213:BE220" si="74">IF(N213="základní",J213,0)</f>
        <v>0</v>
      </c>
      <c r="BF213" s="195">
        <f t="shared" ref="BF213:BF220" si="75">IF(N213="snížená",J213,0)</f>
        <v>0</v>
      </c>
      <c r="BG213" s="195">
        <f t="shared" ref="BG213:BG220" si="76">IF(N213="zákl. přenesená",J213,0)</f>
        <v>0</v>
      </c>
      <c r="BH213" s="195">
        <f t="shared" ref="BH213:BH220" si="77">IF(N213="sníž. přenesená",J213,0)</f>
        <v>0</v>
      </c>
      <c r="BI213" s="195">
        <f t="shared" ref="BI213:BI220" si="78">IF(N213="nulová",J213,0)</f>
        <v>0</v>
      </c>
      <c r="BJ213" s="14" t="s">
        <v>84</v>
      </c>
      <c r="BK213" s="195">
        <f t="shared" ref="BK213:BK220" si="79">ROUND(I213*H213,2)</f>
        <v>0</v>
      </c>
      <c r="BL213" s="14" t="s">
        <v>154</v>
      </c>
      <c r="BM213" s="194" t="s">
        <v>1086</v>
      </c>
    </row>
    <row r="214" spans="1:65" s="2" customFormat="1" ht="24.2" customHeight="1">
      <c r="A214" s="31"/>
      <c r="B214" s="32"/>
      <c r="C214" s="183" t="s">
        <v>550</v>
      </c>
      <c r="D214" s="183" t="s">
        <v>149</v>
      </c>
      <c r="E214" s="184" t="s">
        <v>551</v>
      </c>
      <c r="F214" s="185" t="s">
        <v>552</v>
      </c>
      <c r="G214" s="186" t="s">
        <v>174</v>
      </c>
      <c r="H214" s="187">
        <v>2705.511</v>
      </c>
      <c r="I214" s="188"/>
      <c r="J214" s="189">
        <f t="shared" si="70"/>
        <v>0</v>
      </c>
      <c r="K214" s="185" t="s">
        <v>153</v>
      </c>
      <c r="L214" s="36"/>
      <c r="M214" s="190" t="s">
        <v>1</v>
      </c>
      <c r="N214" s="191" t="s">
        <v>41</v>
      </c>
      <c r="O214" s="68"/>
      <c r="P214" s="192">
        <f t="shared" si="71"/>
        <v>0</v>
      </c>
      <c r="Q214" s="192">
        <v>0</v>
      </c>
      <c r="R214" s="192">
        <f t="shared" si="72"/>
        <v>0</v>
      </c>
      <c r="S214" s="192">
        <v>0</v>
      </c>
      <c r="T214" s="193">
        <f t="shared" si="7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154</v>
      </c>
      <c r="AT214" s="194" t="s">
        <v>149</v>
      </c>
      <c r="AU214" s="194" t="s">
        <v>86</v>
      </c>
      <c r="AY214" s="14" t="s">
        <v>147</v>
      </c>
      <c r="BE214" s="195">
        <f t="shared" si="74"/>
        <v>0</v>
      </c>
      <c r="BF214" s="195">
        <f t="shared" si="75"/>
        <v>0</v>
      </c>
      <c r="BG214" s="195">
        <f t="shared" si="76"/>
        <v>0</v>
      </c>
      <c r="BH214" s="195">
        <f t="shared" si="77"/>
        <v>0</v>
      </c>
      <c r="BI214" s="195">
        <f t="shared" si="78"/>
        <v>0</v>
      </c>
      <c r="BJ214" s="14" t="s">
        <v>84</v>
      </c>
      <c r="BK214" s="195">
        <f t="shared" si="79"/>
        <v>0</v>
      </c>
      <c r="BL214" s="14" t="s">
        <v>154</v>
      </c>
      <c r="BM214" s="194" t="s">
        <v>1087</v>
      </c>
    </row>
    <row r="215" spans="1:65" s="2" customFormat="1" ht="16.5" customHeight="1">
      <c r="A215" s="31"/>
      <c r="B215" s="32"/>
      <c r="C215" s="183" t="s">
        <v>554</v>
      </c>
      <c r="D215" s="183" t="s">
        <v>149</v>
      </c>
      <c r="E215" s="184" t="s">
        <v>555</v>
      </c>
      <c r="F215" s="185" t="s">
        <v>556</v>
      </c>
      <c r="G215" s="186" t="s">
        <v>174</v>
      </c>
      <c r="H215" s="187">
        <v>116.62</v>
      </c>
      <c r="I215" s="188"/>
      <c r="J215" s="189">
        <f t="shared" si="70"/>
        <v>0</v>
      </c>
      <c r="K215" s="185" t="s">
        <v>153</v>
      </c>
      <c r="L215" s="36"/>
      <c r="M215" s="190" t="s">
        <v>1</v>
      </c>
      <c r="N215" s="191" t="s">
        <v>41</v>
      </c>
      <c r="O215" s="68"/>
      <c r="P215" s="192">
        <f t="shared" si="71"/>
        <v>0</v>
      </c>
      <c r="Q215" s="192">
        <v>0</v>
      </c>
      <c r="R215" s="192">
        <f t="shared" si="72"/>
        <v>0</v>
      </c>
      <c r="S215" s="192">
        <v>0</v>
      </c>
      <c r="T215" s="193">
        <f t="shared" si="7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154</v>
      </c>
      <c r="AT215" s="194" t="s">
        <v>149</v>
      </c>
      <c r="AU215" s="194" t="s">
        <v>86</v>
      </c>
      <c r="AY215" s="14" t="s">
        <v>147</v>
      </c>
      <c r="BE215" s="195">
        <f t="shared" si="74"/>
        <v>0</v>
      </c>
      <c r="BF215" s="195">
        <f t="shared" si="75"/>
        <v>0</v>
      </c>
      <c r="BG215" s="195">
        <f t="shared" si="76"/>
        <v>0</v>
      </c>
      <c r="BH215" s="195">
        <f t="shared" si="77"/>
        <v>0</v>
      </c>
      <c r="BI215" s="195">
        <f t="shared" si="78"/>
        <v>0</v>
      </c>
      <c r="BJ215" s="14" t="s">
        <v>84</v>
      </c>
      <c r="BK215" s="195">
        <f t="shared" si="79"/>
        <v>0</v>
      </c>
      <c r="BL215" s="14" t="s">
        <v>154</v>
      </c>
      <c r="BM215" s="194" t="s">
        <v>1088</v>
      </c>
    </row>
    <row r="216" spans="1:65" s="2" customFormat="1" ht="24.2" customHeight="1">
      <c r="A216" s="31"/>
      <c r="B216" s="32"/>
      <c r="C216" s="183" t="s">
        <v>558</v>
      </c>
      <c r="D216" s="183" t="s">
        <v>149</v>
      </c>
      <c r="E216" s="184" t="s">
        <v>559</v>
      </c>
      <c r="F216" s="185" t="s">
        <v>560</v>
      </c>
      <c r="G216" s="186" t="s">
        <v>174</v>
      </c>
      <c r="H216" s="187">
        <v>349.86</v>
      </c>
      <c r="I216" s="188"/>
      <c r="J216" s="189">
        <f t="shared" si="70"/>
        <v>0</v>
      </c>
      <c r="K216" s="185" t="s">
        <v>153</v>
      </c>
      <c r="L216" s="36"/>
      <c r="M216" s="190" t="s">
        <v>1</v>
      </c>
      <c r="N216" s="191" t="s">
        <v>41</v>
      </c>
      <c r="O216" s="68"/>
      <c r="P216" s="192">
        <f t="shared" si="71"/>
        <v>0</v>
      </c>
      <c r="Q216" s="192">
        <v>0</v>
      </c>
      <c r="R216" s="192">
        <f t="shared" si="72"/>
        <v>0</v>
      </c>
      <c r="S216" s="192">
        <v>0</v>
      </c>
      <c r="T216" s="193">
        <f t="shared" si="7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154</v>
      </c>
      <c r="AT216" s="194" t="s">
        <v>149</v>
      </c>
      <c r="AU216" s="194" t="s">
        <v>86</v>
      </c>
      <c r="AY216" s="14" t="s">
        <v>147</v>
      </c>
      <c r="BE216" s="195">
        <f t="shared" si="74"/>
        <v>0</v>
      </c>
      <c r="BF216" s="195">
        <f t="shared" si="75"/>
        <v>0</v>
      </c>
      <c r="BG216" s="195">
        <f t="shared" si="76"/>
        <v>0</v>
      </c>
      <c r="BH216" s="195">
        <f t="shared" si="77"/>
        <v>0</v>
      </c>
      <c r="BI216" s="195">
        <f t="shared" si="78"/>
        <v>0</v>
      </c>
      <c r="BJ216" s="14" t="s">
        <v>84</v>
      </c>
      <c r="BK216" s="195">
        <f t="shared" si="79"/>
        <v>0</v>
      </c>
      <c r="BL216" s="14" t="s">
        <v>154</v>
      </c>
      <c r="BM216" s="194" t="s">
        <v>1089</v>
      </c>
    </row>
    <row r="217" spans="1:65" s="2" customFormat="1" ht="33" customHeight="1">
      <c r="A217" s="31"/>
      <c r="B217" s="32"/>
      <c r="C217" s="183" t="s">
        <v>575</v>
      </c>
      <c r="D217" s="183" t="s">
        <v>149</v>
      </c>
      <c r="E217" s="184" t="s">
        <v>876</v>
      </c>
      <c r="F217" s="185" t="s">
        <v>877</v>
      </c>
      <c r="G217" s="186" t="s">
        <v>174</v>
      </c>
      <c r="H217" s="187">
        <v>1.4550000000000001</v>
      </c>
      <c r="I217" s="188"/>
      <c r="J217" s="189">
        <f t="shared" si="70"/>
        <v>0</v>
      </c>
      <c r="K217" s="185" t="s">
        <v>153</v>
      </c>
      <c r="L217" s="36"/>
      <c r="M217" s="190" t="s">
        <v>1</v>
      </c>
      <c r="N217" s="191" t="s">
        <v>41</v>
      </c>
      <c r="O217" s="68"/>
      <c r="P217" s="192">
        <f t="shared" si="71"/>
        <v>0</v>
      </c>
      <c r="Q217" s="192">
        <v>0</v>
      </c>
      <c r="R217" s="192">
        <f t="shared" si="72"/>
        <v>0</v>
      </c>
      <c r="S217" s="192">
        <v>0</v>
      </c>
      <c r="T217" s="193">
        <f t="shared" si="7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154</v>
      </c>
      <c r="AT217" s="194" t="s">
        <v>149</v>
      </c>
      <c r="AU217" s="194" t="s">
        <v>86</v>
      </c>
      <c r="AY217" s="14" t="s">
        <v>147</v>
      </c>
      <c r="BE217" s="195">
        <f t="shared" si="74"/>
        <v>0</v>
      </c>
      <c r="BF217" s="195">
        <f t="shared" si="75"/>
        <v>0</v>
      </c>
      <c r="BG217" s="195">
        <f t="shared" si="76"/>
        <v>0</v>
      </c>
      <c r="BH217" s="195">
        <f t="shared" si="77"/>
        <v>0</v>
      </c>
      <c r="BI217" s="195">
        <f t="shared" si="78"/>
        <v>0</v>
      </c>
      <c r="BJ217" s="14" t="s">
        <v>84</v>
      </c>
      <c r="BK217" s="195">
        <f t="shared" si="79"/>
        <v>0</v>
      </c>
      <c r="BL217" s="14" t="s">
        <v>154</v>
      </c>
      <c r="BM217" s="194" t="s">
        <v>1090</v>
      </c>
    </row>
    <row r="218" spans="1:65" s="2" customFormat="1" ht="37.9" customHeight="1">
      <c r="A218" s="31"/>
      <c r="B218" s="32"/>
      <c r="C218" s="183" t="s">
        <v>804</v>
      </c>
      <c r="D218" s="183" t="s">
        <v>149</v>
      </c>
      <c r="E218" s="184" t="s">
        <v>563</v>
      </c>
      <c r="F218" s="185" t="s">
        <v>564</v>
      </c>
      <c r="G218" s="186" t="s">
        <v>174</v>
      </c>
      <c r="H218" s="187">
        <v>27.64</v>
      </c>
      <c r="I218" s="188"/>
      <c r="J218" s="189">
        <f t="shared" si="70"/>
        <v>0</v>
      </c>
      <c r="K218" s="185" t="s">
        <v>153</v>
      </c>
      <c r="L218" s="36"/>
      <c r="M218" s="190" t="s">
        <v>1</v>
      </c>
      <c r="N218" s="191" t="s">
        <v>41</v>
      </c>
      <c r="O218" s="68"/>
      <c r="P218" s="192">
        <f t="shared" si="71"/>
        <v>0</v>
      </c>
      <c r="Q218" s="192">
        <v>0</v>
      </c>
      <c r="R218" s="192">
        <f t="shared" si="72"/>
        <v>0</v>
      </c>
      <c r="S218" s="192">
        <v>0</v>
      </c>
      <c r="T218" s="193">
        <f t="shared" si="7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154</v>
      </c>
      <c r="AT218" s="194" t="s">
        <v>149</v>
      </c>
      <c r="AU218" s="194" t="s">
        <v>86</v>
      </c>
      <c r="AY218" s="14" t="s">
        <v>147</v>
      </c>
      <c r="BE218" s="195">
        <f t="shared" si="74"/>
        <v>0</v>
      </c>
      <c r="BF218" s="195">
        <f t="shared" si="75"/>
        <v>0</v>
      </c>
      <c r="BG218" s="195">
        <f t="shared" si="76"/>
        <v>0</v>
      </c>
      <c r="BH218" s="195">
        <f t="shared" si="77"/>
        <v>0</v>
      </c>
      <c r="BI218" s="195">
        <f t="shared" si="78"/>
        <v>0</v>
      </c>
      <c r="BJ218" s="14" t="s">
        <v>84</v>
      </c>
      <c r="BK218" s="195">
        <f t="shared" si="79"/>
        <v>0</v>
      </c>
      <c r="BL218" s="14" t="s">
        <v>154</v>
      </c>
      <c r="BM218" s="194" t="s">
        <v>1091</v>
      </c>
    </row>
    <row r="219" spans="1:65" s="2" customFormat="1" ht="44.25" customHeight="1">
      <c r="A219" s="31"/>
      <c r="B219" s="32"/>
      <c r="C219" s="183" t="s">
        <v>81</v>
      </c>
      <c r="D219" s="183" t="s">
        <v>149</v>
      </c>
      <c r="E219" s="184" t="s">
        <v>566</v>
      </c>
      <c r="F219" s="185" t="s">
        <v>567</v>
      </c>
      <c r="G219" s="186" t="s">
        <v>174</v>
      </c>
      <c r="H219" s="187">
        <v>989.36199999999997</v>
      </c>
      <c r="I219" s="188"/>
      <c r="J219" s="189">
        <f t="shared" si="70"/>
        <v>0</v>
      </c>
      <c r="K219" s="185" t="s">
        <v>153</v>
      </c>
      <c r="L219" s="36"/>
      <c r="M219" s="190" t="s">
        <v>1</v>
      </c>
      <c r="N219" s="191" t="s">
        <v>41</v>
      </c>
      <c r="O219" s="68"/>
      <c r="P219" s="192">
        <f t="shared" si="71"/>
        <v>0</v>
      </c>
      <c r="Q219" s="192">
        <v>0</v>
      </c>
      <c r="R219" s="192">
        <f t="shared" si="72"/>
        <v>0</v>
      </c>
      <c r="S219" s="192">
        <v>0</v>
      </c>
      <c r="T219" s="193">
        <f t="shared" si="7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154</v>
      </c>
      <c r="AT219" s="194" t="s">
        <v>149</v>
      </c>
      <c r="AU219" s="194" t="s">
        <v>86</v>
      </c>
      <c r="AY219" s="14" t="s">
        <v>147</v>
      </c>
      <c r="BE219" s="195">
        <f t="shared" si="74"/>
        <v>0</v>
      </c>
      <c r="BF219" s="195">
        <f t="shared" si="75"/>
        <v>0</v>
      </c>
      <c r="BG219" s="195">
        <f t="shared" si="76"/>
        <v>0</v>
      </c>
      <c r="BH219" s="195">
        <f t="shared" si="77"/>
        <v>0</v>
      </c>
      <c r="BI219" s="195">
        <f t="shared" si="78"/>
        <v>0</v>
      </c>
      <c r="BJ219" s="14" t="s">
        <v>84</v>
      </c>
      <c r="BK219" s="195">
        <f t="shared" si="79"/>
        <v>0</v>
      </c>
      <c r="BL219" s="14" t="s">
        <v>154</v>
      </c>
      <c r="BM219" s="194" t="s">
        <v>1092</v>
      </c>
    </row>
    <row r="220" spans="1:65" s="2" customFormat="1" ht="44.25" customHeight="1">
      <c r="A220" s="31"/>
      <c r="B220" s="32"/>
      <c r="C220" s="183" t="s">
        <v>562</v>
      </c>
      <c r="D220" s="183" t="s">
        <v>149</v>
      </c>
      <c r="E220" s="184" t="s">
        <v>570</v>
      </c>
      <c r="F220" s="185" t="s">
        <v>571</v>
      </c>
      <c r="G220" s="186" t="s">
        <v>174</v>
      </c>
      <c r="H220" s="187">
        <v>87.525000000000006</v>
      </c>
      <c r="I220" s="188"/>
      <c r="J220" s="189">
        <f t="shared" si="70"/>
        <v>0</v>
      </c>
      <c r="K220" s="185" t="s">
        <v>153</v>
      </c>
      <c r="L220" s="36"/>
      <c r="M220" s="190" t="s">
        <v>1</v>
      </c>
      <c r="N220" s="191" t="s">
        <v>41</v>
      </c>
      <c r="O220" s="68"/>
      <c r="P220" s="192">
        <f t="shared" si="71"/>
        <v>0</v>
      </c>
      <c r="Q220" s="192">
        <v>0</v>
      </c>
      <c r="R220" s="192">
        <f t="shared" si="72"/>
        <v>0</v>
      </c>
      <c r="S220" s="192">
        <v>0</v>
      </c>
      <c r="T220" s="193">
        <f t="shared" si="7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154</v>
      </c>
      <c r="AT220" s="194" t="s">
        <v>149</v>
      </c>
      <c r="AU220" s="194" t="s">
        <v>86</v>
      </c>
      <c r="AY220" s="14" t="s">
        <v>147</v>
      </c>
      <c r="BE220" s="195">
        <f t="shared" si="74"/>
        <v>0</v>
      </c>
      <c r="BF220" s="195">
        <f t="shared" si="75"/>
        <v>0</v>
      </c>
      <c r="BG220" s="195">
        <f t="shared" si="76"/>
        <v>0</v>
      </c>
      <c r="BH220" s="195">
        <f t="shared" si="77"/>
        <v>0</v>
      </c>
      <c r="BI220" s="195">
        <f t="shared" si="78"/>
        <v>0</v>
      </c>
      <c r="BJ220" s="14" t="s">
        <v>84</v>
      </c>
      <c r="BK220" s="195">
        <f t="shared" si="79"/>
        <v>0</v>
      </c>
      <c r="BL220" s="14" t="s">
        <v>154</v>
      </c>
      <c r="BM220" s="194" t="s">
        <v>1093</v>
      </c>
    </row>
    <row r="221" spans="1:65" s="12" customFormat="1" ht="22.9" customHeight="1">
      <c r="B221" s="167"/>
      <c r="C221" s="168"/>
      <c r="D221" s="169" t="s">
        <v>75</v>
      </c>
      <c r="E221" s="181" t="s">
        <v>573</v>
      </c>
      <c r="F221" s="181" t="s">
        <v>574</v>
      </c>
      <c r="G221" s="168"/>
      <c r="H221" s="168"/>
      <c r="I221" s="171"/>
      <c r="J221" s="182">
        <f>BK221</f>
        <v>0</v>
      </c>
      <c r="K221" s="168"/>
      <c r="L221" s="173"/>
      <c r="M221" s="174"/>
      <c r="N221" s="175"/>
      <c r="O221" s="175"/>
      <c r="P221" s="176">
        <f>SUM(P222:P223)</f>
        <v>0</v>
      </c>
      <c r="Q221" s="175"/>
      <c r="R221" s="176">
        <f>SUM(R222:R223)</f>
        <v>0</v>
      </c>
      <c r="S221" s="175"/>
      <c r="T221" s="177">
        <f>SUM(T222:T223)</f>
        <v>0</v>
      </c>
      <c r="AR221" s="178" t="s">
        <v>84</v>
      </c>
      <c r="AT221" s="179" t="s">
        <v>75</v>
      </c>
      <c r="AU221" s="179" t="s">
        <v>84</v>
      </c>
      <c r="AY221" s="178" t="s">
        <v>147</v>
      </c>
      <c r="BK221" s="180">
        <f>SUM(BK222:BK223)</f>
        <v>0</v>
      </c>
    </row>
    <row r="222" spans="1:65" s="2" customFormat="1" ht="33" customHeight="1">
      <c r="A222" s="31"/>
      <c r="B222" s="32"/>
      <c r="C222" s="183" t="s">
        <v>388</v>
      </c>
      <c r="D222" s="183" t="s">
        <v>149</v>
      </c>
      <c r="E222" s="184" t="s">
        <v>576</v>
      </c>
      <c r="F222" s="185" t="s">
        <v>577</v>
      </c>
      <c r="G222" s="186" t="s">
        <v>174</v>
      </c>
      <c r="H222" s="187">
        <v>178.99700000000001</v>
      </c>
      <c r="I222" s="188"/>
      <c r="J222" s="189">
        <f>ROUND(I222*H222,2)</f>
        <v>0</v>
      </c>
      <c r="K222" s="185" t="s">
        <v>153</v>
      </c>
      <c r="L222" s="36"/>
      <c r="M222" s="190" t="s">
        <v>1</v>
      </c>
      <c r="N222" s="191" t="s">
        <v>41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154</v>
      </c>
      <c r="AT222" s="194" t="s">
        <v>149</v>
      </c>
      <c r="AU222" s="194" t="s">
        <v>86</v>
      </c>
      <c r="AY222" s="14" t="s">
        <v>147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154</v>
      </c>
      <c r="BM222" s="194" t="s">
        <v>1094</v>
      </c>
    </row>
    <row r="223" spans="1:65" s="2" customFormat="1" ht="24.2" customHeight="1">
      <c r="A223" s="31"/>
      <c r="B223" s="32"/>
      <c r="C223" s="183" t="s">
        <v>390</v>
      </c>
      <c r="D223" s="183" t="s">
        <v>149</v>
      </c>
      <c r="E223" s="184" t="s">
        <v>883</v>
      </c>
      <c r="F223" s="185" t="s">
        <v>884</v>
      </c>
      <c r="G223" s="186" t="s">
        <v>174</v>
      </c>
      <c r="H223" s="187">
        <v>16.25</v>
      </c>
      <c r="I223" s="188"/>
      <c r="J223" s="189">
        <f>ROUND(I223*H223,2)</f>
        <v>0</v>
      </c>
      <c r="K223" s="185" t="s">
        <v>153</v>
      </c>
      <c r="L223" s="36"/>
      <c r="M223" s="206" t="s">
        <v>1</v>
      </c>
      <c r="N223" s="207" t="s">
        <v>41</v>
      </c>
      <c r="O223" s="208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154</v>
      </c>
      <c r="AT223" s="194" t="s">
        <v>149</v>
      </c>
      <c r="AU223" s="194" t="s">
        <v>86</v>
      </c>
      <c r="AY223" s="14" t="s">
        <v>147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84</v>
      </c>
      <c r="BK223" s="195">
        <f>ROUND(I223*H223,2)</f>
        <v>0</v>
      </c>
      <c r="BL223" s="14" t="s">
        <v>154</v>
      </c>
      <c r="BM223" s="194" t="s">
        <v>1095</v>
      </c>
    </row>
    <row r="224" spans="1:65" s="2" customFormat="1" ht="6.95" customHeight="1">
      <c r="A224" s="3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36"/>
      <c r="M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</row>
  </sheetData>
  <sheetProtection algorithmName="SHA-512" hashValue="1s5VyTRSh/VM44jgi5VYEkOCrgjLVUyJyZ5xZ3NQR5ozMmQiZN4qF71GbcToy8btf9cWjTcNF+bZ28JLnzWicQ==" saltValue="QLiBxzvFWCx6soWz2NBfNXxim/XBxxDy2f1fmsEL/9tWcuqqULM1rSwEtBc9z4Ez6glrCn3SdcFEvAxmFY6iBg==" spinCount="100000" sheet="1" objects="1" scenarios="1" formatColumns="0" formatRows="0" autoFilter="0"/>
  <autoFilter ref="C128:K22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101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1096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ROUND(J125,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ROUND((SUM(BE125:BE186)),  2)</f>
        <v>0</v>
      </c>
      <c r="G33" s="31"/>
      <c r="H33" s="31"/>
      <c r="I33" s="121">
        <v>0.21</v>
      </c>
      <c r="J33" s="120">
        <f>ROUND(((SUM(BE125:BE186))*I33),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ROUND((SUM(BF125:BF186)),  2)</f>
        <v>0</v>
      </c>
      <c r="G34" s="31"/>
      <c r="H34" s="31"/>
      <c r="I34" s="121">
        <v>0.15</v>
      </c>
      <c r="J34" s="120">
        <f>ROUND(((SUM(BF125:BF186))*I34),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ROUND((SUM(BG125:BG186)),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ROUND((SUM(BH125:BH186)),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ROUND((SUM(BI125:BI186)),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300.2.1 - Splaškové kanalizační přípojky ul. Jeronýmova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J126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J127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596</v>
      </c>
      <c r="E99" s="153"/>
      <c r="F99" s="153"/>
      <c r="G99" s="153"/>
      <c r="H99" s="153"/>
      <c r="I99" s="153"/>
      <c r="J99" s="154">
        <f>J143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597</v>
      </c>
      <c r="E100" s="153"/>
      <c r="F100" s="153"/>
      <c r="G100" s="153"/>
      <c r="H100" s="153"/>
      <c r="I100" s="153"/>
      <c r="J100" s="154">
        <f>J148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126</v>
      </c>
      <c r="E101" s="153"/>
      <c r="F101" s="153"/>
      <c r="G101" s="153"/>
      <c r="H101" s="153"/>
      <c r="I101" s="153"/>
      <c r="J101" s="154">
        <f>J152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598</v>
      </c>
      <c r="E102" s="153"/>
      <c r="F102" s="153"/>
      <c r="G102" s="153"/>
      <c r="H102" s="153"/>
      <c r="I102" s="153"/>
      <c r="J102" s="154">
        <f>J162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602</v>
      </c>
      <c r="E103" s="153"/>
      <c r="F103" s="153"/>
      <c r="G103" s="153"/>
      <c r="H103" s="153"/>
      <c r="I103" s="153"/>
      <c r="J103" s="154">
        <f>J169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128</v>
      </c>
      <c r="E104" s="153"/>
      <c r="F104" s="153"/>
      <c r="G104" s="153"/>
      <c r="H104" s="153"/>
      <c r="I104" s="153"/>
      <c r="J104" s="154">
        <f>J175</f>
        <v>0</v>
      </c>
      <c r="K104" s="151"/>
      <c r="L104" s="155"/>
    </row>
    <row r="105" spans="1:31" s="10" customFormat="1" ht="19.899999999999999" customHeight="1">
      <c r="B105" s="150"/>
      <c r="C105" s="151"/>
      <c r="D105" s="152" t="s">
        <v>129</v>
      </c>
      <c r="E105" s="153"/>
      <c r="F105" s="153"/>
      <c r="G105" s="153"/>
      <c r="H105" s="153"/>
      <c r="I105" s="153"/>
      <c r="J105" s="154">
        <f>J184</f>
        <v>0</v>
      </c>
      <c r="K105" s="151"/>
      <c r="L105" s="155"/>
    </row>
    <row r="106" spans="1:31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132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59" t="str">
        <f>E7</f>
        <v>Rekonstrukce ul. Královská cesta (úsek Polepská - Vávrova), Kolín</v>
      </c>
      <c r="F115" s="260"/>
      <c r="G115" s="260"/>
      <c r="H115" s="260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115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15" t="str">
        <f>E9</f>
        <v>300.2.1 - Splaškové kanalizační přípojky ul. Jeronýmova</v>
      </c>
      <c r="F117" s="261"/>
      <c r="G117" s="261"/>
      <c r="H117" s="261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F12</f>
        <v>Kolín</v>
      </c>
      <c r="G119" s="33"/>
      <c r="H119" s="33"/>
      <c r="I119" s="26" t="s">
        <v>22</v>
      </c>
      <c r="J119" s="63" t="str">
        <f>IF(J12="","",J12)</f>
        <v>6. 12. 2022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E15</f>
        <v>Město Kolín</v>
      </c>
      <c r="G121" s="33"/>
      <c r="H121" s="33"/>
      <c r="I121" s="26" t="s">
        <v>30</v>
      </c>
      <c r="J121" s="29" t="str">
        <f>E21</f>
        <v>TIMAO s.r.o.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IF(E18="","",E18)</f>
        <v>Vyplň údaj</v>
      </c>
      <c r="G122" s="33"/>
      <c r="H122" s="33"/>
      <c r="I122" s="26" t="s">
        <v>33</v>
      </c>
      <c r="J122" s="29" t="str">
        <f>E24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56"/>
      <c r="B124" s="157"/>
      <c r="C124" s="158" t="s">
        <v>133</v>
      </c>
      <c r="D124" s="159" t="s">
        <v>61</v>
      </c>
      <c r="E124" s="159" t="s">
        <v>57</v>
      </c>
      <c r="F124" s="159" t="s">
        <v>58</v>
      </c>
      <c r="G124" s="159" t="s">
        <v>134</v>
      </c>
      <c r="H124" s="159" t="s">
        <v>135</v>
      </c>
      <c r="I124" s="159" t="s">
        <v>136</v>
      </c>
      <c r="J124" s="159" t="s">
        <v>119</v>
      </c>
      <c r="K124" s="160" t="s">
        <v>137</v>
      </c>
      <c r="L124" s="161"/>
      <c r="M124" s="72" t="s">
        <v>1</v>
      </c>
      <c r="N124" s="73" t="s">
        <v>40</v>
      </c>
      <c r="O124" s="73" t="s">
        <v>138</v>
      </c>
      <c r="P124" s="73" t="s">
        <v>139</v>
      </c>
      <c r="Q124" s="73" t="s">
        <v>140</v>
      </c>
      <c r="R124" s="73" t="s">
        <v>141</v>
      </c>
      <c r="S124" s="73" t="s">
        <v>142</v>
      </c>
      <c r="T124" s="74" t="s">
        <v>143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pans="1:65" s="2" customFormat="1" ht="22.9" customHeight="1">
      <c r="A125" s="31"/>
      <c r="B125" s="32"/>
      <c r="C125" s="79" t="s">
        <v>144</v>
      </c>
      <c r="D125" s="33"/>
      <c r="E125" s="33"/>
      <c r="F125" s="33"/>
      <c r="G125" s="33"/>
      <c r="H125" s="33"/>
      <c r="I125" s="33"/>
      <c r="J125" s="162">
        <f>BK125</f>
        <v>0</v>
      </c>
      <c r="K125" s="33"/>
      <c r="L125" s="36"/>
      <c r="M125" s="75"/>
      <c r="N125" s="163"/>
      <c r="O125" s="76"/>
      <c r="P125" s="164">
        <f>P126</f>
        <v>0</v>
      </c>
      <c r="Q125" s="76"/>
      <c r="R125" s="164">
        <f>R126</f>
        <v>289.33422101000002</v>
      </c>
      <c r="S125" s="76"/>
      <c r="T125" s="165">
        <f>T126</f>
        <v>50.930999999999997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75</v>
      </c>
      <c r="AU125" s="14" t="s">
        <v>121</v>
      </c>
      <c r="BK125" s="166">
        <f>BK126</f>
        <v>0</v>
      </c>
    </row>
    <row r="126" spans="1:65" s="12" customFormat="1" ht="25.9" customHeight="1">
      <c r="B126" s="167"/>
      <c r="C126" s="168"/>
      <c r="D126" s="169" t="s">
        <v>75</v>
      </c>
      <c r="E126" s="170" t="s">
        <v>145</v>
      </c>
      <c r="F126" s="170" t="s">
        <v>146</v>
      </c>
      <c r="G126" s="168"/>
      <c r="H126" s="168"/>
      <c r="I126" s="171"/>
      <c r="J126" s="172">
        <f>BK126</f>
        <v>0</v>
      </c>
      <c r="K126" s="168"/>
      <c r="L126" s="173"/>
      <c r="M126" s="174"/>
      <c r="N126" s="175"/>
      <c r="O126" s="175"/>
      <c r="P126" s="176">
        <f>P127+P143+P148+P152+P162+P169+P175+P184</f>
        <v>0</v>
      </c>
      <c r="Q126" s="175"/>
      <c r="R126" s="176">
        <f>R127+R143+R148+R152+R162+R169+R175+R184</f>
        <v>289.33422101000002</v>
      </c>
      <c r="S126" s="175"/>
      <c r="T126" s="177">
        <f>T127+T143+T148+T152+T162+T169+T175+T184</f>
        <v>50.930999999999997</v>
      </c>
      <c r="AR126" s="178" t="s">
        <v>84</v>
      </c>
      <c r="AT126" s="179" t="s">
        <v>75</v>
      </c>
      <c r="AU126" s="179" t="s">
        <v>76</v>
      </c>
      <c r="AY126" s="178" t="s">
        <v>147</v>
      </c>
      <c r="BK126" s="180">
        <f>BK127+BK143+BK148+BK152+BK162+BK169+BK175+BK184</f>
        <v>0</v>
      </c>
    </row>
    <row r="127" spans="1:65" s="12" customFormat="1" ht="22.9" customHeight="1">
      <c r="B127" s="167"/>
      <c r="C127" s="168"/>
      <c r="D127" s="169" t="s">
        <v>75</v>
      </c>
      <c r="E127" s="181" t="s">
        <v>84</v>
      </c>
      <c r="F127" s="181" t="s">
        <v>148</v>
      </c>
      <c r="G127" s="168"/>
      <c r="H127" s="168"/>
      <c r="I127" s="171"/>
      <c r="J127" s="182">
        <f>BK127</f>
        <v>0</v>
      </c>
      <c r="K127" s="168"/>
      <c r="L127" s="173"/>
      <c r="M127" s="174"/>
      <c r="N127" s="175"/>
      <c r="O127" s="175"/>
      <c r="P127" s="176">
        <f>SUM(P128:P142)</f>
        <v>0</v>
      </c>
      <c r="Q127" s="175"/>
      <c r="R127" s="176">
        <f>SUM(R128:R142)</f>
        <v>162.94735919999999</v>
      </c>
      <c r="S127" s="175"/>
      <c r="T127" s="177">
        <f>SUM(T128:T142)</f>
        <v>0</v>
      </c>
      <c r="AR127" s="178" t="s">
        <v>84</v>
      </c>
      <c r="AT127" s="179" t="s">
        <v>75</v>
      </c>
      <c r="AU127" s="179" t="s">
        <v>84</v>
      </c>
      <c r="AY127" s="178" t="s">
        <v>147</v>
      </c>
      <c r="BK127" s="180">
        <f>SUM(BK128:BK142)</f>
        <v>0</v>
      </c>
    </row>
    <row r="128" spans="1:65" s="2" customFormat="1" ht="16.5" customHeight="1">
      <c r="A128" s="31"/>
      <c r="B128" s="32"/>
      <c r="C128" s="183" t="s">
        <v>246</v>
      </c>
      <c r="D128" s="183" t="s">
        <v>149</v>
      </c>
      <c r="E128" s="184" t="s">
        <v>150</v>
      </c>
      <c r="F128" s="185" t="s">
        <v>151</v>
      </c>
      <c r="G128" s="186" t="s">
        <v>152</v>
      </c>
      <c r="H128" s="187">
        <v>4.3</v>
      </c>
      <c r="I128" s="188"/>
      <c r="J128" s="189">
        <f t="shared" ref="J128:J142" si="0">ROUND(I128*H128,2)</f>
        <v>0</v>
      </c>
      <c r="K128" s="185" t="s">
        <v>153</v>
      </c>
      <c r="L128" s="36"/>
      <c r="M128" s="190" t="s">
        <v>1</v>
      </c>
      <c r="N128" s="191" t="s">
        <v>41</v>
      </c>
      <c r="O128" s="68"/>
      <c r="P128" s="192">
        <f t="shared" ref="P128:P142" si="1">O128*H128</f>
        <v>0</v>
      </c>
      <c r="Q128" s="192">
        <v>0</v>
      </c>
      <c r="R128" s="192">
        <f t="shared" ref="R128:R142" si="2">Q128*H128</f>
        <v>0</v>
      </c>
      <c r="S128" s="192">
        <v>0</v>
      </c>
      <c r="T128" s="193">
        <f t="shared" ref="T128:T142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154</v>
      </c>
      <c r="AT128" s="194" t="s">
        <v>149</v>
      </c>
      <c r="AU128" s="194" t="s">
        <v>86</v>
      </c>
      <c r="AY128" s="14" t="s">
        <v>147</v>
      </c>
      <c r="BE128" s="195">
        <f t="shared" ref="BE128:BE142" si="4">IF(N128="základní",J128,0)</f>
        <v>0</v>
      </c>
      <c r="BF128" s="195">
        <f t="shared" ref="BF128:BF142" si="5">IF(N128="snížená",J128,0)</f>
        <v>0</v>
      </c>
      <c r="BG128" s="195">
        <f t="shared" ref="BG128:BG142" si="6">IF(N128="zákl. přenesená",J128,0)</f>
        <v>0</v>
      </c>
      <c r="BH128" s="195">
        <f t="shared" ref="BH128:BH142" si="7">IF(N128="sníž. přenesená",J128,0)</f>
        <v>0</v>
      </c>
      <c r="BI128" s="195">
        <f t="shared" ref="BI128:BI142" si="8">IF(N128="nulová",J128,0)</f>
        <v>0</v>
      </c>
      <c r="BJ128" s="14" t="s">
        <v>84</v>
      </c>
      <c r="BK128" s="195">
        <f t="shared" ref="BK128:BK142" si="9">ROUND(I128*H128,2)</f>
        <v>0</v>
      </c>
      <c r="BL128" s="14" t="s">
        <v>154</v>
      </c>
      <c r="BM128" s="194" t="s">
        <v>1097</v>
      </c>
    </row>
    <row r="129" spans="1:65" s="2" customFormat="1" ht="24.2" customHeight="1">
      <c r="A129" s="31"/>
      <c r="B129" s="32"/>
      <c r="C129" s="183" t="s">
        <v>259</v>
      </c>
      <c r="D129" s="183" t="s">
        <v>149</v>
      </c>
      <c r="E129" s="184" t="s">
        <v>160</v>
      </c>
      <c r="F129" s="185" t="s">
        <v>161</v>
      </c>
      <c r="G129" s="186" t="s">
        <v>152</v>
      </c>
      <c r="H129" s="187">
        <v>4.3</v>
      </c>
      <c r="I129" s="188"/>
      <c r="J129" s="189">
        <f t="shared" si="0"/>
        <v>0</v>
      </c>
      <c r="K129" s="185" t="s">
        <v>153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154</v>
      </c>
      <c r="AT129" s="194" t="s">
        <v>149</v>
      </c>
      <c r="AU129" s="194" t="s">
        <v>86</v>
      </c>
      <c r="AY129" s="14" t="s">
        <v>147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154</v>
      </c>
      <c r="BM129" s="194" t="s">
        <v>1098</v>
      </c>
    </row>
    <row r="130" spans="1:65" s="2" customFormat="1" ht="33" customHeight="1">
      <c r="A130" s="31"/>
      <c r="B130" s="32"/>
      <c r="C130" s="183" t="s">
        <v>179</v>
      </c>
      <c r="D130" s="183" t="s">
        <v>149</v>
      </c>
      <c r="E130" s="184" t="s">
        <v>167</v>
      </c>
      <c r="F130" s="185" t="s">
        <v>168</v>
      </c>
      <c r="G130" s="186" t="s">
        <v>152</v>
      </c>
      <c r="H130" s="187">
        <v>4.3</v>
      </c>
      <c r="I130" s="188"/>
      <c r="J130" s="189">
        <f t="shared" si="0"/>
        <v>0</v>
      </c>
      <c r="K130" s="185" t="s">
        <v>153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154</v>
      </c>
      <c r="AT130" s="194" t="s">
        <v>149</v>
      </c>
      <c r="AU130" s="194" t="s">
        <v>86</v>
      </c>
      <c r="AY130" s="14" t="s">
        <v>147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154</v>
      </c>
      <c r="BM130" s="194" t="s">
        <v>1099</v>
      </c>
    </row>
    <row r="131" spans="1:65" s="2" customFormat="1" ht="16.5" customHeight="1">
      <c r="A131" s="31"/>
      <c r="B131" s="32"/>
      <c r="C131" s="196" t="s">
        <v>479</v>
      </c>
      <c r="D131" s="196" t="s">
        <v>171</v>
      </c>
      <c r="E131" s="197" t="s">
        <v>172</v>
      </c>
      <c r="F131" s="198" t="s">
        <v>173</v>
      </c>
      <c r="G131" s="199" t="s">
        <v>174</v>
      </c>
      <c r="H131" s="200">
        <v>0.38700000000000001</v>
      </c>
      <c r="I131" s="201"/>
      <c r="J131" s="202">
        <f t="shared" si="0"/>
        <v>0</v>
      </c>
      <c r="K131" s="198" t="s">
        <v>153</v>
      </c>
      <c r="L131" s="203"/>
      <c r="M131" s="204" t="s">
        <v>1</v>
      </c>
      <c r="N131" s="205" t="s">
        <v>41</v>
      </c>
      <c r="O131" s="68"/>
      <c r="P131" s="192">
        <f t="shared" si="1"/>
        <v>0</v>
      </c>
      <c r="Q131" s="192">
        <v>1</v>
      </c>
      <c r="R131" s="192">
        <f t="shared" si="2"/>
        <v>0.38700000000000001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175</v>
      </c>
      <c r="AT131" s="194" t="s">
        <v>171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154</v>
      </c>
      <c r="BM131" s="194" t="s">
        <v>1100</v>
      </c>
    </row>
    <row r="132" spans="1:65" s="2" customFormat="1" ht="24.2" customHeight="1">
      <c r="A132" s="31"/>
      <c r="B132" s="32"/>
      <c r="C132" s="183" t="s">
        <v>84</v>
      </c>
      <c r="D132" s="183" t="s">
        <v>149</v>
      </c>
      <c r="E132" s="184" t="s">
        <v>887</v>
      </c>
      <c r="F132" s="185" t="s">
        <v>888</v>
      </c>
      <c r="G132" s="186" t="s">
        <v>182</v>
      </c>
      <c r="H132" s="187">
        <v>5</v>
      </c>
      <c r="I132" s="188"/>
      <c r="J132" s="189">
        <f t="shared" si="0"/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8.6800000000000002E-3</v>
      </c>
      <c r="R132" s="192">
        <f t="shared" si="2"/>
        <v>4.3400000000000001E-2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154</v>
      </c>
      <c r="BM132" s="194" t="s">
        <v>1101</v>
      </c>
    </row>
    <row r="133" spans="1:65" s="2" customFormat="1" ht="16.5" customHeight="1">
      <c r="A133" s="31"/>
      <c r="B133" s="32"/>
      <c r="C133" s="183" t="s">
        <v>86</v>
      </c>
      <c r="D133" s="183" t="s">
        <v>149</v>
      </c>
      <c r="E133" s="184" t="s">
        <v>603</v>
      </c>
      <c r="F133" s="185" t="s">
        <v>604</v>
      </c>
      <c r="G133" s="186" t="s">
        <v>182</v>
      </c>
      <c r="H133" s="187">
        <v>2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3.6900000000000002E-2</v>
      </c>
      <c r="R133" s="192">
        <f t="shared" si="2"/>
        <v>7.3800000000000004E-2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1102</v>
      </c>
    </row>
    <row r="134" spans="1:65" s="2" customFormat="1" ht="24.2" customHeight="1">
      <c r="A134" s="31"/>
      <c r="B134" s="32"/>
      <c r="C134" s="183" t="s">
        <v>154</v>
      </c>
      <c r="D134" s="183" t="s">
        <v>149</v>
      </c>
      <c r="E134" s="184" t="s">
        <v>609</v>
      </c>
      <c r="F134" s="185" t="s">
        <v>610</v>
      </c>
      <c r="G134" s="186" t="s">
        <v>182</v>
      </c>
      <c r="H134" s="187">
        <v>15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6.053E-2</v>
      </c>
      <c r="R134" s="192">
        <f t="shared" si="2"/>
        <v>0.90795000000000003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1103</v>
      </c>
    </row>
    <row r="135" spans="1:65" s="2" customFormat="1" ht="24.2" customHeight="1">
      <c r="A135" s="31"/>
      <c r="B135" s="32"/>
      <c r="C135" s="183" t="s">
        <v>166</v>
      </c>
      <c r="D135" s="183" t="s">
        <v>149</v>
      </c>
      <c r="E135" s="184" t="s">
        <v>621</v>
      </c>
      <c r="F135" s="185" t="s">
        <v>622</v>
      </c>
      <c r="G135" s="186" t="s">
        <v>249</v>
      </c>
      <c r="H135" s="187">
        <v>39.6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1104</v>
      </c>
    </row>
    <row r="136" spans="1:65" s="2" customFormat="1" ht="33" customHeight="1">
      <c r="A136" s="31"/>
      <c r="B136" s="32"/>
      <c r="C136" s="183" t="s">
        <v>170</v>
      </c>
      <c r="D136" s="183" t="s">
        <v>149</v>
      </c>
      <c r="E136" s="184" t="s">
        <v>892</v>
      </c>
      <c r="F136" s="185" t="s">
        <v>893</v>
      </c>
      <c r="G136" s="186" t="s">
        <v>249</v>
      </c>
      <c r="H136" s="187">
        <v>118.46299999999999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1105</v>
      </c>
    </row>
    <row r="137" spans="1:65" s="2" customFormat="1" ht="37.9" customHeight="1">
      <c r="A137" s="31"/>
      <c r="B137" s="32"/>
      <c r="C137" s="183" t="s">
        <v>451</v>
      </c>
      <c r="D137" s="183" t="s">
        <v>149</v>
      </c>
      <c r="E137" s="184" t="s">
        <v>631</v>
      </c>
      <c r="F137" s="185" t="s">
        <v>632</v>
      </c>
      <c r="G137" s="186" t="s">
        <v>249</v>
      </c>
      <c r="H137" s="187">
        <v>36.6</v>
      </c>
      <c r="I137" s="188"/>
      <c r="J137" s="189">
        <f t="shared" si="0"/>
        <v>0</v>
      </c>
      <c r="K137" s="185" t="s">
        <v>153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154</v>
      </c>
      <c r="AT137" s="194" t="s">
        <v>149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1106</v>
      </c>
    </row>
    <row r="138" spans="1:65" s="2" customFormat="1" ht="24.2" customHeight="1">
      <c r="A138" s="31"/>
      <c r="B138" s="32"/>
      <c r="C138" s="183" t="s">
        <v>431</v>
      </c>
      <c r="D138" s="183" t="s">
        <v>149</v>
      </c>
      <c r="E138" s="184" t="s">
        <v>957</v>
      </c>
      <c r="F138" s="185" t="s">
        <v>958</v>
      </c>
      <c r="G138" s="186" t="s">
        <v>249</v>
      </c>
      <c r="H138" s="187">
        <v>36.6</v>
      </c>
      <c r="I138" s="188"/>
      <c r="J138" s="189">
        <f t="shared" si="0"/>
        <v>0</v>
      </c>
      <c r="K138" s="185" t="s">
        <v>153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86</v>
      </c>
      <c r="AY138" s="14" t="s">
        <v>147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154</v>
      </c>
      <c r="BM138" s="194" t="s">
        <v>1107</v>
      </c>
    </row>
    <row r="139" spans="1:65" s="2" customFormat="1" ht="24.2" customHeight="1">
      <c r="A139" s="31"/>
      <c r="B139" s="32"/>
      <c r="C139" s="183" t="s">
        <v>184</v>
      </c>
      <c r="D139" s="183" t="s">
        <v>149</v>
      </c>
      <c r="E139" s="184" t="s">
        <v>898</v>
      </c>
      <c r="F139" s="185" t="s">
        <v>899</v>
      </c>
      <c r="G139" s="186" t="s">
        <v>152</v>
      </c>
      <c r="H139" s="187">
        <v>191.88</v>
      </c>
      <c r="I139" s="188"/>
      <c r="J139" s="189">
        <f t="shared" si="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5.9000000000000003E-4</v>
      </c>
      <c r="R139" s="192">
        <f t="shared" si="2"/>
        <v>0.11320920000000001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154</v>
      </c>
      <c r="BM139" s="194" t="s">
        <v>1108</v>
      </c>
    </row>
    <row r="140" spans="1:65" s="2" customFormat="1" ht="24.2" customHeight="1">
      <c r="A140" s="31"/>
      <c r="B140" s="32"/>
      <c r="C140" s="183" t="s">
        <v>175</v>
      </c>
      <c r="D140" s="183" t="s">
        <v>149</v>
      </c>
      <c r="E140" s="184" t="s">
        <v>901</v>
      </c>
      <c r="F140" s="185" t="s">
        <v>902</v>
      </c>
      <c r="G140" s="186" t="s">
        <v>152</v>
      </c>
      <c r="H140" s="187">
        <v>191.88</v>
      </c>
      <c r="I140" s="188"/>
      <c r="J140" s="189">
        <f t="shared" si="0"/>
        <v>0</v>
      </c>
      <c r="K140" s="185" t="s">
        <v>153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154</v>
      </c>
      <c r="AT140" s="194" t="s">
        <v>149</v>
      </c>
      <c r="AU140" s="194" t="s">
        <v>86</v>
      </c>
      <c r="AY140" s="14" t="s">
        <v>147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154</v>
      </c>
      <c r="BM140" s="194" t="s">
        <v>1109</v>
      </c>
    </row>
    <row r="141" spans="1:65" s="2" customFormat="1" ht="24.2" customHeight="1">
      <c r="A141" s="31"/>
      <c r="B141" s="32"/>
      <c r="C141" s="183" t="s">
        <v>191</v>
      </c>
      <c r="D141" s="183" t="s">
        <v>149</v>
      </c>
      <c r="E141" s="184" t="s">
        <v>638</v>
      </c>
      <c r="F141" s="185" t="s">
        <v>639</v>
      </c>
      <c r="G141" s="186" t="s">
        <v>249</v>
      </c>
      <c r="H141" s="187">
        <v>84.959000000000003</v>
      </c>
      <c r="I141" s="188"/>
      <c r="J141" s="189">
        <f t="shared" si="0"/>
        <v>0</v>
      </c>
      <c r="K141" s="185" t="s">
        <v>153</v>
      </c>
      <c r="L141" s="36"/>
      <c r="M141" s="190" t="s">
        <v>1</v>
      </c>
      <c r="N141" s="191" t="s">
        <v>41</v>
      </c>
      <c r="O141" s="68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86</v>
      </c>
      <c r="AY141" s="14" t="s">
        <v>147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154</v>
      </c>
      <c r="BM141" s="194" t="s">
        <v>1110</v>
      </c>
    </row>
    <row r="142" spans="1:65" s="2" customFormat="1" ht="16.5" customHeight="1">
      <c r="A142" s="31"/>
      <c r="B142" s="32"/>
      <c r="C142" s="196" t="s">
        <v>203</v>
      </c>
      <c r="D142" s="196" t="s">
        <v>171</v>
      </c>
      <c r="E142" s="197" t="s">
        <v>641</v>
      </c>
      <c r="F142" s="198" t="s">
        <v>642</v>
      </c>
      <c r="G142" s="199" t="s">
        <v>174</v>
      </c>
      <c r="H142" s="200">
        <v>161.422</v>
      </c>
      <c r="I142" s="201"/>
      <c r="J142" s="202">
        <f t="shared" si="0"/>
        <v>0</v>
      </c>
      <c r="K142" s="198" t="s">
        <v>153</v>
      </c>
      <c r="L142" s="203"/>
      <c r="M142" s="204" t="s">
        <v>1</v>
      </c>
      <c r="N142" s="205" t="s">
        <v>41</v>
      </c>
      <c r="O142" s="68"/>
      <c r="P142" s="192">
        <f t="shared" si="1"/>
        <v>0</v>
      </c>
      <c r="Q142" s="192">
        <v>1</v>
      </c>
      <c r="R142" s="192">
        <f t="shared" si="2"/>
        <v>161.422</v>
      </c>
      <c r="S142" s="192">
        <v>0</v>
      </c>
      <c r="T142" s="19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175</v>
      </c>
      <c r="AT142" s="194" t="s">
        <v>171</v>
      </c>
      <c r="AU142" s="194" t="s">
        <v>86</v>
      </c>
      <c r="AY142" s="14" t="s">
        <v>147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4" t="s">
        <v>84</v>
      </c>
      <c r="BK142" s="195">
        <f t="shared" si="9"/>
        <v>0</v>
      </c>
      <c r="BL142" s="14" t="s">
        <v>154</v>
      </c>
      <c r="BM142" s="194" t="s">
        <v>1111</v>
      </c>
    </row>
    <row r="143" spans="1:65" s="12" customFormat="1" ht="22.9" customHeight="1">
      <c r="B143" s="167"/>
      <c r="C143" s="168"/>
      <c r="D143" s="169" t="s">
        <v>75</v>
      </c>
      <c r="E143" s="181" t="s">
        <v>177</v>
      </c>
      <c r="F143" s="181" t="s">
        <v>178</v>
      </c>
      <c r="G143" s="168"/>
      <c r="H143" s="168"/>
      <c r="I143" s="171"/>
      <c r="J143" s="182">
        <f>BK143</f>
        <v>0</v>
      </c>
      <c r="K143" s="168"/>
      <c r="L143" s="173"/>
      <c r="M143" s="174"/>
      <c r="N143" s="175"/>
      <c r="O143" s="175"/>
      <c r="P143" s="176">
        <f>SUM(P144:P147)</f>
        <v>0</v>
      </c>
      <c r="Q143" s="175"/>
      <c r="R143" s="176">
        <f>SUM(R144:R147)</f>
        <v>0</v>
      </c>
      <c r="S143" s="175"/>
      <c r="T143" s="177">
        <f>SUM(T144:T147)</f>
        <v>32.911000000000001</v>
      </c>
      <c r="AR143" s="178" t="s">
        <v>84</v>
      </c>
      <c r="AT143" s="179" t="s">
        <v>75</v>
      </c>
      <c r="AU143" s="179" t="s">
        <v>84</v>
      </c>
      <c r="AY143" s="178" t="s">
        <v>147</v>
      </c>
      <c r="BK143" s="180">
        <f>SUM(BK144:BK147)</f>
        <v>0</v>
      </c>
    </row>
    <row r="144" spans="1:65" s="2" customFormat="1" ht="24.2" customHeight="1">
      <c r="A144" s="31"/>
      <c r="B144" s="32"/>
      <c r="C144" s="183" t="s">
        <v>207</v>
      </c>
      <c r="D144" s="183" t="s">
        <v>149</v>
      </c>
      <c r="E144" s="184" t="s">
        <v>644</v>
      </c>
      <c r="F144" s="185" t="s">
        <v>645</v>
      </c>
      <c r="G144" s="186" t="s">
        <v>152</v>
      </c>
      <c r="H144" s="187">
        <v>47.4</v>
      </c>
      <c r="I144" s="188"/>
      <c r="J144" s="189">
        <f>ROUND(I144*H144,2)</f>
        <v>0</v>
      </c>
      <c r="K144" s="185" t="s">
        <v>153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0.22</v>
      </c>
      <c r="T144" s="193">
        <f>S144*H144</f>
        <v>10.427999999999999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154</v>
      </c>
      <c r="AT144" s="194" t="s">
        <v>149</v>
      </c>
      <c r="AU144" s="194" t="s">
        <v>86</v>
      </c>
      <c r="AY144" s="14" t="s">
        <v>147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154</v>
      </c>
      <c r="BM144" s="194" t="s">
        <v>1112</v>
      </c>
    </row>
    <row r="145" spans="1:65" s="2" customFormat="1" ht="24.2" customHeight="1">
      <c r="A145" s="31"/>
      <c r="B145" s="32"/>
      <c r="C145" s="183" t="s">
        <v>398</v>
      </c>
      <c r="D145" s="183" t="s">
        <v>149</v>
      </c>
      <c r="E145" s="184" t="s">
        <v>1014</v>
      </c>
      <c r="F145" s="185" t="s">
        <v>1015</v>
      </c>
      <c r="G145" s="186" t="s">
        <v>152</v>
      </c>
      <c r="H145" s="187">
        <v>39.1</v>
      </c>
      <c r="I145" s="188"/>
      <c r="J145" s="189">
        <f>ROUND(I145*H145,2)</f>
        <v>0</v>
      </c>
      <c r="K145" s="185" t="s">
        <v>153</v>
      </c>
      <c r="L145" s="36"/>
      <c r="M145" s="190" t="s">
        <v>1</v>
      </c>
      <c r="N145" s="191" t="s">
        <v>41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0.45</v>
      </c>
      <c r="T145" s="193">
        <f>S145*H145</f>
        <v>17.595000000000002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154</v>
      </c>
      <c r="AT145" s="194" t="s">
        <v>149</v>
      </c>
      <c r="AU145" s="194" t="s">
        <v>86</v>
      </c>
      <c r="AY145" s="14" t="s">
        <v>147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84</v>
      </c>
      <c r="BK145" s="195">
        <f>ROUND(I145*H145,2)</f>
        <v>0</v>
      </c>
      <c r="BL145" s="14" t="s">
        <v>154</v>
      </c>
      <c r="BM145" s="194" t="s">
        <v>1113</v>
      </c>
    </row>
    <row r="146" spans="1:65" s="2" customFormat="1" ht="16.5" customHeight="1">
      <c r="A146" s="31"/>
      <c r="B146" s="32"/>
      <c r="C146" s="183" t="s">
        <v>229</v>
      </c>
      <c r="D146" s="183" t="s">
        <v>149</v>
      </c>
      <c r="E146" s="184" t="s">
        <v>219</v>
      </c>
      <c r="F146" s="185" t="s">
        <v>220</v>
      </c>
      <c r="G146" s="186" t="s">
        <v>182</v>
      </c>
      <c r="H146" s="187">
        <v>11.2</v>
      </c>
      <c r="I146" s="188"/>
      <c r="J146" s="189">
        <f>ROUND(I146*H146,2)</f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0.28999999999999998</v>
      </c>
      <c r="T146" s="193">
        <f>S146*H146</f>
        <v>3.2479999999999998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154</v>
      </c>
      <c r="BM146" s="194" t="s">
        <v>1114</v>
      </c>
    </row>
    <row r="147" spans="1:65" s="2" customFormat="1" ht="16.5" customHeight="1">
      <c r="A147" s="31"/>
      <c r="B147" s="32"/>
      <c r="C147" s="183" t="s">
        <v>251</v>
      </c>
      <c r="D147" s="183" t="s">
        <v>149</v>
      </c>
      <c r="E147" s="184" t="s">
        <v>1115</v>
      </c>
      <c r="F147" s="185" t="s">
        <v>1116</v>
      </c>
      <c r="G147" s="186" t="s">
        <v>182</v>
      </c>
      <c r="H147" s="187">
        <v>8</v>
      </c>
      <c r="I147" s="188"/>
      <c r="J147" s="189">
        <f>ROUND(I147*H147,2)</f>
        <v>0</v>
      </c>
      <c r="K147" s="185" t="s">
        <v>153</v>
      </c>
      <c r="L147" s="36"/>
      <c r="M147" s="190" t="s">
        <v>1</v>
      </c>
      <c r="N147" s="191" t="s">
        <v>41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0.20499999999999999</v>
      </c>
      <c r="T147" s="193">
        <f>S147*H147</f>
        <v>1.64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86</v>
      </c>
      <c r="AY147" s="14" t="s">
        <v>147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84</v>
      </c>
      <c r="BK147" s="195">
        <f>ROUND(I147*H147,2)</f>
        <v>0</v>
      </c>
      <c r="BL147" s="14" t="s">
        <v>154</v>
      </c>
      <c r="BM147" s="194" t="s">
        <v>1117</v>
      </c>
    </row>
    <row r="148" spans="1:65" s="12" customFormat="1" ht="22.9" customHeight="1">
      <c r="B148" s="167"/>
      <c r="C148" s="168"/>
      <c r="D148" s="169" t="s">
        <v>75</v>
      </c>
      <c r="E148" s="181" t="s">
        <v>154</v>
      </c>
      <c r="F148" s="181" t="s">
        <v>654</v>
      </c>
      <c r="G148" s="168"/>
      <c r="H148" s="168"/>
      <c r="I148" s="171"/>
      <c r="J148" s="182">
        <f>BK148</f>
        <v>0</v>
      </c>
      <c r="K148" s="168"/>
      <c r="L148" s="173"/>
      <c r="M148" s="174"/>
      <c r="N148" s="175"/>
      <c r="O148" s="175"/>
      <c r="P148" s="176">
        <f>SUM(P149:P151)</f>
        <v>0</v>
      </c>
      <c r="Q148" s="175"/>
      <c r="R148" s="176">
        <f>SUM(R149:R151)</f>
        <v>68.85558451</v>
      </c>
      <c r="S148" s="175"/>
      <c r="T148" s="177">
        <f>SUM(T149:T151)</f>
        <v>0</v>
      </c>
      <c r="AR148" s="178" t="s">
        <v>84</v>
      </c>
      <c r="AT148" s="179" t="s">
        <v>75</v>
      </c>
      <c r="AU148" s="179" t="s">
        <v>84</v>
      </c>
      <c r="AY148" s="178" t="s">
        <v>147</v>
      </c>
      <c r="BK148" s="180">
        <f>SUM(BK149:BK151)</f>
        <v>0</v>
      </c>
    </row>
    <row r="149" spans="1:65" s="2" customFormat="1" ht="24.2" customHeight="1">
      <c r="A149" s="31"/>
      <c r="B149" s="32"/>
      <c r="C149" s="183" t="s">
        <v>199</v>
      </c>
      <c r="D149" s="183" t="s">
        <v>149</v>
      </c>
      <c r="E149" s="184" t="s">
        <v>658</v>
      </c>
      <c r="F149" s="185" t="s">
        <v>659</v>
      </c>
      <c r="G149" s="186" t="s">
        <v>249</v>
      </c>
      <c r="H149" s="187">
        <v>27.640999999999998</v>
      </c>
      <c r="I149" s="188"/>
      <c r="J149" s="189">
        <f>ROUND(I149*H149,2)</f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86</v>
      </c>
      <c r="AY149" s="14" t="s">
        <v>147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84</v>
      </c>
      <c r="BK149" s="195">
        <f>ROUND(I149*H149,2)</f>
        <v>0</v>
      </c>
      <c r="BL149" s="14" t="s">
        <v>154</v>
      </c>
      <c r="BM149" s="194" t="s">
        <v>1118</v>
      </c>
    </row>
    <row r="150" spans="1:65" s="2" customFormat="1" ht="16.5" customHeight="1">
      <c r="A150" s="31"/>
      <c r="B150" s="32"/>
      <c r="C150" s="196" t="s">
        <v>211</v>
      </c>
      <c r="D150" s="196" t="s">
        <v>171</v>
      </c>
      <c r="E150" s="197" t="s">
        <v>661</v>
      </c>
      <c r="F150" s="198" t="s">
        <v>662</v>
      </c>
      <c r="G150" s="199" t="s">
        <v>174</v>
      </c>
      <c r="H150" s="200">
        <v>57.77</v>
      </c>
      <c r="I150" s="201"/>
      <c r="J150" s="202">
        <f>ROUND(I150*H150,2)</f>
        <v>0</v>
      </c>
      <c r="K150" s="198" t="s">
        <v>153</v>
      </c>
      <c r="L150" s="203"/>
      <c r="M150" s="204" t="s">
        <v>1</v>
      </c>
      <c r="N150" s="205" t="s">
        <v>41</v>
      </c>
      <c r="O150" s="68"/>
      <c r="P150" s="192">
        <f>O150*H150</f>
        <v>0</v>
      </c>
      <c r="Q150" s="192">
        <v>1</v>
      </c>
      <c r="R150" s="192">
        <f>Q150*H150</f>
        <v>57.77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175</v>
      </c>
      <c r="AT150" s="194" t="s">
        <v>171</v>
      </c>
      <c r="AU150" s="194" t="s">
        <v>86</v>
      </c>
      <c r="AY150" s="14" t="s">
        <v>147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154</v>
      </c>
      <c r="BM150" s="194" t="s">
        <v>1119</v>
      </c>
    </row>
    <row r="151" spans="1:65" s="2" customFormat="1" ht="24.2" customHeight="1">
      <c r="A151" s="31"/>
      <c r="B151" s="32"/>
      <c r="C151" s="183" t="s">
        <v>195</v>
      </c>
      <c r="D151" s="183" t="s">
        <v>149</v>
      </c>
      <c r="E151" s="184" t="s">
        <v>655</v>
      </c>
      <c r="F151" s="185" t="s">
        <v>656</v>
      </c>
      <c r="G151" s="186" t="s">
        <v>249</v>
      </c>
      <c r="H151" s="187">
        <v>5.8630000000000004</v>
      </c>
      <c r="I151" s="188"/>
      <c r="J151" s="189">
        <f>ROUND(I151*H151,2)</f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>O151*H151</f>
        <v>0</v>
      </c>
      <c r="Q151" s="192">
        <v>1.8907700000000001</v>
      </c>
      <c r="R151" s="192">
        <f>Q151*H151</f>
        <v>11.08558451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84</v>
      </c>
      <c r="BK151" s="195">
        <f>ROUND(I151*H151,2)</f>
        <v>0</v>
      </c>
      <c r="BL151" s="14" t="s">
        <v>154</v>
      </c>
      <c r="BM151" s="194" t="s">
        <v>1120</v>
      </c>
    </row>
    <row r="152" spans="1:65" s="12" customFormat="1" ht="22.9" customHeight="1">
      <c r="B152" s="167"/>
      <c r="C152" s="168"/>
      <c r="D152" s="169" t="s">
        <v>75</v>
      </c>
      <c r="E152" s="181" t="s">
        <v>166</v>
      </c>
      <c r="F152" s="181" t="s">
        <v>263</v>
      </c>
      <c r="G152" s="168"/>
      <c r="H152" s="168"/>
      <c r="I152" s="171"/>
      <c r="J152" s="182">
        <f>BK152</f>
        <v>0</v>
      </c>
      <c r="K152" s="168"/>
      <c r="L152" s="173"/>
      <c r="M152" s="174"/>
      <c r="N152" s="175"/>
      <c r="O152" s="175"/>
      <c r="P152" s="176">
        <f>SUM(P153:P161)</f>
        <v>0</v>
      </c>
      <c r="Q152" s="175"/>
      <c r="R152" s="176">
        <f>SUM(R153:R161)</f>
        <v>56.810812000000006</v>
      </c>
      <c r="S152" s="175"/>
      <c r="T152" s="177">
        <f>SUM(T153:T161)</f>
        <v>0</v>
      </c>
      <c r="AR152" s="178" t="s">
        <v>84</v>
      </c>
      <c r="AT152" s="179" t="s">
        <v>75</v>
      </c>
      <c r="AU152" s="179" t="s">
        <v>84</v>
      </c>
      <c r="AY152" s="178" t="s">
        <v>147</v>
      </c>
      <c r="BK152" s="180">
        <f>SUM(BK153:BK161)</f>
        <v>0</v>
      </c>
    </row>
    <row r="153" spans="1:65" s="2" customFormat="1" ht="21.75" customHeight="1">
      <c r="A153" s="31"/>
      <c r="B153" s="32"/>
      <c r="C153" s="183" t="s">
        <v>692</v>
      </c>
      <c r="D153" s="183" t="s">
        <v>149</v>
      </c>
      <c r="E153" s="184" t="s">
        <v>1025</v>
      </c>
      <c r="F153" s="185" t="s">
        <v>1026</v>
      </c>
      <c r="G153" s="186" t="s">
        <v>152</v>
      </c>
      <c r="H153" s="187">
        <v>24.2</v>
      </c>
      <c r="I153" s="188"/>
      <c r="J153" s="189">
        <f t="shared" ref="J153:J161" si="10">ROUND(I153*H153,2)</f>
        <v>0</v>
      </c>
      <c r="K153" s="185" t="s">
        <v>153</v>
      </c>
      <c r="L153" s="36"/>
      <c r="M153" s="190" t="s">
        <v>1</v>
      </c>
      <c r="N153" s="191" t="s">
        <v>41</v>
      </c>
      <c r="O153" s="68"/>
      <c r="P153" s="192">
        <f t="shared" ref="P153:P161" si="11">O153*H153</f>
        <v>0</v>
      </c>
      <c r="Q153" s="192">
        <v>0.69</v>
      </c>
      <c r="R153" s="192">
        <f t="shared" ref="R153:R161" si="12">Q153*H153</f>
        <v>16.697999999999997</v>
      </c>
      <c r="S153" s="192">
        <v>0</v>
      </c>
      <c r="T153" s="193">
        <f t="shared" ref="T153:T161" si="1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154</v>
      </c>
      <c r="AT153" s="194" t="s">
        <v>149</v>
      </c>
      <c r="AU153" s="194" t="s">
        <v>86</v>
      </c>
      <c r="AY153" s="14" t="s">
        <v>147</v>
      </c>
      <c r="BE153" s="195">
        <f t="shared" ref="BE153:BE161" si="14">IF(N153="základní",J153,0)</f>
        <v>0</v>
      </c>
      <c r="BF153" s="195">
        <f t="shared" ref="BF153:BF161" si="15">IF(N153="snížená",J153,0)</f>
        <v>0</v>
      </c>
      <c r="BG153" s="195">
        <f t="shared" ref="BG153:BG161" si="16">IF(N153="zákl. přenesená",J153,0)</f>
        <v>0</v>
      </c>
      <c r="BH153" s="195">
        <f t="shared" ref="BH153:BH161" si="17">IF(N153="sníž. přenesená",J153,0)</f>
        <v>0</v>
      </c>
      <c r="BI153" s="195">
        <f t="shared" ref="BI153:BI161" si="18">IF(N153="nulová",J153,0)</f>
        <v>0</v>
      </c>
      <c r="BJ153" s="14" t="s">
        <v>84</v>
      </c>
      <c r="BK153" s="195">
        <f t="shared" ref="BK153:BK161" si="19">ROUND(I153*H153,2)</f>
        <v>0</v>
      </c>
      <c r="BL153" s="14" t="s">
        <v>154</v>
      </c>
      <c r="BM153" s="194" t="s">
        <v>1121</v>
      </c>
    </row>
    <row r="154" spans="1:65" s="2" customFormat="1" ht="21.75" customHeight="1">
      <c r="A154" s="31"/>
      <c r="B154" s="32"/>
      <c r="C154" s="183" t="s">
        <v>255</v>
      </c>
      <c r="D154" s="183" t="s">
        <v>149</v>
      </c>
      <c r="E154" s="184" t="s">
        <v>269</v>
      </c>
      <c r="F154" s="185" t="s">
        <v>270</v>
      </c>
      <c r="G154" s="186" t="s">
        <v>152</v>
      </c>
      <c r="H154" s="187">
        <v>18.95</v>
      </c>
      <c r="I154" s="188"/>
      <c r="J154" s="189">
        <f t="shared" si="10"/>
        <v>0</v>
      </c>
      <c r="K154" s="185" t="s">
        <v>153</v>
      </c>
      <c r="L154" s="36"/>
      <c r="M154" s="190" t="s">
        <v>1</v>
      </c>
      <c r="N154" s="191" t="s">
        <v>41</v>
      </c>
      <c r="O154" s="68"/>
      <c r="P154" s="192">
        <f t="shared" si="11"/>
        <v>0</v>
      </c>
      <c r="Q154" s="192">
        <v>0.34499999999999997</v>
      </c>
      <c r="R154" s="192">
        <f t="shared" si="12"/>
        <v>6.5377499999999991</v>
      </c>
      <c r="S154" s="192">
        <v>0</v>
      </c>
      <c r="T154" s="19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154</v>
      </c>
      <c r="AT154" s="194" t="s">
        <v>149</v>
      </c>
      <c r="AU154" s="194" t="s">
        <v>86</v>
      </c>
      <c r="AY154" s="14" t="s">
        <v>147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4" t="s">
        <v>84</v>
      </c>
      <c r="BK154" s="195">
        <f t="shared" si="19"/>
        <v>0</v>
      </c>
      <c r="BL154" s="14" t="s">
        <v>154</v>
      </c>
      <c r="BM154" s="194" t="s">
        <v>1122</v>
      </c>
    </row>
    <row r="155" spans="1:65" s="2" customFormat="1" ht="33" customHeight="1">
      <c r="A155" s="31"/>
      <c r="B155" s="32"/>
      <c r="C155" s="183" t="s">
        <v>272</v>
      </c>
      <c r="D155" s="183" t="s">
        <v>149</v>
      </c>
      <c r="E155" s="184" t="s">
        <v>1123</v>
      </c>
      <c r="F155" s="185" t="s">
        <v>1124</v>
      </c>
      <c r="G155" s="186" t="s">
        <v>152</v>
      </c>
      <c r="H155" s="187">
        <v>7.8</v>
      </c>
      <c r="I155" s="188"/>
      <c r="J155" s="189">
        <f t="shared" si="10"/>
        <v>0</v>
      </c>
      <c r="K155" s="185" t="s">
        <v>153</v>
      </c>
      <c r="L155" s="36"/>
      <c r="M155" s="190" t="s">
        <v>1</v>
      </c>
      <c r="N155" s="191" t="s">
        <v>41</v>
      </c>
      <c r="O155" s="68"/>
      <c r="P155" s="192">
        <f t="shared" si="11"/>
        <v>0</v>
      </c>
      <c r="Q155" s="192">
        <v>0.15826000000000001</v>
      </c>
      <c r="R155" s="192">
        <f t="shared" si="12"/>
        <v>1.2344280000000001</v>
      </c>
      <c r="S155" s="192">
        <v>0</v>
      </c>
      <c r="T155" s="19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154</v>
      </c>
      <c r="AT155" s="194" t="s">
        <v>149</v>
      </c>
      <c r="AU155" s="194" t="s">
        <v>86</v>
      </c>
      <c r="AY155" s="14" t="s">
        <v>147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4" t="s">
        <v>84</v>
      </c>
      <c r="BK155" s="195">
        <f t="shared" si="19"/>
        <v>0</v>
      </c>
      <c r="BL155" s="14" t="s">
        <v>154</v>
      </c>
      <c r="BM155" s="194" t="s">
        <v>1125</v>
      </c>
    </row>
    <row r="156" spans="1:65" s="2" customFormat="1" ht="33" customHeight="1">
      <c r="A156" s="31"/>
      <c r="B156" s="32"/>
      <c r="C156" s="183" t="s">
        <v>268</v>
      </c>
      <c r="D156" s="183" t="s">
        <v>149</v>
      </c>
      <c r="E156" s="184" t="s">
        <v>1028</v>
      </c>
      <c r="F156" s="185" t="s">
        <v>1029</v>
      </c>
      <c r="G156" s="186" t="s">
        <v>152</v>
      </c>
      <c r="H156" s="187">
        <v>46.9</v>
      </c>
      <c r="I156" s="188"/>
      <c r="J156" s="189">
        <f t="shared" si="10"/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 t="shared" si="11"/>
        <v>0</v>
      </c>
      <c r="Q156" s="192">
        <v>0.10373</v>
      </c>
      <c r="R156" s="192">
        <f t="shared" si="12"/>
        <v>4.8649370000000003</v>
      </c>
      <c r="S156" s="192">
        <v>0</v>
      </c>
      <c r="T156" s="19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4" t="s">
        <v>84</v>
      </c>
      <c r="BK156" s="195">
        <f t="shared" si="19"/>
        <v>0</v>
      </c>
      <c r="BL156" s="14" t="s">
        <v>154</v>
      </c>
      <c r="BM156" s="194" t="s">
        <v>1126</v>
      </c>
    </row>
    <row r="157" spans="1:65" s="2" customFormat="1" ht="33" customHeight="1">
      <c r="A157" s="31"/>
      <c r="B157" s="32"/>
      <c r="C157" s="183" t="s">
        <v>237</v>
      </c>
      <c r="D157" s="183" t="s">
        <v>149</v>
      </c>
      <c r="E157" s="184" t="s">
        <v>1031</v>
      </c>
      <c r="F157" s="185" t="s">
        <v>1032</v>
      </c>
      <c r="G157" s="186" t="s">
        <v>152</v>
      </c>
      <c r="H157" s="187">
        <v>78.7</v>
      </c>
      <c r="I157" s="188"/>
      <c r="J157" s="189">
        <f t="shared" si="10"/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 t="shared" si="11"/>
        <v>0</v>
      </c>
      <c r="Q157" s="192">
        <v>0.18462999999999999</v>
      </c>
      <c r="R157" s="192">
        <f t="shared" si="12"/>
        <v>14.530381</v>
      </c>
      <c r="S157" s="192">
        <v>0</v>
      </c>
      <c r="T157" s="19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4" t="s">
        <v>84</v>
      </c>
      <c r="BK157" s="195">
        <f t="shared" si="19"/>
        <v>0</v>
      </c>
      <c r="BL157" s="14" t="s">
        <v>154</v>
      </c>
      <c r="BM157" s="194" t="s">
        <v>1127</v>
      </c>
    </row>
    <row r="158" spans="1:65" s="2" customFormat="1" ht="33" customHeight="1">
      <c r="A158" s="31"/>
      <c r="B158" s="32"/>
      <c r="C158" s="183" t="s">
        <v>402</v>
      </c>
      <c r="D158" s="183" t="s">
        <v>149</v>
      </c>
      <c r="E158" s="184" t="s">
        <v>1034</v>
      </c>
      <c r="F158" s="185" t="s">
        <v>1035</v>
      </c>
      <c r="G158" s="186" t="s">
        <v>152</v>
      </c>
      <c r="H158" s="187">
        <v>39.1</v>
      </c>
      <c r="I158" s="188"/>
      <c r="J158" s="189">
        <f t="shared" si="10"/>
        <v>0</v>
      </c>
      <c r="K158" s="185" t="s">
        <v>153</v>
      </c>
      <c r="L158" s="36"/>
      <c r="M158" s="190" t="s">
        <v>1</v>
      </c>
      <c r="N158" s="191" t="s">
        <v>41</v>
      </c>
      <c r="O158" s="68"/>
      <c r="P158" s="192">
        <f t="shared" si="11"/>
        <v>0</v>
      </c>
      <c r="Q158" s="192">
        <v>0.23737</v>
      </c>
      <c r="R158" s="192">
        <f t="shared" si="12"/>
        <v>9.2811669999999999</v>
      </c>
      <c r="S158" s="192">
        <v>0</v>
      </c>
      <c r="T158" s="19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4" t="s">
        <v>84</v>
      </c>
      <c r="BK158" s="195">
        <f t="shared" si="19"/>
        <v>0</v>
      </c>
      <c r="BL158" s="14" t="s">
        <v>154</v>
      </c>
      <c r="BM158" s="194" t="s">
        <v>1128</v>
      </c>
    </row>
    <row r="159" spans="1:65" s="2" customFormat="1" ht="24.2" customHeight="1">
      <c r="A159" s="31"/>
      <c r="B159" s="32"/>
      <c r="C159" s="183" t="s">
        <v>222</v>
      </c>
      <c r="D159" s="183" t="s">
        <v>149</v>
      </c>
      <c r="E159" s="184" t="s">
        <v>1129</v>
      </c>
      <c r="F159" s="185" t="s">
        <v>1130</v>
      </c>
      <c r="G159" s="186" t="s">
        <v>152</v>
      </c>
      <c r="H159" s="187">
        <v>39.6</v>
      </c>
      <c r="I159" s="188"/>
      <c r="J159" s="189">
        <f t="shared" si="10"/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 t="shared" si="11"/>
        <v>0</v>
      </c>
      <c r="Q159" s="192">
        <v>7.7799999999999994E-2</v>
      </c>
      <c r="R159" s="192">
        <f t="shared" si="12"/>
        <v>3.0808800000000001</v>
      </c>
      <c r="S159" s="192">
        <v>0</v>
      </c>
      <c r="T159" s="19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4" t="s">
        <v>84</v>
      </c>
      <c r="BK159" s="195">
        <f t="shared" si="19"/>
        <v>0</v>
      </c>
      <c r="BL159" s="14" t="s">
        <v>154</v>
      </c>
      <c r="BM159" s="194" t="s">
        <v>1131</v>
      </c>
    </row>
    <row r="160" spans="1:65" s="2" customFormat="1" ht="24.2" customHeight="1">
      <c r="A160" s="31"/>
      <c r="B160" s="32"/>
      <c r="C160" s="183" t="s">
        <v>241</v>
      </c>
      <c r="D160" s="183" t="s">
        <v>149</v>
      </c>
      <c r="E160" s="184" t="s">
        <v>305</v>
      </c>
      <c r="F160" s="185" t="s">
        <v>306</v>
      </c>
      <c r="G160" s="186" t="s">
        <v>152</v>
      </c>
      <c r="H160" s="187">
        <v>86.4</v>
      </c>
      <c r="I160" s="188"/>
      <c r="J160" s="189">
        <f t="shared" si="1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11"/>
        <v>0</v>
      </c>
      <c r="Q160" s="192">
        <v>6.0099999999999997E-3</v>
      </c>
      <c r="R160" s="192">
        <f t="shared" si="12"/>
        <v>0.51926400000000006</v>
      </c>
      <c r="S160" s="192">
        <v>0</v>
      </c>
      <c r="T160" s="19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4" t="s">
        <v>84</v>
      </c>
      <c r="BK160" s="195">
        <f t="shared" si="19"/>
        <v>0</v>
      </c>
      <c r="BL160" s="14" t="s">
        <v>154</v>
      </c>
      <c r="BM160" s="194" t="s">
        <v>1132</v>
      </c>
    </row>
    <row r="161" spans="1:65" s="2" customFormat="1" ht="21.75" customHeight="1">
      <c r="A161" s="31"/>
      <c r="B161" s="32"/>
      <c r="C161" s="183" t="s">
        <v>7</v>
      </c>
      <c r="D161" s="183" t="s">
        <v>149</v>
      </c>
      <c r="E161" s="184" t="s">
        <v>309</v>
      </c>
      <c r="F161" s="185" t="s">
        <v>310</v>
      </c>
      <c r="G161" s="186" t="s">
        <v>152</v>
      </c>
      <c r="H161" s="187">
        <v>125.5</v>
      </c>
      <c r="I161" s="188"/>
      <c r="J161" s="189">
        <f t="shared" si="1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11"/>
        <v>0</v>
      </c>
      <c r="Q161" s="192">
        <v>5.1000000000000004E-4</v>
      </c>
      <c r="R161" s="192">
        <f t="shared" si="12"/>
        <v>6.4005000000000006E-2</v>
      </c>
      <c r="S161" s="192">
        <v>0</v>
      </c>
      <c r="T161" s="19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4" t="s">
        <v>84</v>
      </c>
      <c r="BK161" s="195">
        <f t="shared" si="19"/>
        <v>0</v>
      </c>
      <c r="BL161" s="14" t="s">
        <v>154</v>
      </c>
      <c r="BM161" s="194" t="s">
        <v>1133</v>
      </c>
    </row>
    <row r="162" spans="1:65" s="12" customFormat="1" ht="22.9" customHeight="1">
      <c r="B162" s="167"/>
      <c r="C162" s="168"/>
      <c r="D162" s="169" t="s">
        <v>75</v>
      </c>
      <c r="E162" s="181" t="s">
        <v>175</v>
      </c>
      <c r="F162" s="181" t="s">
        <v>686</v>
      </c>
      <c r="G162" s="168"/>
      <c r="H162" s="168"/>
      <c r="I162" s="171"/>
      <c r="J162" s="182">
        <f>BK162</f>
        <v>0</v>
      </c>
      <c r="K162" s="168"/>
      <c r="L162" s="173"/>
      <c r="M162" s="174"/>
      <c r="N162" s="175"/>
      <c r="O162" s="175"/>
      <c r="P162" s="176">
        <f>SUM(P163:P168)</f>
        <v>0</v>
      </c>
      <c r="Q162" s="175"/>
      <c r="R162" s="176">
        <f>SUM(R163:R168)</f>
        <v>0.70714529999999998</v>
      </c>
      <c r="S162" s="175"/>
      <c r="T162" s="177">
        <f>SUM(T163:T168)</f>
        <v>0</v>
      </c>
      <c r="AR162" s="178" t="s">
        <v>84</v>
      </c>
      <c r="AT162" s="179" t="s">
        <v>75</v>
      </c>
      <c r="AU162" s="179" t="s">
        <v>84</v>
      </c>
      <c r="AY162" s="178" t="s">
        <v>147</v>
      </c>
      <c r="BK162" s="180">
        <f>SUM(BK163:BK168)</f>
        <v>0</v>
      </c>
    </row>
    <row r="163" spans="1:65" s="2" customFormat="1" ht="24.2" customHeight="1">
      <c r="A163" s="31"/>
      <c r="B163" s="32"/>
      <c r="C163" s="183" t="s">
        <v>284</v>
      </c>
      <c r="D163" s="183" t="s">
        <v>149</v>
      </c>
      <c r="E163" s="184" t="s">
        <v>729</v>
      </c>
      <c r="F163" s="185" t="s">
        <v>730</v>
      </c>
      <c r="G163" s="186" t="s">
        <v>182</v>
      </c>
      <c r="H163" s="187">
        <v>15.6</v>
      </c>
      <c r="I163" s="188"/>
      <c r="J163" s="189">
        <f t="shared" ref="J163:J168" si="20">ROUND(I163*H163,2)</f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 t="shared" ref="P163:P168" si="21">O163*H163</f>
        <v>0</v>
      </c>
      <c r="Q163" s="192">
        <v>1.0000000000000001E-5</v>
      </c>
      <c r="R163" s="192">
        <f t="shared" ref="R163:R168" si="22">Q163*H163</f>
        <v>1.56E-4</v>
      </c>
      <c r="S163" s="192">
        <v>0</v>
      </c>
      <c r="T163" s="193">
        <f t="shared" ref="T163:T168" si="2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ref="BE163:BE168" si="24">IF(N163="základní",J163,0)</f>
        <v>0</v>
      </c>
      <c r="BF163" s="195">
        <f t="shared" ref="BF163:BF168" si="25">IF(N163="snížená",J163,0)</f>
        <v>0</v>
      </c>
      <c r="BG163" s="195">
        <f t="shared" ref="BG163:BG168" si="26">IF(N163="zákl. přenesená",J163,0)</f>
        <v>0</v>
      </c>
      <c r="BH163" s="195">
        <f t="shared" ref="BH163:BH168" si="27">IF(N163="sníž. přenesená",J163,0)</f>
        <v>0</v>
      </c>
      <c r="BI163" s="195">
        <f t="shared" ref="BI163:BI168" si="28">IF(N163="nulová",J163,0)</f>
        <v>0</v>
      </c>
      <c r="BJ163" s="14" t="s">
        <v>84</v>
      </c>
      <c r="BK163" s="195">
        <f t="shared" ref="BK163:BK168" si="29">ROUND(I163*H163,2)</f>
        <v>0</v>
      </c>
      <c r="BL163" s="14" t="s">
        <v>154</v>
      </c>
      <c r="BM163" s="194" t="s">
        <v>1134</v>
      </c>
    </row>
    <row r="164" spans="1:65" s="2" customFormat="1" ht="21.75" customHeight="1">
      <c r="A164" s="31"/>
      <c r="B164" s="32"/>
      <c r="C164" s="196" t="s">
        <v>292</v>
      </c>
      <c r="D164" s="196" t="s">
        <v>171</v>
      </c>
      <c r="E164" s="197" t="s">
        <v>922</v>
      </c>
      <c r="F164" s="198" t="s">
        <v>923</v>
      </c>
      <c r="G164" s="199" t="s">
        <v>182</v>
      </c>
      <c r="H164" s="200">
        <v>15.834</v>
      </c>
      <c r="I164" s="201"/>
      <c r="J164" s="202">
        <f t="shared" si="20"/>
        <v>0</v>
      </c>
      <c r="K164" s="198" t="s">
        <v>153</v>
      </c>
      <c r="L164" s="203"/>
      <c r="M164" s="204" t="s">
        <v>1</v>
      </c>
      <c r="N164" s="205" t="s">
        <v>41</v>
      </c>
      <c r="O164" s="68"/>
      <c r="P164" s="192">
        <f t="shared" si="21"/>
        <v>0</v>
      </c>
      <c r="Q164" s="192">
        <v>2.3E-3</v>
      </c>
      <c r="R164" s="192">
        <f t="shared" si="22"/>
        <v>3.6418199999999998E-2</v>
      </c>
      <c r="S164" s="192">
        <v>0</v>
      </c>
      <c r="T164" s="193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175</v>
      </c>
      <c r="AT164" s="194" t="s">
        <v>171</v>
      </c>
      <c r="AU164" s="194" t="s">
        <v>86</v>
      </c>
      <c r="AY164" s="14" t="s">
        <v>147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4" t="s">
        <v>84</v>
      </c>
      <c r="BK164" s="195">
        <f t="shared" si="29"/>
        <v>0</v>
      </c>
      <c r="BL164" s="14" t="s">
        <v>154</v>
      </c>
      <c r="BM164" s="194" t="s">
        <v>1135</v>
      </c>
    </row>
    <row r="165" spans="1:65" s="2" customFormat="1" ht="24.2" customHeight="1">
      <c r="A165" s="31"/>
      <c r="B165" s="32"/>
      <c r="C165" s="183" t="s">
        <v>280</v>
      </c>
      <c r="D165" s="183" t="s">
        <v>149</v>
      </c>
      <c r="E165" s="184" t="s">
        <v>729</v>
      </c>
      <c r="F165" s="185" t="s">
        <v>730</v>
      </c>
      <c r="G165" s="186" t="s">
        <v>182</v>
      </c>
      <c r="H165" s="187">
        <v>45.2</v>
      </c>
      <c r="I165" s="188"/>
      <c r="J165" s="189">
        <f t="shared" si="20"/>
        <v>0</v>
      </c>
      <c r="K165" s="185" t="s">
        <v>153</v>
      </c>
      <c r="L165" s="36"/>
      <c r="M165" s="190" t="s">
        <v>1</v>
      </c>
      <c r="N165" s="191" t="s">
        <v>41</v>
      </c>
      <c r="O165" s="68"/>
      <c r="P165" s="192">
        <f t="shared" si="21"/>
        <v>0</v>
      </c>
      <c r="Q165" s="192">
        <v>1.0000000000000001E-5</v>
      </c>
      <c r="R165" s="192">
        <f t="shared" si="22"/>
        <v>4.5200000000000009E-4</v>
      </c>
      <c r="S165" s="192">
        <v>0</v>
      </c>
      <c r="T165" s="193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4" t="s">
        <v>84</v>
      </c>
      <c r="BK165" s="195">
        <f t="shared" si="29"/>
        <v>0</v>
      </c>
      <c r="BL165" s="14" t="s">
        <v>154</v>
      </c>
      <c r="BM165" s="194" t="s">
        <v>1136</v>
      </c>
    </row>
    <row r="166" spans="1:65" s="2" customFormat="1" ht="21.75" customHeight="1">
      <c r="A166" s="31"/>
      <c r="B166" s="32"/>
      <c r="C166" s="196" t="s">
        <v>276</v>
      </c>
      <c r="D166" s="196" t="s">
        <v>171</v>
      </c>
      <c r="E166" s="197" t="s">
        <v>732</v>
      </c>
      <c r="F166" s="198" t="s">
        <v>733</v>
      </c>
      <c r="G166" s="199" t="s">
        <v>182</v>
      </c>
      <c r="H166" s="200">
        <v>45.878</v>
      </c>
      <c r="I166" s="201"/>
      <c r="J166" s="202">
        <f t="shared" si="20"/>
        <v>0</v>
      </c>
      <c r="K166" s="198" t="s">
        <v>153</v>
      </c>
      <c r="L166" s="203"/>
      <c r="M166" s="204" t="s">
        <v>1</v>
      </c>
      <c r="N166" s="205" t="s">
        <v>41</v>
      </c>
      <c r="O166" s="68"/>
      <c r="P166" s="192">
        <f t="shared" si="21"/>
        <v>0</v>
      </c>
      <c r="Q166" s="192">
        <v>3.4499999999999999E-3</v>
      </c>
      <c r="R166" s="192">
        <f t="shared" si="22"/>
        <v>0.15827910000000001</v>
      </c>
      <c r="S166" s="192">
        <v>0</v>
      </c>
      <c r="T166" s="193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175</v>
      </c>
      <c r="AT166" s="194" t="s">
        <v>171</v>
      </c>
      <c r="AU166" s="194" t="s">
        <v>86</v>
      </c>
      <c r="AY166" s="14" t="s">
        <v>147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4" t="s">
        <v>84</v>
      </c>
      <c r="BK166" s="195">
        <f t="shared" si="29"/>
        <v>0</v>
      </c>
      <c r="BL166" s="14" t="s">
        <v>154</v>
      </c>
      <c r="BM166" s="194" t="s">
        <v>1137</v>
      </c>
    </row>
    <row r="167" spans="1:65" s="2" customFormat="1" ht="24.2" customHeight="1">
      <c r="A167" s="31"/>
      <c r="B167" s="32"/>
      <c r="C167" s="183" t="s">
        <v>348</v>
      </c>
      <c r="D167" s="183" t="s">
        <v>149</v>
      </c>
      <c r="E167" s="184" t="s">
        <v>927</v>
      </c>
      <c r="F167" s="185" t="s">
        <v>928</v>
      </c>
      <c r="G167" s="186" t="s">
        <v>425</v>
      </c>
      <c r="H167" s="187">
        <v>8</v>
      </c>
      <c r="I167" s="188"/>
      <c r="J167" s="189">
        <f t="shared" si="20"/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 t="shared" si="21"/>
        <v>0</v>
      </c>
      <c r="Q167" s="192">
        <v>4.0680000000000001E-2</v>
      </c>
      <c r="R167" s="192">
        <f t="shared" si="22"/>
        <v>0.32544000000000001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86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154</v>
      </c>
      <c r="BM167" s="194" t="s">
        <v>1138</v>
      </c>
    </row>
    <row r="168" spans="1:65" s="2" customFormat="1" ht="37.9" customHeight="1">
      <c r="A168" s="31"/>
      <c r="B168" s="32"/>
      <c r="C168" s="196" t="s">
        <v>412</v>
      </c>
      <c r="D168" s="196" t="s">
        <v>171</v>
      </c>
      <c r="E168" s="197" t="s">
        <v>930</v>
      </c>
      <c r="F168" s="198" t="s">
        <v>931</v>
      </c>
      <c r="G168" s="199" t="s">
        <v>425</v>
      </c>
      <c r="H168" s="200">
        <v>8</v>
      </c>
      <c r="I168" s="201"/>
      <c r="J168" s="202">
        <f t="shared" si="20"/>
        <v>0</v>
      </c>
      <c r="K168" s="198" t="s">
        <v>153</v>
      </c>
      <c r="L168" s="203"/>
      <c r="M168" s="204" t="s">
        <v>1</v>
      </c>
      <c r="N168" s="205" t="s">
        <v>41</v>
      </c>
      <c r="O168" s="68"/>
      <c r="P168" s="192">
        <f t="shared" si="21"/>
        <v>0</v>
      </c>
      <c r="Q168" s="192">
        <v>2.3300000000000001E-2</v>
      </c>
      <c r="R168" s="192">
        <f t="shared" si="22"/>
        <v>0.18640000000000001</v>
      </c>
      <c r="S168" s="192">
        <v>0</v>
      </c>
      <c r="T168" s="19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175</v>
      </c>
      <c r="AT168" s="194" t="s">
        <v>171</v>
      </c>
      <c r="AU168" s="194" t="s">
        <v>86</v>
      </c>
      <c r="AY168" s="14" t="s">
        <v>147</v>
      </c>
      <c r="BE168" s="195">
        <f t="shared" si="24"/>
        <v>0</v>
      </c>
      <c r="BF168" s="195">
        <f t="shared" si="25"/>
        <v>0</v>
      </c>
      <c r="BG168" s="195">
        <f t="shared" si="26"/>
        <v>0</v>
      </c>
      <c r="BH168" s="195">
        <f t="shared" si="27"/>
        <v>0</v>
      </c>
      <c r="BI168" s="195">
        <f t="shared" si="28"/>
        <v>0</v>
      </c>
      <c r="BJ168" s="14" t="s">
        <v>84</v>
      </c>
      <c r="BK168" s="195">
        <f t="shared" si="29"/>
        <v>0</v>
      </c>
      <c r="BL168" s="14" t="s">
        <v>154</v>
      </c>
      <c r="BM168" s="194" t="s">
        <v>1139</v>
      </c>
    </row>
    <row r="169" spans="1:65" s="12" customFormat="1" ht="22.9" customHeight="1">
      <c r="B169" s="167"/>
      <c r="C169" s="168"/>
      <c r="D169" s="169" t="s">
        <v>75</v>
      </c>
      <c r="E169" s="181" t="s">
        <v>191</v>
      </c>
      <c r="F169" s="181" t="s">
        <v>487</v>
      </c>
      <c r="G169" s="168"/>
      <c r="H169" s="168"/>
      <c r="I169" s="171"/>
      <c r="J169" s="182">
        <f>BK169</f>
        <v>0</v>
      </c>
      <c r="K169" s="168"/>
      <c r="L169" s="173"/>
      <c r="M169" s="174"/>
      <c r="N169" s="175"/>
      <c r="O169" s="175"/>
      <c r="P169" s="176">
        <f>SUM(P170:P174)</f>
        <v>0</v>
      </c>
      <c r="Q169" s="175"/>
      <c r="R169" s="176">
        <f>SUM(R170:R174)</f>
        <v>1.332E-2</v>
      </c>
      <c r="S169" s="175"/>
      <c r="T169" s="177">
        <f>SUM(T170:T174)</f>
        <v>18.02</v>
      </c>
      <c r="AR169" s="178" t="s">
        <v>84</v>
      </c>
      <c r="AT169" s="179" t="s">
        <v>75</v>
      </c>
      <c r="AU169" s="179" t="s">
        <v>84</v>
      </c>
      <c r="AY169" s="178" t="s">
        <v>147</v>
      </c>
      <c r="BK169" s="180">
        <f>SUM(BK170:BK174)</f>
        <v>0</v>
      </c>
    </row>
    <row r="170" spans="1:65" s="2" customFormat="1" ht="16.5" customHeight="1">
      <c r="A170" s="31"/>
      <c r="B170" s="32"/>
      <c r="C170" s="183" t="s">
        <v>427</v>
      </c>
      <c r="D170" s="183" t="s">
        <v>149</v>
      </c>
      <c r="E170" s="184" t="s">
        <v>866</v>
      </c>
      <c r="F170" s="185" t="s">
        <v>867</v>
      </c>
      <c r="G170" s="186" t="s">
        <v>182</v>
      </c>
      <c r="H170" s="187">
        <v>61</v>
      </c>
      <c r="I170" s="188"/>
      <c r="J170" s="189">
        <f>ROUND(I170*H170,2)</f>
        <v>0</v>
      </c>
      <c r="K170" s="185" t="s">
        <v>153</v>
      </c>
      <c r="L170" s="36"/>
      <c r="M170" s="190" t="s">
        <v>1</v>
      </c>
      <c r="N170" s="191" t="s">
        <v>41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0.18</v>
      </c>
      <c r="T170" s="193">
        <f>S170*H170</f>
        <v>10.98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154</v>
      </c>
      <c r="AT170" s="194" t="s">
        <v>149</v>
      </c>
      <c r="AU170" s="194" t="s">
        <v>86</v>
      </c>
      <c r="AY170" s="14" t="s">
        <v>147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154</v>
      </c>
      <c r="BM170" s="194" t="s">
        <v>1140</v>
      </c>
    </row>
    <row r="171" spans="1:65" s="2" customFormat="1" ht="24.2" customHeight="1">
      <c r="A171" s="31"/>
      <c r="B171" s="32"/>
      <c r="C171" s="183" t="s">
        <v>439</v>
      </c>
      <c r="D171" s="183" t="s">
        <v>149</v>
      </c>
      <c r="E171" s="184" t="s">
        <v>860</v>
      </c>
      <c r="F171" s="185" t="s">
        <v>861</v>
      </c>
      <c r="G171" s="186" t="s">
        <v>249</v>
      </c>
      <c r="H171" s="187">
        <v>4</v>
      </c>
      <c r="I171" s="188"/>
      <c r="J171" s="189">
        <f>ROUND(I171*H171,2)</f>
        <v>0</v>
      </c>
      <c r="K171" s="185" t="s">
        <v>153</v>
      </c>
      <c r="L171" s="36"/>
      <c r="M171" s="190" t="s">
        <v>1</v>
      </c>
      <c r="N171" s="191" t="s">
        <v>41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1.76</v>
      </c>
      <c r="T171" s="193">
        <f>S171*H171</f>
        <v>7.04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86</v>
      </c>
      <c r="AY171" s="14" t="s">
        <v>147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84</v>
      </c>
      <c r="BK171" s="195">
        <f>ROUND(I171*H171,2)</f>
        <v>0</v>
      </c>
      <c r="BL171" s="14" t="s">
        <v>154</v>
      </c>
      <c r="BM171" s="194" t="s">
        <v>1141</v>
      </c>
    </row>
    <row r="172" spans="1:65" s="2" customFormat="1" ht="24.2" customHeight="1">
      <c r="A172" s="31"/>
      <c r="B172" s="32"/>
      <c r="C172" s="183" t="s">
        <v>406</v>
      </c>
      <c r="D172" s="183" t="s">
        <v>149</v>
      </c>
      <c r="E172" s="184" t="s">
        <v>840</v>
      </c>
      <c r="F172" s="185" t="s">
        <v>841</v>
      </c>
      <c r="G172" s="186" t="s">
        <v>182</v>
      </c>
      <c r="H172" s="187">
        <v>148</v>
      </c>
      <c r="I172" s="188"/>
      <c r="J172" s="189">
        <f>ROUND(I172*H172,2)</f>
        <v>0</v>
      </c>
      <c r="K172" s="185" t="s">
        <v>153</v>
      </c>
      <c r="L172" s="36"/>
      <c r="M172" s="190" t="s">
        <v>1</v>
      </c>
      <c r="N172" s="191" t="s">
        <v>41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154</v>
      </c>
      <c r="AT172" s="194" t="s">
        <v>149</v>
      </c>
      <c r="AU172" s="194" t="s">
        <v>86</v>
      </c>
      <c r="AY172" s="14" t="s">
        <v>147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84</v>
      </c>
      <c r="BK172" s="195">
        <f>ROUND(I172*H172,2)</f>
        <v>0</v>
      </c>
      <c r="BL172" s="14" t="s">
        <v>154</v>
      </c>
      <c r="BM172" s="194" t="s">
        <v>1142</v>
      </c>
    </row>
    <row r="173" spans="1:65" s="2" customFormat="1" ht="24.2" customHeight="1">
      <c r="A173" s="31"/>
      <c r="B173" s="32"/>
      <c r="C173" s="183" t="s">
        <v>352</v>
      </c>
      <c r="D173" s="183" t="s">
        <v>149</v>
      </c>
      <c r="E173" s="184" t="s">
        <v>845</v>
      </c>
      <c r="F173" s="185" t="s">
        <v>846</v>
      </c>
      <c r="G173" s="186" t="s">
        <v>182</v>
      </c>
      <c r="H173" s="187">
        <v>148</v>
      </c>
      <c r="I173" s="188"/>
      <c r="J173" s="189">
        <f>ROUND(I173*H173,2)</f>
        <v>0</v>
      </c>
      <c r="K173" s="185" t="s">
        <v>153</v>
      </c>
      <c r="L173" s="36"/>
      <c r="M173" s="190" t="s">
        <v>1</v>
      </c>
      <c r="N173" s="191" t="s">
        <v>41</v>
      </c>
      <c r="O173" s="68"/>
      <c r="P173" s="192">
        <f>O173*H173</f>
        <v>0</v>
      </c>
      <c r="Q173" s="192">
        <v>9.0000000000000006E-5</v>
      </c>
      <c r="R173" s="192">
        <f>Q173*H173</f>
        <v>1.332E-2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154</v>
      </c>
      <c r="AT173" s="194" t="s">
        <v>149</v>
      </c>
      <c r="AU173" s="194" t="s">
        <v>86</v>
      </c>
      <c r="AY173" s="14" t="s">
        <v>147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84</v>
      </c>
      <c r="BK173" s="195">
        <f>ROUND(I173*H173,2)</f>
        <v>0</v>
      </c>
      <c r="BL173" s="14" t="s">
        <v>154</v>
      </c>
      <c r="BM173" s="194" t="s">
        <v>1143</v>
      </c>
    </row>
    <row r="174" spans="1:65" s="2" customFormat="1" ht="24.2" customHeight="1">
      <c r="A174" s="31"/>
      <c r="B174" s="32"/>
      <c r="C174" s="183" t="s">
        <v>336</v>
      </c>
      <c r="D174" s="183" t="s">
        <v>149</v>
      </c>
      <c r="E174" s="184" t="s">
        <v>180</v>
      </c>
      <c r="F174" s="185" t="s">
        <v>843</v>
      </c>
      <c r="G174" s="186" t="s">
        <v>182</v>
      </c>
      <c r="H174" s="187">
        <v>148</v>
      </c>
      <c r="I174" s="188"/>
      <c r="J174" s="189">
        <f>ROUND(I174*H174,2)</f>
        <v>0</v>
      </c>
      <c r="K174" s="185" t="s">
        <v>153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154</v>
      </c>
      <c r="AT174" s="194" t="s">
        <v>149</v>
      </c>
      <c r="AU174" s="194" t="s">
        <v>86</v>
      </c>
      <c r="AY174" s="14" t="s">
        <v>147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154</v>
      </c>
      <c r="BM174" s="194" t="s">
        <v>1144</v>
      </c>
    </row>
    <row r="175" spans="1:65" s="12" customFormat="1" ht="22.9" customHeight="1">
      <c r="B175" s="167"/>
      <c r="C175" s="168"/>
      <c r="D175" s="169" t="s">
        <v>75</v>
      </c>
      <c r="E175" s="181" t="s">
        <v>544</v>
      </c>
      <c r="F175" s="181" t="s">
        <v>545</v>
      </c>
      <c r="G175" s="168"/>
      <c r="H175" s="168"/>
      <c r="I175" s="171"/>
      <c r="J175" s="182">
        <f>BK175</f>
        <v>0</v>
      </c>
      <c r="K175" s="168"/>
      <c r="L175" s="173"/>
      <c r="M175" s="174"/>
      <c r="N175" s="175"/>
      <c r="O175" s="175"/>
      <c r="P175" s="176">
        <f>SUM(P176:P183)</f>
        <v>0</v>
      </c>
      <c r="Q175" s="175"/>
      <c r="R175" s="176">
        <f>SUM(R176:R183)</f>
        <v>0</v>
      </c>
      <c r="S175" s="175"/>
      <c r="T175" s="177">
        <f>SUM(T176:T183)</f>
        <v>0</v>
      </c>
      <c r="AR175" s="178" t="s">
        <v>84</v>
      </c>
      <c r="AT175" s="179" t="s">
        <v>75</v>
      </c>
      <c r="AU175" s="179" t="s">
        <v>84</v>
      </c>
      <c r="AY175" s="178" t="s">
        <v>147</v>
      </c>
      <c r="BK175" s="180">
        <f>SUM(BK176:BK183)</f>
        <v>0</v>
      </c>
    </row>
    <row r="176" spans="1:65" s="2" customFormat="1" ht="21.75" customHeight="1">
      <c r="A176" s="31"/>
      <c r="B176" s="32"/>
      <c r="C176" s="183" t="s">
        <v>376</v>
      </c>
      <c r="D176" s="183" t="s">
        <v>149</v>
      </c>
      <c r="E176" s="184" t="s">
        <v>547</v>
      </c>
      <c r="F176" s="185" t="s">
        <v>548</v>
      </c>
      <c r="G176" s="186" t="s">
        <v>174</v>
      </c>
      <c r="H176" s="187">
        <v>225.08</v>
      </c>
      <c r="I176" s="188"/>
      <c r="J176" s="189">
        <f t="shared" ref="J176:J183" si="30">ROUND(I176*H176,2)</f>
        <v>0</v>
      </c>
      <c r="K176" s="185" t="s">
        <v>153</v>
      </c>
      <c r="L176" s="36"/>
      <c r="M176" s="190" t="s">
        <v>1</v>
      </c>
      <c r="N176" s="191" t="s">
        <v>41</v>
      </c>
      <c r="O176" s="68"/>
      <c r="P176" s="192">
        <f t="shared" ref="P176:P183" si="31">O176*H176</f>
        <v>0</v>
      </c>
      <c r="Q176" s="192">
        <v>0</v>
      </c>
      <c r="R176" s="192">
        <f t="shared" ref="R176:R183" si="32">Q176*H176</f>
        <v>0</v>
      </c>
      <c r="S176" s="192">
        <v>0</v>
      </c>
      <c r="T176" s="193">
        <f t="shared" ref="T176:T183" si="33"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154</v>
      </c>
      <c r="AT176" s="194" t="s">
        <v>149</v>
      </c>
      <c r="AU176" s="194" t="s">
        <v>86</v>
      </c>
      <c r="AY176" s="14" t="s">
        <v>147</v>
      </c>
      <c r="BE176" s="195">
        <f t="shared" ref="BE176:BE183" si="34">IF(N176="základní",J176,0)</f>
        <v>0</v>
      </c>
      <c r="BF176" s="195">
        <f t="shared" ref="BF176:BF183" si="35">IF(N176="snížená",J176,0)</f>
        <v>0</v>
      </c>
      <c r="BG176" s="195">
        <f t="shared" ref="BG176:BG183" si="36">IF(N176="zákl. přenesená",J176,0)</f>
        <v>0</v>
      </c>
      <c r="BH176" s="195">
        <f t="shared" ref="BH176:BH183" si="37">IF(N176="sníž. přenesená",J176,0)</f>
        <v>0</v>
      </c>
      <c r="BI176" s="195">
        <f t="shared" ref="BI176:BI183" si="38">IF(N176="nulová",J176,0)</f>
        <v>0</v>
      </c>
      <c r="BJ176" s="14" t="s">
        <v>84</v>
      </c>
      <c r="BK176" s="195">
        <f t="shared" ref="BK176:BK183" si="39">ROUND(I176*H176,2)</f>
        <v>0</v>
      </c>
      <c r="BL176" s="14" t="s">
        <v>154</v>
      </c>
      <c r="BM176" s="194" t="s">
        <v>1145</v>
      </c>
    </row>
    <row r="177" spans="1:65" s="2" customFormat="1" ht="24.2" customHeight="1">
      <c r="A177" s="31"/>
      <c r="B177" s="32"/>
      <c r="C177" s="183" t="s">
        <v>380</v>
      </c>
      <c r="D177" s="183" t="s">
        <v>149</v>
      </c>
      <c r="E177" s="184" t="s">
        <v>551</v>
      </c>
      <c r="F177" s="185" t="s">
        <v>552</v>
      </c>
      <c r="G177" s="186" t="s">
        <v>174</v>
      </c>
      <c r="H177" s="187">
        <v>675.24</v>
      </c>
      <c r="I177" s="188"/>
      <c r="J177" s="189">
        <f t="shared" si="30"/>
        <v>0</v>
      </c>
      <c r="K177" s="185" t="s">
        <v>153</v>
      </c>
      <c r="L177" s="36"/>
      <c r="M177" s="190" t="s">
        <v>1</v>
      </c>
      <c r="N177" s="191" t="s">
        <v>41</v>
      </c>
      <c r="O177" s="68"/>
      <c r="P177" s="192">
        <f t="shared" si="31"/>
        <v>0</v>
      </c>
      <c r="Q177" s="192">
        <v>0</v>
      </c>
      <c r="R177" s="192">
        <f t="shared" si="32"/>
        <v>0</v>
      </c>
      <c r="S177" s="192">
        <v>0</v>
      </c>
      <c r="T177" s="193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154</v>
      </c>
      <c r="AT177" s="194" t="s">
        <v>149</v>
      </c>
      <c r="AU177" s="194" t="s">
        <v>86</v>
      </c>
      <c r="AY177" s="14" t="s">
        <v>147</v>
      </c>
      <c r="BE177" s="195">
        <f t="shared" si="34"/>
        <v>0</v>
      </c>
      <c r="BF177" s="195">
        <f t="shared" si="35"/>
        <v>0</v>
      </c>
      <c r="BG177" s="195">
        <f t="shared" si="36"/>
        <v>0</v>
      </c>
      <c r="BH177" s="195">
        <f t="shared" si="37"/>
        <v>0</v>
      </c>
      <c r="BI177" s="195">
        <f t="shared" si="38"/>
        <v>0</v>
      </c>
      <c r="BJ177" s="14" t="s">
        <v>84</v>
      </c>
      <c r="BK177" s="195">
        <f t="shared" si="39"/>
        <v>0</v>
      </c>
      <c r="BL177" s="14" t="s">
        <v>154</v>
      </c>
      <c r="BM177" s="194" t="s">
        <v>1146</v>
      </c>
    </row>
    <row r="178" spans="1:65" s="2" customFormat="1" ht="16.5" customHeight="1">
      <c r="A178" s="31"/>
      <c r="B178" s="32"/>
      <c r="C178" s="183" t="s">
        <v>384</v>
      </c>
      <c r="D178" s="183" t="s">
        <v>149</v>
      </c>
      <c r="E178" s="184" t="s">
        <v>555</v>
      </c>
      <c r="F178" s="185" t="s">
        <v>556</v>
      </c>
      <c r="G178" s="186" t="s">
        <v>174</v>
      </c>
      <c r="H178" s="187">
        <v>50.930999999999997</v>
      </c>
      <c r="I178" s="188"/>
      <c r="J178" s="189">
        <f t="shared" si="30"/>
        <v>0</v>
      </c>
      <c r="K178" s="185" t="s">
        <v>153</v>
      </c>
      <c r="L178" s="36"/>
      <c r="M178" s="190" t="s">
        <v>1</v>
      </c>
      <c r="N178" s="191" t="s">
        <v>41</v>
      </c>
      <c r="O178" s="68"/>
      <c r="P178" s="192">
        <f t="shared" si="31"/>
        <v>0</v>
      </c>
      <c r="Q178" s="192">
        <v>0</v>
      </c>
      <c r="R178" s="192">
        <f t="shared" si="32"/>
        <v>0</v>
      </c>
      <c r="S178" s="192">
        <v>0</v>
      </c>
      <c r="T178" s="193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154</v>
      </c>
      <c r="AT178" s="194" t="s">
        <v>149</v>
      </c>
      <c r="AU178" s="194" t="s">
        <v>86</v>
      </c>
      <c r="AY178" s="14" t="s">
        <v>147</v>
      </c>
      <c r="BE178" s="195">
        <f t="shared" si="34"/>
        <v>0</v>
      </c>
      <c r="BF178" s="195">
        <f t="shared" si="35"/>
        <v>0</v>
      </c>
      <c r="BG178" s="195">
        <f t="shared" si="36"/>
        <v>0</v>
      </c>
      <c r="BH178" s="195">
        <f t="shared" si="37"/>
        <v>0</v>
      </c>
      <c r="BI178" s="195">
        <f t="shared" si="38"/>
        <v>0</v>
      </c>
      <c r="BJ178" s="14" t="s">
        <v>84</v>
      </c>
      <c r="BK178" s="195">
        <f t="shared" si="39"/>
        <v>0</v>
      </c>
      <c r="BL178" s="14" t="s">
        <v>154</v>
      </c>
      <c r="BM178" s="194" t="s">
        <v>1147</v>
      </c>
    </row>
    <row r="179" spans="1:65" s="2" customFormat="1" ht="24.2" customHeight="1">
      <c r="A179" s="31"/>
      <c r="B179" s="32"/>
      <c r="C179" s="183" t="s">
        <v>388</v>
      </c>
      <c r="D179" s="183" t="s">
        <v>149</v>
      </c>
      <c r="E179" s="184" t="s">
        <v>559</v>
      </c>
      <c r="F179" s="185" t="s">
        <v>560</v>
      </c>
      <c r="G179" s="186" t="s">
        <v>174</v>
      </c>
      <c r="H179" s="187">
        <v>152.79300000000001</v>
      </c>
      <c r="I179" s="188"/>
      <c r="J179" s="189">
        <f t="shared" si="30"/>
        <v>0</v>
      </c>
      <c r="K179" s="185" t="s">
        <v>153</v>
      </c>
      <c r="L179" s="36"/>
      <c r="M179" s="190" t="s">
        <v>1</v>
      </c>
      <c r="N179" s="191" t="s">
        <v>41</v>
      </c>
      <c r="O179" s="68"/>
      <c r="P179" s="192">
        <f t="shared" si="31"/>
        <v>0</v>
      </c>
      <c r="Q179" s="192">
        <v>0</v>
      </c>
      <c r="R179" s="192">
        <f t="shared" si="32"/>
        <v>0</v>
      </c>
      <c r="S179" s="192">
        <v>0</v>
      </c>
      <c r="T179" s="193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154</v>
      </c>
      <c r="AT179" s="194" t="s">
        <v>149</v>
      </c>
      <c r="AU179" s="194" t="s">
        <v>86</v>
      </c>
      <c r="AY179" s="14" t="s">
        <v>147</v>
      </c>
      <c r="BE179" s="195">
        <f t="shared" si="34"/>
        <v>0</v>
      </c>
      <c r="BF179" s="195">
        <f t="shared" si="35"/>
        <v>0</v>
      </c>
      <c r="BG179" s="195">
        <f t="shared" si="36"/>
        <v>0</v>
      </c>
      <c r="BH179" s="195">
        <f t="shared" si="37"/>
        <v>0</v>
      </c>
      <c r="BI179" s="195">
        <f t="shared" si="38"/>
        <v>0</v>
      </c>
      <c r="BJ179" s="14" t="s">
        <v>84</v>
      </c>
      <c r="BK179" s="195">
        <f t="shared" si="39"/>
        <v>0</v>
      </c>
      <c r="BL179" s="14" t="s">
        <v>154</v>
      </c>
      <c r="BM179" s="194" t="s">
        <v>1148</v>
      </c>
    </row>
    <row r="180" spans="1:65" s="2" customFormat="1" ht="33" customHeight="1">
      <c r="A180" s="31"/>
      <c r="B180" s="32"/>
      <c r="C180" s="183" t="s">
        <v>447</v>
      </c>
      <c r="D180" s="183" t="s">
        <v>149</v>
      </c>
      <c r="E180" s="184" t="s">
        <v>876</v>
      </c>
      <c r="F180" s="185" t="s">
        <v>877</v>
      </c>
      <c r="G180" s="186" t="s">
        <v>174</v>
      </c>
      <c r="H180" s="187">
        <v>1.145</v>
      </c>
      <c r="I180" s="188"/>
      <c r="J180" s="189">
        <f t="shared" si="30"/>
        <v>0</v>
      </c>
      <c r="K180" s="185" t="s">
        <v>153</v>
      </c>
      <c r="L180" s="36"/>
      <c r="M180" s="190" t="s">
        <v>1</v>
      </c>
      <c r="N180" s="191" t="s">
        <v>41</v>
      </c>
      <c r="O180" s="68"/>
      <c r="P180" s="192">
        <f t="shared" si="31"/>
        <v>0</v>
      </c>
      <c r="Q180" s="192">
        <v>0</v>
      </c>
      <c r="R180" s="192">
        <f t="shared" si="32"/>
        <v>0</v>
      </c>
      <c r="S180" s="192">
        <v>0</v>
      </c>
      <c r="T180" s="193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154</v>
      </c>
      <c r="AT180" s="194" t="s">
        <v>149</v>
      </c>
      <c r="AU180" s="194" t="s">
        <v>86</v>
      </c>
      <c r="AY180" s="14" t="s">
        <v>147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4" t="s">
        <v>84</v>
      </c>
      <c r="BK180" s="195">
        <f t="shared" si="39"/>
        <v>0</v>
      </c>
      <c r="BL180" s="14" t="s">
        <v>154</v>
      </c>
      <c r="BM180" s="194" t="s">
        <v>1149</v>
      </c>
    </row>
    <row r="181" spans="1:65" s="2" customFormat="1" ht="37.9" customHeight="1">
      <c r="A181" s="31"/>
      <c r="B181" s="32"/>
      <c r="C181" s="183" t="s">
        <v>390</v>
      </c>
      <c r="D181" s="183" t="s">
        <v>149</v>
      </c>
      <c r="E181" s="184" t="s">
        <v>563</v>
      </c>
      <c r="F181" s="185" t="s">
        <v>564</v>
      </c>
      <c r="G181" s="186" t="s">
        <v>174</v>
      </c>
      <c r="H181" s="187">
        <v>21.763000000000002</v>
      </c>
      <c r="I181" s="188"/>
      <c r="J181" s="189">
        <f t="shared" si="30"/>
        <v>0</v>
      </c>
      <c r="K181" s="185" t="s">
        <v>153</v>
      </c>
      <c r="L181" s="36"/>
      <c r="M181" s="190" t="s">
        <v>1</v>
      </c>
      <c r="N181" s="191" t="s">
        <v>41</v>
      </c>
      <c r="O181" s="68"/>
      <c r="P181" s="192">
        <f t="shared" si="31"/>
        <v>0</v>
      </c>
      <c r="Q181" s="192">
        <v>0</v>
      </c>
      <c r="R181" s="192">
        <f t="shared" si="32"/>
        <v>0</v>
      </c>
      <c r="S181" s="192">
        <v>0</v>
      </c>
      <c r="T181" s="193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86</v>
      </c>
      <c r="AY181" s="14" t="s">
        <v>147</v>
      </c>
      <c r="BE181" s="195">
        <f t="shared" si="34"/>
        <v>0</v>
      </c>
      <c r="BF181" s="195">
        <f t="shared" si="35"/>
        <v>0</v>
      </c>
      <c r="BG181" s="195">
        <f t="shared" si="36"/>
        <v>0</v>
      </c>
      <c r="BH181" s="195">
        <f t="shared" si="37"/>
        <v>0</v>
      </c>
      <c r="BI181" s="195">
        <f t="shared" si="38"/>
        <v>0</v>
      </c>
      <c r="BJ181" s="14" t="s">
        <v>84</v>
      </c>
      <c r="BK181" s="195">
        <f t="shared" si="39"/>
        <v>0</v>
      </c>
      <c r="BL181" s="14" t="s">
        <v>154</v>
      </c>
      <c r="BM181" s="194" t="s">
        <v>1150</v>
      </c>
    </row>
    <row r="182" spans="1:65" s="2" customFormat="1" ht="44.25" customHeight="1">
      <c r="A182" s="31"/>
      <c r="B182" s="32"/>
      <c r="C182" s="183" t="s">
        <v>443</v>
      </c>
      <c r="D182" s="183" t="s">
        <v>149</v>
      </c>
      <c r="E182" s="184" t="s">
        <v>566</v>
      </c>
      <c r="F182" s="185" t="s">
        <v>567</v>
      </c>
      <c r="G182" s="186" t="s">
        <v>174</v>
      </c>
      <c r="H182" s="187">
        <v>225.08</v>
      </c>
      <c r="I182" s="188"/>
      <c r="J182" s="189">
        <f t="shared" si="30"/>
        <v>0</v>
      </c>
      <c r="K182" s="185" t="s">
        <v>153</v>
      </c>
      <c r="L182" s="36"/>
      <c r="M182" s="190" t="s">
        <v>1</v>
      </c>
      <c r="N182" s="191" t="s">
        <v>41</v>
      </c>
      <c r="O182" s="68"/>
      <c r="P182" s="192">
        <f t="shared" si="31"/>
        <v>0</v>
      </c>
      <c r="Q182" s="192">
        <v>0</v>
      </c>
      <c r="R182" s="192">
        <f t="shared" si="32"/>
        <v>0</v>
      </c>
      <c r="S182" s="192">
        <v>0</v>
      </c>
      <c r="T182" s="193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154</v>
      </c>
      <c r="AT182" s="194" t="s">
        <v>149</v>
      </c>
      <c r="AU182" s="194" t="s">
        <v>86</v>
      </c>
      <c r="AY182" s="14" t="s">
        <v>147</v>
      </c>
      <c r="BE182" s="195">
        <f t="shared" si="34"/>
        <v>0</v>
      </c>
      <c r="BF182" s="195">
        <f t="shared" si="35"/>
        <v>0</v>
      </c>
      <c r="BG182" s="195">
        <f t="shared" si="36"/>
        <v>0</v>
      </c>
      <c r="BH182" s="195">
        <f t="shared" si="37"/>
        <v>0</v>
      </c>
      <c r="BI182" s="195">
        <f t="shared" si="38"/>
        <v>0</v>
      </c>
      <c r="BJ182" s="14" t="s">
        <v>84</v>
      </c>
      <c r="BK182" s="195">
        <f t="shared" si="39"/>
        <v>0</v>
      </c>
      <c r="BL182" s="14" t="s">
        <v>154</v>
      </c>
      <c r="BM182" s="194" t="s">
        <v>1151</v>
      </c>
    </row>
    <row r="183" spans="1:65" s="2" customFormat="1" ht="44.25" customHeight="1">
      <c r="A183" s="31"/>
      <c r="B183" s="32"/>
      <c r="C183" s="183" t="s">
        <v>394</v>
      </c>
      <c r="D183" s="183" t="s">
        <v>149</v>
      </c>
      <c r="E183" s="184" t="s">
        <v>570</v>
      </c>
      <c r="F183" s="185" t="s">
        <v>571</v>
      </c>
      <c r="G183" s="186" t="s">
        <v>174</v>
      </c>
      <c r="H183" s="187">
        <v>28.023</v>
      </c>
      <c r="I183" s="188"/>
      <c r="J183" s="189">
        <f t="shared" si="30"/>
        <v>0</v>
      </c>
      <c r="K183" s="185" t="s">
        <v>153</v>
      </c>
      <c r="L183" s="36"/>
      <c r="M183" s="190" t="s">
        <v>1</v>
      </c>
      <c r="N183" s="191" t="s">
        <v>41</v>
      </c>
      <c r="O183" s="68"/>
      <c r="P183" s="192">
        <f t="shared" si="31"/>
        <v>0</v>
      </c>
      <c r="Q183" s="192">
        <v>0</v>
      </c>
      <c r="R183" s="192">
        <f t="shared" si="32"/>
        <v>0</v>
      </c>
      <c r="S183" s="192">
        <v>0</v>
      </c>
      <c r="T183" s="193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154</v>
      </c>
      <c r="AT183" s="194" t="s">
        <v>149</v>
      </c>
      <c r="AU183" s="194" t="s">
        <v>86</v>
      </c>
      <c r="AY183" s="14" t="s">
        <v>147</v>
      </c>
      <c r="BE183" s="195">
        <f t="shared" si="34"/>
        <v>0</v>
      </c>
      <c r="BF183" s="195">
        <f t="shared" si="35"/>
        <v>0</v>
      </c>
      <c r="BG183" s="195">
        <f t="shared" si="36"/>
        <v>0</v>
      </c>
      <c r="BH183" s="195">
        <f t="shared" si="37"/>
        <v>0</v>
      </c>
      <c r="BI183" s="195">
        <f t="shared" si="38"/>
        <v>0</v>
      </c>
      <c r="BJ183" s="14" t="s">
        <v>84</v>
      </c>
      <c r="BK183" s="195">
        <f t="shared" si="39"/>
        <v>0</v>
      </c>
      <c r="BL183" s="14" t="s">
        <v>154</v>
      </c>
      <c r="BM183" s="194" t="s">
        <v>1152</v>
      </c>
    </row>
    <row r="184" spans="1:65" s="12" customFormat="1" ht="22.9" customHeight="1">
      <c r="B184" s="167"/>
      <c r="C184" s="168"/>
      <c r="D184" s="169" t="s">
        <v>75</v>
      </c>
      <c r="E184" s="181" t="s">
        <v>573</v>
      </c>
      <c r="F184" s="181" t="s">
        <v>574</v>
      </c>
      <c r="G184" s="168"/>
      <c r="H184" s="168"/>
      <c r="I184" s="171"/>
      <c r="J184" s="182">
        <f>BK184</f>
        <v>0</v>
      </c>
      <c r="K184" s="168"/>
      <c r="L184" s="173"/>
      <c r="M184" s="174"/>
      <c r="N184" s="175"/>
      <c r="O184" s="175"/>
      <c r="P184" s="176">
        <f>SUM(P185:P186)</f>
        <v>0</v>
      </c>
      <c r="Q184" s="175"/>
      <c r="R184" s="176">
        <f>SUM(R185:R186)</f>
        <v>0</v>
      </c>
      <c r="S184" s="175"/>
      <c r="T184" s="177">
        <f>SUM(T185:T186)</f>
        <v>0</v>
      </c>
      <c r="AR184" s="178" t="s">
        <v>84</v>
      </c>
      <c r="AT184" s="179" t="s">
        <v>75</v>
      </c>
      <c r="AU184" s="179" t="s">
        <v>84</v>
      </c>
      <c r="AY184" s="178" t="s">
        <v>147</v>
      </c>
      <c r="BK184" s="180">
        <f>SUM(BK185:BK186)</f>
        <v>0</v>
      </c>
    </row>
    <row r="185" spans="1:65" s="2" customFormat="1" ht="33" customHeight="1">
      <c r="A185" s="31"/>
      <c r="B185" s="32"/>
      <c r="C185" s="183" t="s">
        <v>340</v>
      </c>
      <c r="D185" s="183" t="s">
        <v>149</v>
      </c>
      <c r="E185" s="184" t="s">
        <v>576</v>
      </c>
      <c r="F185" s="185" t="s">
        <v>577</v>
      </c>
      <c r="G185" s="186" t="s">
        <v>174</v>
      </c>
      <c r="H185" s="187">
        <v>56.811</v>
      </c>
      <c r="I185" s="188"/>
      <c r="J185" s="189">
        <f>ROUND(I185*H185,2)</f>
        <v>0</v>
      </c>
      <c r="K185" s="185" t="s">
        <v>153</v>
      </c>
      <c r="L185" s="36"/>
      <c r="M185" s="190" t="s">
        <v>1</v>
      </c>
      <c r="N185" s="191" t="s">
        <v>41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154</v>
      </c>
      <c r="AT185" s="194" t="s">
        <v>149</v>
      </c>
      <c r="AU185" s="194" t="s">
        <v>86</v>
      </c>
      <c r="AY185" s="14" t="s">
        <v>147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84</v>
      </c>
      <c r="BK185" s="195">
        <f>ROUND(I185*H185,2)</f>
        <v>0</v>
      </c>
      <c r="BL185" s="14" t="s">
        <v>154</v>
      </c>
      <c r="BM185" s="194" t="s">
        <v>1153</v>
      </c>
    </row>
    <row r="186" spans="1:65" s="2" customFormat="1" ht="24.2" customHeight="1">
      <c r="A186" s="31"/>
      <c r="B186" s="32"/>
      <c r="C186" s="183" t="s">
        <v>344</v>
      </c>
      <c r="D186" s="183" t="s">
        <v>149</v>
      </c>
      <c r="E186" s="184" t="s">
        <v>883</v>
      </c>
      <c r="F186" s="185" t="s">
        <v>884</v>
      </c>
      <c r="G186" s="186" t="s">
        <v>174</v>
      </c>
      <c r="H186" s="187">
        <v>0.70699999999999996</v>
      </c>
      <c r="I186" s="188"/>
      <c r="J186" s="189">
        <f>ROUND(I186*H186,2)</f>
        <v>0</v>
      </c>
      <c r="K186" s="185" t="s">
        <v>153</v>
      </c>
      <c r="L186" s="36"/>
      <c r="M186" s="206" t="s">
        <v>1</v>
      </c>
      <c r="N186" s="207" t="s">
        <v>41</v>
      </c>
      <c r="O186" s="208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154</v>
      </c>
      <c r="AT186" s="194" t="s">
        <v>149</v>
      </c>
      <c r="AU186" s="194" t="s">
        <v>86</v>
      </c>
      <c r="AY186" s="14" t="s">
        <v>147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4" t="s">
        <v>84</v>
      </c>
      <c r="BK186" s="195">
        <f>ROUND(I186*H186,2)</f>
        <v>0</v>
      </c>
      <c r="BL186" s="14" t="s">
        <v>154</v>
      </c>
      <c r="BM186" s="194" t="s">
        <v>1154</v>
      </c>
    </row>
    <row r="187" spans="1:65" s="2" customFormat="1" ht="6.95" customHeight="1">
      <c r="A187" s="3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36"/>
      <c r="M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</row>
  </sheetData>
  <sheetProtection algorithmName="SHA-512" hashValue="UXbf7ZPtdSxjUJKnnZAJFh2lbNWTbU3mbQ0o5+X4bZyQ7ZCpIKgjTEEOtQolfRokbay6B+TYWaPHR7w+x3t1KQ==" saltValue="KjmF5WqosunwPfnwj0A7oGCkCXYSzZXz4TfTNaEOE91yfpqTYnFfGvk+u98Pzz7TCFiTxO6U9CwCpXDV53P7kA==" spinCount="100000" sheet="1" objects="1" scenarios="1" formatColumns="0" formatRows="0" autoFilter="0"/>
  <autoFilter ref="C124:K18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104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1155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ROUND((SUM(BE127:BE195)),  2)</f>
        <v>0</v>
      </c>
      <c r="G33" s="31"/>
      <c r="H33" s="31"/>
      <c r="I33" s="121">
        <v>0.21</v>
      </c>
      <c r="J33" s="120">
        <f>ROUND(((SUM(BE127:BE195))*I33),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ROUND((SUM(BF127:BF195)),  2)</f>
        <v>0</v>
      </c>
      <c r="G34" s="31"/>
      <c r="H34" s="31"/>
      <c r="I34" s="121">
        <v>0.15</v>
      </c>
      <c r="J34" s="120">
        <f>ROUND(((SUM(BF127:BF195))*I34),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ROUND((SUM(BG127:BG195)),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ROUND((SUM(BH127:BH195)),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ROUND((SUM(BI127:BI195)),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300.2.2 - Dešťové kanalizační přípojky ul. Jeronýmova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J128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123</v>
      </c>
      <c r="E98" s="153"/>
      <c r="F98" s="153"/>
      <c r="G98" s="153"/>
      <c r="H98" s="153"/>
      <c r="I98" s="153"/>
      <c r="J98" s="154">
        <f>J129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596</v>
      </c>
      <c r="E99" s="153"/>
      <c r="F99" s="153"/>
      <c r="G99" s="153"/>
      <c r="H99" s="153"/>
      <c r="I99" s="153"/>
      <c r="J99" s="154">
        <f>J145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597</v>
      </c>
      <c r="E100" s="153"/>
      <c r="F100" s="153"/>
      <c r="G100" s="153"/>
      <c r="H100" s="153"/>
      <c r="I100" s="153"/>
      <c r="J100" s="154">
        <f>J150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126</v>
      </c>
      <c r="E101" s="153"/>
      <c r="F101" s="153"/>
      <c r="G101" s="153"/>
      <c r="H101" s="153"/>
      <c r="I101" s="153"/>
      <c r="J101" s="154">
        <f>J154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598</v>
      </c>
      <c r="E102" s="153"/>
      <c r="F102" s="153"/>
      <c r="G102" s="153"/>
      <c r="H102" s="153"/>
      <c r="I102" s="153"/>
      <c r="J102" s="154">
        <f>J164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602</v>
      </c>
      <c r="E103" s="153"/>
      <c r="F103" s="153"/>
      <c r="G103" s="153"/>
      <c r="H103" s="153"/>
      <c r="I103" s="153"/>
      <c r="J103" s="154">
        <f>J175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128</v>
      </c>
      <c r="E104" s="153"/>
      <c r="F104" s="153"/>
      <c r="G104" s="153"/>
      <c r="H104" s="153"/>
      <c r="I104" s="153"/>
      <c r="J104" s="154">
        <f>J180</f>
        <v>0</v>
      </c>
      <c r="K104" s="151"/>
      <c r="L104" s="155"/>
    </row>
    <row r="105" spans="1:31" s="10" customFormat="1" ht="19.899999999999999" customHeight="1">
      <c r="B105" s="150"/>
      <c r="C105" s="151"/>
      <c r="D105" s="152" t="s">
        <v>129</v>
      </c>
      <c r="E105" s="153"/>
      <c r="F105" s="153"/>
      <c r="G105" s="153"/>
      <c r="H105" s="153"/>
      <c r="I105" s="153"/>
      <c r="J105" s="154">
        <f>J189</f>
        <v>0</v>
      </c>
      <c r="K105" s="151"/>
      <c r="L105" s="155"/>
    </row>
    <row r="106" spans="1:31" s="9" customFormat="1" ht="24.95" customHeight="1">
      <c r="B106" s="144"/>
      <c r="C106" s="145"/>
      <c r="D106" s="146" t="s">
        <v>130</v>
      </c>
      <c r="E106" s="147"/>
      <c r="F106" s="147"/>
      <c r="G106" s="147"/>
      <c r="H106" s="147"/>
      <c r="I106" s="147"/>
      <c r="J106" s="148">
        <f>J192</f>
        <v>0</v>
      </c>
      <c r="K106" s="145"/>
      <c r="L106" s="149"/>
    </row>
    <row r="107" spans="1:31" s="10" customFormat="1" ht="19.899999999999999" customHeight="1">
      <c r="B107" s="150"/>
      <c r="C107" s="151"/>
      <c r="D107" s="152" t="s">
        <v>949</v>
      </c>
      <c r="E107" s="153"/>
      <c r="F107" s="153"/>
      <c r="G107" s="153"/>
      <c r="H107" s="153"/>
      <c r="I107" s="153"/>
      <c r="J107" s="154">
        <f>J193</f>
        <v>0</v>
      </c>
      <c r="K107" s="151"/>
      <c r="L107" s="155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20" t="s">
        <v>132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16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3"/>
      <c r="D117" s="33"/>
      <c r="E117" s="259" t="str">
        <f>E7</f>
        <v>Rekonstrukce ul. Královská cesta (úsek Polepská - Vávrova), Kolín</v>
      </c>
      <c r="F117" s="260"/>
      <c r="G117" s="260"/>
      <c r="H117" s="260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115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15" t="str">
        <f>E9</f>
        <v>300.2.2 - Dešťové kanalizační přípojky ul. Jeronýmova</v>
      </c>
      <c r="F119" s="261"/>
      <c r="G119" s="261"/>
      <c r="H119" s="261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20</v>
      </c>
      <c r="D121" s="33"/>
      <c r="E121" s="33"/>
      <c r="F121" s="24" t="str">
        <f>F12</f>
        <v>Kolín</v>
      </c>
      <c r="G121" s="33"/>
      <c r="H121" s="33"/>
      <c r="I121" s="26" t="s">
        <v>22</v>
      </c>
      <c r="J121" s="63" t="str">
        <f>IF(J12="","",J12)</f>
        <v>6. 12. 2022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24</v>
      </c>
      <c r="D123" s="33"/>
      <c r="E123" s="33"/>
      <c r="F123" s="24" t="str">
        <f>E15</f>
        <v>Město Kolín</v>
      </c>
      <c r="G123" s="33"/>
      <c r="H123" s="33"/>
      <c r="I123" s="26" t="s">
        <v>30</v>
      </c>
      <c r="J123" s="29" t="str">
        <f>E21</f>
        <v>TIMAO s.r.o.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28</v>
      </c>
      <c r="D124" s="33"/>
      <c r="E124" s="33"/>
      <c r="F124" s="24" t="str">
        <f>IF(E18="","",E18)</f>
        <v>Vyplň údaj</v>
      </c>
      <c r="G124" s="33"/>
      <c r="H124" s="33"/>
      <c r="I124" s="26" t="s">
        <v>33</v>
      </c>
      <c r="J124" s="29" t="str">
        <f>E24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56"/>
      <c r="B126" s="157"/>
      <c r="C126" s="158" t="s">
        <v>133</v>
      </c>
      <c r="D126" s="159" t="s">
        <v>61</v>
      </c>
      <c r="E126" s="159" t="s">
        <v>57</v>
      </c>
      <c r="F126" s="159" t="s">
        <v>58</v>
      </c>
      <c r="G126" s="159" t="s">
        <v>134</v>
      </c>
      <c r="H126" s="159" t="s">
        <v>135</v>
      </c>
      <c r="I126" s="159" t="s">
        <v>136</v>
      </c>
      <c r="J126" s="159" t="s">
        <v>119</v>
      </c>
      <c r="K126" s="160" t="s">
        <v>137</v>
      </c>
      <c r="L126" s="161"/>
      <c r="M126" s="72" t="s">
        <v>1</v>
      </c>
      <c r="N126" s="73" t="s">
        <v>40</v>
      </c>
      <c r="O126" s="73" t="s">
        <v>138</v>
      </c>
      <c r="P126" s="73" t="s">
        <v>139</v>
      </c>
      <c r="Q126" s="73" t="s">
        <v>140</v>
      </c>
      <c r="R126" s="73" t="s">
        <v>141</v>
      </c>
      <c r="S126" s="73" t="s">
        <v>142</v>
      </c>
      <c r="T126" s="74" t="s">
        <v>143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pans="1:63" s="2" customFormat="1" ht="22.9" customHeight="1">
      <c r="A127" s="31"/>
      <c r="B127" s="32"/>
      <c r="C127" s="79" t="s">
        <v>144</v>
      </c>
      <c r="D127" s="33"/>
      <c r="E127" s="33"/>
      <c r="F127" s="33"/>
      <c r="G127" s="33"/>
      <c r="H127" s="33"/>
      <c r="I127" s="33"/>
      <c r="J127" s="162">
        <f>BK127</f>
        <v>0</v>
      </c>
      <c r="K127" s="33"/>
      <c r="L127" s="36"/>
      <c r="M127" s="75"/>
      <c r="N127" s="163"/>
      <c r="O127" s="76"/>
      <c r="P127" s="164">
        <f>P128+P192</f>
        <v>0</v>
      </c>
      <c r="Q127" s="76"/>
      <c r="R127" s="164">
        <f>R128+R192</f>
        <v>153.89043909999998</v>
      </c>
      <c r="S127" s="76"/>
      <c r="T127" s="165">
        <f>T128+T192</f>
        <v>38.311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75</v>
      </c>
      <c r="AU127" s="14" t="s">
        <v>121</v>
      </c>
      <c r="BK127" s="166">
        <f>BK128+BK192</f>
        <v>0</v>
      </c>
    </row>
    <row r="128" spans="1:63" s="12" customFormat="1" ht="25.9" customHeight="1">
      <c r="B128" s="167"/>
      <c r="C128" s="168"/>
      <c r="D128" s="169" t="s">
        <v>75</v>
      </c>
      <c r="E128" s="170" t="s">
        <v>145</v>
      </c>
      <c r="F128" s="170" t="s">
        <v>146</v>
      </c>
      <c r="G128" s="168"/>
      <c r="H128" s="168"/>
      <c r="I128" s="171"/>
      <c r="J128" s="172">
        <f>BK128</f>
        <v>0</v>
      </c>
      <c r="K128" s="168"/>
      <c r="L128" s="173"/>
      <c r="M128" s="174"/>
      <c r="N128" s="175"/>
      <c r="O128" s="175"/>
      <c r="P128" s="176">
        <f>P129+P145+P150+P154+P164+P175+P180+P189</f>
        <v>0</v>
      </c>
      <c r="Q128" s="175"/>
      <c r="R128" s="176">
        <f>R129+R145+R150+R154+R164+R175+R180+R189</f>
        <v>153.88053409999998</v>
      </c>
      <c r="S128" s="175"/>
      <c r="T128" s="177">
        <f>T129+T145+T150+T154+T164+T175+T180+T189</f>
        <v>38.311</v>
      </c>
      <c r="AR128" s="178" t="s">
        <v>84</v>
      </c>
      <c r="AT128" s="179" t="s">
        <v>75</v>
      </c>
      <c r="AU128" s="179" t="s">
        <v>76</v>
      </c>
      <c r="AY128" s="178" t="s">
        <v>147</v>
      </c>
      <c r="BK128" s="180">
        <f>BK129+BK145+BK150+BK154+BK164+BK175+BK180+BK189</f>
        <v>0</v>
      </c>
    </row>
    <row r="129" spans="1:65" s="12" customFormat="1" ht="22.9" customHeight="1">
      <c r="B129" s="167"/>
      <c r="C129" s="168"/>
      <c r="D129" s="169" t="s">
        <v>75</v>
      </c>
      <c r="E129" s="181" t="s">
        <v>84</v>
      </c>
      <c r="F129" s="181" t="s">
        <v>148</v>
      </c>
      <c r="G129" s="168"/>
      <c r="H129" s="168"/>
      <c r="I129" s="171"/>
      <c r="J129" s="182">
        <f>BK129</f>
        <v>0</v>
      </c>
      <c r="K129" s="168"/>
      <c r="L129" s="173"/>
      <c r="M129" s="174"/>
      <c r="N129" s="175"/>
      <c r="O129" s="175"/>
      <c r="P129" s="176">
        <f>SUM(P130:P144)</f>
        <v>0</v>
      </c>
      <c r="Q129" s="175"/>
      <c r="R129" s="176">
        <f>SUM(R130:R144)</f>
        <v>63.870294799999996</v>
      </c>
      <c r="S129" s="175"/>
      <c r="T129" s="177">
        <f>SUM(T130:T144)</f>
        <v>0</v>
      </c>
      <c r="AR129" s="178" t="s">
        <v>84</v>
      </c>
      <c r="AT129" s="179" t="s">
        <v>75</v>
      </c>
      <c r="AU129" s="179" t="s">
        <v>84</v>
      </c>
      <c r="AY129" s="178" t="s">
        <v>147</v>
      </c>
      <c r="BK129" s="180">
        <f>SUM(BK130:BK144)</f>
        <v>0</v>
      </c>
    </row>
    <row r="130" spans="1:65" s="2" customFormat="1" ht="24.2" customHeight="1">
      <c r="A130" s="31"/>
      <c r="B130" s="32"/>
      <c r="C130" s="183" t="s">
        <v>166</v>
      </c>
      <c r="D130" s="183" t="s">
        <v>149</v>
      </c>
      <c r="E130" s="184" t="s">
        <v>887</v>
      </c>
      <c r="F130" s="185" t="s">
        <v>888</v>
      </c>
      <c r="G130" s="186" t="s">
        <v>182</v>
      </c>
      <c r="H130" s="187">
        <v>5</v>
      </c>
      <c r="I130" s="188"/>
      <c r="J130" s="189">
        <f t="shared" ref="J130:J144" si="0">ROUND(I130*H130,2)</f>
        <v>0</v>
      </c>
      <c r="K130" s="185" t="s">
        <v>153</v>
      </c>
      <c r="L130" s="36"/>
      <c r="M130" s="190" t="s">
        <v>1</v>
      </c>
      <c r="N130" s="191" t="s">
        <v>41</v>
      </c>
      <c r="O130" s="68"/>
      <c r="P130" s="192">
        <f t="shared" ref="P130:P144" si="1">O130*H130</f>
        <v>0</v>
      </c>
      <c r="Q130" s="192">
        <v>8.6800000000000002E-3</v>
      </c>
      <c r="R130" s="192">
        <f t="shared" ref="R130:R144" si="2">Q130*H130</f>
        <v>4.3400000000000001E-2</v>
      </c>
      <c r="S130" s="192">
        <v>0</v>
      </c>
      <c r="T130" s="193">
        <f t="shared" ref="T130:T144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154</v>
      </c>
      <c r="AT130" s="194" t="s">
        <v>149</v>
      </c>
      <c r="AU130" s="194" t="s">
        <v>86</v>
      </c>
      <c r="AY130" s="14" t="s">
        <v>147</v>
      </c>
      <c r="BE130" s="195">
        <f t="shared" ref="BE130:BE144" si="4">IF(N130="základní",J130,0)</f>
        <v>0</v>
      </c>
      <c r="BF130" s="195">
        <f t="shared" ref="BF130:BF144" si="5">IF(N130="snížená",J130,0)</f>
        <v>0</v>
      </c>
      <c r="BG130" s="195">
        <f t="shared" ref="BG130:BG144" si="6">IF(N130="zákl. přenesená",J130,0)</f>
        <v>0</v>
      </c>
      <c r="BH130" s="195">
        <f t="shared" ref="BH130:BH144" si="7">IF(N130="sníž. přenesená",J130,0)</f>
        <v>0</v>
      </c>
      <c r="BI130" s="195">
        <f t="shared" ref="BI130:BI144" si="8">IF(N130="nulová",J130,0)</f>
        <v>0</v>
      </c>
      <c r="BJ130" s="14" t="s">
        <v>84</v>
      </c>
      <c r="BK130" s="195">
        <f t="shared" ref="BK130:BK144" si="9">ROUND(I130*H130,2)</f>
        <v>0</v>
      </c>
      <c r="BL130" s="14" t="s">
        <v>154</v>
      </c>
      <c r="BM130" s="194" t="s">
        <v>1156</v>
      </c>
    </row>
    <row r="131" spans="1:65" s="2" customFormat="1" ht="16.5" customHeight="1">
      <c r="A131" s="31"/>
      <c r="B131" s="32"/>
      <c r="C131" s="183" t="s">
        <v>170</v>
      </c>
      <c r="D131" s="183" t="s">
        <v>149</v>
      </c>
      <c r="E131" s="184" t="s">
        <v>603</v>
      </c>
      <c r="F131" s="185" t="s">
        <v>604</v>
      </c>
      <c r="G131" s="186" t="s">
        <v>182</v>
      </c>
      <c r="H131" s="187">
        <v>2</v>
      </c>
      <c r="I131" s="188"/>
      <c r="J131" s="189">
        <f t="shared" si="0"/>
        <v>0</v>
      </c>
      <c r="K131" s="185" t="s">
        <v>153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3.6900000000000002E-2</v>
      </c>
      <c r="R131" s="192">
        <f t="shared" si="2"/>
        <v>7.3800000000000004E-2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154</v>
      </c>
      <c r="AT131" s="194" t="s">
        <v>149</v>
      </c>
      <c r="AU131" s="194" t="s">
        <v>86</v>
      </c>
      <c r="AY131" s="14" t="s">
        <v>147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154</v>
      </c>
      <c r="BM131" s="194" t="s">
        <v>1157</v>
      </c>
    </row>
    <row r="132" spans="1:65" s="2" customFormat="1" ht="24.2" customHeight="1">
      <c r="A132" s="31"/>
      <c r="B132" s="32"/>
      <c r="C132" s="183" t="s">
        <v>184</v>
      </c>
      <c r="D132" s="183" t="s">
        <v>149</v>
      </c>
      <c r="E132" s="184" t="s">
        <v>609</v>
      </c>
      <c r="F132" s="185" t="s">
        <v>610</v>
      </c>
      <c r="G132" s="186" t="s">
        <v>182</v>
      </c>
      <c r="H132" s="187">
        <v>15</v>
      </c>
      <c r="I132" s="188"/>
      <c r="J132" s="189">
        <f t="shared" si="0"/>
        <v>0</v>
      </c>
      <c r="K132" s="185" t="s">
        <v>153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6.053E-2</v>
      </c>
      <c r="R132" s="192">
        <f t="shared" si="2"/>
        <v>0.90795000000000003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154</v>
      </c>
      <c r="BM132" s="194" t="s">
        <v>1158</v>
      </c>
    </row>
    <row r="133" spans="1:65" s="2" customFormat="1" ht="16.5" customHeight="1">
      <c r="A133" s="31"/>
      <c r="B133" s="32"/>
      <c r="C133" s="183" t="s">
        <v>84</v>
      </c>
      <c r="D133" s="183" t="s">
        <v>149</v>
      </c>
      <c r="E133" s="184" t="s">
        <v>150</v>
      </c>
      <c r="F133" s="185" t="s">
        <v>151</v>
      </c>
      <c r="G133" s="186" t="s">
        <v>152</v>
      </c>
      <c r="H133" s="187">
        <v>4.3</v>
      </c>
      <c r="I133" s="188"/>
      <c r="J133" s="189">
        <f t="shared" si="0"/>
        <v>0</v>
      </c>
      <c r="K133" s="185" t="s">
        <v>153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154</v>
      </c>
      <c r="AT133" s="194" t="s">
        <v>149</v>
      </c>
      <c r="AU133" s="194" t="s">
        <v>86</v>
      </c>
      <c r="AY133" s="14" t="s">
        <v>147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154</v>
      </c>
      <c r="BM133" s="194" t="s">
        <v>1159</v>
      </c>
    </row>
    <row r="134" spans="1:65" s="2" customFormat="1" ht="33" customHeight="1">
      <c r="A134" s="31"/>
      <c r="B134" s="32"/>
      <c r="C134" s="183" t="s">
        <v>191</v>
      </c>
      <c r="D134" s="183" t="s">
        <v>149</v>
      </c>
      <c r="E134" s="184" t="s">
        <v>892</v>
      </c>
      <c r="F134" s="185" t="s">
        <v>893</v>
      </c>
      <c r="G134" s="186" t="s">
        <v>249</v>
      </c>
      <c r="H134" s="187">
        <v>47.837000000000003</v>
      </c>
      <c r="I134" s="188"/>
      <c r="J134" s="189">
        <f t="shared" si="0"/>
        <v>0</v>
      </c>
      <c r="K134" s="185" t="s">
        <v>153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154</v>
      </c>
      <c r="AT134" s="194" t="s">
        <v>149</v>
      </c>
      <c r="AU134" s="194" t="s">
        <v>86</v>
      </c>
      <c r="AY134" s="14" t="s">
        <v>147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154</v>
      </c>
      <c r="BM134" s="194" t="s">
        <v>1160</v>
      </c>
    </row>
    <row r="135" spans="1:65" s="2" customFormat="1" ht="24.2" customHeight="1">
      <c r="A135" s="31"/>
      <c r="B135" s="32"/>
      <c r="C135" s="183" t="s">
        <v>175</v>
      </c>
      <c r="D135" s="183" t="s">
        <v>149</v>
      </c>
      <c r="E135" s="184" t="s">
        <v>621</v>
      </c>
      <c r="F135" s="185" t="s">
        <v>622</v>
      </c>
      <c r="G135" s="186" t="s">
        <v>249</v>
      </c>
      <c r="H135" s="187">
        <v>39.6</v>
      </c>
      <c r="I135" s="188"/>
      <c r="J135" s="189">
        <f t="shared" si="0"/>
        <v>0</v>
      </c>
      <c r="K135" s="185" t="s">
        <v>153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154</v>
      </c>
      <c r="BM135" s="194" t="s">
        <v>1161</v>
      </c>
    </row>
    <row r="136" spans="1:65" s="2" customFormat="1" ht="24.2" customHeight="1">
      <c r="A136" s="31"/>
      <c r="B136" s="32"/>
      <c r="C136" s="183" t="s">
        <v>203</v>
      </c>
      <c r="D136" s="183" t="s">
        <v>149</v>
      </c>
      <c r="E136" s="184" t="s">
        <v>898</v>
      </c>
      <c r="F136" s="185" t="s">
        <v>899</v>
      </c>
      <c r="G136" s="186" t="s">
        <v>152</v>
      </c>
      <c r="H136" s="187">
        <v>108.72</v>
      </c>
      <c r="I136" s="188"/>
      <c r="J136" s="189">
        <f t="shared" si="0"/>
        <v>0</v>
      </c>
      <c r="K136" s="185" t="s">
        <v>153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5.9000000000000003E-4</v>
      </c>
      <c r="R136" s="192">
        <f t="shared" si="2"/>
        <v>6.4144800000000002E-2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154</v>
      </c>
      <c r="AT136" s="194" t="s">
        <v>149</v>
      </c>
      <c r="AU136" s="194" t="s">
        <v>86</v>
      </c>
      <c r="AY136" s="14" t="s">
        <v>147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154</v>
      </c>
      <c r="BM136" s="194" t="s">
        <v>1162</v>
      </c>
    </row>
    <row r="137" spans="1:65" s="2" customFormat="1" ht="24.2" customHeight="1">
      <c r="A137" s="31"/>
      <c r="B137" s="32"/>
      <c r="C137" s="183" t="s">
        <v>207</v>
      </c>
      <c r="D137" s="183" t="s">
        <v>149</v>
      </c>
      <c r="E137" s="184" t="s">
        <v>901</v>
      </c>
      <c r="F137" s="185" t="s">
        <v>902</v>
      </c>
      <c r="G137" s="186" t="s">
        <v>152</v>
      </c>
      <c r="H137" s="187">
        <v>108.72</v>
      </c>
      <c r="I137" s="188"/>
      <c r="J137" s="189">
        <f t="shared" si="0"/>
        <v>0</v>
      </c>
      <c r="K137" s="185" t="s">
        <v>153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154</v>
      </c>
      <c r="AT137" s="194" t="s">
        <v>149</v>
      </c>
      <c r="AU137" s="194" t="s">
        <v>86</v>
      </c>
      <c r="AY137" s="14" t="s">
        <v>147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154</v>
      </c>
      <c r="BM137" s="194" t="s">
        <v>1163</v>
      </c>
    </row>
    <row r="138" spans="1:65" s="2" customFormat="1" ht="37.9" customHeight="1">
      <c r="A138" s="31"/>
      <c r="B138" s="32"/>
      <c r="C138" s="183" t="s">
        <v>348</v>
      </c>
      <c r="D138" s="183" t="s">
        <v>149</v>
      </c>
      <c r="E138" s="184" t="s">
        <v>631</v>
      </c>
      <c r="F138" s="185" t="s">
        <v>632</v>
      </c>
      <c r="G138" s="186" t="s">
        <v>249</v>
      </c>
      <c r="H138" s="187">
        <v>14.9</v>
      </c>
      <c r="I138" s="188"/>
      <c r="J138" s="189">
        <f t="shared" si="0"/>
        <v>0</v>
      </c>
      <c r="K138" s="185" t="s">
        <v>153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86</v>
      </c>
      <c r="AY138" s="14" t="s">
        <v>147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154</v>
      </c>
      <c r="BM138" s="194" t="s">
        <v>1164</v>
      </c>
    </row>
    <row r="139" spans="1:65" s="2" customFormat="1" ht="24.2" customHeight="1">
      <c r="A139" s="31"/>
      <c r="B139" s="32"/>
      <c r="C139" s="183" t="s">
        <v>412</v>
      </c>
      <c r="D139" s="183" t="s">
        <v>149</v>
      </c>
      <c r="E139" s="184" t="s">
        <v>957</v>
      </c>
      <c r="F139" s="185" t="s">
        <v>958</v>
      </c>
      <c r="G139" s="186" t="s">
        <v>249</v>
      </c>
      <c r="H139" s="187">
        <v>14.9</v>
      </c>
      <c r="I139" s="188"/>
      <c r="J139" s="189">
        <f t="shared" si="0"/>
        <v>0</v>
      </c>
      <c r="K139" s="185" t="s">
        <v>153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154</v>
      </c>
      <c r="AT139" s="194" t="s">
        <v>149</v>
      </c>
      <c r="AU139" s="194" t="s">
        <v>86</v>
      </c>
      <c r="AY139" s="14" t="s">
        <v>147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154</v>
      </c>
      <c r="BM139" s="194" t="s">
        <v>1165</v>
      </c>
    </row>
    <row r="140" spans="1:65" s="2" customFormat="1" ht="24.2" customHeight="1">
      <c r="A140" s="31"/>
      <c r="B140" s="32"/>
      <c r="C140" s="183" t="s">
        <v>195</v>
      </c>
      <c r="D140" s="183" t="s">
        <v>149</v>
      </c>
      <c r="E140" s="184" t="s">
        <v>638</v>
      </c>
      <c r="F140" s="185" t="s">
        <v>639</v>
      </c>
      <c r="G140" s="186" t="s">
        <v>249</v>
      </c>
      <c r="H140" s="187">
        <v>32.838999999999999</v>
      </c>
      <c r="I140" s="188"/>
      <c r="J140" s="189">
        <f t="shared" si="0"/>
        <v>0</v>
      </c>
      <c r="K140" s="185" t="s">
        <v>153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154</v>
      </c>
      <c r="AT140" s="194" t="s">
        <v>149</v>
      </c>
      <c r="AU140" s="194" t="s">
        <v>86</v>
      </c>
      <c r="AY140" s="14" t="s">
        <v>147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154</v>
      </c>
      <c r="BM140" s="194" t="s">
        <v>1166</v>
      </c>
    </row>
    <row r="141" spans="1:65" s="2" customFormat="1" ht="16.5" customHeight="1">
      <c r="A141" s="31"/>
      <c r="B141" s="32"/>
      <c r="C141" s="196" t="s">
        <v>199</v>
      </c>
      <c r="D141" s="196" t="s">
        <v>171</v>
      </c>
      <c r="E141" s="197" t="s">
        <v>641</v>
      </c>
      <c r="F141" s="198" t="s">
        <v>642</v>
      </c>
      <c r="G141" s="199" t="s">
        <v>174</v>
      </c>
      <c r="H141" s="200">
        <v>62.393999999999998</v>
      </c>
      <c r="I141" s="201"/>
      <c r="J141" s="202">
        <f t="shared" si="0"/>
        <v>0</v>
      </c>
      <c r="K141" s="198" t="s">
        <v>153</v>
      </c>
      <c r="L141" s="203"/>
      <c r="M141" s="204" t="s">
        <v>1</v>
      </c>
      <c r="N141" s="205" t="s">
        <v>41</v>
      </c>
      <c r="O141" s="68"/>
      <c r="P141" s="192">
        <f t="shared" si="1"/>
        <v>0</v>
      </c>
      <c r="Q141" s="192">
        <v>1</v>
      </c>
      <c r="R141" s="192">
        <f t="shared" si="2"/>
        <v>62.393999999999998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175</v>
      </c>
      <c r="AT141" s="194" t="s">
        <v>171</v>
      </c>
      <c r="AU141" s="194" t="s">
        <v>86</v>
      </c>
      <c r="AY141" s="14" t="s">
        <v>147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154</v>
      </c>
      <c r="BM141" s="194" t="s">
        <v>1167</v>
      </c>
    </row>
    <row r="142" spans="1:65" s="2" customFormat="1" ht="24.2" customHeight="1">
      <c r="A142" s="31"/>
      <c r="B142" s="32"/>
      <c r="C142" s="183" t="s">
        <v>86</v>
      </c>
      <c r="D142" s="183" t="s">
        <v>149</v>
      </c>
      <c r="E142" s="184" t="s">
        <v>160</v>
      </c>
      <c r="F142" s="185" t="s">
        <v>161</v>
      </c>
      <c r="G142" s="186" t="s">
        <v>152</v>
      </c>
      <c r="H142" s="187">
        <v>4.3</v>
      </c>
      <c r="I142" s="188"/>
      <c r="J142" s="189">
        <f t="shared" si="0"/>
        <v>0</v>
      </c>
      <c r="K142" s="185" t="s">
        <v>153</v>
      </c>
      <c r="L142" s="36"/>
      <c r="M142" s="190" t="s">
        <v>1</v>
      </c>
      <c r="N142" s="191" t="s">
        <v>41</v>
      </c>
      <c r="O142" s="68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154</v>
      </c>
      <c r="AT142" s="194" t="s">
        <v>149</v>
      </c>
      <c r="AU142" s="194" t="s">
        <v>86</v>
      </c>
      <c r="AY142" s="14" t="s">
        <v>147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4" t="s">
        <v>84</v>
      </c>
      <c r="BK142" s="195">
        <f t="shared" si="9"/>
        <v>0</v>
      </c>
      <c r="BL142" s="14" t="s">
        <v>154</v>
      </c>
      <c r="BM142" s="194" t="s">
        <v>1168</v>
      </c>
    </row>
    <row r="143" spans="1:65" s="2" customFormat="1" ht="33" customHeight="1">
      <c r="A143" s="31"/>
      <c r="B143" s="32"/>
      <c r="C143" s="183" t="s">
        <v>159</v>
      </c>
      <c r="D143" s="183" t="s">
        <v>149</v>
      </c>
      <c r="E143" s="184" t="s">
        <v>167</v>
      </c>
      <c r="F143" s="185" t="s">
        <v>168</v>
      </c>
      <c r="G143" s="186" t="s">
        <v>152</v>
      </c>
      <c r="H143" s="187">
        <v>4.3</v>
      </c>
      <c r="I143" s="188"/>
      <c r="J143" s="189">
        <f t="shared" si="0"/>
        <v>0</v>
      </c>
      <c r="K143" s="185" t="s">
        <v>153</v>
      </c>
      <c r="L143" s="36"/>
      <c r="M143" s="190" t="s">
        <v>1</v>
      </c>
      <c r="N143" s="191" t="s">
        <v>41</v>
      </c>
      <c r="O143" s="68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154</v>
      </c>
      <c r="AT143" s="194" t="s">
        <v>149</v>
      </c>
      <c r="AU143" s="194" t="s">
        <v>86</v>
      </c>
      <c r="AY143" s="14" t="s">
        <v>147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4" t="s">
        <v>84</v>
      </c>
      <c r="BK143" s="195">
        <f t="shared" si="9"/>
        <v>0</v>
      </c>
      <c r="BL143" s="14" t="s">
        <v>154</v>
      </c>
      <c r="BM143" s="194" t="s">
        <v>1169</v>
      </c>
    </row>
    <row r="144" spans="1:65" s="2" customFormat="1" ht="16.5" customHeight="1">
      <c r="A144" s="31"/>
      <c r="B144" s="32"/>
      <c r="C144" s="196" t="s">
        <v>154</v>
      </c>
      <c r="D144" s="196" t="s">
        <v>171</v>
      </c>
      <c r="E144" s="197" t="s">
        <v>172</v>
      </c>
      <c r="F144" s="198" t="s">
        <v>173</v>
      </c>
      <c r="G144" s="199" t="s">
        <v>174</v>
      </c>
      <c r="H144" s="200">
        <v>0.38700000000000001</v>
      </c>
      <c r="I144" s="201"/>
      <c r="J144" s="202">
        <f t="shared" si="0"/>
        <v>0</v>
      </c>
      <c r="K144" s="198" t="s">
        <v>153</v>
      </c>
      <c r="L144" s="203"/>
      <c r="M144" s="204" t="s">
        <v>1</v>
      </c>
      <c r="N144" s="205" t="s">
        <v>41</v>
      </c>
      <c r="O144" s="68"/>
      <c r="P144" s="192">
        <f t="shared" si="1"/>
        <v>0</v>
      </c>
      <c r="Q144" s="192">
        <v>1</v>
      </c>
      <c r="R144" s="192">
        <f t="shared" si="2"/>
        <v>0.38700000000000001</v>
      </c>
      <c r="S144" s="192">
        <v>0</v>
      </c>
      <c r="T144" s="19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175</v>
      </c>
      <c r="AT144" s="194" t="s">
        <v>171</v>
      </c>
      <c r="AU144" s="194" t="s">
        <v>86</v>
      </c>
      <c r="AY144" s="14" t="s">
        <v>147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4" t="s">
        <v>84</v>
      </c>
      <c r="BK144" s="195">
        <f t="shared" si="9"/>
        <v>0</v>
      </c>
      <c r="BL144" s="14" t="s">
        <v>154</v>
      </c>
      <c r="BM144" s="194" t="s">
        <v>1170</v>
      </c>
    </row>
    <row r="145" spans="1:65" s="12" customFormat="1" ht="22.9" customHeight="1">
      <c r="B145" s="167"/>
      <c r="C145" s="168"/>
      <c r="D145" s="169" t="s">
        <v>75</v>
      </c>
      <c r="E145" s="181" t="s">
        <v>177</v>
      </c>
      <c r="F145" s="181" t="s">
        <v>178</v>
      </c>
      <c r="G145" s="168"/>
      <c r="H145" s="168"/>
      <c r="I145" s="171"/>
      <c r="J145" s="182">
        <f>BK145</f>
        <v>0</v>
      </c>
      <c r="K145" s="168"/>
      <c r="L145" s="173"/>
      <c r="M145" s="174"/>
      <c r="N145" s="175"/>
      <c r="O145" s="175"/>
      <c r="P145" s="176">
        <f>SUM(P146:P149)</f>
        <v>0</v>
      </c>
      <c r="Q145" s="175"/>
      <c r="R145" s="176">
        <f>SUM(R146:R149)</f>
        <v>0</v>
      </c>
      <c r="S145" s="175"/>
      <c r="T145" s="177">
        <f>SUM(T146:T149)</f>
        <v>32.911000000000001</v>
      </c>
      <c r="AR145" s="178" t="s">
        <v>84</v>
      </c>
      <c r="AT145" s="179" t="s">
        <v>75</v>
      </c>
      <c r="AU145" s="179" t="s">
        <v>84</v>
      </c>
      <c r="AY145" s="178" t="s">
        <v>147</v>
      </c>
      <c r="BK145" s="180">
        <f>SUM(BK146:BK149)</f>
        <v>0</v>
      </c>
    </row>
    <row r="146" spans="1:65" s="2" customFormat="1" ht="24.2" customHeight="1">
      <c r="A146" s="31"/>
      <c r="B146" s="32"/>
      <c r="C146" s="183" t="s">
        <v>211</v>
      </c>
      <c r="D146" s="183" t="s">
        <v>149</v>
      </c>
      <c r="E146" s="184" t="s">
        <v>644</v>
      </c>
      <c r="F146" s="185" t="s">
        <v>645</v>
      </c>
      <c r="G146" s="186" t="s">
        <v>152</v>
      </c>
      <c r="H146" s="187">
        <v>47.4</v>
      </c>
      <c r="I146" s="188"/>
      <c r="J146" s="189">
        <f>ROUND(I146*H146,2)</f>
        <v>0</v>
      </c>
      <c r="K146" s="185" t="s">
        <v>153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0.22</v>
      </c>
      <c r="T146" s="193">
        <f>S146*H146</f>
        <v>10.427999999999999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154</v>
      </c>
      <c r="AT146" s="194" t="s">
        <v>149</v>
      </c>
      <c r="AU146" s="194" t="s">
        <v>86</v>
      </c>
      <c r="AY146" s="14" t="s">
        <v>147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154</v>
      </c>
      <c r="BM146" s="194" t="s">
        <v>1171</v>
      </c>
    </row>
    <row r="147" spans="1:65" s="2" customFormat="1" ht="24.2" customHeight="1">
      <c r="A147" s="31"/>
      <c r="B147" s="32"/>
      <c r="C147" s="183" t="s">
        <v>8</v>
      </c>
      <c r="D147" s="183" t="s">
        <v>149</v>
      </c>
      <c r="E147" s="184" t="s">
        <v>1014</v>
      </c>
      <c r="F147" s="185" t="s">
        <v>1015</v>
      </c>
      <c r="G147" s="186" t="s">
        <v>152</v>
      </c>
      <c r="H147" s="187">
        <v>39.1</v>
      </c>
      <c r="I147" s="188"/>
      <c r="J147" s="189">
        <f>ROUND(I147*H147,2)</f>
        <v>0</v>
      </c>
      <c r="K147" s="185" t="s">
        <v>153</v>
      </c>
      <c r="L147" s="36"/>
      <c r="M147" s="190" t="s">
        <v>1</v>
      </c>
      <c r="N147" s="191" t="s">
        <v>41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0.45</v>
      </c>
      <c r="T147" s="193">
        <f>S147*H147</f>
        <v>17.595000000000002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154</v>
      </c>
      <c r="AT147" s="194" t="s">
        <v>149</v>
      </c>
      <c r="AU147" s="194" t="s">
        <v>86</v>
      </c>
      <c r="AY147" s="14" t="s">
        <v>147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84</v>
      </c>
      <c r="BK147" s="195">
        <f>ROUND(I147*H147,2)</f>
        <v>0</v>
      </c>
      <c r="BL147" s="14" t="s">
        <v>154</v>
      </c>
      <c r="BM147" s="194" t="s">
        <v>1172</v>
      </c>
    </row>
    <row r="148" spans="1:65" s="2" customFormat="1" ht="16.5" customHeight="1">
      <c r="A148" s="31"/>
      <c r="B148" s="32"/>
      <c r="C148" s="183" t="s">
        <v>218</v>
      </c>
      <c r="D148" s="183" t="s">
        <v>149</v>
      </c>
      <c r="E148" s="184" t="s">
        <v>219</v>
      </c>
      <c r="F148" s="185" t="s">
        <v>220</v>
      </c>
      <c r="G148" s="186" t="s">
        <v>182</v>
      </c>
      <c r="H148" s="187">
        <v>11.2</v>
      </c>
      <c r="I148" s="188"/>
      <c r="J148" s="189">
        <f>ROUND(I148*H148,2)</f>
        <v>0</v>
      </c>
      <c r="K148" s="185" t="s">
        <v>153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0.28999999999999998</v>
      </c>
      <c r="T148" s="193">
        <f>S148*H148</f>
        <v>3.2479999999999998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86</v>
      </c>
      <c r="AY148" s="14" t="s">
        <v>147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154</v>
      </c>
      <c r="BM148" s="194" t="s">
        <v>1173</v>
      </c>
    </row>
    <row r="149" spans="1:65" s="2" customFormat="1" ht="16.5" customHeight="1">
      <c r="A149" s="31"/>
      <c r="B149" s="32"/>
      <c r="C149" s="183" t="s">
        <v>233</v>
      </c>
      <c r="D149" s="183" t="s">
        <v>149</v>
      </c>
      <c r="E149" s="184" t="s">
        <v>1115</v>
      </c>
      <c r="F149" s="185" t="s">
        <v>1116</v>
      </c>
      <c r="G149" s="186" t="s">
        <v>182</v>
      </c>
      <c r="H149" s="187">
        <v>8</v>
      </c>
      <c r="I149" s="188"/>
      <c r="J149" s="189">
        <f>ROUND(I149*H149,2)</f>
        <v>0</v>
      </c>
      <c r="K149" s="185" t="s">
        <v>153</v>
      </c>
      <c r="L149" s="36"/>
      <c r="M149" s="190" t="s">
        <v>1</v>
      </c>
      <c r="N149" s="191" t="s">
        <v>41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0.20499999999999999</v>
      </c>
      <c r="T149" s="193">
        <f>S149*H149</f>
        <v>1.64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154</v>
      </c>
      <c r="AT149" s="194" t="s">
        <v>149</v>
      </c>
      <c r="AU149" s="194" t="s">
        <v>86</v>
      </c>
      <c r="AY149" s="14" t="s">
        <v>147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84</v>
      </c>
      <c r="BK149" s="195">
        <f>ROUND(I149*H149,2)</f>
        <v>0</v>
      </c>
      <c r="BL149" s="14" t="s">
        <v>154</v>
      </c>
      <c r="BM149" s="194" t="s">
        <v>1174</v>
      </c>
    </row>
    <row r="150" spans="1:65" s="12" customFormat="1" ht="22.9" customHeight="1">
      <c r="B150" s="167"/>
      <c r="C150" s="168"/>
      <c r="D150" s="169" t="s">
        <v>75</v>
      </c>
      <c r="E150" s="181" t="s">
        <v>154</v>
      </c>
      <c r="F150" s="181" t="s">
        <v>654</v>
      </c>
      <c r="G150" s="168"/>
      <c r="H150" s="168"/>
      <c r="I150" s="171"/>
      <c r="J150" s="182">
        <f>BK150</f>
        <v>0</v>
      </c>
      <c r="K150" s="168"/>
      <c r="L150" s="173"/>
      <c r="M150" s="174"/>
      <c r="N150" s="175"/>
      <c r="O150" s="175"/>
      <c r="P150" s="176">
        <f>SUM(P151:P153)</f>
        <v>0</v>
      </c>
      <c r="Q150" s="175"/>
      <c r="R150" s="176">
        <f>SUM(R151:R153)</f>
        <v>30.816666659999999</v>
      </c>
      <c r="S150" s="175"/>
      <c r="T150" s="177">
        <f>SUM(T151:T153)</f>
        <v>0</v>
      </c>
      <c r="AR150" s="178" t="s">
        <v>84</v>
      </c>
      <c r="AT150" s="179" t="s">
        <v>75</v>
      </c>
      <c r="AU150" s="179" t="s">
        <v>84</v>
      </c>
      <c r="AY150" s="178" t="s">
        <v>147</v>
      </c>
      <c r="BK150" s="180">
        <f>SUM(BK151:BK153)</f>
        <v>0</v>
      </c>
    </row>
    <row r="151" spans="1:65" s="2" customFormat="1" ht="24.2" customHeight="1">
      <c r="A151" s="31"/>
      <c r="B151" s="32"/>
      <c r="C151" s="183" t="s">
        <v>237</v>
      </c>
      <c r="D151" s="183" t="s">
        <v>149</v>
      </c>
      <c r="E151" s="184" t="s">
        <v>658</v>
      </c>
      <c r="F151" s="185" t="s">
        <v>659</v>
      </c>
      <c r="G151" s="186" t="s">
        <v>249</v>
      </c>
      <c r="H151" s="187">
        <v>12.34</v>
      </c>
      <c r="I151" s="188"/>
      <c r="J151" s="189">
        <f>ROUND(I151*H151,2)</f>
        <v>0</v>
      </c>
      <c r="K151" s="185" t="s">
        <v>153</v>
      </c>
      <c r="L151" s="36"/>
      <c r="M151" s="190" t="s">
        <v>1</v>
      </c>
      <c r="N151" s="191" t="s">
        <v>41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154</v>
      </c>
      <c r="AT151" s="194" t="s">
        <v>149</v>
      </c>
      <c r="AU151" s="194" t="s">
        <v>86</v>
      </c>
      <c r="AY151" s="14" t="s">
        <v>147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84</v>
      </c>
      <c r="BK151" s="195">
        <f>ROUND(I151*H151,2)</f>
        <v>0</v>
      </c>
      <c r="BL151" s="14" t="s">
        <v>154</v>
      </c>
      <c r="BM151" s="194" t="s">
        <v>1175</v>
      </c>
    </row>
    <row r="152" spans="1:65" s="2" customFormat="1" ht="16.5" customHeight="1">
      <c r="A152" s="31"/>
      <c r="B152" s="32"/>
      <c r="C152" s="196" t="s">
        <v>222</v>
      </c>
      <c r="D152" s="196" t="s">
        <v>171</v>
      </c>
      <c r="E152" s="197" t="s">
        <v>661</v>
      </c>
      <c r="F152" s="198" t="s">
        <v>662</v>
      </c>
      <c r="G152" s="199" t="s">
        <v>174</v>
      </c>
      <c r="H152" s="200">
        <v>25.791</v>
      </c>
      <c r="I152" s="201"/>
      <c r="J152" s="202">
        <f>ROUND(I152*H152,2)</f>
        <v>0</v>
      </c>
      <c r="K152" s="198" t="s">
        <v>153</v>
      </c>
      <c r="L152" s="203"/>
      <c r="M152" s="204" t="s">
        <v>1</v>
      </c>
      <c r="N152" s="205" t="s">
        <v>41</v>
      </c>
      <c r="O152" s="68"/>
      <c r="P152" s="192">
        <f>O152*H152</f>
        <v>0</v>
      </c>
      <c r="Q152" s="192">
        <v>1</v>
      </c>
      <c r="R152" s="192">
        <f>Q152*H152</f>
        <v>25.791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175</v>
      </c>
      <c r="AT152" s="194" t="s">
        <v>171</v>
      </c>
      <c r="AU152" s="194" t="s">
        <v>86</v>
      </c>
      <c r="AY152" s="14" t="s">
        <v>147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154</v>
      </c>
      <c r="BM152" s="194" t="s">
        <v>1176</v>
      </c>
    </row>
    <row r="153" spans="1:65" s="2" customFormat="1" ht="24.2" customHeight="1">
      <c r="A153" s="31"/>
      <c r="B153" s="32"/>
      <c r="C153" s="183" t="s">
        <v>241</v>
      </c>
      <c r="D153" s="183" t="s">
        <v>149</v>
      </c>
      <c r="E153" s="184" t="s">
        <v>655</v>
      </c>
      <c r="F153" s="185" t="s">
        <v>656</v>
      </c>
      <c r="G153" s="186" t="s">
        <v>249</v>
      </c>
      <c r="H153" s="187">
        <v>2.6579999999999999</v>
      </c>
      <c r="I153" s="188"/>
      <c r="J153" s="189">
        <f>ROUND(I153*H153,2)</f>
        <v>0</v>
      </c>
      <c r="K153" s="185" t="s">
        <v>153</v>
      </c>
      <c r="L153" s="36"/>
      <c r="M153" s="190" t="s">
        <v>1</v>
      </c>
      <c r="N153" s="191" t="s">
        <v>41</v>
      </c>
      <c r="O153" s="68"/>
      <c r="P153" s="192">
        <f>O153*H153</f>
        <v>0</v>
      </c>
      <c r="Q153" s="192">
        <v>1.8907700000000001</v>
      </c>
      <c r="R153" s="192">
        <f>Q153*H153</f>
        <v>5.0256666599999997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154</v>
      </c>
      <c r="AT153" s="194" t="s">
        <v>149</v>
      </c>
      <c r="AU153" s="194" t="s">
        <v>86</v>
      </c>
      <c r="AY153" s="14" t="s">
        <v>147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84</v>
      </c>
      <c r="BK153" s="195">
        <f>ROUND(I153*H153,2)</f>
        <v>0</v>
      </c>
      <c r="BL153" s="14" t="s">
        <v>154</v>
      </c>
      <c r="BM153" s="194" t="s">
        <v>1177</v>
      </c>
    </row>
    <row r="154" spans="1:65" s="12" customFormat="1" ht="22.9" customHeight="1">
      <c r="B154" s="167"/>
      <c r="C154" s="168"/>
      <c r="D154" s="169" t="s">
        <v>75</v>
      </c>
      <c r="E154" s="181" t="s">
        <v>166</v>
      </c>
      <c r="F154" s="181" t="s">
        <v>263</v>
      </c>
      <c r="G154" s="168"/>
      <c r="H154" s="168"/>
      <c r="I154" s="171"/>
      <c r="J154" s="182">
        <f>BK154</f>
        <v>0</v>
      </c>
      <c r="K154" s="168"/>
      <c r="L154" s="173"/>
      <c r="M154" s="174"/>
      <c r="N154" s="175"/>
      <c r="O154" s="175"/>
      <c r="P154" s="176">
        <f>SUM(P155:P163)</f>
        <v>0</v>
      </c>
      <c r="Q154" s="175"/>
      <c r="R154" s="176">
        <f>SUM(R155:R163)</f>
        <v>56.810811999999991</v>
      </c>
      <c r="S154" s="175"/>
      <c r="T154" s="177">
        <f>SUM(T155:T163)</f>
        <v>0</v>
      </c>
      <c r="AR154" s="178" t="s">
        <v>84</v>
      </c>
      <c r="AT154" s="179" t="s">
        <v>75</v>
      </c>
      <c r="AU154" s="179" t="s">
        <v>84</v>
      </c>
      <c r="AY154" s="178" t="s">
        <v>147</v>
      </c>
      <c r="BK154" s="180">
        <f>SUM(BK155:BK163)</f>
        <v>0</v>
      </c>
    </row>
    <row r="155" spans="1:65" s="2" customFormat="1" ht="21.75" customHeight="1">
      <c r="A155" s="31"/>
      <c r="B155" s="32"/>
      <c r="C155" s="183" t="s">
        <v>229</v>
      </c>
      <c r="D155" s="183" t="s">
        <v>149</v>
      </c>
      <c r="E155" s="184" t="s">
        <v>269</v>
      </c>
      <c r="F155" s="185" t="s">
        <v>270</v>
      </c>
      <c r="G155" s="186" t="s">
        <v>152</v>
      </c>
      <c r="H155" s="187">
        <v>18.95</v>
      </c>
      <c r="I155" s="188"/>
      <c r="J155" s="189">
        <f t="shared" ref="J155:J163" si="10">ROUND(I155*H155,2)</f>
        <v>0</v>
      </c>
      <c r="K155" s="185" t="s">
        <v>153</v>
      </c>
      <c r="L155" s="36"/>
      <c r="M155" s="190" t="s">
        <v>1</v>
      </c>
      <c r="N155" s="191" t="s">
        <v>41</v>
      </c>
      <c r="O155" s="68"/>
      <c r="P155" s="192">
        <f t="shared" ref="P155:P163" si="11">O155*H155</f>
        <v>0</v>
      </c>
      <c r="Q155" s="192">
        <v>0.34499999999999997</v>
      </c>
      <c r="R155" s="192">
        <f t="shared" ref="R155:R163" si="12">Q155*H155</f>
        <v>6.5377499999999991</v>
      </c>
      <c r="S155" s="192">
        <v>0</v>
      </c>
      <c r="T155" s="193">
        <f t="shared" ref="T155:T163" si="1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154</v>
      </c>
      <c r="AT155" s="194" t="s">
        <v>149</v>
      </c>
      <c r="AU155" s="194" t="s">
        <v>86</v>
      </c>
      <c r="AY155" s="14" t="s">
        <v>147</v>
      </c>
      <c r="BE155" s="195">
        <f t="shared" ref="BE155:BE163" si="14">IF(N155="základní",J155,0)</f>
        <v>0</v>
      </c>
      <c r="BF155" s="195">
        <f t="shared" ref="BF155:BF163" si="15">IF(N155="snížená",J155,0)</f>
        <v>0</v>
      </c>
      <c r="BG155" s="195">
        <f t="shared" ref="BG155:BG163" si="16">IF(N155="zákl. přenesená",J155,0)</f>
        <v>0</v>
      </c>
      <c r="BH155" s="195">
        <f t="shared" ref="BH155:BH163" si="17">IF(N155="sníž. přenesená",J155,0)</f>
        <v>0</v>
      </c>
      <c r="BI155" s="195">
        <f t="shared" ref="BI155:BI163" si="18">IF(N155="nulová",J155,0)</f>
        <v>0</v>
      </c>
      <c r="BJ155" s="14" t="s">
        <v>84</v>
      </c>
      <c r="BK155" s="195">
        <f t="shared" ref="BK155:BK163" si="19">ROUND(I155*H155,2)</f>
        <v>0</v>
      </c>
      <c r="BL155" s="14" t="s">
        <v>154</v>
      </c>
      <c r="BM155" s="194" t="s">
        <v>1178</v>
      </c>
    </row>
    <row r="156" spans="1:65" s="2" customFormat="1" ht="21.75" customHeight="1">
      <c r="A156" s="31"/>
      <c r="B156" s="32"/>
      <c r="C156" s="183" t="s">
        <v>7</v>
      </c>
      <c r="D156" s="183" t="s">
        <v>149</v>
      </c>
      <c r="E156" s="184" t="s">
        <v>1025</v>
      </c>
      <c r="F156" s="185" t="s">
        <v>1026</v>
      </c>
      <c r="G156" s="186" t="s">
        <v>152</v>
      </c>
      <c r="H156" s="187">
        <v>24.2</v>
      </c>
      <c r="I156" s="188"/>
      <c r="J156" s="189">
        <f t="shared" si="10"/>
        <v>0</v>
      </c>
      <c r="K156" s="185" t="s">
        <v>153</v>
      </c>
      <c r="L156" s="36"/>
      <c r="M156" s="190" t="s">
        <v>1</v>
      </c>
      <c r="N156" s="191" t="s">
        <v>41</v>
      </c>
      <c r="O156" s="68"/>
      <c r="P156" s="192">
        <f t="shared" si="11"/>
        <v>0</v>
      </c>
      <c r="Q156" s="192">
        <v>0.69</v>
      </c>
      <c r="R156" s="192">
        <f t="shared" si="12"/>
        <v>16.697999999999997</v>
      </c>
      <c r="S156" s="192">
        <v>0</v>
      </c>
      <c r="T156" s="19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154</v>
      </c>
      <c r="AT156" s="194" t="s">
        <v>149</v>
      </c>
      <c r="AU156" s="194" t="s">
        <v>86</v>
      </c>
      <c r="AY156" s="14" t="s">
        <v>147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4" t="s">
        <v>84</v>
      </c>
      <c r="BK156" s="195">
        <f t="shared" si="19"/>
        <v>0</v>
      </c>
      <c r="BL156" s="14" t="s">
        <v>154</v>
      </c>
      <c r="BM156" s="194" t="s">
        <v>1179</v>
      </c>
    </row>
    <row r="157" spans="1:65" s="2" customFormat="1" ht="33" customHeight="1">
      <c r="A157" s="31"/>
      <c r="B157" s="32"/>
      <c r="C157" s="183" t="s">
        <v>246</v>
      </c>
      <c r="D157" s="183" t="s">
        <v>149</v>
      </c>
      <c r="E157" s="184" t="s">
        <v>1123</v>
      </c>
      <c r="F157" s="185" t="s">
        <v>1124</v>
      </c>
      <c r="G157" s="186" t="s">
        <v>152</v>
      </c>
      <c r="H157" s="187">
        <v>7.8</v>
      </c>
      <c r="I157" s="188"/>
      <c r="J157" s="189">
        <f t="shared" si="10"/>
        <v>0</v>
      </c>
      <c r="K157" s="185" t="s">
        <v>153</v>
      </c>
      <c r="L157" s="36"/>
      <c r="M157" s="190" t="s">
        <v>1</v>
      </c>
      <c r="N157" s="191" t="s">
        <v>41</v>
      </c>
      <c r="O157" s="68"/>
      <c r="P157" s="192">
        <f t="shared" si="11"/>
        <v>0</v>
      </c>
      <c r="Q157" s="192">
        <v>0.15826000000000001</v>
      </c>
      <c r="R157" s="192">
        <f t="shared" si="12"/>
        <v>1.2344280000000001</v>
      </c>
      <c r="S157" s="192">
        <v>0</v>
      </c>
      <c r="T157" s="19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154</v>
      </c>
      <c r="AT157" s="194" t="s">
        <v>149</v>
      </c>
      <c r="AU157" s="194" t="s">
        <v>86</v>
      </c>
      <c r="AY157" s="14" t="s">
        <v>147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4" t="s">
        <v>84</v>
      </c>
      <c r="BK157" s="195">
        <f t="shared" si="19"/>
        <v>0</v>
      </c>
      <c r="BL157" s="14" t="s">
        <v>154</v>
      </c>
      <c r="BM157" s="194" t="s">
        <v>1180</v>
      </c>
    </row>
    <row r="158" spans="1:65" s="2" customFormat="1" ht="33" customHeight="1">
      <c r="A158" s="31"/>
      <c r="B158" s="32"/>
      <c r="C158" s="183" t="s">
        <v>255</v>
      </c>
      <c r="D158" s="183" t="s">
        <v>149</v>
      </c>
      <c r="E158" s="184" t="s">
        <v>1031</v>
      </c>
      <c r="F158" s="185" t="s">
        <v>1032</v>
      </c>
      <c r="G158" s="186" t="s">
        <v>152</v>
      </c>
      <c r="H158" s="187">
        <v>78.7</v>
      </c>
      <c r="I158" s="188"/>
      <c r="J158" s="189">
        <f t="shared" si="10"/>
        <v>0</v>
      </c>
      <c r="K158" s="185" t="s">
        <v>153</v>
      </c>
      <c r="L158" s="36"/>
      <c r="M158" s="190" t="s">
        <v>1</v>
      </c>
      <c r="N158" s="191" t="s">
        <v>41</v>
      </c>
      <c r="O158" s="68"/>
      <c r="P158" s="192">
        <f t="shared" si="11"/>
        <v>0</v>
      </c>
      <c r="Q158" s="192">
        <v>0.18462999999999999</v>
      </c>
      <c r="R158" s="192">
        <f t="shared" si="12"/>
        <v>14.530381</v>
      </c>
      <c r="S158" s="192">
        <v>0</v>
      </c>
      <c r="T158" s="19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4" t="s">
        <v>84</v>
      </c>
      <c r="BK158" s="195">
        <f t="shared" si="19"/>
        <v>0</v>
      </c>
      <c r="BL158" s="14" t="s">
        <v>154</v>
      </c>
      <c r="BM158" s="194" t="s">
        <v>1181</v>
      </c>
    </row>
    <row r="159" spans="1:65" s="2" customFormat="1" ht="33" customHeight="1">
      <c r="A159" s="31"/>
      <c r="B159" s="32"/>
      <c r="C159" s="183" t="s">
        <v>259</v>
      </c>
      <c r="D159" s="183" t="s">
        <v>149</v>
      </c>
      <c r="E159" s="184" t="s">
        <v>1034</v>
      </c>
      <c r="F159" s="185" t="s">
        <v>1035</v>
      </c>
      <c r="G159" s="186" t="s">
        <v>152</v>
      </c>
      <c r="H159" s="187">
        <v>39.1</v>
      </c>
      <c r="I159" s="188"/>
      <c r="J159" s="189">
        <f t="shared" si="10"/>
        <v>0</v>
      </c>
      <c r="K159" s="185" t="s">
        <v>153</v>
      </c>
      <c r="L159" s="36"/>
      <c r="M159" s="190" t="s">
        <v>1</v>
      </c>
      <c r="N159" s="191" t="s">
        <v>41</v>
      </c>
      <c r="O159" s="68"/>
      <c r="P159" s="192">
        <f t="shared" si="11"/>
        <v>0</v>
      </c>
      <c r="Q159" s="192">
        <v>0.23737</v>
      </c>
      <c r="R159" s="192">
        <f t="shared" si="12"/>
        <v>9.2811669999999999</v>
      </c>
      <c r="S159" s="192">
        <v>0</v>
      </c>
      <c r="T159" s="19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154</v>
      </c>
      <c r="AT159" s="194" t="s">
        <v>149</v>
      </c>
      <c r="AU159" s="194" t="s">
        <v>86</v>
      </c>
      <c r="AY159" s="14" t="s">
        <v>147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4" t="s">
        <v>84</v>
      </c>
      <c r="BK159" s="195">
        <f t="shared" si="19"/>
        <v>0</v>
      </c>
      <c r="BL159" s="14" t="s">
        <v>154</v>
      </c>
      <c r="BM159" s="194" t="s">
        <v>1182</v>
      </c>
    </row>
    <row r="160" spans="1:65" s="2" customFormat="1" ht="24.2" customHeight="1">
      <c r="A160" s="31"/>
      <c r="B160" s="32"/>
      <c r="C160" s="183" t="s">
        <v>479</v>
      </c>
      <c r="D160" s="183" t="s">
        <v>149</v>
      </c>
      <c r="E160" s="184" t="s">
        <v>305</v>
      </c>
      <c r="F160" s="185" t="s">
        <v>306</v>
      </c>
      <c r="G160" s="186" t="s">
        <v>152</v>
      </c>
      <c r="H160" s="187">
        <v>86.4</v>
      </c>
      <c r="I160" s="188"/>
      <c r="J160" s="189">
        <f t="shared" si="10"/>
        <v>0</v>
      </c>
      <c r="K160" s="185" t="s">
        <v>153</v>
      </c>
      <c r="L160" s="36"/>
      <c r="M160" s="190" t="s">
        <v>1</v>
      </c>
      <c r="N160" s="191" t="s">
        <v>41</v>
      </c>
      <c r="O160" s="68"/>
      <c r="P160" s="192">
        <f t="shared" si="11"/>
        <v>0</v>
      </c>
      <c r="Q160" s="192">
        <v>6.0099999999999997E-3</v>
      </c>
      <c r="R160" s="192">
        <f t="shared" si="12"/>
        <v>0.51926400000000006</v>
      </c>
      <c r="S160" s="192">
        <v>0</v>
      </c>
      <c r="T160" s="19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4" t="s">
        <v>84</v>
      </c>
      <c r="BK160" s="195">
        <f t="shared" si="19"/>
        <v>0</v>
      </c>
      <c r="BL160" s="14" t="s">
        <v>154</v>
      </c>
      <c r="BM160" s="194" t="s">
        <v>1183</v>
      </c>
    </row>
    <row r="161" spans="1:65" s="2" customFormat="1" ht="21.75" customHeight="1">
      <c r="A161" s="31"/>
      <c r="B161" s="32"/>
      <c r="C161" s="183" t="s">
        <v>483</v>
      </c>
      <c r="D161" s="183" t="s">
        <v>149</v>
      </c>
      <c r="E161" s="184" t="s">
        <v>309</v>
      </c>
      <c r="F161" s="185" t="s">
        <v>310</v>
      </c>
      <c r="G161" s="186" t="s">
        <v>152</v>
      </c>
      <c r="H161" s="187">
        <v>125.5</v>
      </c>
      <c r="I161" s="188"/>
      <c r="J161" s="189">
        <f t="shared" si="10"/>
        <v>0</v>
      </c>
      <c r="K161" s="185" t="s">
        <v>153</v>
      </c>
      <c r="L161" s="36"/>
      <c r="M161" s="190" t="s">
        <v>1</v>
      </c>
      <c r="N161" s="191" t="s">
        <v>41</v>
      </c>
      <c r="O161" s="68"/>
      <c r="P161" s="192">
        <f t="shared" si="11"/>
        <v>0</v>
      </c>
      <c r="Q161" s="192">
        <v>5.1000000000000004E-4</v>
      </c>
      <c r="R161" s="192">
        <f t="shared" si="12"/>
        <v>6.4005000000000006E-2</v>
      </c>
      <c r="S161" s="192">
        <v>0</v>
      </c>
      <c r="T161" s="19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4" t="s">
        <v>84</v>
      </c>
      <c r="BK161" s="195">
        <f t="shared" si="19"/>
        <v>0</v>
      </c>
      <c r="BL161" s="14" t="s">
        <v>154</v>
      </c>
      <c r="BM161" s="194" t="s">
        <v>1184</v>
      </c>
    </row>
    <row r="162" spans="1:65" s="2" customFormat="1" ht="24.2" customHeight="1">
      <c r="A162" s="31"/>
      <c r="B162" s="32"/>
      <c r="C162" s="183" t="s">
        <v>179</v>
      </c>
      <c r="D162" s="183" t="s">
        <v>149</v>
      </c>
      <c r="E162" s="184" t="s">
        <v>1129</v>
      </c>
      <c r="F162" s="185" t="s">
        <v>1130</v>
      </c>
      <c r="G162" s="186" t="s">
        <v>152</v>
      </c>
      <c r="H162" s="187">
        <v>39.6</v>
      </c>
      <c r="I162" s="188"/>
      <c r="J162" s="189">
        <f t="shared" si="10"/>
        <v>0</v>
      </c>
      <c r="K162" s="185" t="s">
        <v>153</v>
      </c>
      <c r="L162" s="36"/>
      <c r="M162" s="190" t="s">
        <v>1</v>
      </c>
      <c r="N162" s="191" t="s">
        <v>41</v>
      </c>
      <c r="O162" s="68"/>
      <c r="P162" s="192">
        <f t="shared" si="11"/>
        <v>0</v>
      </c>
      <c r="Q162" s="192">
        <v>7.7799999999999994E-2</v>
      </c>
      <c r="R162" s="192">
        <f t="shared" si="12"/>
        <v>3.0808800000000001</v>
      </c>
      <c r="S162" s="192">
        <v>0</v>
      </c>
      <c r="T162" s="193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14"/>
        <v>0</v>
      </c>
      <c r="BF162" s="195">
        <f t="shared" si="15"/>
        <v>0</v>
      </c>
      <c r="BG162" s="195">
        <f t="shared" si="16"/>
        <v>0</v>
      </c>
      <c r="BH162" s="195">
        <f t="shared" si="17"/>
        <v>0</v>
      </c>
      <c r="BI162" s="195">
        <f t="shared" si="18"/>
        <v>0</v>
      </c>
      <c r="BJ162" s="14" t="s">
        <v>84</v>
      </c>
      <c r="BK162" s="195">
        <f t="shared" si="19"/>
        <v>0</v>
      </c>
      <c r="BL162" s="14" t="s">
        <v>154</v>
      </c>
      <c r="BM162" s="194" t="s">
        <v>1185</v>
      </c>
    </row>
    <row r="163" spans="1:65" s="2" customFormat="1" ht="33" customHeight="1">
      <c r="A163" s="31"/>
      <c r="B163" s="32"/>
      <c r="C163" s="183" t="s">
        <v>251</v>
      </c>
      <c r="D163" s="183" t="s">
        <v>149</v>
      </c>
      <c r="E163" s="184" t="s">
        <v>1028</v>
      </c>
      <c r="F163" s="185" t="s">
        <v>1029</v>
      </c>
      <c r="G163" s="186" t="s">
        <v>152</v>
      </c>
      <c r="H163" s="187">
        <v>46.9</v>
      </c>
      <c r="I163" s="188"/>
      <c r="J163" s="189">
        <f t="shared" si="10"/>
        <v>0</v>
      </c>
      <c r="K163" s="185" t="s">
        <v>153</v>
      </c>
      <c r="L163" s="36"/>
      <c r="M163" s="190" t="s">
        <v>1</v>
      </c>
      <c r="N163" s="191" t="s">
        <v>41</v>
      </c>
      <c r="O163" s="68"/>
      <c r="P163" s="192">
        <f t="shared" si="11"/>
        <v>0</v>
      </c>
      <c r="Q163" s="192">
        <v>0.10373</v>
      </c>
      <c r="R163" s="192">
        <f t="shared" si="12"/>
        <v>4.8649370000000003</v>
      </c>
      <c r="S163" s="192">
        <v>0</v>
      </c>
      <c r="T163" s="193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4" t="s">
        <v>84</v>
      </c>
      <c r="BK163" s="195">
        <f t="shared" si="19"/>
        <v>0</v>
      </c>
      <c r="BL163" s="14" t="s">
        <v>154</v>
      </c>
      <c r="BM163" s="194" t="s">
        <v>1186</v>
      </c>
    </row>
    <row r="164" spans="1:65" s="12" customFormat="1" ht="22.9" customHeight="1">
      <c r="B164" s="167"/>
      <c r="C164" s="168"/>
      <c r="D164" s="169" t="s">
        <v>75</v>
      </c>
      <c r="E164" s="181" t="s">
        <v>175</v>
      </c>
      <c r="F164" s="181" t="s">
        <v>686</v>
      </c>
      <c r="G164" s="168"/>
      <c r="H164" s="168"/>
      <c r="I164" s="171"/>
      <c r="J164" s="182">
        <f>BK164</f>
        <v>0</v>
      </c>
      <c r="K164" s="168"/>
      <c r="L164" s="173"/>
      <c r="M164" s="174"/>
      <c r="N164" s="175"/>
      <c r="O164" s="175"/>
      <c r="P164" s="176">
        <f>SUM(P165:P174)</f>
        <v>0</v>
      </c>
      <c r="Q164" s="175"/>
      <c r="R164" s="176">
        <f>SUM(R165:R174)</f>
        <v>2.3694406399999997</v>
      </c>
      <c r="S164" s="175"/>
      <c r="T164" s="177">
        <f>SUM(T165:T174)</f>
        <v>0</v>
      </c>
      <c r="AR164" s="178" t="s">
        <v>84</v>
      </c>
      <c r="AT164" s="179" t="s">
        <v>75</v>
      </c>
      <c r="AU164" s="179" t="s">
        <v>84</v>
      </c>
      <c r="AY164" s="178" t="s">
        <v>147</v>
      </c>
      <c r="BK164" s="180">
        <f>SUM(BK165:BK174)</f>
        <v>0</v>
      </c>
    </row>
    <row r="165" spans="1:65" s="2" customFormat="1" ht="24.2" customHeight="1">
      <c r="A165" s="31"/>
      <c r="B165" s="32"/>
      <c r="C165" s="183" t="s">
        <v>312</v>
      </c>
      <c r="D165" s="183" t="s">
        <v>149</v>
      </c>
      <c r="E165" s="184" t="s">
        <v>670</v>
      </c>
      <c r="F165" s="185" t="s">
        <v>671</v>
      </c>
      <c r="G165" s="186" t="s">
        <v>249</v>
      </c>
      <c r="H165" s="187">
        <v>0.97199999999999998</v>
      </c>
      <c r="I165" s="188"/>
      <c r="J165" s="189">
        <f t="shared" ref="J165:J174" si="20">ROUND(I165*H165,2)</f>
        <v>0</v>
      </c>
      <c r="K165" s="185" t="s">
        <v>153</v>
      </c>
      <c r="L165" s="36"/>
      <c r="M165" s="190" t="s">
        <v>1</v>
      </c>
      <c r="N165" s="191" t="s">
        <v>41</v>
      </c>
      <c r="O165" s="68"/>
      <c r="P165" s="192">
        <f t="shared" ref="P165:P174" si="21">O165*H165</f>
        <v>0</v>
      </c>
      <c r="Q165" s="192">
        <v>2.3010199999999998</v>
      </c>
      <c r="R165" s="192">
        <f t="shared" ref="R165:R174" si="22">Q165*H165</f>
        <v>2.2365914399999998</v>
      </c>
      <c r="S165" s="192">
        <v>0</v>
      </c>
      <c r="T165" s="193">
        <f t="shared" ref="T165:T174" si="23"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ref="BE165:BE174" si="24">IF(N165="základní",J165,0)</f>
        <v>0</v>
      </c>
      <c r="BF165" s="195">
        <f t="shared" ref="BF165:BF174" si="25">IF(N165="snížená",J165,0)</f>
        <v>0</v>
      </c>
      <c r="BG165" s="195">
        <f t="shared" ref="BG165:BG174" si="26">IF(N165="zákl. přenesená",J165,0)</f>
        <v>0</v>
      </c>
      <c r="BH165" s="195">
        <f t="shared" ref="BH165:BH174" si="27">IF(N165="sníž. přenesená",J165,0)</f>
        <v>0</v>
      </c>
      <c r="BI165" s="195">
        <f t="shared" ref="BI165:BI174" si="28">IF(N165="nulová",J165,0)</f>
        <v>0</v>
      </c>
      <c r="BJ165" s="14" t="s">
        <v>84</v>
      </c>
      <c r="BK165" s="195">
        <f t="shared" ref="BK165:BK174" si="29">ROUND(I165*H165,2)</f>
        <v>0</v>
      </c>
      <c r="BL165" s="14" t="s">
        <v>154</v>
      </c>
      <c r="BM165" s="194" t="s">
        <v>1187</v>
      </c>
    </row>
    <row r="166" spans="1:65" s="2" customFormat="1" ht="16.5" customHeight="1">
      <c r="A166" s="31"/>
      <c r="B166" s="32"/>
      <c r="C166" s="183" t="s">
        <v>328</v>
      </c>
      <c r="D166" s="183" t="s">
        <v>149</v>
      </c>
      <c r="E166" s="184" t="s">
        <v>667</v>
      </c>
      <c r="F166" s="185" t="s">
        <v>668</v>
      </c>
      <c r="G166" s="186" t="s">
        <v>152</v>
      </c>
      <c r="H166" s="187">
        <v>6.48</v>
      </c>
      <c r="I166" s="188"/>
      <c r="J166" s="189">
        <f t="shared" si="20"/>
        <v>0</v>
      </c>
      <c r="K166" s="185" t="s">
        <v>153</v>
      </c>
      <c r="L166" s="36"/>
      <c r="M166" s="190" t="s">
        <v>1</v>
      </c>
      <c r="N166" s="191" t="s">
        <v>41</v>
      </c>
      <c r="O166" s="68"/>
      <c r="P166" s="192">
        <f t="shared" si="21"/>
        <v>0</v>
      </c>
      <c r="Q166" s="192">
        <v>6.3899999999999998E-3</v>
      </c>
      <c r="R166" s="192">
        <f t="shared" si="22"/>
        <v>4.1407200000000005E-2</v>
      </c>
      <c r="S166" s="192">
        <v>0</v>
      </c>
      <c r="T166" s="193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86</v>
      </c>
      <c r="AY166" s="14" t="s">
        <v>147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4" t="s">
        <v>84</v>
      </c>
      <c r="BK166" s="195">
        <f t="shared" si="29"/>
        <v>0</v>
      </c>
      <c r="BL166" s="14" t="s">
        <v>154</v>
      </c>
      <c r="BM166" s="194" t="s">
        <v>1188</v>
      </c>
    </row>
    <row r="167" spans="1:65" s="2" customFormat="1" ht="24.2" customHeight="1">
      <c r="A167" s="31"/>
      <c r="B167" s="32"/>
      <c r="C167" s="183" t="s">
        <v>324</v>
      </c>
      <c r="D167" s="183" t="s">
        <v>149</v>
      </c>
      <c r="E167" s="184" t="s">
        <v>919</v>
      </c>
      <c r="F167" s="185" t="s">
        <v>920</v>
      </c>
      <c r="G167" s="186" t="s">
        <v>182</v>
      </c>
      <c r="H167" s="187">
        <v>30.2</v>
      </c>
      <c r="I167" s="188"/>
      <c r="J167" s="189">
        <f t="shared" si="20"/>
        <v>0</v>
      </c>
      <c r="K167" s="185" t="s">
        <v>153</v>
      </c>
      <c r="L167" s="36"/>
      <c r="M167" s="190" t="s">
        <v>1</v>
      </c>
      <c r="N167" s="191" t="s">
        <v>41</v>
      </c>
      <c r="O167" s="68"/>
      <c r="P167" s="192">
        <f t="shared" si="21"/>
        <v>0</v>
      </c>
      <c r="Q167" s="192">
        <v>1.0000000000000001E-5</v>
      </c>
      <c r="R167" s="192">
        <f t="shared" si="22"/>
        <v>3.0200000000000002E-4</v>
      </c>
      <c r="S167" s="192">
        <v>0</v>
      </c>
      <c r="T167" s="193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86</v>
      </c>
      <c r="AY167" s="14" t="s">
        <v>147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4" t="s">
        <v>84</v>
      </c>
      <c r="BK167" s="195">
        <f t="shared" si="29"/>
        <v>0</v>
      </c>
      <c r="BL167" s="14" t="s">
        <v>154</v>
      </c>
      <c r="BM167" s="194" t="s">
        <v>1189</v>
      </c>
    </row>
    <row r="168" spans="1:65" s="2" customFormat="1" ht="21.75" customHeight="1">
      <c r="A168" s="31"/>
      <c r="B168" s="32"/>
      <c r="C168" s="196" t="s">
        <v>320</v>
      </c>
      <c r="D168" s="196" t="s">
        <v>171</v>
      </c>
      <c r="E168" s="197" t="s">
        <v>922</v>
      </c>
      <c r="F168" s="198" t="s">
        <v>923</v>
      </c>
      <c r="G168" s="199" t="s">
        <v>182</v>
      </c>
      <c r="H168" s="200">
        <v>30.2</v>
      </c>
      <c r="I168" s="201"/>
      <c r="J168" s="202">
        <f t="shared" si="20"/>
        <v>0</v>
      </c>
      <c r="K168" s="198" t="s">
        <v>153</v>
      </c>
      <c r="L168" s="203"/>
      <c r="M168" s="204" t="s">
        <v>1</v>
      </c>
      <c r="N168" s="205" t="s">
        <v>41</v>
      </c>
      <c r="O168" s="68"/>
      <c r="P168" s="192">
        <f t="shared" si="21"/>
        <v>0</v>
      </c>
      <c r="Q168" s="192">
        <v>2.3E-3</v>
      </c>
      <c r="R168" s="192">
        <f t="shared" si="22"/>
        <v>6.9459999999999994E-2</v>
      </c>
      <c r="S168" s="192">
        <v>0</v>
      </c>
      <c r="T168" s="19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175</v>
      </c>
      <c r="AT168" s="194" t="s">
        <v>171</v>
      </c>
      <c r="AU168" s="194" t="s">
        <v>86</v>
      </c>
      <c r="AY168" s="14" t="s">
        <v>147</v>
      </c>
      <c r="BE168" s="195">
        <f t="shared" si="24"/>
        <v>0</v>
      </c>
      <c r="BF168" s="195">
        <f t="shared" si="25"/>
        <v>0</v>
      </c>
      <c r="BG168" s="195">
        <f t="shared" si="26"/>
        <v>0</v>
      </c>
      <c r="BH168" s="195">
        <f t="shared" si="27"/>
        <v>0</v>
      </c>
      <c r="BI168" s="195">
        <f t="shared" si="28"/>
        <v>0</v>
      </c>
      <c r="BJ168" s="14" t="s">
        <v>84</v>
      </c>
      <c r="BK168" s="195">
        <f t="shared" si="29"/>
        <v>0</v>
      </c>
      <c r="BL168" s="14" t="s">
        <v>154</v>
      </c>
      <c r="BM168" s="194" t="s">
        <v>1190</v>
      </c>
    </row>
    <row r="169" spans="1:65" s="2" customFormat="1" ht="24.2" customHeight="1">
      <c r="A169" s="31"/>
      <c r="B169" s="32"/>
      <c r="C169" s="183" t="s">
        <v>332</v>
      </c>
      <c r="D169" s="183" t="s">
        <v>149</v>
      </c>
      <c r="E169" s="184" t="s">
        <v>969</v>
      </c>
      <c r="F169" s="185" t="s">
        <v>970</v>
      </c>
      <c r="G169" s="186" t="s">
        <v>425</v>
      </c>
      <c r="H169" s="187">
        <v>7</v>
      </c>
      <c r="I169" s="188"/>
      <c r="J169" s="189">
        <f t="shared" si="20"/>
        <v>0</v>
      </c>
      <c r="K169" s="185" t="s">
        <v>153</v>
      </c>
      <c r="L169" s="36"/>
      <c r="M169" s="190" t="s">
        <v>1</v>
      </c>
      <c r="N169" s="191" t="s">
        <v>41</v>
      </c>
      <c r="O169" s="68"/>
      <c r="P169" s="192">
        <f t="shared" si="21"/>
        <v>0</v>
      </c>
      <c r="Q169" s="192">
        <v>0</v>
      </c>
      <c r="R169" s="192">
        <f t="shared" si="22"/>
        <v>0</v>
      </c>
      <c r="S169" s="192">
        <v>0</v>
      </c>
      <c r="T169" s="193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154</v>
      </c>
      <c r="AT169" s="194" t="s">
        <v>149</v>
      </c>
      <c r="AU169" s="194" t="s">
        <v>86</v>
      </c>
      <c r="AY169" s="14" t="s">
        <v>147</v>
      </c>
      <c r="BE169" s="195">
        <f t="shared" si="24"/>
        <v>0</v>
      </c>
      <c r="BF169" s="195">
        <f t="shared" si="25"/>
        <v>0</v>
      </c>
      <c r="BG169" s="195">
        <f t="shared" si="26"/>
        <v>0</v>
      </c>
      <c r="BH169" s="195">
        <f t="shared" si="27"/>
        <v>0</v>
      </c>
      <c r="BI169" s="195">
        <f t="shared" si="28"/>
        <v>0</v>
      </c>
      <c r="BJ169" s="14" t="s">
        <v>84</v>
      </c>
      <c r="BK169" s="195">
        <f t="shared" si="29"/>
        <v>0</v>
      </c>
      <c r="BL169" s="14" t="s">
        <v>154</v>
      </c>
      <c r="BM169" s="194" t="s">
        <v>1191</v>
      </c>
    </row>
    <row r="170" spans="1:65" s="2" customFormat="1" ht="24.2" customHeight="1">
      <c r="A170" s="31"/>
      <c r="B170" s="32"/>
      <c r="C170" s="196" t="s">
        <v>366</v>
      </c>
      <c r="D170" s="196" t="s">
        <v>171</v>
      </c>
      <c r="E170" s="197" t="s">
        <v>972</v>
      </c>
      <c r="F170" s="198" t="s">
        <v>973</v>
      </c>
      <c r="G170" s="199" t="s">
        <v>425</v>
      </c>
      <c r="H170" s="200">
        <v>7</v>
      </c>
      <c r="I170" s="201"/>
      <c r="J170" s="202">
        <f t="shared" si="20"/>
        <v>0</v>
      </c>
      <c r="K170" s="198" t="s">
        <v>153</v>
      </c>
      <c r="L170" s="203"/>
      <c r="M170" s="204" t="s">
        <v>1</v>
      </c>
      <c r="N170" s="205" t="s">
        <v>41</v>
      </c>
      <c r="O170" s="68"/>
      <c r="P170" s="192">
        <f t="shared" si="21"/>
        <v>0</v>
      </c>
      <c r="Q170" s="192">
        <v>1.5E-3</v>
      </c>
      <c r="R170" s="192">
        <f t="shared" si="22"/>
        <v>1.0500000000000001E-2</v>
      </c>
      <c r="S170" s="192">
        <v>0</v>
      </c>
      <c r="T170" s="193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175</v>
      </c>
      <c r="AT170" s="194" t="s">
        <v>171</v>
      </c>
      <c r="AU170" s="194" t="s">
        <v>86</v>
      </c>
      <c r="AY170" s="14" t="s">
        <v>147</v>
      </c>
      <c r="BE170" s="195">
        <f t="shared" si="24"/>
        <v>0</v>
      </c>
      <c r="BF170" s="195">
        <f t="shared" si="25"/>
        <v>0</v>
      </c>
      <c r="BG170" s="195">
        <f t="shared" si="26"/>
        <v>0</v>
      </c>
      <c r="BH170" s="195">
        <f t="shared" si="27"/>
        <v>0</v>
      </c>
      <c r="BI170" s="195">
        <f t="shared" si="28"/>
        <v>0</v>
      </c>
      <c r="BJ170" s="14" t="s">
        <v>84</v>
      </c>
      <c r="BK170" s="195">
        <f t="shared" si="29"/>
        <v>0</v>
      </c>
      <c r="BL170" s="14" t="s">
        <v>154</v>
      </c>
      <c r="BM170" s="194" t="s">
        <v>1192</v>
      </c>
    </row>
    <row r="171" spans="1:65" s="2" customFormat="1" ht="24.2" customHeight="1">
      <c r="A171" s="31"/>
      <c r="B171" s="32"/>
      <c r="C171" s="183" t="s">
        <v>370</v>
      </c>
      <c r="D171" s="183" t="s">
        <v>149</v>
      </c>
      <c r="E171" s="184" t="s">
        <v>975</v>
      </c>
      <c r="F171" s="185" t="s">
        <v>976</v>
      </c>
      <c r="G171" s="186" t="s">
        <v>425</v>
      </c>
      <c r="H171" s="187">
        <v>7</v>
      </c>
      <c r="I171" s="188"/>
      <c r="J171" s="189">
        <f t="shared" si="20"/>
        <v>0</v>
      </c>
      <c r="K171" s="185" t="s">
        <v>153</v>
      </c>
      <c r="L171" s="36"/>
      <c r="M171" s="190" t="s">
        <v>1</v>
      </c>
      <c r="N171" s="191" t="s">
        <v>41</v>
      </c>
      <c r="O171" s="68"/>
      <c r="P171" s="192">
        <f t="shared" si="21"/>
        <v>0</v>
      </c>
      <c r="Q171" s="192">
        <v>0</v>
      </c>
      <c r="R171" s="192">
        <f t="shared" si="22"/>
        <v>0</v>
      </c>
      <c r="S171" s="192">
        <v>0</v>
      </c>
      <c r="T171" s="193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86</v>
      </c>
      <c r="AY171" s="14" t="s">
        <v>147</v>
      </c>
      <c r="BE171" s="195">
        <f t="shared" si="24"/>
        <v>0</v>
      </c>
      <c r="BF171" s="195">
        <f t="shared" si="25"/>
        <v>0</v>
      </c>
      <c r="BG171" s="195">
        <f t="shared" si="26"/>
        <v>0</v>
      </c>
      <c r="BH171" s="195">
        <f t="shared" si="27"/>
        <v>0</v>
      </c>
      <c r="BI171" s="195">
        <f t="shared" si="28"/>
        <v>0</v>
      </c>
      <c r="BJ171" s="14" t="s">
        <v>84</v>
      </c>
      <c r="BK171" s="195">
        <f t="shared" si="29"/>
        <v>0</v>
      </c>
      <c r="BL171" s="14" t="s">
        <v>154</v>
      </c>
      <c r="BM171" s="194" t="s">
        <v>1193</v>
      </c>
    </row>
    <row r="172" spans="1:65" s="2" customFormat="1" ht="16.5" customHeight="1">
      <c r="A172" s="31"/>
      <c r="B172" s="32"/>
      <c r="C172" s="196" t="s">
        <v>372</v>
      </c>
      <c r="D172" s="196" t="s">
        <v>171</v>
      </c>
      <c r="E172" s="197" t="s">
        <v>978</v>
      </c>
      <c r="F172" s="198" t="s">
        <v>979</v>
      </c>
      <c r="G172" s="199" t="s">
        <v>425</v>
      </c>
      <c r="H172" s="200">
        <v>7</v>
      </c>
      <c r="I172" s="201"/>
      <c r="J172" s="202">
        <f t="shared" si="20"/>
        <v>0</v>
      </c>
      <c r="K172" s="198" t="s">
        <v>153</v>
      </c>
      <c r="L172" s="203"/>
      <c r="M172" s="204" t="s">
        <v>1</v>
      </c>
      <c r="N172" s="205" t="s">
        <v>41</v>
      </c>
      <c r="O172" s="68"/>
      <c r="P172" s="192">
        <f t="shared" si="21"/>
        <v>0</v>
      </c>
      <c r="Q172" s="192">
        <v>5.0000000000000001E-4</v>
      </c>
      <c r="R172" s="192">
        <f t="shared" si="22"/>
        <v>3.5000000000000001E-3</v>
      </c>
      <c r="S172" s="192">
        <v>0</v>
      </c>
      <c r="T172" s="193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175</v>
      </c>
      <c r="AT172" s="194" t="s">
        <v>171</v>
      </c>
      <c r="AU172" s="194" t="s">
        <v>86</v>
      </c>
      <c r="AY172" s="14" t="s">
        <v>147</v>
      </c>
      <c r="BE172" s="195">
        <f t="shared" si="24"/>
        <v>0</v>
      </c>
      <c r="BF172" s="195">
        <f t="shared" si="25"/>
        <v>0</v>
      </c>
      <c r="BG172" s="195">
        <f t="shared" si="26"/>
        <v>0</v>
      </c>
      <c r="BH172" s="195">
        <f t="shared" si="27"/>
        <v>0</v>
      </c>
      <c r="BI172" s="195">
        <f t="shared" si="28"/>
        <v>0</v>
      </c>
      <c r="BJ172" s="14" t="s">
        <v>84</v>
      </c>
      <c r="BK172" s="195">
        <f t="shared" si="29"/>
        <v>0</v>
      </c>
      <c r="BL172" s="14" t="s">
        <v>154</v>
      </c>
      <c r="BM172" s="194" t="s">
        <v>1194</v>
      </c>
    </row>
    <row r="173" spans="1:65" s="2" customFormat="1" ht="24.2" customHeight="1">
      <c r="A173" s="31"/>
      <c r="B173" s="32"/>
      <c r="C173" s="183" t="s">
        <v>376</v>
      </c>
      <c r="D173" s="183" t="s">
        <v>149</v>
      </c>
      <c r="E173" s="184" t="s">
        <v>797</v>
      </c>
      <c r="F173" s="185" t="s">
        <v>798</v>
      </c>
      <c r="G173" s="186" t="s">
        <v>425</v>
      </c>
      <c r="H173" s="187">
        <v>6</v>
      </c>
      <c r="I173" s="188"/>
      <c r="J173" s="189">
        <f t="shared" si="20"/>
        <v>0</v>
      </c>
      <c r="K173" s="185" t="s">
        <v>153</v>
      </c>
      <c r="L173" s="36"/>
      <c r="M173" s="190" t="s">
        <v>1</v>
      </c>
      <c r="N173" s="191" t="s">
        <v>41</v>
      </c>
      <c r="O173" s="68"/>
      <c r="P173" s="192">
        <f t="shared" si="21"/>
        <v>0</v>
      </c>
      <c r="Q173" s="192">
        <v>8.0000000000000007E-5</v>
      </c>
      <c r="R173" s="192">
        <f t="shared" si="22"/>
        <v>4.8000000000000007E-4</v>
      </c>
      <c r="S173" s="192">
        <v>0</v>
      </c>
      <c r="T173" s="193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154</v>
      </c>
      <c r="AT173" s="194" t="s">
        <v>149</v>
      </c>
      <c r="AU173" s="194" t="s">
        <v>86</v>
      </c>
      <c r="AY173" s="14" t="s">
        <v>147</v>
      </c>
      <c r="BE173" s="195">
        <f t="shared" si="24"/>
        <v>0</v>
      </c>
      <c r="BF173" s="195">
        <f t="shared" si="25"/>
        <v>0</v>
      </c>
      <c r="BG173" s="195">
        <f t="shared" si="26"/>
        <v>0</v>
      </c>
      <c r="BH173" s="195">
        <f t="shared" si="27"/>
        <v>0</v>
      </c>
      <c r="BI173" s="195">
        <f t="shared" si="28"/>
        <v>0</v>
      </c>
      <c r="BJ173" s="14" t="s">
        <v>84</v>
      </c>
      <c r="BK173" s="195">
        <f t="shared" si="29"/>
        <v>0</v>
      </c>
      <c r="BL173" s="14" t="s">
        <v>154</v>
      </c>
      <c r="BM173" s="194" t="s">
        <v>1195</v>
      </c>
    </row>
    <row r="174" spans="1:65" s="2" customFormat="1" ht="16.5" customHeight="1">
      <c r="A174" s="31"/>
      <c r="B174" s="32"/>
      <c r="C174" s="196" t="s">
        <v>380</v>
      </c>
      <c r="D174" s="196" t="s">
        <v>171</v>
      </c>
      <c r="E174" s="197" t="s">
        <v>800</v>
      </c>
      <c r="F174" s="198" t="s">
        <v>801</v>
      </c>
      <c r="G174" s="199" t="s">
        <v>425</v>
      </c>
      <c r="H174" s="200">
        <v>9</v>
      </c>
      <c r="I174" s="201"/>
      <c r="J174" s="202">
        <f t="shared" si="20"/>
        <v>0</v>
      </c>
      <c r="K174" s="198" t="s">
        <v>153</v>
      </c>
      <c r="L174" s="203"/>
      <c r="M174" s="204" t="s">
        <v>1</v>
      </c>
      <c r="N174" s="205" t="s">
        <v>41</v>
      </c>
      <c r="O174" s="68"/>
      <c r="P174" s="192">
        <f t="shared" si="21"/>
        <v>0</v>
      </c>
      <c r="Q174" s="192">
        <v>8.0000000000000004E-4</v>
      </c>
      <c r="R174" s="192">
        <f t="shared" si="22"/>
        <v>7.2000000000000007E-3</v>
      </c>
      <c r="S174" s="192">
        <v>0</v>
      </c>
      <c r="T174" s="193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175</v>
      </c>
      <c r="AT174" s="194" t="s">
        <v>171</v>
      </c>
      <c r="AU174" s="194" t="s">
        <v>86</v>
      </c>
      <c r="AY174" s="14" t="s">
        <v>147</v>
      </c>
      <c r="BE174" s="195">
        <f t="shared" si="24"/>
        <v>0</v>
      </c>
      <c r="BF174" s="195">
        <f t="shared" si="25"/>
        <v>0</v>
      </c>
      <c r="BG174" s="195">
        <f t="shared" si="26"/>
        <v>0</v>
      </c>
      <c r="BH174" s="195">
        <f t="shared" si="27"/>
        <v>0</v>
      </c>
      <c r="BI174" s="195">
        <f t="shared" si="28"/>
        <v>0</v>
      </c>
      <c r="BJ174" s="14" t="s">
        <v>84</v>
      </c>
      <c r="BK174" s="195">
        <f t="shared" si="29"/>
        <v>0</v>
      </c>
      <c r="BL174" s="14" t="s">
        <v>154</v>
      </c>
      <c r="BM174" s="194" t="s">
        <v>1196</v>
      </c>
    </row>
    <row r="175" spans="1:65" s="12" customFormat="1" ht="22.9" customHeight="1">
      <c r="B175" s="167"/>
      <c r="C175" s="168"/>
      <c r="D175" s="169" t="s">
        <v>75</v>
      </c>
      <c r="E175" s="181" t="s">
        <v>191</v>
      </c>
      <c r="F175" s="181" t="s">
        <v>487</v>
      </c>
      <c r="G175" s="168"/>
      <c r="H175" s="168"/>
      <c r="I175" s="171"/>
      <c r="J175" s="182">
        <f>BK175</f>
        <v>0</v>
      </c>
      <c r="K175" s="168"/>
      <c r="L175" s="173"/>
      <c r="M175" s="174"/>
      <c r="N175" s="175"/>
      <c r="O175" s="175"/>
      <c r="P175" s="176">
        <f>SUM(P176:P179)</f>
        <v>0</v>
      </c>
      <c r="Q175" s="175"/>
      <c r="R175" s="176">
        <f>SUM(R176:R179)</f>
        <v>1.332E-2</v>
      </c>
      <c r="S175" s="175"/>
      <c r="T175" s="177">
        <f>SUM(T176:T179)</f>
        <v>5.3999999999999995</v>
      </c>
      <c r="AR175" s="178" t="s">
        <v>84</v>
      </c>
      <c r="AT175" s="179" t="s">
        <v>75</v>
      </c>
      <c r="AU175" s="179" t="s">
        <v>84</v>
      </c>
      <c r="AY175" s="178" t="s">
        <v>147</v>
      </c>
      <c r="BK175" s="180">
        <f>SUM(BK176:BK179)</f>
        <v>0</v>
      </c>
    </row>
    <row r="176" spans="1:65" s="2" customFormat="1" ht="16.5" customHeight="1">
      <c r="A176" s="31"/>
      <c r="B176" s="32"/>
      <c r="C176" s="183" t="s">
        <v>398</v>
      </c>
      <c r="D176" s="183" t="s">
        <v>149</v>
      </c>
      <c r="E176" s="184" t="s">
        <v>866</v>
      </c>
      <c r="F176" s="185" t="s">
        <v>867</v>
      </c>
      <c r="G176" s="186" t="s">
        <v>182</v>
      </c>
      <c r="H176" s="187">
        <v>30</v>
      </c>
      <c r="I176" s="188"/>
      <c r="J176" s="189">
        <f>ROUND(I176*H176,2)</f>
        <v>0</v>
      </c>
      <c r="K176" s="185" t="s">
        <v>153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0.18</v>
      </c>
      <c r="T176" s="193">
        <f>S176*H176</f>
        <v>5.3999999999999995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154</v>
      </c>
      <c r="AT176" s="194" t="s">
        <v>149</v>
      </c>
      <c r="AU176" s="194" t="s">
        <v>86</v>
      </c>
      <c r="AY176" s="14" t="s">
        <v>147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154</v>
      </c>
      <c r="BM176" s="194" t="s">
        <v>1197</v>
      </c>
    </row>
    <row r="177" spans="1:65" s="2" customFormat="1" ht="24.2" customHeight="1">
      <c r="A177" s="31"/>
      <c r="B177" s="32"/>
      <c r="C177" s="183" t="s">
        <v>692</v>
      </c>
      <c r="D177" s="183" t="s">
        <v>149</v>
      </c>
      <c r="E177" s="184" t="s">
        <v>840</v>
      </c>
      <c r="F177" s="185" t="s">
        <v>841</v>
      </c>
      <c r="G177" s="186" t="s">
        <v>182</v>
      </c>
      <c r="H177" s="187">
        <v>148</v>
      </c>
      <c r="I177" s="188"/>
      <c r="J177" s="189">
        <f>ROUND(I177*H177,2)</f>
        <v>0</v>
      </c>
      <c r="K177" s="185" t="s">
        <v>153</v>
      </c>
      <c r="L177" s="36"/>
      <c r="M177" s="190" t="s">
        <v>1</v>
      </c>
      <c r="N177" s="191" t="s">
        <v>41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154</v>
      </c>
      <c r="AT177" s="194" t="s">
        <v>149</v>
      </c>
      <c r="AU177" s="194" t="s">
        <v>86</v>
      </c>
      <c r="AY177" s="14" t="s">
        <v>147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84</v>
      </c>
      <c r="BK177" s="195">
        <f>ROUND(I177*H177,2)</f>
        <v>0</v>
      </c>
      <c r="BL177" s="14" t="s">
        <v>154</v>
      </c>
      <c r="BM177" s="194" t="s">
        <v>1198</v>
      </c>
    </row>
    <row r="178" spans="1:65" s="2" customFormat="1" ht="24.2" customHeight="1">
      <c r="A178" s="31"/>
      <c r="B178" s="32"/>
      <c r="C178" s="183" t="s">
        <v>272</v>
      </c>
      <c r="D178" s="183" t="s">
        <v>149</v>
      </c>
      <c r="E178" s="184" t="s">
        <v>845</v>
      </c>
      <c r="F178" s="185" t="s">
        <v>846</v>
      </c>
      <c r="G178" s="186" t="s">
        <v>182</v>
      </c>
      <c r="H178" s="187">
        <v>148</v>
      </c>
      <c r="I178" s="188"/>
      <c r="J178" s="189">
        <f>ROUND(I178*H178,2)</f>
        <v>0</v>
      </c>
      <c r="K178" s="185" t="s">
        <v>153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9.0000000000000006E-5</v>
      </c>
      <c r="R178" s="192">
        <f>Q178*H178</f>
        <v>1.332E-2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154</v>
      </c>
      <c r="AT178" s="194" t="s">
        <v>149</v>
      </c>
      <c r="AU178" s="194" t="s">
        <v>86</v>
      </c>
      <c r="AY178" s="14" t="s">
        <v>147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154</v>
      </c>
      <c r="BM178" s="194" t="s">
        <v>1199</v>
      </c>
    </row>
    <row r="179" spans="1:65" s="2" customFormat="1" ht="24.2" customHeight="1">
      <c r="A179" s="31"/>
      <c r="B179" s="32"/>
      <c r="C179" s="183" t="s">
        <v>268</v>
      </c>
      <c r="D179" s="183" t="s">
        <v>149</v>
      </c>
      <c r="E179" s="184" t="s">
        <v>180</v>
      </c>
      <c r="F179" s="185" t="s">
        <v>843</v>
      </c>
      <c r="G179" s="186" t="s">
        <v>182</v>
      </c>
      <c r="H179" s="187">
        <v>148</v>
      </c>
      <c r="I179" s="188"/>
      <c r="J179" s="189">
        <f>ROUND(I179*H179,2)</f>
        <v>0</v>
      </c>
      <c r="K179" s="185" t="s">
        <v>153</v>
      </c>
      <c r="L179" s="36"/>
      <c r="M179" s="190" t="s">
        <v>1</v>
      </c>
      <c r="N179" s="191" t="s">
        <v>41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154</v>
      </c>
      <c r="AT179" s="194" t="s">
        <v>149</v>
      </c>
      <c r="AU179" s="194" t="s">
        <v>86</v>
      </c>
      <c r="AY179" s="14" t="s">
        <v>147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84</v>
      </c>
      <c r="BK179" s="195">
        <f>ROUND(I179*H179,2)</f>
        <v>0</v>
      </c>
      <c r="BL179" s="14" t="s">
        <v>154</v>
      </c>
      <c r="BM179" s="194" t="s">
        <v>1200</v>
      </c>
    </row>
    <row r="180" spans="1:65" s="12" customFormat="1" ht="22.9" customHeight="1">
      <c r="B180" s="167"/>
      <c r="C180" s="168"/>
      <c r="D180" s="169" t="s">
        <v>75</v>
      </c>
      <c r="E180" s="181" t="s">
        <v>544</v>
      </c>
      <c r="F180" s="181" t="s">
        <v>545</v>
      </c>
      <c r="G180" s="168"/>
      <c r="H180" s="168"/>
      <c r="I180" s="171"/>
      <c r="J180" s="182">
        <f>BK180</f>
        <v>0</v>
      </c>
      <c r="K180" s="168"/>
      <c r="L180" s="173"/>
      <c r="M180" s="174"/>
      <c r="N180" s="175"/>
      <c r="O180" s="175"/>
      <c r="P180" s="176">
        <f>SUM(P181:P188)</f>
        <v>0</v>
      </c>
      <c r="Q180" s="175"/>
      <c r="R180" s="176">
        <f>SUM(R181:R188)</f>
        <v>0</v>
      </c>
      <c r="S180" s="175"/>
      <c r="T180" s="177">
        <f>SUM(T181:T188)</f>
        <v>0</v>
      </c>
      <c r="AR180" s="178" t="s">
        <v>84</v>
      </c>
      <c r="AT180" s="179" t="s">
        <v>75</v>
      </c>
      <c r="AU180" s="179" t="s">
        <v>84</v>
      </c>
      <c r="AY180" s="178" t="s">
        <v>147</v>
      </c>
      <c r="BK180" s="180">
        <f>SUM(BK181:BK188)</f>
        <v>0</v>
      </c>
    </row>
    <row r="181" spans="1:65" s="2" customFormat="1" ht="21.75" customHeight="1">
      <c r="A181" s="31"/>
      <c r="B181" s="32"/>
      <c r="C181" s="183" t="s">
        <v>276</v>
      </c>
      <c r="D181" s="183" t="s">
        <v>149</v>
      </c>
      <c r="E181" s="184" t="s">
        <v>547</v>
      </c>
      <c r="F181" s="185" t="s">
        <v>548</v>
      </c>
      <c r="G181" s="186" t="s">
        <v>174</v>
      </c>
      <c r="H181" s="187">
        <v>90.89</v>
      </c>
      <c r="I181" s="188"/>
      <c r="J181" s="189">
        <f t="shared" ref="J181:J188" si="30">ROUND(I181*H181,2)</f>
        <v>0</v>
      </c>
      <c r="K181" s="185" t="s">
        <v>153</v>
      </c>
      <c r="L181" s="36"/>
      <c r="M181" s="190" t="s">
        <v>1</v>
      </c>
      <c r="N181" s="191" t="s">
        <v>41</v>
      </c>
      <c r="O181" s="68"/>
      <c r="P181" s="192">
        <f t="shared" ref="P181:P188" si="31">O181*H181</f>
        <v>0</v>
      </c>
      <c r="Q181" s="192">
        <v>0</v>
      </c>
      <c r="R181" s="192">
        <f t="shared" ref="R181:R188" si="32">Q181*H181</f>
        <v>0</v>
      </c>
      <c r="S181" s="192">
        <v>0</v>
      </c>
      <c r="T181" s="193">
        <f t="shared" ref="T181:T188" si="33"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86</v>
      </c>
      <c r="AY181" s="14" t="s">
        <v>147</v>
      </c>
      <c r="BE181" s="195">
        <f t="shared" ref="BE181:BE188" si="34">IF(N181="základní",J181,0)</f>
        <v>0</v>
      </c>
      <c r="BF181" s="195">
        <f t="shared" ref="BF181:BF188" si="35">IF(N181="snížená",J181,0)</f>
        <v>0</v>
      </c>
      <c r="BG181" s="195">
        <f t="shared" ref="BG181:BG188" si="36">IF(N181="zákl. přenesená",J181,0)</f>
        <v>0</v>
      </c>
      <c r="BH181" s="195">
        <f t="shared" ref="BH181:BH188" si="37">IF(N181="sníž. přenesená",J181,0)</f>
        <v>0</v>
      </c>
      <c r="BI181" s="195">
        <f t="shared" ref="BI181:BI188" si="38">IF(N181="nulová",J181,0)</f>
        <v>0</v>
      </c>
      <c r="BJ181" s="14" t="s">
        <v>84</v>
      </c>
      <c r="BK181" s="195">
        <f t="shared" ref="BK181:BK188" si="39">ROUND(I181*H181,2)</f>
        <v>0</v>
      </c>
      <c r="BL181" s="14" t="s">
        <v>154</v>
      </c>
      <c r="BM181" s="194" t="s">
        <v>1201</v>
      </c>
    </row>
    <row r="182" spans="1:65" s="2" customFormat="1" ht="24.2" customHeight="1">
      <c r="A182" s="31"/>
      <c r="B182" s="32"/>
      <c r="C182" s="183" t="s">
        <v>284</v>
      </c>
      <c r="D182" s="183" t="s">
        <v>149</v>
      </c>
      <c r="E182" s="184" t="s">
        <v>551</v>
      </c>
      <c r="F182" s="185" t="s">
        <v>552</v>
      </c>
      <c r="G182" s="186" t="s">
        <v>174</v>
      </c>
      <c r="H182" s="187">
        <v>272.67</v>
      </c>
      <c r="I182" s="188"/>
      <c r="J182" s="189">
        <f t="shared" si="30"/>
        <v>0</v>
      </c>
      <c r="K182" s="185" t="s">
        <v>153</v>
      </c>
      <c r="L182" s="36"/>
      <c r="M182" s="190" t="s">
        <v>1</v>
      </c>
      <c r="N182" s="191" t="s">
        <v>41</v>
      </c>
      <c r="O182" s="68"/>
      <c r="P182" s="192">
        <f t="shared" si="31"/>
        <v>0</v>
      </c>
      <c r="Q182" s="192">
        <v>0</v>
      </c>
      <c r="R182" s="192">
        <f t="shared" si="32"/>
        <v>0</v>
      </c>
      <c r="S182" s="192">
        <v>0</v>
      </c>
      <c r="T182" s="193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154</v>
      </c>
      <c r="AT182" s="194" t="s">
        <v>149</v>
      </c>
      <c r="AU182" s="194" t="s">
        <v>86</v>
      </c>
      <c r="AY182" s="14" t="s">
        <v>147</v>
      </c>
      <c r="BE182" s="195">
        <f t="shared" si="34"/>
        <v>0</v>
      </c>
      <c r="BF182" s="195">
        <f t="shared" si="35"/>
        <v>0</v>
      </c>
      <c r="BG182" s="195">
        <f t="shared" si="36"/>
        <v>0</v>
      </c>
      <c r="BH182" s="195">
        <f t="shared" si="37"/>
        <v>0</v>
      </c>
      <c r="BI182" s="195">
        <f t="shared" si="38"/>
        <v>0</v>
      </c>
      <c r="BJ182" s="14" t="s">
        <v>84</v>
      </c>
      <c r="BK182" s="195">
        <f t="shared" si="39"/>
        <v>0</v>
      </c>
      <c r="BL182" s="14" t="s">
        <v>154</v>
      </c>
      <c r="BM182" s="194" t="s">
        <v>1202</v>
      </c>
    </row>
    <row r="183" spans="1:65" s="2" customFormat="1" ht="16.5" customHeight="1">
      <c r="A183" s="31"/>
      <c r="B183" s="32"/>
      <c r="C183" s="183" t="s">
        <v>292</v>
      </c>
      <c r="D183" s="183" t="s">
        <v>149</v>
      </c>
      <c r="E183" s="184" t="s">
        <v>555</v>
      </c>
      <c r="F183" s="185" t="s">
        <v>556</v>
      </c>
      <c r="G183" s="186" t="s">
        <v>174</v>
      </c>
      <c r="H183" s="187">
        <v>38.311</v>
      </c>
      <c r="I183" s="188"/>
      <c r="J183" s="189">
        <f t="shared" si="30"/>
        <v>0</v>
      </c>
      <c r="K183" s="185" t="s">
        <v>153</v>
      </c>
      <c r="L183" s="36"/>
      <c r="M183" s="190" t="s">
        <v>1</v>
      </c>
      <c r="N183" s="191" t="s">
        <v>41</v>
      </c>
      <c r="O183" s="68"/>
      <c r="P183" s="192">
        <f t="shared" si="31"/>
        <v>0</v>
      </c>
      <c r="Q183" s="192">
        <v>0</v>
      </c>
      <c r="R183" s="192">
        <f t="shared" si="32"/>
        <v>0</v>
      </c>
      <c r="S183" s="192">
        <v>0</v>
      </c>
      <c r="T183" s="193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154</v>
      </c>
      <c r="AT183" s="194" t="s">
        <v>149</v>
      </c>
      <c r="AU183" s="194" t="s">
        <v>86</v>
      </c>
      <c r="AY183" s="14" t="s">
        <v>147</v>
      </c>
      <c r="BE183" s="195">
        <f t="shared" si="34"/>
        <v>0</v>
      </c>
      <c r="BF183" s="195">
        <f t="shared" si="35"/>
        <v>0</v>
      </c>
      <c r="BG183" s="195">
        <f t="shared" si="36"/>
        <v>0</v>
      </c>
      <c r="BH183" s="195">
        <f t="shared" si="37"/>
        <v>0</v>
      </c>
      <c r="BI183" s="195">
        <f t="shared" si="38"/>
        <v>0</v>
      </c>
      <c r="BJ183" s="14" t="s">
        <v>84</v>
      </c>
      <c r="BK183" s="195">
        <f t="shared" si="39"/>
        <v>0</v>
      </c>
      <c r="BL183" s="14" t="s">
        <v>154</v>
      </c>
      <c r="BM183" s="194" t="s">
        <v>1203</v>
      </c>
    </row>
    <row r="184" spans="1:65" s="2" customFormat="1" ht="24.2" customHeight="1">
      <c r="A184" s="31"/>
      <c r="B184" s="32"/>
      <c r="C184" s="183" t="s">
        <v>304</v>
      </c>
      <c r="D184" s="183" t="s">
        <v>149</v>
      </c>
      <c r="E184" s="184" t="s">
        <v>559</v>
      </c>
      <c r="F184" s="185" t="s">
        <v>560</v>
      </c>
      <c r="G184" s="186" t="s">
        <v>174</v>
      </c>
      <c r="H184" s="187">
        <v>98.733000000000004</v>
      </c>
      <c r="I184" s="188"/>
      <c r="J184" s="189">
        <f t="shared" si="30"/>
        <v>0</v>
      </c>
      <c r="K184" s="185" t="s">
        <v>153</v>
      </c>
      <c r="L184" s="36"/>
      <c r="M184" s="190" t="s">
        <v>1</v>
      </c>
      <c r="N184" s="191" t="s">
        <v>41</v>
      </c>
      <c r="O184" s="68"/>
      <c r="P184" s="192">
        <f t="shared" si="31"/>
        <v>0</v>
      </c>
      <c r="Q184" s="192">
        <v>0</v>
      </c>
      <c r="R184" s="192">
        <f t="shared" si="32"/>
        <v>0</v>
      </c>
      <c r="S184" s="192">
        <v>0</v>
      </c>
      <c r="T184" s="193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154</v>
      </c>
      <c r="AT184" s="194" t="s">
        <v>149</v>
      </c>
      <c r="AU184" s="194" t="s">
        <v>86</v>
      </c>
      <c r="AY184" s="14" t="s">
        <v>147</v>
      </c>
      <c r="BE184" s="195">
        <f t="shared" si="34"/>
        <v>0</v>
      </c>
      <c r="BF184" s="195">
        <f t="shared" si="35"/>
        <v>0</v>
      </c>
      <c r="BG184" s="195">
        <f t="shared" si="36"/>
        <v>0</v>
      </c>
      <c r="BH184" s="195">
        <f t="shared" si="37"/>
        <v>0</v>
      </c>
      <c r="BI184" s="195">
        <f t="shared" si="38"/>
        <v>0</v>
      </c>
      <c r="BJ184" s="14" t="s">
        <v>84</v>
      </c>
      <c r="BK184" s="195">
        <f t="shared" si="39"/>
        <v>0</v>
      </c>
      <c r="BL184" s="14" t="s">
        <v>154</v>
      </c>
      <c r="BM184" s="194" t="s">
        <v>1204</v>
      </c>
    </row>
    <row r="185" spans="1:65" s="2" customFormat="1" ht="33" customHeight="1">
      <c r="A185" s="31"/>
      <c r="B185" s="32"/>
      <c r="C185" s="183" t="s">
        <v>402</v>
      </c>
      <c r="D185" s="183" t="s">
        <v>149</v>
      </c>
      <c r="E185" s="184" t="s">
        <v>876</v>
      </c>
      <c r="F185" s="185" t="s">
        <v>877</v>
      </c>
      <c r="G185" s="186" t="s">
        <v>174</v>
      </c>
      <c r="H185" s="187">
        <v>0.51400000000000001</v>
      </c>
      <c r="I185" s="188"/>
      <c r="J185" s="189">
        <f t="shared" si="30"/>
        <v>0</v>
      </c>
      <c r="K185" s="185" t="s">
        <v>153</v>
      </c>
      <c r="L185" s="36"/>
      <c r="M185" s="190" t="s">
        <v>1</v>
      </c>
      <c r="N185" s="191" t="s">
        <v>41</v>
      </c>
      <c r="O185" s="68"/>
      <c r="P185" s="192">
        <f t="shared" si="31"/>
        <v>0</v>
      </c>
      <c r="Q185" s="192">
        <v>0</v>
      </c>
      <c r="R185" s="192">
        <f t="shared" si="32"/>
        <v>0</v>
      </c>
      <c r="S185" s="192">
        <v>0</v>
      </c>
      <c r="T185" s="193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154</v>
      </c>
      <c r="AT185" s="194" t="s">
        <v>149</v>
      </c>
      <c r="AU185" s="194" t="s">
        <v>86</v>
      </c>
      <c r="AY185" s="14" t="s">
        <v>147</v>
      </c>
      <c r="BE185" s="195">
        <f t="shared" si="34"/>
        <v>0</v>
      </c>
      <c r="BF185" s="195">
        <f t="shared" si="35"/>
        <v>0</v>
      </c>
      <c r="BG185" s="195">
        <f t="shared" si="36"/>
        <v>0</v>
      </c>
      <c r="BH185" s="195">
        <f t="shared" si="37"/>
        <v>0</v>
      </c>
      <c r="BI185" s="195">
        <f t="shared" si="38"/>
        <v>0</v>
      </c>
      <c r="BJ185" s="14" t="s">
        <v>84</v>
      </c>
      <c r="BK185" s="195">
        <f t="shared" si="39"/>
        <v>0</v>
      </c>
      <c r="BL185" s="14" t="s">
        <v>154</v>
      </c>
      <c r="BM185" s="194" t="s">
        <v>1205</v>
      </c>
    </row>
    <row r="186" spans="1:65" s="2" customFormat="1" ht="37.9" customHeight="1">
      <c r="A186" s="31"/>
      <c r="B186" s="32"/>
      <c r="C186" s="183" t="s">
        <v>308</v>
      </c>
      <c r="D186" s="183" t="s">
        <v>149</v>
      </c>
      <c r="E186" s="184" t="s">
        <v>563</v>
      </c>
      <c r="F186" s="185" t="s">
        <v>564</v>
      </c>
      <c r="G186" s="186" t="s">
        <v>174</v>
      </c>
      <c r="H186" s="187">
        <v>9.7739999999999991</v>
      </c>
      <c r="I186" s="188"/>
      <c r="J186" s="189">
        <f t="shared" si="30"/>
        <v>0</v>
      </c>
      <c r="K186" s="185" t="s">
        <v>153</v>
      </c>
      <c r="L186" s="36"/>
      <c r="M186" s="190" t="s">
        <v>1</v>
      </c>
      <c r="N186" s="191" t="s">
        <v>41</v>
      </c>
      <c r="O186" s="68"/>
      <c r="P186" s="192">
        <f t="shared" si="31"/>
        <v>0</v>
      </c>
      <c r="Q186" s="192">
        <v>0</v>
      </c>
      <c r="R186" s="192">
        <f t="shared" si="32"/>
        <v>0</v>
      </c>
      <c r="S186" s="192">
        <v>0</v>
      </c>
      <c r="T186" s="193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154</v>
      </c>
      <c r="AT186" s="194" t="s">
        <v>149</v>
      </c>
      <c r="AU186" s="194" t="s">
        <v>86</v>
      </c>
      <c r="AY186" s="14" t="s">
        <v>147</v>
      </c>
      <c r="BE186" s="195">
        <f t="shared" si="34"/>
        <v>0</v>
      </c>
      <c r="BF186" s="195">
        <f t="shared" si="35"/>
        <v>0</v>
      </c>
      <c r="BG186" s="195">
        <f t="shared" si="36"/>
        <v>0</v>
      </c>
      <c r="BH186" s="195">
        <f t="shared" si="37"/>
        <v>0</v>
      </c>
      <c r="BI186" s="195">
        <f t="shared" si="38"/>
        <v>0</v>
      </c>
      <c r="BJ186" s="14" t="s">
        <v>84</v>
      </c>
      <c r="BK186" s="195">
        <f t="shared" si="39"/>
        <v>0</v>
      </c>
      <c r="BL186" s="14" t="s">
        <v>154</v>
      </c>
      <c r="BM186" s="194" t="s">
        <v>1206</v>
      </c>
    </row>
    <row r="187" spans="1:65" s="2" customFormat="1" ht="44.25" customHeight="1">
      <c r="A187" s="31"/>
      <c r="B187" s="32"/>
      <c r="C187" s="183" t="s">
        <v>336</v>
      </c>
      <c r="D187" s="183" t="s">
        <v>149</v>
      </c>
      <c r="E187" s="184" t="s">
        <v>566</v>
      </c>
      <c r="F187" s="185" t="s">
        <v>567</v>
      </c>
      <c r="G187" s="186" t="s">
        <v>174</v>
      </c>
      <c r="H187" s="187">
        <v>90.89</v>
      </c>
      <c r="I187" s="188"/>
      <c r="J187" s="189">
        <f t="shared" si="30"/>
        <v>0</v>
      </c>
      <c r="K187" s="185" t="s">
        <v>153</v>
      </c>
      <c r="L187" s="36"/>
      <c r="M187" s="190" t="s">
        <v>1</v>
      </c>
      <c r="N187" s="191" t="s">
        <v>41</v>
      </c>
      <c r="O187" s="68"/>
      <c r="P187" s="192">
        <f t="shared" si="31"/>
        <v>0</v>
      </c>
      <c r="Q187" s="192">
        <v>0</v>
      </c>
      <c r="R187" s="192">
        <f t="shared" si="32"/>
        <v>0</v>
      </c>
      <c r="S187" s="192">
        <v>0</v>
      </c>
      <c r="T187" s="193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154</v>
      </c>
      <c r="AT187" s="194" t="s">
        <v>149</v>
      </c>
      <c r="AU187" s="194" t="s">
        <v>86</v>
      </c>
      <c r="AY187" s="14" t="s">
        <v>147</v>
      </c>
      <c r="BE187" s="195">
        <f t="shared" si="34"/>
        <v>0</v>
      </c>
      <c r="BF187" s="195">
        <f t="shared" si="35"/>
        <v>0</v>
      </c>
      <c r="BG187" s="195">
        <f t="shared" si="36"/>
        <v>0</v>
      </c>
      <c r="BH187" s="195">
        <f t="shared" si="37"/>
        <v>0</v>
      </c>
      <c r="BI187" s="195">
        <f t="shared" si="38"/>
        <v>0</v>
      </c>
      <c r="BJ187" s="14" t="s">
        <v>84</v>
      </c>
      <c r="BK187" s="195">
        <f t="shared" si="39"/>
        <v>0</v>
      </c>
      <c r="BL187" s="14" t="s">
        <v>154</v>
      </c>
      <c r="BM187" s="194" t="s">
        <v>1207</v>
      </c>
    </row>
    <row r="188" spans="1:65" s="2" customFormat="1" ht="44.25" customHeight="1">
      <c r="A188" s="31"/>
      <c r="B188" s="32"/>
      <c r="C188" s="183" t="s">
        <v>296</v>
      </c>
      <c r="D188" s="183" t="s">
        <v>149</v>
      </c>
      <c r="E188" s="184" t="s">
        <v>570</v>
      </c>
      <c r="F188" s="185" t="s">
        <v>571</v>
      </c>
      <c r="G188" s="186" t="s">
        <v>174</v>
      </c>
      <c r="H188" s="187">
        <v>28.023</v>
      </c>
      <c r="I188" s="188"/>
      <c r="J188" s="189">
        <f t="shared" si="30"/>
        <v>0</v>
      </c>
      <c r="K188" s="185" t="s">
        <v>153</v>
      </c>
      <c r="L188" s="36"/>
      <c r="M188" s="190" t="s">
        <v>1</v>
      </c>
      <c r="N188" s="191" t="s">
        <v>41</v>
      </c>
      <c r="O188" s="68"/>
      <c r="P188" s="192">
        <f t="shared" si="31"/>
        <v>0</v>
      </c>
      <c r="Q188" s="192">
        <v>0</v>
      </c>
      <c r="R188" s="192">
        <f t="shared" si="32"/>
        <v>0</v>
      </c>
      <c r="S188" s="192">
        <v>0</v>
      </c>
      <c r="T188" s="193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154</v>
      </c>
      <c r="AT188" s="194" t="s">
        <v>149</v>
      </c>
      <c r="AU188" s="194" t="s">
        <v>86</v>
      </c>
      <c r="AY188" s="14" t="s">
        <v>147</v>
      </c>
      <c r="BE188" s="195">
        <f t="shared" si="34"/>
        <v>0</v>
      </c>
      <c r="BF188" s="195">
        <f t="shared" si="35"/>
        <v>0</v>
      </c>
      <c r="BG188" s="195">
        <f t="shared" si="36"/>
        <v>0</v>
      </c>
      <c r="BH188" s="195">
        <f t="shared" si="37"/>
        <v>0</v>
      </c>
      <c r="BI188" s="195">
        <f t="shared" si="38"/>
        <v>0</v>
      </c>
      <c r="BJ188" s="14" t="s">
        <v>84</v>
      </c>
      <c r="BK188" s="195">
        <f t="shared" si="39"/>
        <v>0</v>
      </c>
      <c r="BL188" s="14" t="s">
        <v>154</v>
      </c>
      <c r="BM188" s="194" t="s">
        <v>1208</v>
      </c>
    </row>
    <row r="189" spans="1:65" s="12" customFormat="1" ht="22.9" customHeight="1">
      <c r="B189" s="167"/>
      <c r="C189" s="168"/>
      <c r="D189" s="169" t="s">
        <v>75</v>
      </c>
      <c r="E189" s="181" t="s">
        <v>573</v>
      </c>
      <c r="F189" s="181" t="s">
        <v>574</v>
      </c>
      <c r="G189" s="168"/>
      <c r="H189" s="168"/>
      <c r="I189" s="171"/>
      <c r="J189" s="182">
        <f>BK189</f>
        <v>0</v>
      </c>
      <c r="K189" s="168"/>
      <c r="L189" s="173"/>
      <c r="M189" s="174"/>
      <c r="N189" s="175"/>
      <c r="O189" s="175"/>
      <c r="P189" s="176">
        <f>SUM(P190:P191)</f>
        <v>0</v>
      </c>
      <c r="Q189" s="175"/>
      <c r="R189" s="176">
        <f>SUM(R190:R191)</f>
        <v>0</v>
      </c>
      <c r="S189" s="175"/>
      <c r="T189" s="177">
        <f>SUM(T190:T191)</f>
        <v>0</v>
      </c>
      <c r="AR189" s="178" t="s">
        <v>84</v>
      </c>
      <c r="AT189" s="179" t="s">
        <v>75</v>
      </c>
      <c r="AU189" s="179" t="s">
        <v>84</v>
      </c>
      <c r="AY189" s="178" t="s">
        <v>147</v>
      </c>
      <c r="BK189" s="180">
        <f>SUM(BK190:BK191)</f>
        <v>0</v>
      </c>
    </row>
    <row r="190" spans="1:65" s="2" customFormat="1" ht="33" customHeight="1">
      <c r="A190" s="31"/>
      <c r="B190" s="32"/>
      <c r="C190" s="183" t="s">
        <v>288</v>
      </c>
      <c r="D190" s="183" t="s">
        <v>149</v>
      </c>
      <c r="E190" s="184" t="s">
        <v>576</v>
      </c>
      <c r="F190" s="185" t="s">
        <v>577</v>
      </c>
      <c r="G190" s="186" t="s">
        <v>174</v>
      </c>
      <c r="H190" s="187">
        <v>56.811</v>
      </c>
      <c r="I190" s="188"/>
      <c r="J190" s="189">
        <f>ROUND(I190*H190,2)</f>
        <v>0</v>
      </c>
      <c r="K190" s="185" t="s">
        <v>153</v>
      </c>
      <c r="L190" s="36"/>
      <c r="M190" s="190" t="s">
        <v>1</v>
      </c>
      <c r="N190" s="191" t="s">
        <v>41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154</v>
      </c>
      <c r="AT190" s="194" t="s">
        <v>149</v>
      </c>
      <c r="AU190" s="194" t="s">
        <v>86</v>
      </c>
      <c r="AY190" s="14" t="s">
        <v>147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154</v>
      </c>
      <c r="BM190" s="194" t="s">
        <v>1209</v>
      </c>
    </row>
    <row r="191" spans="1:65" s="2" customFormat="1" ht="24.2" customHeight="1">
      <c r="A191" s="31"/>
      <c r="B191" s="32"/>
      <c r="C191" s="183" t="s">
        <v>316</v>
      </c>
      <c r="D191" s="183" t="s">
        <v>149</v>
      </c>
      <c r="E191" s="184" t="s">
        <v>883</v>
      </c>
      <c r="F191" s="185" t="s">
        <v>884</v>
      </c>
      <c r="G191" s="186" t="s">
        <v>174</v>
      </c>
      <c r="H191" s="187">
        <v>2.3690000000000002</v>
      </c>
      <c r="I191" s="188"/>
      <c r="J191" s="189">
        <f>ROUND(I191*H191,2)</f>
        <v>0</v>
      </c>
      <c r="K191" s="185" t="s">
        <v>153</v>
      </c>
      <c r="L191" s="36"/>
      <c r="M191" s="190" t="s">
        <v>1</v>
      </c>
      <c r="N191" s="191" t="s">
        <v>41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154</v>
      </c>
      <c r="AT191" s="194" t="s">
        <v>149</v>
      </c>
      <c r="AU191" s="194" t="s">
        <v>86</v>
      </c>
      <c r="AY191" s="14" t="s">
        <v>147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84</v>
      </c>
      <c r="BK191" s="195">
        <f>ROUND(I191*H191,2)</f>
        <v>0</v>
      </c>
      <c r="BL191" s="14" t="s">
        <v>154</v>
      </c>
      <c r="BM191" s="194" t="s">
        <v>1210</v>
      </c>
    </row>
    <row r="192" spans="1:65" s="12" customFormat="1" ht="25.9" customHeight="1">
      <c r="B192" s="167"/>
      <c r="C192" s="168"/>
      <c r="D192" s="169" t="s">
        <v>75</v>
      </c>
      <c r="E192" s="170" t="s">
        <v>579</v>
      </c>
      <c r="F192" s="170" t="s">
        <v>580</v>
      </c>
      <c r="G192" s="168"/>
      <c r="H192" s="168"/>
      <c r="I192" s="171"/>
      <c r="J192" s="172">
        <f>BK192</f>
        <v>0</v>
      </c>
      <c r="K192" s="168"/>
      <c r="L192" s="173"/>
      <c r="M192" s="174"/>
      <c r="N192" s="175"/>
      <c r="O192" s="175"/>
      <c r="P192" s="176">
        <f>P193</f>
        <v>0</v>
      </c>
      <c r="Q192" s="175"/>
      <c r="R192" s="176">
        <f>R193</f>
        <v>9.9050000000000006E-3</v>
      </c>
      <c r="S192" s="175"/>
      <c r="T192" s="177">
        <f>T193</f>
        <v>0</v>
      </c>
      <c r="AR192" s="178" t="s">
        <v>86</v>
      </c>
      <c r="AT192" s="179" t="s">
        <v>75</v>
      </c>
      <c r="AU192" s="179" t="s">
        <v>76</v>
      </c>
      <c r="AY192" s="178" t="s">
        <v>147</v>
      </c>
      <c r="BK192" s="180">
        <f>BK193</f>
        <v>0</v>
      </c>
    </row>
    <row r="193" spans="1:65" s="12" customFormat="1" ht="22.9" customHeight="1">
      <c r="B193" s="167"/>
      <c r="C193" s="168"/>
      <c r="D193" s="169" t="s">
        <v>75</v>
      </c>
      <c r="E193" s="181" t="s">
        <v>994</v>
      </c>
      <c r="F193" s="181" t="s">
        <v>995</v>
      </c>
      <c r="G193" s="168"/>
      <c r="H193" s="168"/>
      <c r="I193" s="171"/>
      <c r="J193" s="182">
        <f>BK193</f>
        <v>0</v>
      </c>
      <c r="K193" s="168"/>
      <c r="L193" s="173"/>
      <c r="M193" s="174"/>
      <c r="N193" s="175"/>
      <c r="O193" s="175"/>
      <c r="P193" s="176">
        <f>SUM(P194:P195)</f>
        <v>0</v>
      </c>
      <c r="Q193" s="175"/>
      <c r="R193" s="176">
        <f>SUM(R194:R195)</f>
        <v>9.9050000000000006E-3</v>
      </c>
      <c r="S193" s="175"/>
      <c r="T193" s="177">
        <f>SUM(T194:T195)</f>
        <v>0</v>
      </c>
      <c r="AR193" s="178" t="s">
        <v>86</v>
      </c>
      <c r="AT193" s="179" t="s">
        <v>75</v>
      </c>
      <c r="AU193" s="179" t="s">
        <v>84</v>
      </c>
      <c r="AY193" s="178" t="s">
        <v>147</v>
      </c>
      <c r="BK193" s="180">
        <f>SUM(BK194:BK195)</f>
        <v>0</v>
      </c>
    </row>
    <row r="194" spans="1:65" s="2" customFormat="1" ht="24.2" customHeight="1">
      <c r="A194" s="31"/>
      <c r="B194" s="32"/>
      <c r="C194" s="183" t="s">
        <v>406</v>
      </c>
      <c r="D194" s="183" t="s">
        <v>149</v>
      </c>
      <c r="E194" s="184" t="s">
        <v>996</v>
      </c>
      <c r="F194" s="185" t="s">
        <v>997</v>
      </c>
      <c r="G194" s="186" t="s">
        <v>425</v>
      </c>
      <c r="H194" s="187">
        <v>7</v>
      </c>
      <c r="I194" s="188"/>
      <c r="J194" s="189">
        <f>ROUND(I194*H194,2)</f>
        <v>0</v>
      </c>
      <c r="K194" s="185" t="s">
        <v>153</v>
      </c>
      <c r="L194" s="36"/>
      <c r="M194" s="190" t="s">
        <v>1</v>
      </c>
      <c r="N194" s="191" t="s">
        <v>41</v>
      </c>
      <c r="O194" s="68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218</v>
      </c>
      <c r="AT194" s="194" t="s">
        <v>149</v>
      </c>
      <c r="AU194" s="194" t="s">
        <v>86</v>
      </c>
      <c r="AY194" s="14" t="s">
        <v>147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4" t="s">
        <v>84</v>
      </c>
      <c r="BK194" s="195">
        <f>ROUND(I194*H194,2)</f>
        <v>0</v>
      </c>
      <c r="BL194" s="14" t="s">
        <v>218</v>
      </c>
      <c r="BM194" s="194" t="s">
        <v>1211</v>
      </c>
    </row>
    <row r="195" spans="1:65" s="2" customFormat="1" ht="24.2" customHeight="1">
      <c r="A195" s="31"/>
      <c r="B195" s="32"/>
      <c r="C195" s="183" t="s">
        <v>352</v>
      </c>
      <c r="D195" s="183" t="s">
        <v>149</v>
      </c>
      <c r="E195" s="184" t="s">
        <v>999</v>
      </c>
      <c r="F195" s="185" t="s">
        <v>1000</v>
      </c>
      <c r="G195" s="186" t="s">
        <v>182</v>
      </c>
      <c r="H195" s="187">
        <v>3.5</v>
      </c>
      <c r="I195" s="188"/>
      <c r="J195" s="189">
        <f>ROUND(I195*H195,2)</f>
        <v>0</v>
      </c>
      <c r="K195" s="185" t="s">
        <v>153</v>
      </c>
      <c r="L195" s="36"/>
      <c r="M195" s="206" t="s">
        <v>1</v>
      </c>
      <c r="N195" s="207" t="s">
        <v>41</v>
      </c>
      <c r="O195" s="208"/>
      <c r="P195" s="209">
        <f>O195*H195</f>
        <v>0</v>
      </c>
      <c r="Q195" s="209">
        <v>2.8300000000000001E-3</v>
      </c>
      <c r="R195" s="209">
        <f>Q195*H195</f>
        <v>9.9050000000000006E-3</v>
      </c>
      <c r="S195" s="209">
        <v>0</v>
      </c>
      <c r="T195" s="21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218</v>
      </c>
      <c r="AT195" s="194" t="s">
        <v>149</v>
      </c>
      <c r="AU195" s="194" t="s">
        <v>86</v>
      </c>
      <c r="AY195" s="14" t="s">
        <v>147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84</v>
      </c>
      <c r="BK195" s="195">
        <f>ROUND(I195*H195,2)</f>
        <v>0</v>
      </c>
      <c r="BL195" s="14" t="s">
        <v>218</v>
      </c>
      <c r="BM195" s="194" t="s">
        <v>1212</v>
      </c>
    </row>
    <row r="196" spans="1:65" s="2" customFormat="1" ht="6.95" customHeight="1">
      <c r="A196" s="3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36"/>
      <c r="M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</sheetData>
  <sheetProtection algorithmName="SHA-512" hashValue="AR3qVCol/klYRwo02vJ6sWqMzM4VAQ7DoLDk2o3fKSXGZ+N3STkdVYtdgK6olYSaUzNTZ8ZLlVLwmd1CjxOpTA==" saltValue="9OXCfy/FG3CvEdvTTdPM6B/GsVOoYE32PGrmIQbP4yW0d+ucyCk4zD5lzeEDICiOGtu10H24yG/J34u6q0ulWQ==" spinCount="100000" sheet="1" objects="1" scenarios="1" formatColumns="0" formatRows="0" autoFilter="0"/>
  <autoFilter ref="C126:K19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107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114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Rekonstrukce ul. Královská cesta (úsek Polepská - Vávrova), Kolín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115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1213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6. 12. 2022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ROUND((SUM(BE129:BE185)),  2)</f>
        <v>0</v>
      </c>
      <c r="G33" s="31"/>
      <c r="H33" s="31"/>
      <c r="I33" s="121">
        <v>0.21</v>
      </c>
      <c r="J33" s="120">
        <f>ROUND(((SUM(BE129:BE185))*I33),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ROUND((SUM(BF129:BF185)),  2)</f>
        <v>0</v>
      </c>
      <c r="G34" s="31"/>
      <c r="H34" s="31"/>
      <c r="I34" s="121">
        <v>0.15</v>
      </c>
      <c r="J34" s="120">
        <f>ROUND(((SUM(BF129:BF185))*I34),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ROUND((SUM(BG129:BG185)),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ROUND((SUM(BH129:BH185)),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ROUND((SUM(BI129:BI185)),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Rekonstrukce ul. Královská cesta (úsek Polepská - Vávrova), Kolín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400 - Elektro a sdělovací kabely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Kolín</v>
      </c>
      <c r="G89" s="33"/>
      <c r="H89" s="33"/>
      <c r="I89" s="26" t="s">
        <v>22</v>
      </c>
      <c r="J89" s="63" t="str">
        <f>IF(J12="","",J12)</f>
        <v>6. 12. 2022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Kolín</v>
      </c>
      <c r="G91" s="33"/>
      <c r="H91" s="33"/>
      <c r="I91" s="26" t="s">
        <v>30</v>
      </c>
      <c r="J91" s="29" t="str">
        <f>E21</f>
        <v>TIMAO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118</v>
      </c>
      <c r="D94" s="141"/>
      <c r="E94" s="141"/>
      <c r="F94" s="141"/>
      <c r="G94" s="141"/>
      <c r="H94" s="141"/>
      <c r="I94" s="141"/>
      <c r="J94" s="142" t="s">
        <v>119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120</v>
      </c>
      <c r="D96" s="33"/>
      <c r="E96" s="33"/>
      <c r="F96" s="33"/>
      <c r="G96" s="33"/>
      <c r="H96" s="33"/>
      <c r="I96" s="33"/>
      <c r="J96" s="81">
        <f>J129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121</v>
      </c>
    </row>
    <row r="97" spans="1:31" s="9" customFormat="1" ht="24.95" customHeight="1">
      <c r="B97" s="144"/>
      <c r="C97" s="145"/>
      <c r="D97" s="146" t="s">
        <v>122</v>
      </c>
      <c r="E97" s="147"/>
      <c r="F97" s="147"/>
      <c r="G97" s="147"/>
      <c r="H97" s="147"/>
      <c r="I97" s="147"/>
      <c r="J97" s="148">
        <f>J130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1214</v>
      </c>
      <c r="E98" s="153"/>
      <c r="F98" s="153"/>
      <c r="G98" s="153"/>
      <c r="H98" s="153"/>
      <c r="I98" s="153"/>
      <c r="J98" s="154">
        <f>J131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1215</v>
      </c>
      <c r="E99" s="153"/>
      <c r="F99" s="153"/>
      <c r="G99" s="153"/>
      <c r="H99" s="153"/>
      <c r="I99" s="153"/>
      <c r="J99" s="154">
        <f>J134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1216</v>
      </c>
      <c r="E100" s="153"/>
      <c r="F100" s="153"/>
      <c r="G100" s="153"/>
      <c r="H100" s="153"/>
      <c r="I100" s="153"/>
      <c r="J100" s="154">
        <f>J137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1217</v>
      </c>
      <c r="E101" s="153"/>
      <c r="F101" s="153"/>
      <c r="G101" s="153"/>
      <c r="H101" s="153"/>
      <c r="I101" s="153"/>
      <c r="J101" s="154">
        <f>J140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1218</v>
      </c>
      <c r="E102" s="153"/>
      <c r="F102" s="153"/>
      <c r="G102" s="153"/>
      <c r="H102" s="153"/>
      <c r="I102" s="153"/>
      <c r="J102" s="154">
        <f>J144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1219</v>
      </c>
      <c r="E103" s="153"/>
      <c r="F103" s="153"/>
      <c r="G103" s="153"/>
      <c r="H103" s="153"/>
      <c r="I103" s="153"/>
      <c r="J103" s="154">
        <f>J147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1220</v>
      </c>
      <c r="E104" s="153"/>
      <c r="F104" s="153"/>
      <c r="G104" s="153"/>
      <c r="H104" s="153"/>
      <c r="I104" s="153"/>
      <c r="J104" s="154">
        <f>J149</f>
        <v>0</v>
      </c>
      <c r="K104" s="151"/>
      <c r="L104" s="155"/>
    </row>
    <row r="105" spans="1:31" s="10" customFormat="1" ht="19.899999999999999" customHeight="1">
      <c r="B105" s="150"/>
      <c r="C105" s="151"/>
      <c r="D105" s="152" t="s">
        <v>1221</v>
      </c>
      <c r="E105" s="153"/>
      <c r="F105" s="153"/>
      <c r="G105" s="153"/>
      <c r="H105" s="153"/>
      <c r="I105" s="153"/>
      <c r="J105" s="154">
        <f>J151</f>
        <v>0</v>
      </c>
      <c r="K105" s="151"/>
      <c r="L105" s="155"/>
    </row>
    <row r="106" spans="1:31" s="10" customFormat="1" ht="19.899999999999999" customHeight="1">
      <c r="B106" s="150"/>
      <c r="C106" s="151"/>
      <c r="D106" s="152" t="s">
        <v>1222</v>
      </c>
      <c r="E106" s="153"/>
      <c r="F106" s="153"/>
      <c r="G106" s="153"/>
      <c r="H106" s="153"/>
      <c r="I106" s="153"/>
      <c r="J106" s="154">
        <f>J157</f>
        <v>0</v>
      </c>
      <c r="K106" s="151"/>
      <c r="L106" s="155"/>
    </row>
    <row r="107" spans="1:31" s="10" customFormat="1" ht="19.899999999999999" customHeight="1">
      <c r="B107" s="150"/>
      <c r="C107" s="151"/>
      <c r="D107" s="152" t="s">
        <v>1223</v>
      </c>
      <c r="E107" s="153"/>
      <c r="F107" s="153"/>
      <c r="G107" s="153"/>
      <c r="H107" s="153"/>
      <c r="I107" s="153"/>
      <c r="J107" s="154">
        <f>J159</f>
        <v>0</v>
      </c>
      <c r="K107" s="151"/>
      <c r="L107" s="155"/>
    </row>
    <row r="108" spans="1:31" s="10" customFormat="1" ht="19.899999999999999" customHeight="1">
      <c r="B108" s="150"/>
      <c r="C108" s="151"/>
      <c r="D108" s="152" t="s">
        <v>1224</v>
      </c>
      <c r="E108" s="153"/>
      <c r="F108" s="153"/>
      <c r="G108" s="153"/>
      <c r="H108" s="153"/>
      <c r="I108" s="153"/>
      <c r="J108" s="154">
        <f>J175</f>
        <v>0</v>
      </c>
      <c r="K108" s="151"/>
      <c r="L108" s="155"/>
    </row>
    <row r="109" spans="1:31" s="10" customFormat="1" ht="19.899999999999999" customHeight="1">
      <c r="B109" s="150"/>
      <c r="C109" s="151"/>
      <c r="D109" s="152" t="s">
        <v>1225</v>
      </c>
      <c r="E109" s="153"/>
      <c r="F109" s="153"/>
      <c r="G109" s="153"/>
      <c r="H109" s="153"/>
      <c r="I109" s="153"/>
      <c r="J109" s="154">
        <f>J179</f>
        <v>0</v>
      </c>
      <c r="K109" s="151"/>
      <c r="L109" s="155"/>
    </row>
    <row r="110" spans="1:31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132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59" t="str">
        <f>E7</f>
        <v>Rekonstrukce ul. Královská cesta (úsek Polepská - Vávrova), Kolín</v>
      </c>
      <c r="F119" s="260"/>
      <c r="G119" s="260"/>
      <c r="H119" s="260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115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15" t="str">
        <f>E9</f>
        <v>400 - Elektro a sdělovací kabely</v>
      </c>
      <c r="F121" s="261"/>
      <c r="G121" s="261"/>
      <c r="H121" s="261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F12</f>
        <v>Kolín</v>
      </c>
      <c r="G123" s="33"/>
      <c r="H123" s="33"/>
      <c r="I123" s="26" t="s">
        <v>22</v>
      </c>
      <c r="J123" s="63" t="str">
        <f>IF(J12="","",J12)</f>
        <v>6. 12. 2022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24</v>
      </c>
      <c r="D125" s="33"/>
      <c r="E125" s="33"/>
      <c r="F125" s="24" t="str">
        <f>E15</f>
        <v>Město Kolín</v>
      </c>
      <c r="G125" s="33"/>
      <c r="H125" s="33"/>
      <c r="I125" s="26" t="s">
        <v>30</v>
      </c>
      <c r="J125" s="29" t="str">
        <f>E21</f>
        <v>TIMAO s.r.o.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28</v>
      </c>
      <c r="D126" s="33"/>
      <c r="E126" s="33"/>
      <c r="F126" s="24" t="str">
        <f>IF(E18="","",E18)</f>
        <v>Vyplň údaj</v>
      </c>
      <c r="G126" s="33"/>
      <c r="H126" s="33"/>
      <c r="I126" s="26" t="s">
        <v>33</v>
      </c>
      <c r="J126" s="29" t="str">
        <f>E24</f>
        <v xml:space="preserve"> 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56"/>
      <c r="B128" s="157"/>
      <c r="C128" s="158" t="s">
        <v>133</v>
      </c>
      <c r="D128" s="159" t="s">
        <v>61</v>
      </c>
      <c r="E128" s="159" t="s">
        <v>57</v>
      </c>
      <c r="F128" s="159" t="s">
        <v>58</v>
      </c>
      <c r="G128" s="159" t="s">
        <v>134</v>
      </c>
      <c r="H128" s="159" t="s">
        <v>135</v>
      </c>
      <c r="I128" s="159" t="s">
        <v>136</v>
      </c>
      <c r="J128" s="159" t="s">
        <v>119</v>
      </c>
      <c r="K128" s="160" t="s">
        <v>137</v>
      </c>
      <c r="L128" s="161"/>
      <c r="M128" s="72" t="s">
        <v>1</v>
      </c>
      <c r="N128" s="73" t="s">
        <v>40</v>
      </c>
      <c r="O128" s="73" t="s">
        <v>138</v>
      </c>
      <c r="P128" s="73" t="s">
        <v>139</v>
      </c>
      <c r="Q128" s="73" t="s">
        <v>140</v>
      </c>
      <c r="R128" s="73" t="s">
        <v>141</v>
      </c>
      <c r="S128" s="73" t="s">
        <v>142</v>
      </c>
      <c r="T128" s="74" t="s">
        <v>143</v>
      </c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</row>
    <row r="129" spans="1:65" s="2" customFormat="1" ht="22.9" customHeight="1">
      <c r="A129" s="31"/>
      <c r="B129" s="32"/>
      <c r="C129" s="79" t="s">
        <v>144</v>
      </c>
      <c r="D129" s="33"/>
      <c r="E129" s="33"/>
      <c r="F129" s="33"/>
      <c r="G129" s="33"/>
      <c r="H129" s="33"/>
      <c r="I129" s="33"/>
      <c r="J129" s="162">
        <f>BK129</f>
        <v>0</v>
      </c>
      <c r="K129" s="33"/>
      <c r="L129" s="36"/>
      <c r="M129" s="75"/>
      <c r="N129" s="163"/>
      <c r="O129" s="76"/>
      <c r="P129" s="164">
        <f>P130</f>
        <v>0</v>
      </c>
      <c r="Q129" s="76"/>
      <c r="R129" s="164">
        <f>R130</f>
        <v>0</v>
      </c>
      <c r="S129" s="76"/>
      <c r="T129" s="165">
        <f>T130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75</v>
      </c>
      <c r="AU129" s="14" t="s">
        <v>121</v>
      </c>
      <c r="BK129" s="166">
        <f>BK130</f>
        <v>0</v>
      </c>
    </row>
    <row r="130" spans="1:65" s="12" customFormat="1" ht="25.9" customHeight="1">
      <c r="B130" s="167"/>
      <c r="C130" s="168"/>
      <c r="D130" s="169" t="s">
        <v>75</v>
      </c>
      <c r="E130" s="170" t="s">
        <v>145</v>
      </c>
      <c r="F130" s="170" t="s">
        <v>146</v>
      </c>
      <c r="G130" s="168"/>
      <c r="H130" s="168"/>
      <c r="I130" s="171"/>
      <c r="J130" s="172">
        <f>BK130</f>
        <v>0</v>
      </c>
      <c r="K130" s="168"/>
      <c r="L130" s="173"/>
      <c r="M130" s="174"/>
      <c r="N130" s="175"/>
      <c r="O130" s="175"/>
      <c r="P130" s="176">
        <f>P131+P134+P137+P140+P144+P147+P149+P151+P157+P159+P175+P179</f>
        <v>0</v>
      </c>
      <c r="Q130" s="175"/>
      <c r="R130" s="176">
        <f>R131+R134+R137+R140+R144+R147+R149+R151+R157+R159+R175+R179</f>
        <v>0</v>
      </c>
      <c r="S130" s="175"/>
      <c r="T130" s="177">
        <f>T131+T134+T137+T140+T144+T147+T149+T151+T157+T159+T175+T179</f>
        <v>0</v>
      </c>
      <c r="AR130" s="178" t="s">
        <v>84</v>
      </c>
      <c r="AT130" s="179" t="s">
        <v>75</v>
      </c>
      <c r="AU130" s="179" t="s">
        <v>76</v>
      </c>
      <c r="AY130" s="178" t="s">
        <v>147</v>
      </c>
      <c r="BK130" s="180">
        <f>BK131+BK134+BK137+BK140+BK144+BK147+BK149+BK151+BK157+BK159+BK175+BK179</f>
        <v>0</v>
      </c>
    </row>
    <row r="131" spans="1:65" s="12" customFormat="1" ht="22.9" customHeight="1">
      <c r="B131" s="167"/>
      <c r="C131" s="168"/>
      <c r="D131" s="169" t="s">
        <v>75</v>
      </c>
      <c r="E131" s="181" t="s">
        <v>1226</v>
      </c>
      <c r="F131" s="181" t="s">
        <v>1227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SUM(P132:P133)</f>
        <v>0</v>
      </c>
      <c r="Q131" s="175"/>
      <c r="R131" s="176">
        <f>SUM(R132:R133)</f>
        <v>0</v>
      </c>
      <c r="S131" s="175"/>
      <c r="T131" s="177">
        <f>SUM(T132:T133)</f>
        <v>0</v>
      </c>
      <c r="AR131" s="178" t="s">
        <v>84</v>
      </c>
      <c r="AT131" s="179" t="s">
        <v>75</v>
      </c>
      <c r="AU131" s="179" t="s">
        <v>84</v>
      </c>
      <c r="AY131" s="178" t="s">
        <v>147</v>
      </c>
      <c r="BK131" s="180">
        <f>SUM(BK132:BK133)</f>
        <v>0</v>
      </c>
    </row>
    <row r="132" spans="1:65" s="2" customFormat="1" ht="16.5" customHeight="1">
      <c r="A132" s="31"/>
      <c r="B132" s="32"/>
      <c r="C132" s="183" t="s">
        <v>84</v>
      </c>
      <c r="D132" s="183" t="s">
        <v>149</v>
      </c>
      <c r="E132" s="184" t="s">
        <v>1228</v>
      </c>
      <c r="F132" s="185" t="s">
        <v>1229</v>
      </c>
      <c r="G132" s="186" t="s">
        <v>182</v>
      </c>
      <c r="H132" s="187">
        <v>145</v>
      </c>
      <c r="I132" s="188"/>
      <c r="J132" s="189">
        <f>ROUND(I132*H132,2)</f>
        <v>0</v>
      </c>
      <c r="K132" s="185" t="s">
        <v>1</v>
      </c>
      <c r="L132" s="36"/>
      <c r="M132" s="190" t="s">
        <v>1</v>
      </c>
      <c r="N132" s="191" t="s">
        <v>41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154</v>
      </c>
      <c r="AT132" s="194" t="s">
        <v>149</v>
      </c>
      <c r="AU132" s="194" t="s">
        <v>86</v>
      </c>
      <c r="AY132" s="14" t="s">
        <v>147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154</v>
      </c>
      <c r="BM132" s="194" t="s">
        <v>1230</v>
      </c>
    </row>
    <row r="133" spans="1:65" s="2" customFormat="1" ht="16.5" customHeight="1">
      <c r="A133" s="31"/>
      <c r="B133" s="32"/>
      <c r="C133" s="183" t="s">
        <v>86</v>
      </c>
      <c r="D133" s="183" t="s">
        <v>149</v>
      </c>
      <c r="E133" s="184" t="s">
        <v>1231</v>
      </c>
      <c r="F133" s="185" t="s">
        <v>1232</v>
      </c>
      <c r="G133" s="186" t="s">
        <v>182</v>
      </c>
      <c r="H133" s="187">
        <v>620</v>
      </c>
      <c r="I133" s="188"/>
      <c r="J133" s="189">
        <f>ROUND(I133*H133,2)</f>
        <v>0</v>
      </c>
      <c r="K133" s="185" t="s">
        <v>1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1233</v>
      </c>
      <c r="AT133" s="194" t="s">
        <v>149</v>
      </c>
      <c r="AU133" s="194" t="s">
        <v>86</v>
      </c>
      <c r="AY133" s="14" t="s">
        <v>147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1233</v>
      </c>
      <c r="BM133" s="194" t="s">
        <v>1234</v>
      </c>
    </row>
    <row r="134" spans="1:65" s="12" customFormat="1" ht="22.9" customHeight="1">
      <c r="B134" s="167"/>
      <c r="C134" s="168"/>
      <c r="D134" s="169" t="s">
        <v>75</v>
      </c>
      <c r="E134" s="181" t="s">
        <v>1235</v>
      </c>
      <c r="F134" s="181" t="s">
        <v>1236</v>
      </c>
      <c r="G134" s="168"/>
      <c r="H134" s="168"/>
      <c r="I134" s="171"/>
      <c r="J134" s="182">
        <f>BK134</f>
        <v>0</v>
      </c>
      <c r="K134" s="168"/>
      <c r="L134" s="173"/>
      <c r="M134" s="174"/>
      <c r="N134" s="175"/>
      <c r="O134" s="175"/>
      <c r="P134" s="176">
        <f>SUM(P135:P136)</f>
        <v>0</v>
      </c>
      <c r="Q134" s="175"/>
      <c r="R134" s="176">
        <f>SUM(R135:R136)</f>
        <v>0</v>
      </c>
      <c r="S134" s="175"/>
      <c r="T134" s="177">
        <f>SUM(T135:T136)</f>
        <v>0</v>
      </c>
      <c r="AR134" s="178" t="s">
        <v>84</v>
      </c>
      <c r="AT134" s="179" t="s">
        <v>75</v>
      </c>
      <c r="AU134" s="179" t="s">
        <v>84</v>
      </c>
      <c r="AY134" s="178" t="s">
        <v>147</v>
      </c>
      <c r="BK134" s="180">
        <f>SUM(BK135:BK136)</f>
        <v>0</v>
      </c>
    </row>
    <row r="135" spans="1:65" s="2" customFormat="1" ht="24.2" customHeight="1">
      <c r="A135" s="31"/>
      <c r="B135" s="32"/>
      <c r="C135" s="183" t="s">
        <v>159</v>
      </c>
      <c r="D135" s="183" t="s">
        <v>149</v>
      </c>
      <c r="E135" s="184" t="s">
        <v>1237</v>
      </c>
      <c r="F135" s="185" t="s">
        <v>1238</v>
      </c>
      <c r="G135" s="186" t="s">
        <v>182</v>
      </c>
      <c r="H135" s="187">
        <v>30</v>
      </c>
      <c r="I135" s="188"/>
      <c r="J135" s="189">
        <f>ROUND(I135*H135,2)</f>
        <v>0</v>
      </c>
      <c r="K135" s="185" t="s">
        <v>1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154</v>
      </c>
      <c r="AT135" s="194" t="s">
        <v>149</v>
      </c>
      <c r="AU135" s="194" t="s">
        <v>86</v>
      </c>
      <c r="AY135" s="14" t="s">
        <v>147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154</v>
      </c>
      <c r="BM135" s="194" t="s">
        <v>1239</v>
      </c>
    </row>
    <row r="136" spans="1:65" s="2" customFormat="1" ht="24.2" customHeight="1">
      <c r="A136" s="31"/>
      <c r="B136" s="32"/>
      <c r="C136" s="183" t="s">
        <v>154</v>
      </c>
      <c r="D136" s="183" t="s">
        <v>149</v>
      </c>
      <c r="E136" s="184" t="s">
        <v>1240</v>
      </c>
      <c r="F136" s="185" t="s">
        <v>1241</v>
      </c>
      <c r="G136" s="186" t="s">
        <v>182</v>
      </c>
      <c r="H136" s="187">
        <v>580</v>
      </c>
      <c r="I136" s="188"/>
      <c r="J136" s="189">
        <f>ROUND(I136*H136,2)</f>
        <v>0</v>
      </c>
      <c r="K136" s="185" t="s">
        <v>1</v>
      </c>
      <c r="L136" s="36"/>
      <c r="M136" s="190" t="s">
        <v>1</v>
      </c>
      <c r="N136" s="191" t="s">
        <v>41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1233</v>
      </c>
      <c r="AT136" s="194" t="s">
        <v>149</v>
      </c>
      <c r="AU136" s="194" t="s">
        <v>86</v>
      </c>
      <c r="AY136" s="14" t="s">
        <v>147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84</v>
      </c>
      <c r="BK136" s="195">
        <f>ROUND(I136*H136,2)</f>
        <v>0</v>
      </c>
      <c r="BL136" s="14" t="s">
        <v>1233</v>
      </c>
      <c r="BM136" s="194" t="s">
        <v>1242</v>
      </c>
    </row>
    <row r="137" spans="1:65" s="12" customFormat="1" ht="22.9" customHeight="1">
      <c r="B137" s="167"/>
      <c r="C137" s="168"/>
      <c r="D137" s="169" t="s">
        <v>75</v>
      </c>
      <c r="E137" s="181" t="s">
        <v>1243</v>
      </c>
      <c r="F137" s="181" t="s">
        <v>1244</v>
      </c>
      <c r="G137" s="168"/>
      <c r="H137" s="168"/>
      <c r="I137" s="171"/>
      <c r="J137" s="182">
        <f>BK137</f>
        <v>0</v>
      </c>
      <c r="K137" s="168"/>
      <c r="L137" s="173"/>
      <c r="M137" s="174"/>
      <c r="N137" s="175"/>
      <c r="O137" s="175"/>
      <c r="P137" s="176">
        <f>SUM(P138:P139)</f>
        <v>0</v>
      </c>
      <c r="Q137" s="175"/>
      <c r="R137" s="176">
        <f>SUM(R138:R139)</f>
        <v>0</v>
      </c>
      <c r="S137" s="175"/>
      <c r="T137" s="177">
        <f>SUM(T138:T139)</f>
        <v>0</v>
      </c>
      <c r="AR137" s="178" t="s">
        <v>84</v>
      </c>
      <c r="AT137" s="179" t="s">
        <v>75</v>
      </c>
      <c r="AU137" s="179" t="s">
        <v>84</v>
      </c>
      <c r="AY137" s="178" t="s">
        <v>147</v>
      </c>
      <c r="BK137" s="180">
        <f>SUM(BK138:BK139)</f>
        <v>0</v>
      </c>
    </row>
    <row r="138" spans="1:65" s="2" customFormat="1" ht="16.5" customHeight="1">
      <c r="A138" s="31"/>
      <c r="B138" s="32"/>
      <c r="C138" s="183" t="s">
        <v>166</v>
      </c>
      <c r="D138" s="183" t="s">
        <v>149</v>
      </c>
      <c r="E138" s="184" t="s">
        <v>1245</v>
      </c>
      <c r="F138" s="185" t="s">
        <v>1246</v>
      </c>
      <c r="G138" s="186" t="s">
        <v>1247</v>
      </c>
      <c r="H138" s="187">
        <v>14</v>
      </c>
      <c r="I138" s="188"/>
      <c r="J138" s="189">
        <f>ROUND(I138*H138,2)</f>
        <v>0</v>
      </c>
      <c r="K138" s="185" t="s">
        <v>1</v>
      </c>
      <c r="L138" s="36"/>
      <c r="M138" s="190" t="s">
        <v>1</v>
      </c>
      <c r="N138" s="191" t="s">
        <v>41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154</v>
      </c>
      <c r="AT138" s="194" t="s">
        <v>149</v>
      </c>
      <c r="AU138" s="194" t="s">
        <v>86</v>
      </c>
      <c r="AY138" s="14" t="s">
        <v>147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84</v>
      </c>
      <c r="BK138" s="195">
        <f>ROUND(I138*H138,2)</f>
        <v>0</v>
      </c>
      <c r="BL138" s="14" t="s">
        <v>154</v>
      </c>
      <c r="BM138" s="194" t="s">
        <v>1248</v>
      </c>
    </row>
    <row r="139" spans="1:65" s="2" customFormat="1" ht="16.5" customHeight="1">
      <c r="A139" s="31"/>
      <c r="B139" s="32"/>
      <c r="C139" s="183" t="s">
        <v>170</v>
      </c>
      <c r="D139" s="183" t="s">
        <v>149</v>
      </c>
      <c r="E139" s="184" t="s">
        <v>1249</v>
      </c>
      <c r="F139" s="185" t="s">
        <v>1250</v>
      </c>
      <c r="G139" s="186" t="s">
        <v>1247</v>
      </c>
      <c r="H139" s="187">
        <v>14</v>
      </c>
      <c r="I139" s="188"/>
      <c r="J139" s="189">
        <f>ROUND(I139*H139,2)</f>
        <v>0</v>
      </c>
      <c r="K139" s="185" t="s">
        <v>1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1233</v>
      </c>
      <c r="AT139" s="194" t="s">
        <v>149</v>
      </c>
      <c r="AU139" s="194" t="s">
        <v>86</v>
      </c>
      <c r="AY139" s="14" t="s">
        <v>147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1233</v>
      </c>
      <c r="BM139" s="194" t="s">
        <v>1251</v>
      </c>
    </row>
    <row r="140" spans="1:65" s="12" customFormat="1" ht="22.9" customHeight="1">
      <c r="B140" s="167"/>
      <c r="C140" s="168"/>
      <c r="D140" s="169" t="s">
        <v>75</v>
      </c>
      <c r="E140" s="181" t="s">
        <v>1252</v>
      </c>
      <c r="F140" s="181" t="s">
        <v>1253</v>
      </c>
      <c r="G140" s="168"/>
      <c r="H140" s="168"/>
      <c r="I140" s="171"/>
      <c r="J140" s="182">
        <f>BK140</f>
        <v>0</v>
      </c>
      <c r="K140" s="168"/>
      <c r="L140" s="173"/>
      <c r="M140" s="174"/>
      <c r="N140" s="175"/>
      <c r="O140" s="175"/>
      <c r="P140" s="176">
        <f>SUM(P141:P143)</f>
        <v>0</v>
      </c>
      <c r="Q140" s="175"/>
      <c r="R140" s="176">
        <f>SUM(R141:R143)</f>
        <v>0</v>
      </c>
      <c r="S140" s="175"/>
      <c r="T140" s="177">
        <f>SUM(T141:T143)</f>
        <v>0</v>
      </c>
      <c r="AR140" s="178" t="s">
        <v>84</v>
      </c>
      <c r="AT140" s="179" t="s">
        <v>75</v>
      </c>
      <c r="AU140" s="179" t="s">
        <v>84</v>
      </c>
      <c r="AY140" s="178" t="s">
        <v>147</v>
      </c>
      <c r="BK140" s="180">
        <f>SUM(BK141:BK143)</f>
        <v>0</v>
      </c>
    </row>
    <row r="141" spans="1:65" s="2" customFormat="1" ht="16.5" customHeight="1">
      <c r="A141" s="31"/>
      <c r="B141" s="32"/>
      <c r="C141" s="183" t="s">
        <v>184</v>
      </c>
      <c r="D141" s="183" t="s">
        <v>149</v>
      </c>
      <c r="E141" s="184" t="s">
        <v>1254</v>
      </c>
      <c r="F141" s="185" t="s">
        <v>1255</v>
      </c>
      <c r="G141" s="186" t="s">
        <v>182</v>
      </c>
      <c r="H141" s="187">
        <v>580</v>
      </c>
      <c r="I141" s="188"/>
      <c r="J141" s="189">
        <f>ROUND(I141*H141,2)</f>
        <v>0</v>
      </c>
      <c r="K141" s="185" t="s">
        <v>1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154</v>
      </c>
      <c r="AT141" s="194" t="s">
        <v>149</v>
      </c>
      <c r="AU141" s="194" t="s">
        <v>86</v>
      </c>
      <c r="AY141" s="14" t="s">
        <v>147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154</v>
      </c>
      <c r="BM141" s="194" t="s">
        <v>1256</v>
      </c>
    </row>
    <row r="142" spans="1:65" s="2" customFormat="1" ht="16.5" customHeight="1">
      <c r="A142" s="31"/>
      <c r="B142" s="32"/>
      <c r="C142" s="183" t="s">
        <v>175</v>
      </c>
      <c r="D142" s="183" t="s">
        <v>149</v>
      </c>
      <c r="E142" s="184" t="s">
        <v>1257</v>
      </c>
      <c r="F142" s="185" t="s">
        <v>1258</v>
      </c>
      <c r="G142" s="186" t="s">
        <v>182</v>
      </c>
      <c r="H142" s="187">
        <v>30</v>
      </c>
      <c r="I142" s="188"/>
      <c r="J142" s="189">
        <f>ROUND(I142*H142,2)</f>
        <v>0</v>
      </c>
      <c r="K142" s="185" t="s">
        <v>1</v>
      </c>
      <c r="L142" s="36"/>
      <c r="M142" s="190" t="s">
        <v>1</v>
      </c>
      <c r="N142" s="191" t="s">
        <v>41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1233</v>
      </c>
      <c r="AT142" s="194" t="s">
        <v>149</v>
      </c>
      <c r="AU142" s="194" t="s">
        <v>86</v>
      </c>
      <c r="AY142" s="14" t="s">
        <v>147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84</v>
      </c>
      <c r="BK142" s="195">
        <f>ROUND(I142*H142,2)</f>
        <v>0</v>
      </c>
      <c r="BL142" s="14" t="s">
        <v>1233</v>
      </c>
      <c r="BM142" s="194" t="s">
        <v>1259</v>
      </c>
    </row>
    <row r="143" spans="1:65" s="2" customFormat="1" ht="16.5" customHeight="1">
      <c r="A143" s="31"/>
      <c r="B143" s="32"/>
      <c r="C143" s="183" t="s">
        <v>191</v>
      </c>
      <c r="D143" s="183" t="s">
        <v>149</v>
      </c>
      <c r="E143" s="184" t="s">
        <v>1260</v>
      </c>
      <c r="F143" s="185" t="s">
        <v>1261</v>
      </c>
      <c r="G143" s="186" t="s">
        <v>1247</v>
      </c>
      <c r="H143" s="187">
        <v>30</v>
      </c>
      <c r="I143" s="188"/>
      <c r="J143" s="189">
        <f>ROUND(I143*H143,2)</f>
        <v>0</v>
      </c>
      <c r="K143" s="185" t="s">
        <v>1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1233</v>
      </c>
      <c r="AT143" s="194" t="s">
        <v>149</v>
      </c>
      <c r="AU143" s="194" t="s">
        <v>86</v>
      </c>
      <c r="AY143" s="14" t="s">
        <v>147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1233</v>
      </c>
      <c r="BM143" s="194" t="s">
        <v>1262</v>
      </c>
    </row>
    <row r="144" spans="1:65" s="12" customFormat="1" ht="22.9" customHeight="1">
      <c r="B144" s="167"/>
      <c r="C144" s="168"/>
      <c r="D144" s="169" t="s">
        <v>75</v>
      </c>
      <c r="E144" s="181" t="s">
        <v>1263</v>
      </c>
      <c r="F144" s="181" t="s">
        <v>1264</v>
      </c>
      <c r="G144" s="168"/>
      <c r="H144" s="168"/>
      <c r="I144" s="171"/>
      <c r="J144" s="182">
        <f>BK144</f>
        <v>0</v>
      </c>
      <c r="K144" s="168"/>
      <c r="L144" s="173"/>
      <c r="M144" s="174"/>
      <c r="N144" s="175"/>
      <c r="O144" s="175"/>
      <c r="P144" s="176">
        <f>SUM(P145:P146)</f>
        <v>0</v>
      </c>
      <c r="Q144" s="175"/>
      <c r="R144" s="176">
        <f>SUM(R145:R146)</f>
        <v>0</v>
      </c>
      <c r="S144" s="175"/>
      <c r="T144" s="177">
        <f>SUM(T145:T146)</f>
        <v>0</v>
      </c>
      <c r="AR144" s="178" t="s">
        <v>84</v>
      </c>
      <c r="AT144" s="179" t="s">
        <v>75</v>
      </c>
      <c r="AU144" s="179" t="s">
        <v>84</v>
      </c>
      <c r="AY144" s="178" t="s">
        <v>147</v>
      </c>
      <c r="BK144" s="180">
        <f>SUM(BK145:BK146)</f>
        <v>0</v>
      </c>
    </row>
    <row r="145" spans="1:65" s="2" customFormat="1" ht="24.2" customHeight="1">
      <c r="A145" s="31"/>
      <c r="B145" s="32"/>
      <c r="C145" s="183" t="s">
        <v>203</v>
      </c>
      <c r="D145" s="183" t="s">
        <v>149</v>
      </c>
      <c r="E145" s="184" t="s">
        <v>1265</v>
      </c>
      <c r="F145" s="185" t="s">
        <v>1266</v>
      </c>
      <c r="G145" s="186" t="s">
        <v>1247</v>
      </c>
      <c r="H145" s="187">
        <v>4</v>
      </c>
      <c r="I145" s="188"/>
      <c r="J145" s="189">
        <f>ROUND(I145*H145,2)</f>
        <v>0</v>
      </c>
      <c r="K145" s="185" t="s">
        <v>1</v>
      </c>
      <c r="L145" s="36"/>
      <c r="M145" s="190" t="s">
        <v>1</v>
      </c>
      <c r="N145" s="191" t="s">
        <v>41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154</v>
      </c>
      <c r="AT145" s="194" t="s">
        <v>149</v>
      </c>
      <c r="AU145" s="194" t="s">
        <v>86</v>
      </c>
      <c r="AY145" s="14" t="s">
        <v>147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84</v>
      </c>
      <c r="BK145" s="195">
        <f>ROUND(I145*H145,2)</f>
        <v>0</v>
      </c>
      <c r="BL145" s="14" t="s">
        <v>154</v>
      </c>
      <c r="BM145" s="194" t="s">
        <v>1267</v>
      </c>
    </row>
    <row r="146" spans="1:65" s="2" customFormat="1" ht="24.2" customHeight="1">
      <c r="A146" s="31"/>
      <c r="B146" s="32"/>
      <c r="C146" s="183" t="s">
        <v>207</v>
      </c>
      <c r="D146" s="183" t="s">
        <v>149</v>
      </c>
      <c r="E146" s="184" t="s">
        <v>1268</v>
      </c>
      <c r="F146" s="185" t="s">
        <v>1269</v>
      </c>
      <c r="G146" s="186" t="s">
        <v>1247</v>
      </c>
      <c r="H146" s="187">
        <v>10</v>
      </c>
      <c r="I146" s="188"/>
      <c r="J146" s="189">
        <f>ROUND(I146*H146,2)</f>
        <v>0</v>
      </c>
      <c r="K146" s="185" t="s">
        <v>1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1233</v>
      </c>
      <c r="AT146" s="194" t="s">
        <v>149</v>
      </c>
      <c r="AU146" s="194" t="s">
        <v>86</v>
      </c>
      <c r="AY146" s="14" t="s">
        <v>147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1233</v>
      </c>
      <c r="BM146" s="194" t="s">
        <v>1270</v>
      </c>
    </row>
    <row r="147" spans="1:65" s="12" customFormat="1" ht="22.9" customHeight="1">
      <c r="B147" s="167"/>
      <c r="C147" s="168"/>
      <c r="D147" s="169" t="s">
        <v>75</v>
      </c>
      <c r="E147" s="181" t="s">
        <v>1271</v>
      </c>
      <c r="F147" s="181" t="s">
        <v>1272</v>
      </c>
      <c r="G147" s="168"/>
      <c r="H147" s="168"/>
      <c r="I147" s="171"/>
      <c r="J147" s="182">
        <f>BK147</f>
        <v>0</v>
      </c>
      <c r="K147" s="168"/>
      <c r="L147" s="173"/>
      <c r="M147" s="174"/>
      <c r="N147" s="175"/>
      <c r="O147" s="175"/>
      <c r="P147" s="176">
        <f>P148</f>
        <v>0</v>
      </c>
      <c r="Q147" s="175"/>
      <c r="R147" s="176">
        <f>R148</f>
        <v>0</v>
      </c>
      <c r="S147" s="175"/>
      <c r="T147" s="177">
        <f>T148</f>
        <v>0</v>
      </c>
      <c r="AR147" s="178" t="s">
        <v>84</v>
      </c>
      <c r="AT147" s="179" t="s">
        <v>75</v>
      </c>
      <c r="AU147" s="179" t="s">
        <v>84</v>
      </c>
      <c r="AY147" s="178" t="s">
        <v>147</v>
      </c>
      <c r="BK147" s="180">
        <f>BK148</f>
        <v>0</v>
      </c>
    </row>
    <row r="148" spans="1:65" s="2" customFormat="1" ht="21.75" customHeight="1">
      <c r="A148" s="31"/>
      <c r="B148" s="32"/>
      <c r="C148" s="183" t="s">
        <v>195</v>
      </c>
      <c r="D148" s="183" t="s">
        <v>149</v>
      </c>
      <c r="E148" s="184" t="s">
        <v>1273</v>
      </c>
      <c r="F148" s="185" t="s">
        <v>1274</v>
      </c>
      <c r="G148" s="186" t="s">
        <v>1247</v>
      </c>
      <c r="H148" s="187">
        <v>10</v>
      </c>
      <c r="I148" s="188"/>
      <c r="J148" s="189">
        <f>ROUND(I148*H148,2)</f>
        <v>0</v>
      </c>
      <c r="K148" s="185" t="s">
        <v>1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154</v>
      </c>
      <c r="AT148" s="194" t="s">
        <v>149</v>
      </c>
      <c r="AU148" s="194" t="s">
        <v>86</v>
      </c>
      <c r="AY148" s="14" t="s">
        <v>147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154</v>
      </c>
      <c r="BM148" s="194" t="s">
        <v>1275</v>
      </c>
    </row>
    <row r="149" spans="1:65" s="12" customFormat="1" ht="22.9" customHeight="1">
      <c r="B149" s="167"/>
      <c r="C149" s="168"/>
      <c r="D149" s="169" t="s">
        <v>75</v>
      </c>
      <c r="E149" s="181" t="s">
        <v>1276</v>
      </c>
      <c r="F149" s="181" t="s">
        <v>1277</v>
      </c>
      <c r="G149" s="168"/>
      <c r="H149" s="168"/>
      <c r="I149" s="171"/>
      <c r="J149" s="182">
        <f>BK149</f>
        <v>0</v>
      </c>
      <c r="K149" s="168"/>
      <c r="L149" s="173"/>
      <c r="M149" s="174"/>
      <c r="N149" s="175"/>
      <c r="O149" s="175"/>
      <c r="P149" s="176">
        <f>P150</f>
        <v>0</v>
      </c>
      <c r="Q149" s="175"/>
      <c r="R149" s="176">
        <f>R150</f>
        <v>0</v>
      </c>
      <c r="S149" s="175"/>
      <c r="T149" s="177">
        <f>T150</f>
        <v>0</v>
      </c>
      <c r="AR149" s="178" t="s">
        <v>84</v>
      </c>
      <c r="AT149" s="179" t="s">
        <v>75</v>
      </c>
      <c r="AU149" s="179" t="s">
        <v>84</v>
      </c>
      <c r="AY149" s="178" t="s">
        <v>147</v>
      </c>
      <c r="BK149" s="180">
        <f>BK150</f>
        <v>0</v>
      </c>
    </row>
    <row r="150" spans="1:65" s="2" customFormat="1" ht="21.75" customHeight="1">
      <c r="A150" s="31"/>
      <c r="B150" s="32"/>
      <c r="C150" s="183" t="s">
        <v>199</v>
      </c>
      <c r="D150" s="183" t="s">
        <v>149</v>
      </c>
      <c r="E150" s="184" t="s">
        <v>1278</v>
      </c>
      <c r="F150" s="185" t="s">
        <v>1279</v>
      </c>
      <c r="G150" s="186" t="s">
        <v>1247</v>
      </c>
      <c r="H150" s="187">
        <v>14</v>
      </c>
      <c r="I150" s="188"/>
      <c r="J150" s="189">
        <f>ROUND(I150*H150,2)</f>
        <v>0</v>
      </c>
      <c r="K150" s="185" t="s">
        <v>1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154</v>
      </c>
      <c r="AT150" s="194" t="s">
        <v>149</v>
      </c>
      <c r="AU150" s="194" t="s">
        <v>86</v>
      </c>
      <c r="AY150" s="14" t="s">
        <v>147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154</v>
      </c>
      <c r="BM150" s="194" t="s">
        <v>1280</v>
      </c>
    </row>
    <row r="151" spans="1:65" s="12" customFormat="1" ht="22.9" customHeight="1">
      <c r="B151" s="167"/>
      <c r="C151" s="168"/>
      <c r="D151" s="169" t="s">
        <v>75</v>
      </c>
      <c r="E151" s="181" t="s">
        <v>1281</v>
      </c>
      <c r="F151" s="181" t="s">
        <v>1282</v>
      </c>
      <c r="G151" s="168"/>
      <c r="H151" s="168"/>
      <c r="I151" s="171"/>
      <c r="J151" s="182">
        <f>BK151</f>
        <v>0</v>
      </c>
      <c r="K151" s="168"/>
      <c r="L151" s="173"/>
      <c r="M151" s="174"/>
      <c r="N151" s="175"/>
      <c r="O151" s="175"/>
      <c r="P151" s="176">
        <f>SUM(P152:P156)</f>
        <v>0</v>
      </c>
      <c r="Q151" s="175"/>
      <c r="R151" s="176">
        <f>SUM(R152:R156)</f>
        <v>0</v>
      </c>
      <c r="S151" s="175"/>
      <c r="T151" s="177">
        <f>SUM(T152:T156)</f>
        <v>0</v>
      </c>
      <c r="AR151" s="178" t="s">
        <v>84</v>
      </c>
      <c r="AT151" s="179" t="s">
        <v>75</v>
      </c>
      <c r="AU151" s="179" t="s">
        <v>84</v>
      </c>
      <c r="AY151" s="178" t="s">
        <v>147</v>
      </c>
      <c r="BK151" s="180">
        <f>SUM(BK152:BK156)</f>
        <v>0</v>
      </c>
    </row>
    <row r="152" spans="1:65" s="2" customFormat="1" ht="44.25" customHeight="1">
      <c r="A152" s="31"/>
      <c r="B152" s="32"/>
      <c r="C152" s="183" t="s">
        <v>211</v>
      </c>
      <c r="D152" s="183" t="s">
        <v>149</v>
      </c>
      <c r="E152" s="184" t="s">
        <v>1283</v>
      </c>
      <c r="F152" s="185" t="s">
        <v>1284</v>
      </c>
      <c r="G152" s="186" t="s">
        <v>1247</v>
      </c>
      <c r="H152" s="187">
        <v>10</v>
      </c>
      <c r="I152" s="188"/>
      <c r="J152" s="189">
        <f>ROUND(I152*H152,2)</f>
        <v>0</v>
      </c>
      <c r="K152" s="185" t="s">
        <v>1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154</v>
      </c>
      <c r="AT152" s="194" t="s">
        <v>149</v>
      </c>
      <c r="AU152" s="194" t="s">
        <v>86</v>
      </c>
      <c r="AY152" s="14" t="s">
        <v>147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154</v>
      </c>
      <c r="BM152" s="194" t="s">
        <v>1285</v>
      </c>
    </row>
    <row r="153" spans="1:65" s="2" customFormat="1" ht="44.25" customHeight="1">
      <c r="A153" s="31"/>
      <c r="B153" s="32"/>
      <c r="C153" s="183" t="s">
        <v>8</v>
      </c>
      <c r="D153" s="183" t="s">
        <v>149</v>
      </c>
      <c r="E153" s="184" t="s">
        <v>1286</v>
      </c>
      <c r="F153" s="185" t="s">
        <v>1287</v>
      </c>
      <c r="G153" s="186" t="s">
        <v>1247</v>
      </c>
      <c r="H153" s="187">
        <v>4</v>
      </c>
      <c r="I153" s="188"/>
      <c r="J153" s="189">
        <f>ROUND(I153*H153,2)</f>
        <v>0</v>
      </c>
      <c r="K153" s="185" t="s">
        <v>1</v>
      </c>
      <c r="L153" s="36"/>
      <c r="M153" s="190" t="s">
        <v>1</v>
      </c>
      <c r="N153" s="191" t="s">
        <v>41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1233</v>
      </c>
      <c r="AT153" s="194" t="s">
        <v>149</v>
      </c>
      <c r="AU153" s="194" t="s">
        <v>86</v>
      </c>
      <c r="AY153" s="14" t="s">
        <v>147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84</v>
      </c>
      <c r="BK153" s="195">
        <f>ROUND(I153*H153,2)</f>
        <v>0</v>
      </c>
      <c r="BL153" s="14" t="s">
        <v>1233</v>
      </c>
      <c r="BM153" s="194" t="s">
        <v>1288</v>
      </c>
    </row>
    <row r="154" spans="1:65" s="2" customFormat="1" ht="16.5" customHeight="1">
      <c r="A154" s="31"/>
      <c r="B154" s="32"/>
      <c r="C154" s="183" t="s">
        <v>218</v>
      </c>
      <c r="D154" s="183" t="s">
        <v>149</v>
      </c>
      <c r="E154" s="184" t="s">
        <v>1289</v>
      </c>
      <c r="F154" s="185" t="s">
        <v>1290</v>
      </c>
      <c r="G154" s="186" t="s">
        <v>1247</v>
      </c>
      <c r="H154" s="187">
        <v>184</v>
      </c>
      <c r="I154" s="188"/>
      <c r="J154" s="189">
        <f>ROUND(I154*H154,2)</f>
        <v>0</v>
      </c>
      <c r="K154" s="185" t="s">
        <v>1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1233</v>
      </c>
      <c r="AT154" s="194" t="s">
        <v>149</v>
      </c>
      <c r="AU154" s="194" t="s">
        <v>86</v>
      </c>
      <c r="AY154" s="14" t="s">
        <v>147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1233</v>
      </c>
      <c r="BM154" s="194" t="s">
        <v>1291</v>
      </c>
    </row>
    <row r="155" spans="1:65" s="2" customFormat="1" ht="16.5" customHeight="1">
      <c r="A155" s="31"/>
      <c r="B155" s="32"/>
      <c r="C155" s="183" t="s">
        <v>233</v>
      </c>
      <c r="D155" s="183" t="s">
        <v>149</v>
      </c>
      <c r="E155" s="184" t="s">
        <v>1292</v>
      </c>
      <c r="F155" s="185" t="s">
        <v>1293</v>
      </c>
      <c r="G155" s="186" t="s">
        <v>1247</v>
      </c>
      <c r="H155" s="187">
        <v>14</v>
      </c>
      <c r="I155" s="188"/>
      <c r="J155" s="189">
        <f>ROUND(I155*H155,2)</f>
        <v>0</v>
      </c>
      <c r="K155" s="185" t="s">
        <v>1</v>
      </c>
      <c r="L155" s="36"/>
      <c r="M155" s="190" t="s">
        <v>1</v>
      </c>
      <c r="N155" s="191" t="s">
        <v>41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1233</v>
      </c>
      <c r="AT155" s="194" t="s">
        <v>149</v>
      </c>
      <c r="AU155" s="194" t="s">
        <v>86</v>
      </c>
      <c r="AY155" s="14" t="s">
        <v>147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84</v>
      </c>
      <c r="BK155" s="195">
        <f>ROUND(I155*H155,2)</f>
        <v>0</v>
      </c>
      <c r="BL155" s="14" t="s">
        <v>1233</v>
      </c>
      <c r="BM155" s="194" t="s">
        <v>1294</v>
      </c>
    </row>
    <row r="156" spans="1:65" s="2" customFormat="1" ht="16.5" customHeight="1">
      <c r="A156" s="31"/>
      <c r="B156" s="32"/>
      <c r="C156" s="183" t="s">
        <v>237</v>
      </c>
      <c r="D156" s="183" t="s">
        <v>149</v>
      </c>
      <c r="E156" s="184" t="s">
        <v>1295</v>
      </c>
      <c r="F156" s="185" t="s">
        <v>1296</v>
      </c>
      <c r="G156" s="186" t="s">
        <v>1247</v>
      </c>
      <c r="H156" s="187">
        <v>14</v>
      </c>
      <c r="I156" s="188"/>
      <c r="J156" s="189">
        <f>ROUND(I156*H156,2)</f>
        <v>0</v>
      </c>
      <c r="K156" s="185" t="s">
        <v>1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1233</v>
      </c>
      <c r="AT156" s="194" t="s">
        <v>149</v>
      </c>
      <c r="AU156" s="194" t="s">
        <v>86</v>
      </c>
      <c r="AY156" s="14" t="s">
        <v>147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1233</v>
      </c>
      <c r="BM156" s="194" t="s">
        <v>1297</v>
      </c>
    </row>
    <row r="157" spans="1:65" s="12" customFormat="1" ht="22.9" customHeight="1">
      <c r="B157" s="167"/>
      <c r="C157" s="168"/>
      <c r="D157" s="169" t="s">
        <v>75</v>
      </c>
      <c r="E157" s="181" t="s">
        <v>1298</v>
      </c>
      <c r="F157" s="181" t="s">
        <v>1299</v>
      </c>
      <c r="G157" s="168"/>
      <c r="H157" s="168"/>
      <c r="I157" s="171"/>
      <c r="J157" s="182">
        <f>BK157</f>
        <v>0</v>
      </c>
      <c r="K157" s="168"/>
      <c r="L157" s="173"/>
      <c r="M157" s="174"/>
      <c r="N157" s="175"/>
      <c r="O157" s="175"/>
      <c r="P157" s="176">
        <f>P158</f>
        <v>0</v>
      </c>
      <c r="Q157" s="175"/>
      <c r="R157" s="176">
        <f>R158</f>
        <v>0</v>
      </c>
      <c r="S157" s="175"/>
      <c r="T157" s="177">
        <f>T158</f>
        <v>0</v>
      </c>
      <c r="AR157" s="178" t="s">
        <v>84</v>
      </c>
      <c r="AT157" s="179" t="s">
        <v>75</v>
      </c>
      <c r="AU157" s="179" t="s">
        <v>84</v>
      </c>
      <c r="AY157" s="178" t="s">
        <v>147</v>
      </c>
      <c r="BK157" s="180">
        <f>BK158</f>
        <v>0</v>
      </c>
    </row>
    <row r="158" spans="1:65" s="2" customFormat="1" ht="55.5" customHeight="1">
      <c r="A158" s="31"/>
      <c r="B158" s="32"/>
      <c r="C158" s="183" t="s">
        <v>222</v>
      </c>
      <c r="D158" s="183" t="s">
        <v>149</v>
      </c>
      <c r="E158" s="184" t="s">
        <v>1300</v>
      </c>
      <c r="F158" s="185" t="s">
        <v>1301</v>
      </c>
      <c r="G158" s="186" t="s">
        <v>1247</v>
      </c>
      <c r="H158" s="187">
        <v>7</v>
      </c>
      <c r="I158" s="188"/>
      <c r="J158" s="189">
        <f>ROUND(I158*H158,2)</f>
        <v>0</v>
      </c>
      <c r="K158" s="185" t="s">
        <v>1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154</v>
      </c>
      <c r="AT158" s="194" t="s">
        <v>149</v>
      </c>
      <c r="AU158" s="194" t="s">
        <v>86</v>
      </c>
      <c r="AY158" s="14" t="s">
        <v>147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154</v>
      </c>
      <c r="BM158" s="194" t="s">
        <v>1302</v>
      </c>
    </row>
    <row r="159" spans="1:65" s="12" customFormat="1" ht="22.9" customHeight="1">
      <c r="B159" s="167"/>
      <c r="C159" s="168"/>
      <c r="D159" s="169" t="s">
        <v>75</v>
      </c>
      <c r="E159" s="181" t="s">
        <v>1303</v>
      </c>
      <c r="F159" s="181" t="s">
        <v>1304</v>
      </c>
      <c r="G159" s="168"/>
      <c r="H159" s="168"/>
      <c r="I159" s="171"/>
      <c r="J159" s="182">
        <f>BK159</f>
        <v>0</v>
      </c>
      <c r="K159" s="168"/>
      <c r="L159" s="173"/>
      <c r="M159" s="174"/>
      <c r="N159" s="175"/>
      <c r="O159" s="175"/>
      <c r="P159" s="176">
        <f>SUM(P160:P174)</f>
        <v>0</v>
      </c>
      <c r="Q159" s="175"/>
      <c r="R159" s="176">
        <f>SUM(R160:R174)</f>
        <v>0</v>
      </c>
      <c r="S159" s="175"/>
      <c r="T159" s="177">
        <f>SUM(T160:T174)</f>
        <v>0</v>
      </c>
      <c r="AR159" s="178" t="s">
        <v>84</v>
      </c>
      <c r="AT159" s="179" t="s">
        <v>75</v>
      </c>
      <c r="AU159" s="179" t="s">
        <v>84</v>
      </c>
      <c r="AY159" s="178" t="s">
        <v>147</v>
      </c>
      <c r="BK159" s="180">
        <f>SUM(BK160:BK174)</f>
        <v>0</v>
      </c>
    </row>
    <row r="160" spans="1:65" s="2" customFormat="1" ht="21.75" customHeight="1">
      <c r="A160" s="31"/>
      <c r="B160" s="32"/>
      <c r="C160" s="183" t="s">
        <v>246</v>
      </c>
      <c r="D160" s="183" t="s">
        <v>149</v>
      </c>
      <c r="E160" s="184" t="s">
        <v>1305</v>
      </c>
      <c r="F160" s="185" t="s">
        <v>1306</v>
      </c>
      <c r="G160" s="186" t="s">
        <v>1307</v>
      </c>
      <c r="H160" s="187">
        <v>0.54500000000000004</v>
      </c>
      <c r="I160" s="188"/>
      <c r="J160" s="189">
        <f t="shared" ref="J160:J174" si="0">ROUND(I160*H160,2)</f>
        <v>0</v>
      </c>
      <c r="K160" s="185" t="s">
        <v>1</v>
      </c>
      <c r="L160" s="36"/>
      <c r="M160" s="190" t="s">
        <v>1</v>
      </c>
      <c r="N160" s="191" t="s">
        <v>41</v>
      </c>
      <c r="O160" s="68"/>
      <c r="P160" s="192">
        <f t="shared" ref="P160:P174" si="1">O160*H160</f>
        <v>0</v>
      </c>
      <c r="Q160" s="192">
        <v>0</v>
      </c>
      <c r="R160" s="192">
        <f t="shared" ref="R160:R174" si="2">Q160*H160</f>
        <v>0</v>
      </c>
      <c r="S160" s="192">
        <v>0</v>
      </c>
      <c r="T160" s="193">
        <f t="shared" ref="T160:T174" si="3"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154</v>
      </c>
      <c r="AT160" s="194" t="s">
        <v>149</v>
      </c>
      <c r="AU160" s="194" t="s">
        <v>86</v>
      </c>
      <c r="AY160" s="14" t="s">
        <v>147</v>
      </c>
      <c r="BE160" s="195">
        <f t="shared" ref="BE160:BE174" si="4">IF(N160="základní",J160,0)</f>
        <v>0</v>
      </c>
      <c r="BF160" s="195">
        <f t="shared" ref="BF160:BF174" si="5">IF(N160="snížená",J160,0)</f>
        <v>0</v>
      </c>
      <c r="BG160" s="195">
        <f t="shared" ref="BG160:BG174" si="6">IF(N160="zákl. přenesená",J160,0)</f>
        <v>0</v>
      </c>
      <c r="BH160" s="195">
        <f t="shared" ref="BH160:BH174" si="7">IF(N160="sníž. přenesená",J160,0)</f>
        <v>0</v>
      </c>
      <c r="BI160" s="195">
        <f t="shared" ref="BI160:BI174" si="8">IF(N160="nulová",J160,0)</f>
        <v>0</v>
      </c>
      <c r="BJ160" s="14" t="s">
        <v>84</v>
      </c>
      <c r="BK160" s="195">
        <f t="shared" ref="BK160:BK174" si="9">ROUND(I160*H160,2)</f>
        <v>0</v>
      </c>
      <c r="BL160" s="14" t="s">
        <v>154</v>
      </c>
      <c r="BM160" s="194" t="s">
        <v>1308</v>
      </c>
    </row>
    <row r="161" spans="1:65" s="2" customFormat="1" ht="24.2" customHeight="1">
      <c r="A161" s="31"/>
      <c r="B161" s="32"/>
      <c r="C161" s="183" t="s">
        <v>251</v>
      </c>
      <c r="D161" s="183" t="s">
        <v>149</v>
      </c>
      <c r="E161" s="184" t="s">
        <v>1309</v>
      </c>
      <c r="F161" s="185" t="s">
        <v>1310</v>
      </c>
      <c r="G161" s="186" t="s">
        <v>182</v>
      </c>
      <c r="H161" s="187">
        <v>545</v>
      </c>
      <c r="I161" s="188"/>
      <c r="J161" s="189">
        <f t="shared" si="0"/>
        <v>0</v>
      </c>
      <c r="K161" s="185" t="s">
        <v>1</v>
      </c>
      <c r="L161" s="36"/>
      <c r="M161" s="190" t="s">
        <v>1</v>
      </c>
      <c r="N161" s="191" t="s">
        <v>41</v>
      </c>
      <c r="O161" s="68"/>
      <c r="P161" s="192">
        <f t="shared" si="1"/>
        <v>0</v>
      </c>
      <c r="Q161" s="192">
        <v>0</v>
      </c>
      <c r="R161" s="192">
        <f t="shared" si="2"/>
        <v>0</v>
      </c>
      <c r="S161" s="192">
        <v>0</v>
      </c>
      <c r="T161" s="193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154</v>
      </c>
      <c r="AT161" s="194" t="s">
        <v>149</v>
      </c>
      <c r="AU161" s="194" t="s">
        <v>86</v>
      </c>
      <c r="AY161" s="14" t="s">
        <v>147</v>
      </c>
      <c r="BE161" s="195">
        <f t="shared" si="4"/>
        <v>0</v>
      </c>
      <c r="BF161" s="195">
        <f t="shared" si="5"/>
        <v>0</v>
      </c>
      <c r="BG161" s="195">
        <f t="shared" si="6"/>
        <v>0</v>
      </c>
      <c r="BH161" s="195">
        <f t="shared" si="7"/>
        <v>0</v>
      </c>
      <c r="BI161" s="195">
        <f t="shared" si="8"/>
        <v>0</v>
      </c>
      <c r="BJ161" s="14" t="s">
        <v>84</v>
      </c>
      <c r="BK161" s="195">
        <f t="shared" si="9"/>
        <v>0</v>
      </c>
      <c r="BL161" s="14" t="s">
        <v>154</v>
      </c>
      <c r="BM161" s="194" t="s">
        <v>1311</v>
      </c>
    </row>
    <row r="162" spans="1:65" s="2" customFormat="1" ht="16.5" customHeight="1">
      <c r="A162" s="31"/>
      <c r="B162" s="32"/>
      <c r="C162" s="183" t="s">
        <v>255</v>
      </c>
      <c r="D162" s="183" t="s">
        <v>149</v>
      </c>
      <c r="E162" s="184" t="s">
        <v>1312</v>
      </c>
      <c r="F162" s="185" t="s">
        <v>1313</v>
      </c>
      <c r="G162" s="186" t="s">
        <v>182</v>
      </c>
      <c r="H162" s="187">
        <v>545</v>
      </c>
      <c r="I162" s="188"/>
      <c r="J162" s="189">
        <f t="shared" si="0"/>
        <v>0</v>
      </c>
      <c r="K162" s="185" t="s">
        <v>1</v>
      </c>
      <c r="L162" s="36"/>
      <c r="M162" s="190" t="s">
        <v>1</v>
      </c>
      <c r="N162" s="191" t="s">
        <v>41</v>
      </c>
      <c r="O162" s="68"/>
      <c r="P162" s="192">
        <f t="shared" si="1"/>
        <v>0</v>
      </c>
      <c r="Q162" s="192">
        <v>0</v>
      </c>
      <c r="R162" s="192">
        <f t="shared" si="2"/>
        <v>0</v>
      </c>
      <c r="S162" s="192">
        <v>0</v>
      </c>
      <c r="T162" s="193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154</v>
      </c>
      <c r="AT162" s="194" t="s">
        <v>149</v>
      </c>
      <c r="AU162" s="194" t="s">
        <v>86</v>
      </c>
      <c r="AY162" s="14" t="s">
        <v>147</v>
      </c>
      <c r="BE162" s="195">
        <f t="shared" si="4"/>
        <v>0</v>
      </c>
      <c r="BF162" s="195">
        <f t="shared" si="5"/>
        <v>0</v>
      </c>
      <c r="BG162" s="195">
        <f t="shared" si="6"/>
        <v>0</v>
      </c>
      <c r="BH162" s="195">
        <f t="shared" si="7"/>
        <v>0</v>
      </c>
      <c r="BI162" s="195">
        <f t="shared" si="8"/>
        <v>0</v>
      </c>
      <c r="BJ162" s="14" t="s">
        <v>84</v>
      </c>
      <c r="BK162" s="195">
        <f t="shared" si="9"/>
        <v>0</v>
      </c>
      <c r="BL162" s="14" t="s">
        <v>154</v>
      </c>
      <c r="BM162" s="194" t="s">
        <v>1314</v>
      </c>
    </row>
    <row r="163" spans="1:65" s="2" customFormat="1" ht="24.2" customHeight="1">
      <c r="A163" s="31"/>
      <c r="B163" s="32"/>
      <c r="C163" s="183" t="s">
        <v>259</v>
      </c>
      <c r="D163" s="183" t="s">
        <v>149</v>
      </c>
      <c r="E163" s="184" t="s">
        <v>1315</v>
      </c>
      <c r="F163" s="185" t="s">
        <v>1316</v>
      </c>
      <c r="G163" s="186" t="s">
        <v>182</v>
      </c>
      <c r="H163" s="187">
        <v>545</v>
      </c>
      <c r="I163" s="188"/>
      <c r="J163" s="189">
        <f t="shared" si="0"/>
        <v>0</v>
      </c>
      <c r="K163" s="185" t="s">
        <v>1</v>
      </c>
      <c r="L163" s="36"/>
      <c r="M163" s="190" t="s">
        <v>1</v>
      </c>
      <c r="N163" s="191" t="s">
        <v>41</v>
      </c>
      <c r="O163" s="68"/>
      <c r="P163" s="192">
        <f t="shared" si="1"/>
        <v>0</v>
      </c>
      <c r="Q163" s="192">
        <v>0</v>
      </c>
      <c r="R163" s="192">
        <f t="shared" si="2"/>
        <v>0</v>
      </c>
      <c r="S163" s="192">
        <v>0</v>
      </c>
      <c r="T163" s="193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154</v>
      </c>
      <c r="AT163" s="194" t="s">
        <v>149</v>
      </c>
      <c r="AU163" s="194" t="s">
        <v>86</v>
      </c>
      <c r="AY163" s="14" t="s">
        <v>147</v>
      </c>
      <c r="BE163" s="195">
        <f t="shared" si="4"/>
        <v>0</v>
      </c>
      <c r="BF163" s="195">
        <f t="shared" si="5"/>
        <v>0</v>
      </c>
      <c r="BG163" s="195">
        <f t="shared" si="6"/>
        <v>0</v>
      </c>
      <c r="BH163" s="195">
        <f t="shared" si="7"/>
        <v>0</v>
      </c>
      <c r="BI163" s="195">
        <f t="shared" si="8"/>
        <v>0</v>
      </c>
      <c r="BJ163" s="14" t="s">
        <v>84</v>
      </c>
      <c r="BK163" s="195">
        <f t="shared" si="9"/>
        <v>0</v>
      </c>
      <c r="BL163" s="14" t="s">
        <v>154</v>
      </c>
      <c r="BM163" s="194" t="s">
        <v>1317</v>
      </c>
    </row>
    <row r="164" spans="1:65" s="2" customFormat="1" ht="16.5" customHeight="1">
      <c r="A164" s="31"/>
      <c r="B164" s="32"/>
      <c r="C164" s="183" t="s">
        <v>179</v>
      </c>
      <c r="D164" s="183" t="s">
        <v>149</v>
      </c>
      <c r="E164" s="184" t="s">
        <v>1318</v>
      </c>
      <c r="F164" s="185" t="s">
        <v>1319</v>
      </c>
      <c r="G164" s="186" t="s">
        <v>152</v>
      </c>
      <c r="H164" s="187">
        <v>191</v>
      </c>
      <c r="I164" s="188"/>
      <c r="J164" s="189">
        <f t="shared" si="0"/>
        <v>0</v>
      </c>
      <c r="K164" s="185" t="s">
        <v>1</v>
      </c>
      <c r="L164" s="36"/>
      <c r="M164" s="190" t="s">
        <v>1</v>
      </c>
      <c r="N164" s="191" t="s">
        <v>41</v>
      </c>
      <c r="O164" s="68"/>
      <c r="P164" s="192">
        <f t="shared" si="1"/>
        <v>0</v>
      </c>
      <c r="Q164" s="192">
        <v>0</v>
      </c>
      <c r="R164" s="192">
        <f t="shared" si="2"/>
        <v>0</v>
      </c>
      <c r="S164" s="192">
        <v>0</v>
      </c>
      <c r="T164" s="193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154</v>
      </c>
      <c r="AT164" s="194" t="s">
        <v>149</v>
      </c>
      <c r="AU164" s="194" t="s">
        <v>86</v>
      </c>
      <c r="AY164" s="14" t="s">
        <v>147</v>
      </c>
      <c r="BE164" s="195">
        <f t="shared" si="4"/>
        <v>0</v>
      </c>
      <c r="BF164" s="195">
        <f t="shared" si="5"/>
        <v>0</v>
      </c>
      <c r="BG164" s="195">
        <f t="shared" si="6"/>
        <v>0</v>
      </c>
      <c r="BH164" s="195">
        <f t="shared" si="7"/>
        <v>0</v>
      </c>
      <c r="BI164" s="195">
        <f t="shared" si="8"/>
        <v>0</v>
      </c>
      <c r="BJ164" s="14" t="s">
        <v>84</v>
      </c>
      <c r="BK164" s="195">
        <f t="shared" si="9"/>
        <v>0</v>
      </c>
      <c r="BL164" s="14" t="s">
        <v>154</v>
      </c>
      <c r="BM164" s="194" t="s">
        <v>1320</v>
      </c>
    </row>
    <row r="165" spans="1:65" s="2" customFormat="1" ht="24.2" customHeight="1">
      <c r="A165" s="31"/>
      <c r="B165" s="32"/>
      <c r="C165" s="183" t="s">
        <v>479</v>
      </c>
      <c r="D165" s="183" t="s">
        <v>149</v>
      </c>
      <c r="E165" s="184" t="s">
        <v>1321</v>
      </c>
      <c r="F165" s="185" t="s">
        <v>1322</v>
      </c>
      <c r="G165" s="186" t="s">
        <v>1247</v>
      </c>
      <c r="H165" s="187">
        <v>14</v>
      </c>
      <c r="I165" s="188"/>
      <c r="J165" s="189">
        <f t="shared" si="0"/>
        <v>0</v>
      </c>
      <c r="K165" s="185" t="s">
        <v>1</v>
      </c>
      <c r="L165" s="36"/>
      <c r="M165" s="190" t="s">
        <v>1</v>
      </c>
      <c r="N165" s="191" t="s">
        <v>41</v>
      </c>
      <c r="O165" s="68"/>
      <c r="P165" s="192">
        <f t="shared" si="1"/>
        <v>0</v>
      </c>
      <c r="Q165" s="192">
        <v>0</v>
      </c>
      <c r="R165" s="192">
        <f t="shared" si="2"/>
        <v>0</v>
      </c>
      <c r="S165" s="192">
        <v>0</v>
      </c>
      <c r="T165" s="193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154</v>
      </c>
      <c r="AT165" s="194" t="s">
        <v>149</v>
      </c>
      <c r="AU165" s="194" t="s">
        <v>86</v>
      </c>
      <c r="AY165" s="14" t="s">
        <v>147</v>
      </c>
      <c r="BE165" s="195">
        <f t="shared" si="4"/>
        <v>0</v>
      </c>
      <c r="BF165" s="195">
        <f t="shared" si="5"/>
        <v>0</v>
      </c>
      <c r="BG165" s="195">
        <f t="shared" si="6"/>
        <v>0</v>
      </c>
      <c r="BH165" s="195">
        <f t="shared" si="7"/>
        <v>0</v>
      </c>
      <c r="BI165" s="195">
        <f t="shared" si="8"/>
        <v>0</v>
      </c>
      <c r="BJ165" s="14" t="s">
        <v>84</v>
      </c>
      <c r="BK165" s="195">
        <f t="shared" si="9"/>
        <v>0</v>
      </c>
      <c r="BL165" s="14" t="s">
        <v>154</v>
      </c>
      <c r="BM165" s="194" t="s">
        <v>1323</v>
      </c>
    </row>
    <row r="166" spans="1:65" s="2" customFormat="1" ht="16.5" customHeight="1">
      <c r="A166" s="31"/>
      <c r="B166" s="32"/>
      <c r="C166" s="183" t="s">
        <v>483</v>
      </c>
      <c r="D166" s="183" t="s">
        <v>149</v>
      </c>
      <c r="E166" s="184" t="s">
        <v>1324</v>
      </c>
      <c r="F166" s="185" t="s">
        <v>1325</v>
      </c>
      <c r="G166" s="186" t="s">
        <v>249</v>
      </c>
      <c r="H166" s="187">
        <v>7</v>
      </c>
      <c r="I166" s="188"/>
      <c r="J166" s="189">
        <f t="shared" si="0"/>
        <v>0</v>
      </c>
      <c r="K166" s="185" t="s">
        <v>1</v>
      </c>
      <c r="L166" s="36"/>
      <c r="M166" s="190" t="s">
        <v>1</v>
      </c>
      <c r="N166" s="191" t="s">
        <v>41</v>
      </c>
      <c r="O166" s="68"/>
      <c r="P166" s="192">
        <f t="shared" si="1"/>
        <v>0</v>
      </c>
      <c r="Q166" s="192">
        <v>0</v>
      </c>
      <c r="R166" s="192">
        <f t="shared" si="2"/>
        <v>0</v>
      </c>
      <c r="S166" s="192">
        <v>0</v>
      </c>
      <c r="T166" s="193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154</v>
      </c>
      <c r="AT166" s="194" t="s">
        <v>149</v>
      </c>
      <c r="AU166" s="194" t="s">
        <v>86</v>
      </c>
      <c r="AY166" s="14" t="s">
        <v>147</v>
      </c>
      <c r="BE166" s="195">
        <f t="shared" si="4"/>
        <v>0</v>
      </c>
      <c r="BF166" s="195">
        <f t="shared" si="5"/>
        <v>0</v>
      </c>
      <c r="BG166" s="195">
        <f t="shared" si="6"/>
        <v>0</v>
      </c>
      <c r="BH166" s="195">
        <f t="shared" si="7"/>
        <v>0</v>
      </c>
      <c r="BI166" s="195">
        <f t="shared" si="8"/>
        <v>0</v>
      </c>
      <c r="BJ166" s="14" t="s">
        <v>84</v>
      </c>
      <c r="BK166" s="195">
        <f t="shared" si="9"/>
        <v>0</v>
      </c>
      <c r="BL166" s="14" t="s">
        <v>154</v>
      </c>
      <c r="BM166" s="194" t="s">
        <v>1326</v>
      </c>
    </row>
    <row r="167" spans="1:65" s="2" customFormat="1" ht="16.5" customHeight="1">
      <c r="A167" s="31"/>
      <c r="B167" s="32"/>
      <c r="C167" s="183" t="s">
        <v>692</v>
      </c>
      <c r="D167" s="183" t="s">
        <v>149</v>
      </c>
      <c r="E167" s="184" t="s">
        <v>1327</v>
      </c>
      <c r="F167" s="185" t="s">
        <v>1328</v>
      </c>
      <c r="G167" s="186" t="s">
        <v>249</v>
      </c>
      <c r="H167" s="187">
        <v>7</v>
      </c>
      <c r="I167" s="188"/>
      <c r="J167" s="189">
        <f t="shared" si="0"/>
        <v>0</v>
      </c>
      <c r="K167" s="185" t="s">
        <v>1</v>
      </c>
      <c r="L167" s="36"/>
      <c r="M167" s="190" t="s">
        <v>1</v>
      </c>
      <c r="N167" s="191" t="s">
        <v>41</v>
      </c>
      <c r="O167" s="68"/>
      <c r="P167" s="192">
        <f t="shared" si="1"/>
        <v>0</v>
      </c>
      <c r="Q167" s="192">
        <v>0</v>
      </c>
      <c r="R167" s="192">
        <f t="shared" si="2"/>
        <v>0</v>
      </c>
      <c r="S167" s="192">
        <v>0</v>
      </c>
      <c r="T167" s="193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154</v>
      </c>
      <c r="AT167" s="194" t="s">
        <v>149</v>
      </c>
      <c r="AU167" s="194" t="s">
        <v>86</v>
      </c>
      <c r="AY167" s="14" t="s">
        <v>147</v>
      </c>
      <c r="BE167" s="195">
        <f t="shared" si="4"/>
        <v>0</v>
      </c>
      <c r="BF167" s="195">
        <f t="shared" si="5"/>
        <v>0</v>
      </c>
      <c r="BG167" s="195">
        <f t="shared" si="6"/>
        <v>0</v>
      </c>
      <c r="BH167" s="195">
        <f t="shared" si="7"/>
        <v>0</v>
      </c>
      <c r="BI167" s="195">
        <f t="shared" si="8"/>
        <v>0</v>
      </c>
      <c r="BJ167" s="14" t="s">
        <v>84</v>
      </c>
      <c r="BK167" s="195">
        <f t="shared" si="9"/>
        <v>0</v>
      </c>
      <c r="BL167" s="14" t="s">
        <v>154</v>
      </c>
      <c r="BM167" s="194" t="s">
        <v>1329</v>
      </c>
    </row>
    <row r="168" spans="1:65" s="2" customFormat="1" ht="16.5" customHeight="1">
      <c r="A168" s="31"/>
      <c r="B168" s="32"/>
      <c r="C168" s="183" t="s">
        <v>272</v>
      </c>
      <c r="D168" s="183" t="s">
        <v>149</v>
      </c>
      <c r="E168" s="184" t="s">
        <v>1330</v>
      </c>
      <c r="F168" s="185" t="s">
        <v>1331</v>
      </c>
      <c r="G168" s="186" t="s">
        <v>249</v>
      </c>
      <c r="H168" s="187">
        <v>0.65</v>
      </c>
      <c r="I168" s="188"/>
      <c r="J168" s="189">
        <f t="shared" si="0"/>
        <v>0</v>
      </c>
      <c r="K168" s="185" t="s">
        <v>1</v>
      </c>
      <c r="L168" s="36"/>
      <c r="M168" s="190" t="s">
        <v>1</v>
      </c>
      <c r="N168" s="191" t="s">
        <v>41</v>
      </c>
      <c r="O168" s="68"/>
      <c r="P168" s="192">
        <f t="shared" si="1"/>
        <v>0</v>
      </c>
      <c r="Q168" s="192">
        <v>0</v>
      </c>
      <c r="R168" s="192">
        <f t="shared" si="2"/>
        <v>0</v>
      </c>
      <c r="S168" s="192">
        <v>0</v>
      </c>
      <c r="T168" s="193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154</v>
      </c>
      <c r="AT168" s="194" t="s">
        <v>149</v>
      </c>
      <c r="AU168" s="194" t="s">
        <v>86</v>
      </c>
      <c r="AY168" s="14" t="s">
        <v>147</v>
      </c>
      <c r="BE168" s="195">
        <f t="shared" si="4"/>
        <v>0</v>
      </c>
      <c r="BF168" s="195">
        <f t="shared" si="5"/>
        <v>0</v>
      </c>
      <c r="BG168" s="195">
        <f t="shared" si="6"/>
        <v>0</v>
      </c>
      <c r="BH168" s="195">
        <f t="shared" si="7"/>
        <v>0</v>
      </c>
      <c r="BI168" s="195">
        <f t="shared" si="8"/>
        <v>0</v>
      </c>
      <c r="BJ168" s="14" t="s">
        <v>84</v>
      </c>
      <c r="BK168" s="195">
        <f t="shared" si="9"/>
        <v>0</v>
      </c>
      <c r="BL168" s="14" t="s">
        <v>154</v>
      </c>
      <c r="BM168" s="194" t="s">
        <v>1332</v>
      </c>
    </row>
    <row r="169" spans="1:65" s="2" customFormat="1" ht="21.75" customHeight="1">
      <c r="A169" s="31"/>
      <c r="B169" s="32"/>
      <c r="C169" s="183" t="s">
        <v>268</v>
      </c>
      <c r="D169" s="183" t="s">
        <v>149</v>
      </c>
      <c r="E169" s="184" t="s">
        <v>1333</v>
      </c>
      <c r="F169" s="185" t="s">
        <v>1334</v>
      </c>
      <c r="G169" s="186" t="s">
        <v>249</v>
      </c>
      <c r="H169" s="187">
        <v>0.7</v>
      </c>
      <c r="I169" s="188"/>
      <c r="J169" s="189">
        <f t="shared" si="0"/>
        <v>0</v>
      </c>
      <c r="K169" s="185" t="s">
        <v>1</v>
      </c>
      <c r="L169" s="36"/>
      <c r="M169" s="190" t="s">
        <v>1</v>
      </c>
      <c r="N169" s="191" t="s">
        <v>41</v>
      </c>
      <c r="O169" s="68"/>
      <c r="P169" s="192">
        <f t="shared" si="1"/>
        <v>0</v>
      </c>
      <c r="Q169" s="192">
        <v>0</v>
      </c>
      <c r="R169" s="192">
        <f t="shared" si="2"/>
        <v>0</v>
      </c>
      <c r="S169" s="192">
        <v>0</v>
      </c>
      <c r="T169" s="193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154</v>
      </c>
      <c r="AT169" s="194" t="s">
        <v>149</v>
      </c>
      <c r="AU169" s="194" t="s">
        <v>86</v>
      </c>
      <c r="AY169" s="14" t="s">
        <v>147</v>
      </c>
      <c r="BE169" s="195">
        <f t="shared" si="4"/>
        <v>0</v>
      </c>
      <c r="BF169" s="195">
        <f t="shared" si="5"/>
        <v>0</v>
      </c>
      <c r="BG169" s="195">
        <f t="shared" si="6"/>
        <v>0</v>
      </c>
      <c r="BH169" s="195">
        <f t="shared" si="7"/>
        <v>0</v>
      </c>
      <c r="BI169" s="195">
        <f t="shared" si="8"/>
        <v>0</v>
      </c>
      <c r="BJ169" s="14" t="s">
        <v>84</v>
      </c>
      <c r="BK169" s="195">
        <f t="shared" si="9"/>
        <v>0</v>
      </c>
      <c r="BL169" s="14" t="s">
        <v>154</v>
      </c>
      <c r="BM169" s="194" t="s">
        <v>1335</v>
      </c>
    </row>
    <row r="170" spans="1:65" s="2" customFormat="1" ht="21.75" customHeight="1">
      <c r="A170" s="31"/>
      <c r="B170" s="32"/>
      <c r="C170" s="183" t="s">
        <v>280</v>
      </c>
      <c r="D170" s="183" t="s">
        <v>149</v>
      </c>
      <c r="E170" s="184" t="s">
        <v>1336</v>
      </c>
      <c r="F170" s="185" t="s">
        <v>1337</v>
      </c>
      <c r="G170" s="186" t="s">
        <v>249</v>
      </c>
      <c r="H170" s="187">
        <v>7</v>
      </c>
      <c r="I170" s="188"/>
      <c r="J170" s="189">
        <f t="shared" si="0"/>
        <v>0</v>
      </c>
      <c r="K170" s="185" t="s">
        <v>1</v>
      </c>
      <c r="L170" s="36"/>
      <c r="M170" s="190" t="s">
        <v>1</v>
      </c>
      <c r="N170" s="191" t="s">
        <v>41</v>
      </c>
      <c r="O170" s="68"/>
      <c r="P170" s="192">
        <f t="shared" si="1"/>
        <v>0</v>
      </c>
      <c r="Q170" s="192">
        <v>0</v>
      </c>
      <c r="R170" s="192">
        <f t="shared" si="2"/>
        <v>0</v>
      </c>
      <c r="S170" s="192">
        <v>0</v>
      </c>
      <c r="T170" s="193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154</v>
      </c>
      <c r="AT170" s="194" t="s">
        <v>149</v>
      </c>
      <c r="AU170" s="194" t="s">
        <v>86</v>
      </c>
      <c r="AY170" s="14" t="s">
        <v>147</v>
      </c>
      <c r="BE170" s="195">
        <f t="shared" si="4"/>
        <v>0</v>
      </c>
      <c r="BF170" s="195">
        <f t="shared" si="5"/>
        <v>0</v>
      </c>
      <c r="BG170" s="195">
        <f t="shared" si="6"/>
        <v>0</v>
      </c>
      <c r="BH170" s="195">
        <f t="shared" si="7"/>
        <v>0</v>
      </c>
      <c r="BI170" s="195">
        <f t="shared" si="8"/>
        <v>0</v>
      </c>
      <c r="BJ170" s="14" t="s">
        <v>84</v>
      </c>
      <c r="BK170" s="195">
        <f t="shared" si="9"/>
        <v>0</v>
      </c>
      <c r="BL170" s="14" t="s">
        <v>154</v>
      </c>
      <c r="BM170" s="194" t="s">
        <v>1338</v>
      </c>
    </row>
    <row r="171" spans="1:65" s="2" customFormat="1" ht="21.75" customHeight="1">
      <c r="A171" s="31"/>
      <c r="B171" s="32"/>
      <c r="C171" s="183" t="s">
        <v>276</v>
      </c>
      <c r="D171" s="183" t="s">
        <v>149</v>
      </c>
      <c r="E171" s="184" t="s">
        <v>1339</v>
      </c>
      <c r="F171" s="185" t="s">
        <v>1340</v>
      </c>
      <c r="G171" s="186" t="s">
        <v>182</v>
      </c>
      <c r="H171" s="187">
        <v>10</v>
      </c>
      <c r="I171" s="188"/>
      <c r="J171" s="189">
        <f t="shared" si="0"/>
        <v>0</v>
      </c>
      <c r="K171" s="185" t="s">
        <v>1</v>
      </c>
      <c r="L171" s="36"/>
      <c r="M171" s="190" t="s">
        <v>1</v>
      </c>
      <c r="N171" s="191" t="s">
        <v>41</v>
      </c>
      <c r="O171" s="68"/>
      <c r="P171" s="192">
        <f t="shared" si="1"/>
        <v>0</v>
      </c>
      <c r="Q171" s="192">
        <v>0</v>
      </c>
      <c r="R171" s="192">
        <f t="shared" si="2"/>
        <v>0</v>
      </c>
      <c r="S171" s="192">
        <v>0</v>
      </c>
      <c r="T171" s="193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154</v>
      </c>
      <c r="AT171" s="194" t="s">
        <v>149</v>
      </c>
      <c r="AU171" s="194" t="s">
        <v>86</v>
      </c>
      <c r="AY171" s="14" t="s">
        <v>147</v>
      </c>
      <c r="BE171" s="195">
        <f t="shared" si="4"/>
        <v>0</v>
      </c>
      <c r="BF171" s="195">
        <f t="shared" si="5"/>
        <v>0</v>
      </c>
      <c r="BG171" s="195">
        <f t="shared" si="6"/>
        <v>0</v>
      </c>
      <c r="BH171" s="195">
        <f t="shared" si="7"/>
        <v>0</v>
      </c>
      <c r="BI171" s="195">
        <f t="shared" si="8"/>
        <v>0</v>
      </c>
      <c r="BJ171" s="14" t="s">
        <v>84</v>
      </c>
      <c r="BK171" s="195">
        <f t="shared" si="9"/>
        <v>0</v>
      </c>
      <c r="BL171" s="14" t="s">
        <v>154</v>
      </c>
      <c r="BM171" s="194" t="s">
        <v>1341</v>
      </c>
    </row>
    <row r="172" spans="1:65" s="2" customFormat="1" ht="16.5" customHeight="1">
      <c r="A172" s="31"/>
      <c r="B172" s="32"/>
      <c r="C172" s="183" t="s">
        <v>284</v>
      </c>
      <c r="D172" s="183" t="s">
        <v>149</v>
      </c>
      <c r="E172" s="184" t="s">
        <v>1342</v>
      </c>
      <c r="F172" s="185" t="s">
        <v>1343</v>
      </c>
      <c r="G172" s="186" t="s">
        <v>1247</v>
      </c>
      <c r="H172" s="187">
        <v>1</v>
      </c>
      <c r="I172" s="188"/>
      <c r="J172" s="189">
        <f t="shared" si="0"/>
        <v>0</v>
      </c>
      <c r="K172" s="185" t="s">
        <v>1</v>
      </c>
      <c r="L172" s="36"/>
      <c r="M172" s="190" t="s">
        <v>1</v>
      </c>
      <c r="N172" s="191" t="s">
        <v>41</v>
      </c>
      <c r="O172" s="68"/>
      <c r="P172" s="192">
        <f t="shared" si="1"/>
        <v>0</v>
      </c>
      <c r="Q172" s="192">
        <v>0</v>
      </c>
      <c r="R172" s="192">
        <f t="shared" si="2"/>
        <v>0</v>
      </c>
      <c r="S172" s="192">
        <v>0</v>
      </c>
      <c r="T172" s="193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154</v>
      </c>
      <c r="AT172" s="194" t="s">
        <v>149</v>
      </c>
      <c r="AU172" s="194" t="s">
        <v>86</v>
      </c>
      <c r="AY172" s="14" t="s">
        <v>147</v>
      </c>
      <c r="BE172" s="195">
        <f t="shared" si="4"/>
        <v>0</v>
      </c>
      <c r="BF172" s="195">
        <f t="shared" si="5"/>
        <v>0</v>
      </c>
      <c r="BG172" s="195">
        <f t="shared" si="6"/>
        <v>0</v>
      </c>
      <c r="BH172" s="195">
        <f t="shared" si="7"/>
        <v>0</v>
      </c>
      <c r="BI172" s="195">
        <f t="shared" si="8"/>
        <v>0</v>
      </c>
      <c r="BJ172" s="14" t="s">
        <v>84</v>
      </c>
      <c r="BK172" s="195">
        <f t="shared" si="9"/>
        <v>0</v>
      </c>
      <c r="BL172" s="14" t="s">
        <v>154</v>
      </c>
      <c r="BM172" s="194" t="s">
        <v>1344</v>
      </c>
    </row>
    <row r="173" spans="1:65" s="2" customFormat="1" ht="16.5" customHeight="1">
      <c r="A173" s="31"/>
      <c r="B173" s="32"/>
      <c r="C173" s="183" t="s">
        <v>292</v>
      </c>
      <c r="D173" s="183" t="s">
        <v>149</v>
      </c>
      <c r="E173" s="184" t="s">
        <v>1345</v>
      </c>
      <c r="F173" s="185" t="s">
        <v>1346</v>
      </c>
      <c r="G173" s="186" t="s">
        <v>1247</v>
      </c>
      <c r="H173" s="187">
        <v>1</v>
      </c>
      <c r="I173" s="188"/>
      <c r="J173" s="189">
        <f t="shared" si="0"/>
        <v>0</v>
      </c>
      <c r="K173" s="185" t="s">
        <v>1</v>
      </c>
      <c r="L173" s="36"/>
      <c r="M173" s="190" t="s">
        <v>1</v>
      </c>
      <c r="N173" s="191" t="s">
        <v>41</v>
      </c>
      <c r="O173" s="68"/>
      <c r="P173" s="192">
        <f t="shared" si="1"/>
        <v>0</v>
      </c>
      <c r="Q173" s="192">
        <v>0</v>
      </c>
      <c r="R173" s="192">
        <f t="shared" si="2"/>
        <v>0</v>
      </c>
      <c r="S173" s="192">
        <v>0</v>
      </c>
      <c r="T173" s="19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154</v>
      </c>
      <c r="AT173" s="194" t="s">
        <v>149</v>
      </c>
      <c r="AU173" s="194" t="s">
        <v>86</v>
      </c>
      <c r="AY173" s="14" t="s">
        <v>147</v>
      </c>
      <c r="BE173" s="195">
        <f t="shared" si="4"/>
        <v>0</v>
      </c>
      <c r="BF173" s="195">
        <f t="shared" si="5"/>
        <v>0</v>
      </c>
      <c r="BG173" s="195">
        <f t="shared" si="6"/>
        <v>0</v>
      </c>
      <c r="BH173" s="195">
        <f t="shared" si="7"/>
        <v>0</v>
      </c>
      <c r="BI173" s="195">
        <f t="shared" si="8"/>
        <v>0</v>
      </c>
      <c r="BJ173" s="14" t="s">
        <v>84</v>
      </c>
      <c r="BK173" s="195">
        <f t="shared" si="9"/>
        <v>0</v>
      </c>
      <c r="BL173" s="14" t="s">
        <v>154</v>
      </c>
      <c r="BM173" s="194" t="s">
        <v>1347</v>
      </c>
    </row>
    <row r="174" spans="1:65" s="2" customFormat="1" ht="16.5" customHeight="1">
      <c r="A174" s="31"/>
      <c r="B174" s="32"/>
      <c r="C174" s="183" t="s">
        <v>304</v>
      </c>
      <c r="D174" s="183" t="s">
        <v>149</v>
      </c>
      <c r="E174" s="184" t="s">
        <v>1348</v>
      </c>
      <c r="F174" s="185" t="s">
        <v>1349</v>
      </c>
      <c r="G174" s="186" t="s">
        <v>1247</v>
      </c>
      <c r="H174" s="187">
        <v>14</v>
      </c>
      <c r="I174" s="188"/>
      <c r="J174" s="189">
        <f t="shared" si="0"/>
        <v>0</v>
      </c>
      <c r="K174" s="185" t="s">
        <v>1</v>
      </c>
      <c r="L174" s="36"/>
      <c r="M174" s="190" t="s">
        <v>1</v>
      </c>
      <c r="N174" s="191" t="s">
        <v>41</v>
      </c>
      <c r="O174" s="68"/>
      <c r="P174" s="192">
        <f t="shared" si="1"/>
        <v>0</v>
      </c>
      <c r="Q174" s="192">
        <v>0</v>
      </c>
      <c r="R174" s="192">
        <f t="shared" si="2"/>
        <v>0</v>
      </c>
      <c r="S174" s="192">
        <v>0</v>
      </c>
      <c r="T174" s="19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154</v>
      </c>
      <c r="AT174" s="194" t="s">
        <v>149</v>
      </c>
      <c r="AU174" s="194" t="s">
        <v>86</v>
      </c>
      <c r="AY174" s="14" t="s">
        <v>147</v>
      </c>
      <c r="BE174" s="195">
        <f t="shared" si="4"/>
        <v>0</v>
      </c>
      <c r="BF174" s="195">
        <f t="shared" si="5"/>
        <v>0</v>
      </c>
      <c r="BG174" s="195">
        <f t="shared" si="6"/>
        <v>0</v>
      </c>
      <c r="BH174" s="195">
        <f t="shared" si="7"/>
        <v>0</v>
      </c>
      <c r="BI174" s="195">
        <f t="shared" si="8"/>
        <v>0</v>
      </c>
      <c r="BJ174" s="14" t="s">
        <v>84</v>
      </c>
      <c r="BK174" s="195">
        <f t="shared" si="9"/>
        <v>0</v>
      </c>
      <c r="BL174" s="14" t="s">
        <v>154</v>
      </c>
      <c r="BM174" s="194" t="s">
        <v>1350</v>
      </c>
    </row>
    <row r="175" spans="1:65" s="12" customFormat="1" ht="22.9" customHeight="1">
      <c r="B175" s="167"/>
      <c r="C175" s="168"/>
      <c r="D175" s="169" t="s">
        <v>75</v>
      </c>
      <c r="E175" s="181" t="s">
        <v>1351</v>
      </c>
      <c r="F175" s="181" t="s">
        <v>1352</v>
      </c>
      <c r="G175" s="168"/>
      <c r="H175" s="168"/>
      <c r="I175" s="171"/>
      <c r="J175" s="182">
        <f>BK175</f>
        <v>0</v>
      </c>
      <c r="K175" s="168"/>
      <c r="L175" s="173"/>
      <c r="M175" s="174"/>
      <c r="N175" s="175"/>
      <c r="O175" s="175"/>
      <c r="P175" s="176">
        <f>SUM(P176:P178)</f>
        <v>0</v>
      </c>
      <c r="Q175" s="175"/>
      <c r="R175" s="176">
        <f>SUM(R176:R178)</f>
        <v>0</v>
      </c>
      <c r="S175" s="175"/>
      <c r="T175" s="177">
        <f>SUM(T176:T178)</f>
        <v>0</v>
      </c>
      <c r="AR175" s="178" t="s">
        <v>84</v>
      </c>
      <c r="AT175" s="179" t="s">
        <v>75</v>
      </c>
      <c r="AU175" s="179" t="s">
        <v>84</v>
      </c>
      <c r="AY175" s="178" t="s">
        <v>147</v>
      </c>
      <c r="BK175" s="180">
        <f>SUM(BK176:BK178)</f>
        <v>0</v>
      </c>
    </row>
    <row r="176" spans="1:65" s="2" customFormat="1" ht="16.5" customHeight="1">
      <c r="A176" s="31"/>
      <c r="B176" s="32"/>
      <c r="C176" s="183" t="s">
        <v>308</v>
      </c>
      <c r="D176" s="183" t="s">
        <v>149</v>
      </c>
      <c r="E176" s="184" t="s">
        <v>1353</v>
      </c>
      <c r="F176" s="185" t="s">
        <v>1354</v>
      </c>
      <c r="G176" s="186" t="s">
        <v>652</v>
      </c>
      <c r="H176" s="187">
        <v>1</v>
      </c>
      <c r="I176" s="188"/>
      <c r="J176" s="189">
        <f>ROUND(I176*H176,2)</f>
        <v>0</v>
      </c>
      <c r="K176" s="185" t="s">
        <v>1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154</v>
      </c>
      <c r="AT176" s="194" t="s">
        <v>149</v>
      </c>
      <c r="AU176" s="194" t="s">
        <v>86</v>
      </c>
      <c r="AY176" s="14" t="s">
        <v>147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154</v>
      </c>
      <c r="BM176" s="194" t="s">
        <v>1355</v>
      </c>
    </row>
    <row r="177" spans="1:65" s="2" customFormat="1" ht="16.5" customHeight="1">
      <c r="A177" s="31"/>
      <c r="B177" s="32"/>
      <c r="C177" s="183" t="s">
        <v>296</v>
      </c>
      <c r="D177" s="183" t="s">
        <v>149</v>
      </c>
      <c r="E177" s="184" t="s">
        <v>1356</v>
      </c>
      <c r="F177" s="185" t="s">
        <v>1357</v>
      </c>
      <c r="G177" s="186" t="s">
        <v>652</v>
      </c>
      <c r="H177" s="187">
        <v>3</v>
      </c>
      <c r="I177" s="188"/>
      <c r="J177" s="189">
        <f>ROUND(I177*H177,2)</f>
        <v>0</v>
      </c>
      <c r="K177" s="185" t="s">
        <v>1</v>
      </c>
      <c r="L177" s="36"/>
      <c r="M177" s="190" t="s">
        <v>1</v>
      </c>
      <c r="N177" s="191" t="s">
        <v>41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154</v>
      </c>
      <c r="AT177" s="194" t="s">
        <v>149</v>
      </c>
      <c r="AU177" s="194" t="s">
        <v>86</v>
      </c>
      <c r="AY177" s="14" t="s">
        <v>147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84</v>
      </c>
      <c r="BK177" s="195">
        <f>ROUND(I177*H177,2)</f>
        <v>0</v>
      </c>
      <c r="BL177" s="14" t="s">
        <v>154</v>
      </c>
      <c r="BM177" s="194" t="s">
        <v>1358</v>
      </c>
    </row>
    <row r="178" spans="1:65" s="2" customFormat="1" ht="16.5" customHeight="1">
      <c r="A178" s="31"/>
      <c r="B178" s="32"/>
      <c r="C178" s="183" t="s">
        <v>288</v>
      </c>
      <c r="D178" s="183" t="s">
        <v>149</v>
      </c>
      <c r="E178" s="184" t="s">
        <v>1359</v>
      </c>
      <c r="F178" s="185" t="s">
        <v>1360</v>
      </c>
      <c r="G178" s="186" t="s">
        <v>652</v>
      </c>
      <c r="H178" s="187">
        <v>7</v>
      </c>
      <c r="I178" s="188"/>
      <c r="J178" s="189">
        <f>ROUND(I178*H178,2)</f>
        <v>0</v>
      </c>
      <c r="K178" s="185" t="s">
        <v>1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154</v>
      </c>
      <c r="AT178" s="194" t="s">
        <v>149</v>
      </c>
      <c r="AU178" s="194" t="s">
        <v>86</v>
      </c>
      <c r="AY178" s="14" t="s">
        <v>147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154</v>
      </c>
      <c r="BM178" s="194" t="s">
        <v>1361</v>
      </c>
    </row>
    <row r="179" spans="1:65" s="12" customFormat="1" ht="22.9" customHeight="1">
      <c r="B179" s="167"/>
      <c r="C179" s="168"/>
      <c r="D179" s="169" t="s">
        <v>75</v>
      </c>
      <c r="E179" s="181" t="s">
        <v>1362</v>
      </c>
      <c r="F179" s="181" t="s">
        <v>1363</v>
      </c>
      <c r="G179" s="168"/>
      <c r="H179" s="168"/>
      <c r="I179" s="171"/>
      <c r="J179" s="182">
        <f>BK179</f>
        <v>0</v>
      </c>
      <c r="K179" s="168"/>
      <c r="L179" s="173"/>
      <c r="M179" s="174"/>
      <c r="N179" s="175"/>
      <c r="O179" s="175"/>
      <c r="P179" s="176">
        <f>SUM(P180:P185)</f>
        <v>0</v>
      </c>
      <c r="Q179" s="175"/>
      <c r="R179" s="176">
        <f>SUM(R180:R185)</f>
        <v>0</v>
      </c>
      <c r="S179" s="175"/>
      <c r="T179" s="177">
        <f>SUM(T180:T185)</f>
        <v>0</v>
      </c>
      <c r="AR179" s="178" t="s">
        <v>84</v>
      </c>
      <c r="AT179" s="179" t="s">
        <v>75</v>
      </c>
      <c r="AU179" s="179" t="s">
        <v>84</v>
      </c>
      <c r="AY179" s="178" t="s">
        <v>147</v>
      </c>
      <c r="BK179" s="180">
        <f>SUM(BK180:BK185)</f>
        <v>0</v>
      </c>
    </row>
    <row r="180" spans="1:65" s="2" customFormat="1" ht="37.9" customHeight="1">
      <c r="A180" s="31"/>
      <c r="B180" s="32"/>
      <c r="C180" s="183" t="s">
        <v>316</v>
      </c>
      <c r="D180" s="183" t="s">
        <v>149</v>
      </c>
      <c r="E180" s="184" t="s">
        <v>1364</v>
      </c>
      <c r="F180" s="185" t="s">
        <v>1365</v>
      </c>
      <c r="G180" s="186" t="s">
        <v>1247</v>
      </c>
      <c r="H180" s="187">
        <v>1</v>
      </c>
      <c r="I180" s="188"/>
      <c r="J180" s="189">
        <f t="shared" ref="J180:J185" si="10">ROUND(I180*H180,2)</f>
        <v>0</v>
      </c>
      <c r="K180" s="185" t="s">
        <v>1</v>
      </c>
      <c r="L180" s="36"/>
      <c r="M180" s="190" t="s">
        <v>1</v>
      </c>
      <c r="N180" s="191" t="s">
        <v>41</v>
      </c>
      <c r="O180" s="68"/>
      <c r="P180" s="192">
        <f t="shared" ref="P180:P185" si="11">O180*H180</f>
        <v>0</v>
      </c>
      <c r="Q180" s="192">
        <v>0</v>
      </c>
      <c r="R180" s="192">
        <f t="shared" ref="R180:R185" si="12">Q180*H180</f>
        <v>0</v>
      </c>
      <c r="S180" s="192">
        <v>0</v>
      </c>
      <c r="T180" s="193">
        <f t="shared" ref="T180:T185" si="13"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154</v>
      </c>
      <c r="AT180" s="194" t="s">
        <v>149</v>
      </c>
      <c r="AU180" s="194" t="s">
        <v>86</v>
      </c>
      <c r="AY180" s="14" t="s">
        <v>147</v>
      </c>
      <c r="BE180" s="195">
        <f t="shared" ref="BE180:BE185" si="14">IF(N180="základní",J180,0)</f>
        <v>0</v>
      </c>
      <c r="BF180" s="195">
        <f t="shared" ref="BF180:BF185" si="15">IF(N180="snížená",J180,0)</f>
        <v>0</v>
      </c>
      <c r="BG180" s="195">
        <f t="shared" ref="BG180:BG185" si="16">IF(N180="zákl. přenesená",J180,0)</f>
        <v>0</v>
      </c>
      <c r="BH180" s="195">
        <f t="shared" ref="BH180:BH185" si="17">IF(N180="sníž. přenesená",J180,0)</f>
        <v>0</v>
      </c>
      <c r="BI180" s="195">
        <f t="shared" ref="BI180:BI185" si="18">IF(N180="nulová",J180,0)</f>
        <v>0</v>
      </c>
      <c r="BJ180" s="14" t="s">
        <v>84</v>
      </c>
      <c r="BK180" s="195">
        <f t="shared" ref="BK180:BK185" si="19">ROUND(I180*H180,2)</f>
        <v>0</v>
      </c>
      <c r="BL180" s="14" t="s">
        <v>154</v>
      </c>
      <c r="BM180" s="194" t="s">
        <v>1366</v>
      </c>
    </row>
    <row r="181" spans="1:65" s="2" customFormat="1" ht="16.5" customHeight="1">
      <c r="A181" s="31"/>
      <c r="B181" s="32"/>
      <c r="C181" s="183" t="s">
        <v>324</v>
      </c>
      <c r="D181" s="183" t="s">
        <v>149</v>
      </c>
      <c r="E181" s="184" t="s">
        <v>1367</v>
      </c>
      <c r="F181" s="185" t="s">
        <v>1368</v>
      </c>
      <c r="G181" s="186" t="s">
        <v>1247</v>
      </c>
      <c r="H181" s="187">
        <v>1</v>
      </c>
      <c r="I181" s="188"/>
      <c r="J181" s="189">
        <f t="shared" si="10"/>
        <v>0</v>
      </c>
      <c r="K181" s="185" t="s">
        <v>1</v>
      </c>
      <c r="L181" s="36"/>
      <c r="M181" s="190" t="s">
        <v>1</v>
      </c>
      <c r="N181" s="191" t="s">
        <v>41</v>
      </c>
      <c r="O181" s="68"/>
      <c r="P181" s="192">
        <f t="shared" si="11"/>
        <v>0</v>
      </c>
      <c r="Q181" s="192">
        <v>0</v>
      </c>
      <c r="R181" s="192">
        <f t="shared" si="12"/>
        <v>0</v>
      </c>
      <c r="S181" s="192">
        <v>0</v>
      </c>
      <c r="T181" s="193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154</v>
      </c>
      <c r="AT181" s="194" t="s">
        <v>149</v>
      </c>
      <c r="AU181" s="194" t="s">
        <v>86</v>
      </c>
      <c r="AY181" s="14" t="s">
        <v>147</v>
      </c>
      <c r="BE181" s="195">
        <f t="shared" si="14"/>
        <v>0</v>
      </c>
      <c r="BF181" s="195">
        <f t="shared" si="15"/>
        <v>0</v>
      </c>
      <c r="BG181" s="195">
        <f t="shared" si="16"/>
        <v>0</v>
      </c>
      <c r="BH181" s="195">
        <f t="shared" si="17"/>
        <v>0</v>
      </c>
      <c r="BI181" s="195">
        <f t="shared" si="18"/>
        <v>0</v>
      </c>
      <c r="BJ181" s="14" t="s">
        <v>84</v>
      </c>
      <c r="BK181" s="195">
        <f t="shared" si="19"/>
        <v>0</v>
      </c>
      <c r="BL181" s="14" t="s">
        <v>154</v>
      </c>
      <c r="BM181" s="194" t="s">
        <v>1369</v>
      </c>
    </row>
    <row r="182" spans="1:65" s="2" customFormat="1" ht="24.2" customHeight="1">
      <c r="A182" s="31"/>
      <c r="B182" s="32"/>
      <c r="C182" s="183" t="s">
        <v>320</v>
      </c>
      <c r="D182" s="183" t="s">
        <v>149</v>
      </c>
      <c r="E182" s="184" t="s">
        <v>1370</v>
      </c>
      <c r="F182" s="185" t="s">
        <v>1371</v>
      </c>
      <c r="G182" s="186" t="s">
        <v>1247</v>
      </c>
      <c r="H182" s="187">
        <v>1</v>
      </c>
      <c r="I182" s="188"/>
      <c r="J182" s="189">
        <f t="shared" si="10"/>
        <v>0</v>
      </c>
      <c r="K182" s="185" t="s">
        <v>1</v>
      </c>
      <c r="L182" s="36"/>
      <c r="M182" s="190" t="s">
        <v>1</v>
      </c>
      <c r="N182" s="191" t="s">
        <v>41</v>
      </c>
      <c r="O182" s="68"/>
      <c r="P182" s="192">
        <f t="shared" si="11"/>
        <v>0</v>
      </c>
      <c r="Q182" s="192">
        <v>0</v>
      </c>
      <c r="R182" s="192">
        <f t="shared" si="12"/>
        <v>0</v>
      </c>
      <c r="S182" s="192">
        <v>0</v>
      </c>
      <c r="T182" s="193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154</v>
      </c>
      <c r="AT182" s="194" t="s">
        <v>149</v>
      </c>
      <c r="AU182" s="194" t="s">
        <v>86</v>
      </c>
      <c r="AY182" s="14" t="s">
        <v>147</v>
      </c>
      <c r="BE182" s="195">
        <f t="shared" si="14"/>
        <v>0</v>
      </c>
      <c r="BF182" s="195">
        <f t="shared" si="15"/>
        <v>0</v>
      </c>
      <c r="BG182" s="195">
        <f t="shared" si="16"/>
        <v>0</v>
      </c>
      <c r="BH182" s="195">
        <f t="shared" si="17"/>
        <v>0</v>
      </c>
      <c r="BI182" s="195">
        <f t="shared" si="18"/>
        <v>0</v>
      </c>
      <c r="BJ182" s="14" t="s">
        <v>84</v>
      </c>
      <c r="BK182" s="195">
        <f t="shared" si="19"/>
        <v>0</v>
      </c>
      <c r="BL182" s="14" t="s">
        <v>154</v>
      </c>
      <c r="BM182" s="194" t="s">
        <v>1372</v>
      </c>
    </row>
    <row r="183" spans="1:65" s="2" customFormat="1" ht="16.5" customHeight="1">
      <c r="A183" s="31"/>
      <c r="B183" s="32"/>
      <c r="C183" s="183" t="s">
        <v>312</v>
      </c>
      <c r="D183" s="183" t="s">
        <v>149</v>
      </c>
      <c r="E183" s="184" t="s">
        <v>1373</v>
      </c>
      <c r="F183" s="185" t="s">
        <v>1374</v>
      </c>
      <c r="G183" s="186" t="s">
        <v>652</v>
      </c>
      <c r="H183" s="187">
        <v>14</v>
      </c>
      <c r="I183" s="188"/>
      <c r="J183" s="189">
        <f t="shared" si="10"/>
        <v>0</v>
      </c>
      <c r="K183" s="185" t="s">
        <v>1</v>
      </c>
      <c r="L183" s="36"/>
      <c r="M183" s="190" t="s">
        <v>1</v>
      </c>
      <c r="N183" s="191" t="s">
        <v>41</v>
      </c>
      <c r="O183" s="68"/>
      <c r="P183" s="192">
        <f t="shared" si="11"/>
        <v>0</v>
      </c>
      <c r="Q183" s="192">
        <v>0</v>
      </c>
      <c r="R183" s="192">
        <f t="shared" si="12"/>
        <v>0</v>
      </c>
      <c r="S183" s="192">
        <v>0</v>
      </c>
      <c r="T183" s="193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154</v>
      </c>
      <c r="AT183" s="194" t="s">
        <v>149</v>
      </c>
      <c r="AU183" s="194" t="s">
        <v>86</v>
      </c>
      <c r="AY183" s="14" t="s">
        <v>147</v>
      </c>
      <c r="BE183" s="195">
        <f t="shared" si="14"/>
        <v>0</v>
      </c>
      <c r="BF183" s="195">
        <f t="shared" si="15"/>
        <v>0</v>
      </c>
      <c r="BG183" s="195">
        <f t="shared" si="16"/>
        <v>0</v>
      </c>
      <c r="BH183" s="195">
        <f t="shared" si="17"/>
        <v>0</v>
      </c>
      <c r="BI183" s="195">
        <f t="shared" si="18"/>
        <v>0</v>
      </c>
      <c r="BJ183" s="14" t="s">
        <v>84</v>
      </c>
      <c r="BK183" s="195">
        <f t="shared" si="19"/>
        <v>0</v>
      </c>
      <c r="BL183" s="14" t="s">
        <v>154</v>
      </c>
      <c r="BM183" s="194" t="s">
        <v>1375</v>
      </c>
    </row>
    <row r="184" spans="1:65" s="2" customFormat="1" ht="16.5" customHeight="1">
      <c r="A184" s="31"/>
      <c r="B184" s="32"/>
      <c r="C184" s="183" t="s">
        <v>328</v>
      </c>
      <c r="D184" s="183" t="s">
        <v>149</v>
      </c>
      <c r="E184" s="184" t="s">
        <v>1376</v>
      </c>
      <c r="F184" s="185" t="s">
        <v>1377</v>
      </c>
      <c r="G184" s="186" t="s">
        <v>652</v>
      </c>
      <c r="H184" s="187">
        <v>2</v>
      </c>
      <c r="I184" s="188"/>
      <c r="J184" s="189">
        <f t="shared" si="10"/>
        <v>0</v>
      </c>
      <c r="K184" s="185" t="s">
        <v>1</v>
      </c>
      <c r="L184" s="36"/>
      <c r="M184" s="190" t="s">
        <v>1</v>
      </c>
      <c r="N184" s="191" t="s">
        <v>41</v>
      </c>
      <c r="O184" s="68"/>
      <c r="P184" s="192">
        <f t="shared" si="11"/>
        <v>0</v>
      </c>
      <c r="Q184" s="192">
        <v>0</v>
      </c>
      <c r="R184" s="192">
        <f t="shared" si="12"/>
        <v>0</v>
      </c>
      <c r="S184" s="192">
        <v>0</v>
      </c>
      <c r="T184" s="193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154</v>
      </c>
      <c r="AT184" s="194" t="s">
        <v>149</v>
      </c>
      <c r="AU184" s="194" t="s">
        <v>86</v>
      </c>
      <c r="AY184" s="14" t="s">
        <v>147</v>
      </c>
      <c r="BE184" s="195">
        <f t="shared" si="14"/>
        <v>0</v>
      </c>
      <c r="BF184" s="195">
        <f t="shared" si="15"/>
        <v>0</v>
      </c>
      <c r="BG184" s="195">
        <f t="shared" si="16"/>
        <v>0</v>
      </c>
      <c r="BH184" s="195">
        <f t="shared" si="17"/>
        <v>0</v>
      </c>
      <c r="BI184" s="195">
        <f t="shared" si="18"/>
        <v>0</v>
      </c>
      <c r="BJ184" s="14" t="s">
        <v>84</v>
      </c>
      <c r="BK184" s="195">
        <f t="shared" si="19"/>
        <v>0</v>
      </c>
      <c r="BL184" s="14" t="s">
        <v>154</v>
      </c>
      <c r="BM184" s="194" t="s">
        <v>1378</v>
      </c>
    </row>
    <row r="185" spans="1:65" s="2" customFormat="1" ht="16.5" customHeight="1">
      <c r="A185" s="31"/>
      <c r="B185" s="32"/>
      <c r="C185" s="183" t="s">
        <v>332</v>
      </c>
      <c r="D185" s="183" t="s">
        <v>149</v>
      </c>
      <c r="E185" s="184" t="s">
        <v>1379</v>
      </c>
      <c r="F185" s="185" t="s">
        <v>1380</v>
      </c>
      <c r="G185" s="186" t="s">
        <v>1</v>
      </c>
      <c r="H185" s="187">
        <v>1</v>
      </c>
      <c r="I185" s="188"/>
      <c r="J185" s="189">
        <f t="shared" si="10"/>
        <v>0</v>
      </c>
      <c r="K185" s="185" t="s">
        <v>1</v>
      </c>
      <c r="L185" s="36"/>
      <c r="M185" s="206" t="s">
        <v>1</v>
      </c>
      <c r="N185" s="207" t="s">
        <v>41</v>
      </c>
      <c r="O185" s="208"/>
      <c r="P185" s="209">
        <f t="shared" si="11"/>
        <v>0</v>
      </c>
      <c r="Q185" s="209">
        <v>0</v>
      </c>
      <c r="R185" s="209">
        <f t="shared" si="12"/>
        <v>0</v>
      </c>
      <c r="S185" s="209">
        <v>0</v>
      </c>
      <c r="T185" s="210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154</v>
      </c>
      <c r="AT185" s="194" t="s">
        <v>149</v>
      </c>
      <c r="AU185" s="194" t="s">
        <v>86</v>
      </c>
      <c r="AY185" s="14" t="s">
        <v>147</v>
      </c>
      <c r="BE185" s="195">
        <f t="shared" si="14"/>
        <v>0</v>
      </c>
      <c r="BF185" s="195">
        <f t="shared" si="15"/>
        <v>0</v>
      </c>
      <c r="BG185" s="195">
        <f t="shared" si="16"/>
        <v>0</v>
      </c>
      <c r="BH185" s="195">
        <f t="shared" si="17"/>
        <v>0</v>
      </c>
      <c r="BI185" s="195">
        <f t="shared" si="18"/>
        <v>0</v>
      </c>
      <c r="BJ185" s="14" t="s">
        <v>84</v>
      </c>
      <c r="BK185" s="195">
        <f t="shared" si="19"/>
        <v>0</v>
      </c>
      <c r="BL185" s="14" t="s">
        <v>154</v>
      </c>
      <c r="BM185" s="194" t="s">
        <v>1381</v>
      </c>
    </row>
    <row r="186" spans="1:65" s="2" customFormat="1" ht="6.95" customHeight="1">
      <c r="A186" s="3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36"/>
      <c r="M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</row>
  </sheetData>
  <sheetProtection algorithmName="SHA-512" hashValue="Wbdj27O2zmlHOE+Q+1L6c6IOTP+b3YEoE3ibjYl3JBGiEJk2LN+mH4qByPJE2wNMfDtv5dkXlDSylVPBT0Sy0A==" saltValue="Levh3RPd6zw0F6wyJsugHnMhzrVhTqO0smYl7qXfxnFdZKvH+Qn95m76ovWOrjrUjKNFzTOqtCqz0FZrrL8Jvw==" spinCount="100000" sheet="1" objects="1" scenarios="1" formatColumns="0" formatRows="0" autoFilter="0"/>
  <autoFilter ref="C128:K18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100 - Objekty pozemních k...</vt:lpstr>
      <vt:lpstr>300.1 - Kanalizace ul. Kr...</vt:lpstr>
      <vt:lpstr>300.1.1 - Splaškové kanal...</vt:lpstr>
      <vt:lpstr>300.1.2 - Dešťové kanaliz...</vt:lpstr>
      <vt:lpstr>300.2 - Kanalizace ul. Je...</vt:lpstr>
      <vt:lpstr>300.2.1 - Splaškové kanal...</vt:lpstr>
      <vt:lpstr>300.2.2 - Dešťové kanaliz...</vt:lpstr>
      <vt:lpstr>400 - Elektro a sdělovací...</vt:lpstr>
      <vt:lpstr>800 - Objekty úprav území</vt:lpstr>
      <vt:lpstr>OST - Ostatní a vedlejší ...</vt:lpstr>
      <vt:lpstr>'100 - Objekty pozemních k...'!Názvy_tisku</vt:lpstr>
      <vt:lpstr>'300.1 - Kanalizace ul. Kr...'!Názvy_tisku</vt:lpstr>
      <vt:lpstr>'300.1.1 - Splaškové kanal...'!Názvy_tisku</vt:lpstr>
      <vt:lpstr>'300.1.2 - Dešťové kanaliz...'!Názvy_tisku</vt:lpstr>
      <vt:lpstr>'300.2 - Kanalizace ul. Je...'!Názvy_tisku</vt:lpstr>
      <vt:lpstr>'300.2.1 - Splaškové kanal...'!Názvy_tisku</vt:lpstr>
      <vt:lpstr>'300.2.2 - Dešťové kanaliz...'!Názvy_tisku</vt:lpstr>
      <vt:lpstr>'400 - Elektro a sdělovací...'!Názvy_tisku</vt:lpstr>
      <vt:lpstr>'800 - Objekty úprav území'!Názvy_tisku</vt:lpstr>
      <vt:lpstr>'OST - Ostatní a vedlejší ...'!Názvy_tisku</vt:lpstr>
      <vt:lpstr>'Rekapitulace stavby'!Názvy_tisku</vt:lpstr>
      <vt:lpstr>'100 - Objekty pozemních k...'!Oblast_tisku</vt:lpstr>
      <vt:lpstr>'300.1 - Kanalizace ul. Kr...'!Oblast_tisku</vt:lpstr>
      <vt:lpstr>'300.1.1 - Splaškové kanal...'!Oblast_tisku</vt:lpstr>
      <vt:lpstr>'300.1.2 - Dešťové kanaliz...'!Oblast_tisku</vt:lpstr>
      <vt:lpstr>'300.2 - Kanalizace ul. Je...'!Oblast_tisku</vt:lpstr>
      <vt:lpstr>'300.2.1 - Splaškové kanal...'!Oblast_tisku</vt:lpstr>
      <vt:lpstr>'300.2.2 - Dešťové kanaliz...'!Oblast_tisku</vt:lpstr>
      <vt:lpstr>'400 - Elektro a sdělovací...'!Oblast_tisku</vt:lpstr>
      <vt:lpstr>'800 - Objekty úprav území'!Oblast_tisku</vt:lpstr>
      <vt:lpstr>'OST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TIM005\TIM005</dc:creator>
  <cp:lastModifiedBy>Váňová Radka</cp:lastModifiedBy>
  <dcterms:created xsi:type="dcterms:W3CDTF">2022-12-07T12:38:54Z</dcterms:created>
  <dcterms:modified xsi:type="dcterms:W3CDTF">2022-12-08T06:52:49Z</dcterms:modified>
</cp:coreProperties>
</file>