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ZOO Koutek\Projektantka Dvorakova\Projekt\Rozpočet\"/>
    </mc:Choice>
  </mc:AlternateContent>
  <bookViews>
    <workbookView xWindow="0" yWindow="0" windowWidth="28800" windowHeight="13500"/>
  </bookViews>
  <sheets>
    <sheet name="Rekapitulace stavby" sheetId="1" r:id="rId1"/>
    <sheet name="95.1 - Chlév pro kozy" sheetId="2" r:id="rId2"/>
    <sheet name="95.2 - Stavební úpravy ko..." sheetId="3" r:id="rId3"/>
    <sheet name="95.3 - Vodovod" sheetId="4" r:id="rId4"/>
    <sheet name="95.4 - elektro " sheetId="5" r:id="rId5"/>
    <sheet name="95.5 - Vyhlídková plošina" sheetId="6" r:id="rId6"/>
    <sheet name="95.6 - VRN" sheetId="7" r:id="rId7"/>
    <sheet name="Pokyny pro vyplnění" sheetId="8" r:id="rId8"/>
  </sheets>
  <definedNames>
    <definedName name="_xlnm._FilterDatabase" localSheetId="1" hidden="1">'95.1 - Chlév pro kozy'!$C$98:$K$250</definedName>
    <definedName name="_xlnm._FilterDatabase" localSheetId="2" hidden="1">'95.2 - Stavební úpravy ko...'!$C$84:$K$248</definedName>
    <definedName name="_xlnm._FilterDatabase" localSheetId="3" hidden="1">'95.3 - Vodovod'!$C$81:$K$168</definedName>
    <definedName name="_xlnm._FilterDatabase" localSheetId="4" hidden="1">'95.4 - elektro '!$C$88:$K$269</definedName>
    <definedName name="_xlnm._FilterDatabase" localSheetId="5" hidden="1">'95.5 - Vyhlídková plošina'!$C$87:$K$151</definedName>
    <definedName name="_xlnm._FilterDatabase" localSheetId="6" hidden="1">'95.6 - VRN'!$C$80:$K$104</definedName>
    <definedName name="_xlnm.Print_Titles" localSheetId="1">'95.1 - Chlév pro kozy'!$98:$98</definedName>
    <definedName name="_xlnm.Print_Titles" localSheetId="2">'95.2 - Stavební úpravy ko...'!$84:$84</definedName>
    <definedName name="_xlnm.Print_Titles" localSheetId="3">'95.3 - Vodovod'!$81:$81</definedName>
    <definedName name="_xlnm.Print_Titles" localSheetId="4">'95.4 - elektro '!$88:$88</definedName>
    <definedName name="_xlnm.Print_Titles" localSheetId="5">'95.5 - Vyhlídková plošina'!$87:$87</definedName>
    <definedName name="_xlnm.Print_Titles" localSheetId="6">'95.6 - VRN'!$80:$80</definedName>
    <definedName name="_xlnm.Print_Titles" localSheetId="0">'Rekapitulace stavby'!$52:$52</definedName>
    <definedName name="_xlnm.Print_Area" localSheetId="1">'95.1 - Chlév pro kozy'!$C$4:$J$39,'95.1 - Chlév pro kozy'!$C$45:$J$80,'95.1 - Chlév pro kozy'!$C$86:$J$250</definedName>
    <definedName name="_xlnm.Print_Area" localSheetId="2">'95.2 - Stavební úpravy ko...'!$C$4:$J$39,'95.2 - Stavební úpravy ko...'!$C$45:$J$66,'95.2 - Stavební úpravy ko...'!$C$72:$J$248</definedName>
    <definedName name="_xlnm.Print_Area" localSheetId="3">'95.3 - Vodovod'!$C$4:$J$39,'95.3 - Vodovod'!$C$45:$J$63,'95.3 - Vodovod'!$C$69:$J$168</definedName>
    <definedName name="_xlnm.Print_Area" localSheetId="4">'95.4 - elektro '!$C$4:$J$39,'95.4 - elektro '!$C$45:$J$70,'95.4 - elektro '!$C$76:$J$269</definedName>
    <definedName name="_xlnm.Print_Area" localSheetId="5">'95.5 - Vyhlídková plošina'!$C$4:$J$39,'95.5 - Vyhlídková plošina'!$C$45:$J$69,'95.5 - Vyhlídková plošina'!$C$75:$J$151</definedName>
    <definedName name="_xlnm.Print_Area" localSheetId="6">'95.6 - VRN'!$C$4:$J$39,'95.6 - VRN'!$C$45:$J$62,'95.6 - VRN'!$C$68:$J$104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7" i="7"/>
  <c r="BH87" i="7"/>
  <c r="BG87" i="7"/>
  <c r="BF87" i="7"/>
  <c r="T87" i="7"/>
  <c r="R87" i="7"/>
  <c r="P87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78" i="7" s="1"/>
  <c r="J17" i="7"/>
  <c r="J12" i="7"/>
  <c r="J75" i="7" s="1"/>
  <c r="E7" i="7"/>
  <c r="E71" i="7"/>
  <c r="J37" i="6"/>
  <c r="J36" i="6"/>
  <c r="AY59" i="1"/>
  <c r="J35" i="6"/>
  <c r="AX59" i="1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T144" i="6"/>
  <c r="R145" i="6"/>
  <c r="R144" i="6"/>
  <c r="P145" i="6"/>
  <c r="P144" i="6"/>
  <c r="BI142" i="6"/>
  <c r="BH142" i="6"/>
  <c r="BG142" i="6"/>
  <c r="BF142" i="6"/>
  <c r="T142" i="6"/>
  <c r="T141" i="6"/>
  <c r="R142" i="6"/>
  <c r="R141" i="6"/>
  <c r="P142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7" i="6"/>
  <c r="BH117" i="6"/>
  <c r="BG117" i="6"/>
  <c r="BF117" i="6"/>
  <c r="T117" i="6"/>
  <c r="R117" i="6"/>
  <c r="P117" i="6"/>
  <c r="BI115" i="6"/>
  <c r="BH115" i="6"/>
  <c r="BG115" i="6"/>
  <c r="BF115" i="6"/>
  <c r="T115" i="6"/>
  <c r="R115" i="6"/>
  <c r="P115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8" i="6"/>
  <c r="BH108" i="6"/>
  <c r="BG108" i="6"/>
  <c r="BF108" i="6"/>
  <c r="T108" i="6"/>
  <c r="R108" i="6"/>
  <c r="P108" i="6"/>
  <c r="BI106" i="6"/>
  <c r="BH106" i="6"/>
  <c r="BG106" i="6"/>
  <c r="BF106" i="6"/>
  <c r="T106" i="6"/>
  <c r="R106" i="6"/>
  <c r="P106" i="6"/>
  <c r="BI103" i="6"/>
  <c r="BH103" i="6"/>
  <c r="BG103" i="6"/>
  <c r="BF103" i="6"/>
  <c r="T103" i="6"/>
  <c r="R103" i="6"/>
  <c r="P103" i="6"/>
  <c r="BI101" i="6"/>
  <c r="BH101" i="6"/>
  <c r="BG101" i="6"/>
  <c r="BF101" i="6"/>
  <c r="T101" i="6"/>
  <c r="R101" i="6"/>
  <c r="P101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F82" i="6"/>
  <c r="E80" i="6"/>
  <c r="F52" i="6"/>
  <c r="E50" i="6"/>
  <c r="J24" i="6"/>
  <c r="E24" i="6"/>
  <c r="J55" i="6" s="1"/>
  <c r="J23" i="6"/>
  <c r="J21" i="6"/>
  <c r="E21" i="6"/>
  <c r="J84" i="6" s="1"/>
  <c r="J20" i="6"/>
  <c r="J18" i="6"/>
  <c r="E18" i="6"/>
  <c r="F55" i="6" s="1"/>
  <c r="J17" i="6"/>
  <c r="J15" i="6"/>
  <c r="E15" i="6"/>
  <c r="F54" i="6" s="1"/>
  <c r="J14" i="6"/>
  <c r="J12" i="6"/>
  <c r="J82" i="6"/>
  <c r="E7" i="6"/>
  <c r="E78" i="6"/>
  <c r="J37" i="5"/>
  <c r="J36" i="5"/>
  <c r="AY58" i="1" s="1"/>
  <c r="J35" i="5"/>
  <c r="AX58" i="1" s="1"/>
  <c r="BI266" i="5"/>
  <c r="BH266" i="5"/>
  <c r="BG266" i="5"/>
  <c r="BF266" i="5"/>
  <c r="T266" i="5"/>
  <c r="R266" i="5"/>
  <c r="P266" i="5"/>
  <c r="BI263" i="5"/>
  <c r="BH263" i="5"/>
  <c r="BG263" i="5"/>
  <c r="BF263" i="5"/>
  <c r="T263" i="5"/>
  <c r="R263" i="5"/>
  <c r="P263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1" i="5"/>
  <c r="BH251" i="5"/>
  <c r="BG251" i="5"/>
  <c r="BF251" i="5"/>
  <c r="T251" i="5"/>
  <c r="R251" i="5"/>
  <c r="P251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4" i="5"/>
  <c r="BH224" i="5"/>
  <c r="BG224" i="5"/>
  <c r="BF224" i="5"/>
  <c r="T224" i="5"/>
  <c r="R224" i="5"/>
  <c r="P224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5" i="5"/>
  <c r="BH215" i="5"/>
  <c r="BG215" i="5"/>
  <c r="BF215" i="5"/>
  <c r="T215" i="5"/>
  <c r="R215" i="5"/>
  <c r="P215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BI123" i="5"/>
  <c r="BH123" i="5"/>
  <c r="BG123" i="5"/>
  <c r="BF123" i="5"/>
  <c r="T123" i="5"/>
  <c r="R123" i="5"/>
  <c r="P123" i="5"/>
  <c r="BI119" i="5"/>
  <c r="BH119" i="5"/>
  <c r="BG119" i="5"/>
  <c r="BF119" i="5"/>
  <c r="T119" i="5"/>
  <c r="R119" i="5"/>
  <c r="P119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6" i="5"/>
  <c r="BH106" i="5"/>
  <c r="BG106" i="5"/>
  <c r="BF106" i="5"/>
  <c r="T106" i="5"/>
  <c r="R106" i="5"/>
  <c r="P106" i="5"/>
  <c r="BI101" i="5"/>
  <c r="BH101" i="5"/>
  <c r="BG101" i="5"/>
  <c r="BF101" i="5"/>
  <c r="T101" i="5"/>
  <c r="T100" i="5"/>
  <c r="T99" i="5" s="1"/>
  <c r="R101" i="5"/>
  <c r="R100" i="5" s="1"/>
  <c r="R99" i="5" s="1"/>
  <c r="P101" i="5"/>
  <c r="P100" i="5"/>
  <c r="P99" i="5" s="1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J86" i="5"/>
  <c r="J85" i="5"/>
  <c r="F83" i="5"/>
  <c r="E81" i="5"/>
  <c r="J55" i="5"/>
  <c r="J54" i="5"/>
  <c r="F52" i="5"/>
  <c r="E50" i="5"/>
  <c r="J18" i="5"/>
  <c r="E18" i="5"/>
  <c r="F86" i="5"/>
  <c r="J17" i="5"/>
  <c r="J15" i="5"/>
  <c r="E15" i="5"/>
  <c r="F54" i="5" s="1"/>
  <c r="J14" i="5"/>
  <c r="J12" i="5"/>
  <c r="J52" i="5"/>
  <c r="E7" i="5"/>
  <c r="E48" i="5" s="1"/>
  <c r="J37" i="4"/>
  <c r="J36" i="4"/>
  <c r="AY57" i="1" s="1"/>
  <c r="J35" i="4"/>
  <c r="AX57" i="1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BI116" i="4"/>
  <c r="BH116" i="4"/>
  <c r="BG116" i="4"/>
  <c r="BF116" i="4"/>
  <c r="T116" i="4"/>
  <c r="R116" i="4"/>
  <c r="P116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0" i="4"/>
  <c r="BH100" i="4"/>
  <c r="BG100" i="4"/>
  <c r="BF100" i="4"/>
  <c r="T100" i="4"/>
  <c r="R100" i="4"/>
  <c r="P100" i="4"/>
  <c r="BI95" i="4"/>
  <c r="BH95" i="4"/>
  <c r="BG95" i="4"/>
  <c r="BF95" i="4"/>
  <c r="T95" i="4"/>
  <c r="R95" i="4"/>
  <c r="P95" i="4"/>
  <c r="BI90" i="4"/>
  <c r="BH90" i="4"/>
  <c r="BG90" i="4"/>
  <c r="BF90" i="4"/>
  <c r="T90" i="4"/>
  <c r="R90" i="4"/>
  <c r="P90" i="4"/>
  <c r="BI85" i="4"/>
  <c r="BH85" i="4"/>
  <c r="BG85" i="4"/>
  <c r="BF85" i="4"/>
  <c r="T85" i="4"/>
  <c r="R85" i="4"/>
  <c r="P85" i="4"/>
  <c r="J79" i="4"/>
  <c r="J78" i="4"/>
  <c r="F76" i="4"/>
  <c r="E74" i="4"/>
  <c r="J55" i="4"/>
  <c r="J54" i="4"/>
  <c r="F52" i="4"/>
  <c r="E50" i="4"/>
  <c r="J18" i="4"/>
  <c r="E18" i="4"/>
  <c r="F79" i="4" s="1"/>
  <c r="J17" i="4"/>
  <c r="J15" i="4"/>
  <c r="E15" i="4"/>
  <c r="F78" i="4" s="1"/>
  <c r="J14" i="4"/>
  <c r="J12" i="4"/>
  <c r="J76" i="4"/>
  <c r="E7" i="4"/>
  <c r="E72" i="4" s="1"/>
  <c r="J37" i="3"/>
  <c r="J36" i="3"/>
  <c r="AY56" i="1" s="1"/>
  <c r="J35" i="3"/>
  <c r="AX56" i="1"/>
  <c r="BI245" i="3"/>
  <c r="BH245" i="3"/>
  <c r="BG245" i="3"/>
  <c r="BF245" i="3"/>
  <c r="T245" i="3"/>
  <c r="T244" i="3" s="1"/>
  <c r="R245" i="3"/>
  <c r="R244" i="3"/>
  <c r="P245" i="3"/>
  <c r="P244" i="3" s="1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1" i="3"/>
  <c r="BH121" i="3"/>
  <c r="BG121" i="3"/>
  <c r="BF121" i="3"/>
  <c r="T121" i="3"/>
  <c r="R121" i="3"/>
  <c r="P121" i="3"/>
  <c r="BI116" i="3"/>
  <c r="BH116" i="3"/>
  <c r="BG116" i="3"/>
  <c r="BF116" i="3"/>
  <c r="T116" i="3"/>
  <c r="R116" i="3"/>
  <c r="P116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 s="1"/>
  <c r="J17" i="3"/>
  <c r="J12" i="3"/>
  <c r="J79" i="3"/>
  <c r="E7" i="3"/>
  <c r="E75" i="3" s="1"/>
  <c r="J250" i="2"/>
  <c r="T249" i="2"/>
  <c r="R249" i="2"/>
  <c r="P249" i="2"/>
  <c r="BK249" i="2"/>
  <c r="J249" i="2"/>
  <c r="J78" i="2" s="1"/>
  <c r="J208" i="2"/>
  <c r="J37" i="2"/>
  <c r="J36" i="2"/>
  <c r="AY55" i="1" s="1"/>
  <c r="J35" i="2"/>
  <c r="AX55" i="1"/>
  <c r="J79" i="2"/>
  <c r="BI247" i="2"/>
  <c r="BH247" i="2"/>
  <c r="BG247" i="2"/>
  <c r="BF247" i="2"/>
  <c r="T247" i="2"/>
  <c r="T246" i="2" s="1"/>
  <c r="R247" i="2"/>
  <c r="R246" i="2"/>
  <c r="P247" i="2"/>
  <c r="P246" i="2" s="1"/>
  <c r="BI244" i="2"/>
  <c r="BH244" i="2"/>
  <c r="BG244" i="2"/>
  <c r="BF244" i="2"/>
  <c r="T244" i="2"/>
  <c r="T243" i="2"/>
  <c r="R244" i="2"/>
  <c r="R243" i="2" s="1"/>
  <c r="P244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J71" i="2"/>
  <c r="BI205" i="2"/>
  <c r="BH205" i="2"/>
  <c r="BG205" i="2"/>
  <c r="BF205" i="2"/>
  <c r="T205" i="2"/>
  <c r="T204" i="2" s="1"/>
  <c r="R205" i="2"/>
  <c r="R204" i="2"/>
  <c r="P205" i="2"/>
  <c r="P204" i="2" s="1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R104" i="2"/>
  <c r="P104" i="2"/>
  <c r="BI101" i="2"/>
  <c r="BH101" i="2"/>
  <c r="BG101" i="2"/>
  <c r="BF101" i="2"/>
  <c r="T101" i="2"/>
  <c r="R101" i="2"/>
  <c r="P101" i="2"/>
  <c r="F93" i="2"/>
  <c r="E91" i="2"/>
  <c r="F52" i="2"/>
  <c r="E50" i="2"/>
  <c r="J24" i="2"/>
  <c r="E24" i="2"/>
  <c r="J55" i="2" s="1"/>
  <c r="J23" i="2"/>
  <c r="J21" i="2"/>
  <c r="E21" i="2"/>
  <c r="J95" i="2" s="1"/>
  <c r="J20" i="2"/>
  <c r="J18" i="2"/>
  <c r="E18" i="2"/>
  <c r="F96" i="2" s="1"/>
  <c r="J17" i="2"/>
  <c r="J15" i="2"/>
  <c r="E15" i="2"/>
  <c r="F95" i="2" s="1"/>
  <c r="J14" i="2"/>
  <c r="J12" i="2"/>
  <c r="J93" i="2"/>
  <c r="E7" i="2"/>
  <c r="E89" i="2" s="1"/>
  <c r="L50" i="1"/>
  <c r="AM50" i="1"/>
  <c r="AM49" i="1"/>
  <c r="L49" i="1"/>
  <c r="AM47" i="1"/>
  <c r="L47" i="1"/>
  <c r="L45" i="1"/>
  <c r="L44" i="1"/>
  <c r="BK195" i="2"/>
  <c r="J235" i="2"/>
  <c r="BK118" i="2"/>
  <c r="BK145" i="3"/>
  <c r="BK176" i="3"/>
  <c r="BK188" i="3"/>
  <c r="J112" i="4"/>
  <c r="J244" i="5"/>
  <c r="J134" i="6"/>
  <c r="BK84" i="7"/>
  <c r="J239" i="2"/>
  <c r="J104" i="2"/>
  <c r="BK88" i="3"/>
  <c r="BK236" i="3"/>
  <c r="J162" i="4"/>
  <c r="J266" i="5"/>
  <c r="BK221" i="5"/>
  <c r="J119" i="5"/>
  <c r="BK99" i="6"/>
  <c r="BK157" i="2"/>
  <c r="J228" i="2"/>
  <c r="J150" i="2"/>
  <c r="BK192" i="3"/>
  <c r="BK202" i="3"/>
  <c r="BK126" i="3"/>
  <c r="BK149" i="4"/>
  <c r="J169" i="5"/>
  <c r="BK256" i="5"/>
  <c r="J150" i="6"/>
  <c r="BK97" i="6"/>
  <c r="J149" i="4"/>
  <c r="J108" i="4"/>
  <c r="J259" i="5"/>
  <c r="BK150" i="5"/>
  <c r="BK134" i="6"/>
  <c r="J94" i="7"/>
  <c r="BK127" i="2"/>
  <c r="J129" i="2"/>
  <c r="BK184" i="3"/>
  <c r="BK180" i="5"/>
  <c r="J123" i="6"/>
  <c r="BK239" i="2"/>
  <c r="J219" i="2"/>
  <c r="BK129" i="2"/>
  <c r="BK161" i="3"/>
  <c r="J158" i="3"/>
  <c r="BK120" i="4"/>
  <c r="J256" i="5"/>
  <c r="BK152" i="5"/>
  <c r="J92" i="5"/>
  <c r="J139" i="6"/>
  <c r="J89" i="7"/>
  <c r="J148" i="2"/>
  <c r="BK131" i="2"/>
  <c r="BK228" i="3"/>
  <c r="BK180" i="3"/>
  <c r="BK222" i="2"/>
  <c r="J222" i="2"/>
  <c r="BK175" i="2"/>
  <c r="J176" i="3"/>
  <c r="BK154" i="3"/>
  <c r="BK85" i="4"/>
  <c r="BK218" i="5"/>
  <c r="J132" i="6"/>
  <c r="J102" i="7"/>
  <c r="BK148" i="2"/>
  <c r="BK146" i="2"/>
  <c r="J188" i="3"/>
  <c r="BK200" i="3"/>
  <c r="BK100" i="4"/>
  <c r="J227" i="5"/>
  <c r="J158" i="5"/>
  <c r="J123" i="5"/>
  <c r="BK117" i="6"/>
  <c r="J233" i="2"/>
  <c r="BK228" i="2"/>
  <c r="BK166" i="2"/>
  <c r="J209" i="3"/>
  <c r="J126" i="3"/>
  <c r="J136" i="4"/>
  <c r="J204" i="5"/>
  <c r="J196" i="5"/>
  <c r="J166" i="5"/>
  <c r="J130" i="6"/>
  <c r="J145" i="3"/>
  <c r="J162" i="5"/>
  <c r="BK237" i="5"/>
  <c r="BK123" i="5"/>
  <c r="BK148" i="6"/>
  <c r="BK89" i="7"/>
  <c r="J205" i="2"/>
  <c r="BK155" i="2"/>
  <c r="BK150" i="2"/>
  <c r="J88" i="3"/>
  <c r="BK266" i="5"/>
  <c r="BK103" i="6"/>
  <c r="J178" i="2"/>
  <c r="BK193" i="2"/>
  <c r="J217" i="3"/>
  <c r="BK232" i="3"/>
  <c r="J158" i="4"/>
  <c r="BK143" i="4"/>
  <c r="BK130" i="5"/>
  <c r="BK109" i="5"/>
  <c r="BK183" i="5"/>
  <c r="J103" i="6"/>
  <c r="BK224" i="2"/>
  <c r="J187" i="2"/>
  <c r="J165" i="3"/>
  <c r="J192" i="3"/>
  <c r="BK185" i="2"/>
  <c r="J182" i="2"/>
  <c r="BK182" i="2"/>
  <c r="J104" i="3"/>
  <c r="BK240" i="3"/>
  <c r="BK128" i="4"/>
  <c r="J95" i="5"/>
  <c r="BK115" i="6"/>
  <c r="J101" i="2"/>
  <c r="BK104" i="3"/>
  <c r="J85" i="4"/>
  <c r="J147" i="5"/>
  <c r="BK247" i="5"/>
  <c r="BK158" i="5"/>
  <c r="BK128" i="6"/>
  <c r="BK100" i="7"/>
  <c r="J125" i="2"/>
  <c r="J120" i="2"/>
  <c r="BK92" i="3"/>
  <c r="J130" i="3"/>
  <c r="J100" i="4"/>
  <c r="BK136" i="4"/>
  <c r="BK173" i="5"/>
  <c r="J189" i="5"/>
  <c r="BK160" i="5"/>
  <c r="J145" i="6"/>
  <c r="BK139" i="6"/>
  <c r="J132" i="4"/>
  <c r="BK144" i="5"/>
  <c r="BK101" i="5"/>
  <c r="J109" i="5"/>
  <c r="BK94" i="7"/>
  <c r="J189" i="2"/>
  <c r="BK178" i="2"/>
  <c r="J121" i="3"/>
  <c r="BK241" i="5"/>
  <c r="BK92" i="7"/>
  <c r="J155" i="2"/>
  <c r="BK170" i="2"/>
  <c r="J133" i="3"/>
  <c r="J112" i="3"/>
  <c r="BK153" i="4"/>
  <c r="J95" i="4"/>
  <c r="BK189" i="5"/>
  <c r="J144" i="5"/>
  <c r="J150" i="5"/>
  <c r="BK121" i="6"/>
  <c r="BK145" i="6"/>
  <c r="BK210" i="2"/>
  <c r="J143" i="2"/>
  <c r="BK225" i="3"/>
  <c r="BK130" i="3"/>
  <c r="BK120" i="2"/>
  <c r="BK140" i="2"/>
  <c r="J118" i="2"/>
  <c r="J99" i="3"/>
  <c r="BK165" i="3"/>
  <c r="BK155" i="5"/>
  <c r="BK215" i="5"/>
  <c r="BK106" i="6"/>
  <c r="BK241" i="2"/>
  <c r="J193" i="2"/>
  <c r="BK99" i="3"/>
  <c r="J196" i="3"/>
  <c r="BK146" i="4"/>
  <c r="BK166" i="5"/>
  <c r="BK207" i="5"/>
  <c r="J101" i="5"/>
  <c r="BK137" i="6"/>
  <c r="J97" i="6"/>
  <c r="BK168" i="2"/>
  <c r="J157" i="2"/>
  <c r="BK222" i="3"/>
  <c r="BK213" i="3"/>
  <c r="BK162" i="4"/>
  <c r="BK234" i="5"/>
  <c r="BK162" i="5"/>
  <c r="J127" i="5"/>
  <c r="J99" i="6"/>
  <c r="BK132" i="6"/>
  <c r="BK165" i="4"/>
  <c r="BK95" i="5"/>
  <c r="BK193" i="5"/>
  <c r="BK204" i="5"/>
  <c r="J110" i="6"/>
  <c r="BK108" i="6"/>
  <c r="J172" i="2"/>
  <c r="J226" i="2"/>
  <c r="J213" i="2"/>
  <c r="BK148" i="3"/>
  <c r="J140" i="3"/>
  <c r="J119" i="6"/>
  <c r="J175" i="2"/>
  <c r="BK231" i="2"/>
  <c r="BK115" i="2"/>
  <c r="BK217" i="3"/>
  <c r="BK209" i="3"/>
  <c r="BK158" i="4"/>
  <c r="BK113" i="5"/>
  <c r="J234" i="5"/>
  <c r="J155" i="5"/>
  <c r="BK123" i="6"/>
  <c r="J140" i="2"/>
  <c r="BK200" i="2"/>
  <c r="J172" i="3"/>
  <c r="BK237" i="2"/>
  <c r="BK213" i="2"/>
  <c r="J202" i="3"/>
  <c r="BK108" i="3"/>
  <c r="J128" i="4"/>
  <c r="BK200" i="5"/>
  <c r="BK137" i="5"/>
  <c r="BK92" i="6"/>
  <c r="BK219" i="2"/>
  <c r="BK162" i="2"/>
  <c r="J146" i="2"/>
  <c r="J116" i="3"/>
  <c r="J165" i="4"/>
  <c r="J224" i="5"/>
  <c r="BK92" i="5"/>
  <c r="J160" i="5"/>
  <c r="BK95" i="6"/>
  <c r="J247" i="2"/>
  <c r="BK187" i="2"/>
  <c r="J168" i="2"/>
  <c r="J154" i="3"/>
  <c r="J240" i="3"/>
  <c r="J90" i="4"/>
  <c r="J241" i="5"/>
  <c r="BK119" i="5"/>
  <c r="BK140" i="5"/>
  <c r="J92" i="7"/>
  <c r="BK124" i="4"/>
  <c r="BK169" i="5"/>
  <c r="BK210" i="5"/>
  <c r="J152" i="5"/>
  <c r="J106" i="6"/>
  <c r="J84" i="7"/>
  <c r="J164" i="2"/>
  <c r="BK136" i="2"/>
  <c r="J180" i="3"/>
  <c r="J124" i="4"/>
  <c r="BK112" i="6"/>
  <c r="BK123" i="2"/>
  <c r="J191" i="2"/>
  <c r="J228" i="3"/>
  <c r="J222" i="3"/>
  <c r="BK137" i="3"/>
  <c r="J116" i="4"/>
  <c r="J251" i="5"/>
  <c r="J176" i="5"/>
  <c r="J231" i="5"/>
  <c r="J121" i="6"/>
  <c r="J148" i="6"/>
  <c r="BK235" i="2"/>
  <c r="BK202" i="2"/>
  <c r="J123" i="2"/>
  <c r="BK140" i="3"/>
  <c r="BK172" i="2"/>
  <c r="BK164" i="2"/>
  <c r="J152" i="2"/>
  <c r="J225" i="3"/>
  <c r="J95" i="3"/>
  <c r="J215" i="5"/>
  <c r="BK106" i="5"/>
  <c r="BK87" i="7"/>
  <c r="BK217" i="2"/>
  <c r="BK107" i="2"/>
  <c r="BK121" i="3"/>
  <c r="BK108" i="4"/>
  <c r="BK263" i="5"/>
  <c r="BK251" i="5"/>
  <c r="BK142" i="6"/>
  <c r="BK102" i="7"/>
  <c r="BK244" i="2"/>
  <c r="J210" i="2"/>
  <c r="BK133" i="3"/>
  <c r="BK158" i="3"/>
  <c r="BK139" i="4"/>
  <c r="J139" i="4"/>
  <c r="BK176" i="5"/>
  <c r="J180" i="5"/>
  <c r="J128" i="6"/>
  <c r="BK101" i="6"/>
  <c r="J153" i="4"/>
  <c r="BK185" i="5"/>
  <c r="J183" i="5"/>
  <c r="J106" i="5"/>
  <c r="J113" i="5"/>
  <c r="J115" i="6"/>
  <c r="J244" i="2"/>
  <c r="J111" i="2"/>
  <c r="J170" i="2"/>
  <c r="J168" i="3"/>
  <c r="J184" i="3"/>
  <c r="BK150" i="6"/>
  <c r="J231" i="2"/>
  <c r="J166" i="2"/>
  <c r="J127" i="2"/>
  <c r="J137" i="3"/>
  <c r="J108" i="3"/>
  <c r="BK90" i="4"/>
  <c r="BK231" i="5"/>
  <c r="J130" i="5"/>
  <c r="J263" i="5"/>
  <c r="J142" i="6"/>
  <c r="J137" i="6"/>
  <c r="J97" i="7"/>
  <c r="BK247" i="2"/>
  <c r="J107" i="2"/>
  <c r="BK116" i="3"/>
  <c r="J131" i="2"/>
  <c r="BK101" i="2"/>
  <c r="J206" i="3"/>
  <c r="J237" i="5"/>
  <c r="J218" i="5"/>
  <c r="J101" i="6"/>
  <c r="BK191" i="2"/>
  <c r="J151" i="3"/>
  <c r="J148" i="3"/>
  <c r="BK116" i="4"/>
  <c r="J140" i="5"/>
  <c r="J164" i="5"/>
  <c r="J90" i="6"/>
  <c r="J117" i="6"/>
  <c r="J136" i="2"/>
  <c r="BK104" i="2"/>
  <c r="BK168" i="3"/>
  <c r="BK151" i="3"/>
  <c r="BK112" i="4"/>
  <c r="BK227" i="5"/>
  <c r="J210" i="5"/>
  <c r="BK110" i="6"/>
  <c r="J92" i="6"/>
  <c r="J120" i="4"/>
  <c r="J247" i="5"/>
  <c r="BK244" i="5"/>
  <c r="J95" i="6"/>
  <c r="J126" i="6"/>
  <c r="BK205" i="2"/>
  <c r="J232" i="3"/>
  <c r="J245" i="3"/>
  <c r="BK196" i="5"/>
  <c r="J217" i="2"/>
  <c r="J241" i="2"/>
  <c r="J115" i="2"/>
  <c r="BK95" i="3"/>
  <c r="BK245" i="3"/>
  <c r="J105" i="4"/>
  <c r="J200" i="5"/>
  <c r="J185" i="5"/>
  <c r="BK119" i="6"/>
  <c r="J112" i="6"/>
  <c r="BK143" i="2"/>
  <c r="J224" i="2"/>
  <c r="BK125" i="2"/>
  <c r="BK196" i="3"/>
  <c r="BK226" i="2"/>
  <c r="BK152" i="2"/>
  <c r="AS54" i="1"/>
  <c r="BK105" i="4"/>
  <c r="BK127" i="5"/>
  <c r="J108" i="6"/>
  <c r="J237" i="2"/>
  <c r="BK233" i="2"/>
  <c r="J185" i="2"/>
  <c r="J213" i="3"/>
  <c r="BK95" i="4"/>
  <c r="J221" i="5"/>
  <c r="J173" i="5"/>
  <c r="BK133" i="5"/>
  <c r="BK126" i="6"/>
  <c r="J100" i="7"/>
  <c r="J200" i="2"/>
  <c r="J162" i="2"/>
  <c r="J161" i="3"/>
  <c r="J143" i="4"/>
  <c r="J137" i="5"/>
  <c r="BK259" i="5"/>
  <c r="BK147" i="5"/>
  <c r="BK130" i="6"/>
  <c r="BK132" i="4"/>
  <c r="J207" i="5"/>
  <c r="BK224" i="5"/>
  <c r="BK90" i="6"/>
  <c r="J160" i="2"/>
  <c r="BK189" i="2"/>
  <c r="BK160" i="2"/>
  <c r="J92" i="3"/>
  <c r="J236" i="3"/>
  <c r="BK97" i="7"/>
  <c r="J195" i="2"/>
  <c r="BK206" i="3"/>
  <c r="J200" i="3"/>
  <c r="BK172" i="3"/>
  <c r="J146" i="4"/>
  <c r="J193" i="5"/>
  <c r="J133" i="5"/>
  <c r="J87" i="7"/>
  <c r="BK111" i="2"/>
  <c r="J202" i="2"/>
  <c r="BK112" i="3"/>
  <c r="BK164" i="5"/>
  <c r="BK118" i="5" l="1"/>
  <c r="BK117" i="5" s="1"/>
  <c r="J117" i="5" s="1"/>
  <c r="J65" i="5" s="1"/>
  <c r="P179" i="5"/>
  <c r="P94" i="6"/>
  <c r="R114" i="6"/>
  <c r="T136" i="6"/>
  <c r="P117" i="2"/>
  <c r="T135" i="2"/>
  <c r="T159" i="2"/>
  <c r="R174" i="2"/>
  <c r="P216" i="2"/>
  <c r="R221" i="2"/>
  <c r="T84" i="4"/>
  <c r="P118" i="5"/>
  <c r="P117" i="5" s="1"/>
  <c r="R179" i="5"/>
  <c r="BK89" i="6"/>
  <c r="BK105" i="6"/>
  <c r="J105" i="6" s="1"/>
  <c r="J62" i="6" s="1"/>
  <c r="BK125" i="6"/>
  <c r="J125" i="6"/>
  <c r="J64" i="6" s="1"/>
  <c r="BK147" i="6"/>
  <c r="J147" i="6"/>
  <c r="J68" i="6"/>
  <c r="P100" i="2"/>
  <c r="BK122" i="2"/>
  <c r="J122" i="2"/>
  <c r="J62" i="2"/>
  <c r="R122" i="2"/>
  <c r="P145" i="2"/>
  <c r="BK154" i="2"/>
  <c r="J154" i="2"/>
  <c r="J65" i="2" s="1"/>
  <c r="R154" i="2"/>
  <c r="BK174" i="2"/>
  <c r="J174" i="2"/>
  <c r="J67" i="2" s="1"/>
  <c r="R184" i="2"/>
  <c r="T209" i="2"/>
  <c r="T207" i="2"/>
  <c r="P221" i="2"/>
  <c r="T230" i="2"/>
  <c r="BK87" i="3"/>
  <c r="J87" i="3"/>
  <c r="J61" i="3" s="1"/>
  <c r="P144" i="3"/>
  <c r="R144" i="3"/>
  <c r="T157" i="3"/>
  <c r="T86" i="3" s="1"/>
  <c r="T85" i="3" s="1"/>
  <c r="P84" i="4"/>
  <c r="P91" i="5"/>
  <c r="R105" i="5"/>
  <c r="T214" i="5"/>
  <c r="BK94" i="6"/>
  <c r="J94" i="6" s="1"/>
  <c r="J61" i="6" s="1"/>
  <c r="R105" i="6"/>
  <c r="R88" i="6" s="1"/>
  <c r="R125" i="6"/>
  <c r="T147" i="6"/>
  <c r="R117" i="2"/>
  <c r="R135" i="2"/>
  <c r="P159" i="2"/>
  <c r="T174" i="2"/>
  <c r="BK209" i="2"/>
  <c r="BK207" i="2"/>
  <c r="J207" i="2" s="1"/>
  <c r="J70" i="2" s="1"/>
  <c r="BK230" i="2"/>
  <c r="J230" i="2"/>
  <c r="J75" i="2" s="1"/>
  <c r="BK144" i="3"/>
  <c r="J144" i="3"/>
  <c r="J62" i="3"/>
  <c r="T144" i="3"/>
  <c r="T208" i="3"/>
  <c r="BK84" i="4"/>
  <c r="J84" i="4"/>
  <c r="J61" i="4" s="1"/>
  <c r="P142" i="4"/>
  <c r="BK91" i="5"/>
  <c r="T105" i="5"/>
  <c r="P214" i="5"/>
  <c r="P178" i="5" s="1"/>
  <c r="R94" i="6"/>
  <c r="T114" i="6"/>
  <c r="R136" i="6"/>
  <c r="R147" i="6"/>
  <c r="R142" i="4"/>
  <c r="R118" i="5"/>
  <c r="R117" i="5" s="1"/>
  <c r="BK179" i="5"/>
  <c r="T89" i="6"/>
  <c r="T105" i="6"/>
  <c r="P125" i="6"/>
  <c r="P147" i="6"/>
  <c r="BK83" i="7"/>
  <c r="J83" i="7"/>
  <c r="J61" i="7" s="1"/>
  <c r="T100" i="2"/>
  <c r="T117" i="2"/>
  <c r="T122" i="2"/>
  <c r="BK145" i="2"/>
  <c r="J145" i="2"/>
  <c r="J64" i="2"/>
  <c r="P154" i="2"/>
  <c r="T154" i="2"/>
  <c r="P174" i="2"/>
  <c r="T184" i="2"/>
  <c r="R209" i="2"/>
  <c r="R207" i="2" s="1"/>
  <c r="BK221" i="2"/>
  <c r="J221" i="2"/>
  <c r="J74" i="2"/>
  <c r="P230" i="2"/>
  <c r="P87" i="3"/>
  <c r="BK157" i="3"/>
  <c r="J157" i="3"/>
  <c r="J63" i="3" s="1"/>
  <c r="BK208" i="3"/>
  <c r="J208" i="3"/>
  <c r="J64" i="3"/>
  <c r="R84" i="4"/>
  <c r="R83" i="4"/>
  <c r="R82" i="4"/>
  <c r="T91" i="5"/>
  <c r="T90" i="5" s="1"/>
  <c r="P105" i="5"/>
  <c r="R214" i="5"/>
  <c r="R178" i="5"/>
  <c r="T94" i="6"/>
  <c r="P114" i="6"/>
  <c r="P136" i="6"/>
  <c r="P83" i="7"/>
  <c r="P82" i="7" s="1"/>
  <c r="P81" i="7" s="1"/>
  <c r="AU60" i="1" s="1"/>
  <c r="R100" i="2"/>
  <c r="P122" i="2"/>
  <c r="P135" i="2"/>
  <c r="T145" i="2"/>
  <c r="R159" i="2"/>
  <c r="P184" i="2"/>
  <c r="BK216" i="2"/>
  <c r="J216" i="2"/>
  <c r="J73" i="2"/>
  <c r="T216" i="2"/>
  <c r="R230" i="2"/>
  <c r="R87" i="3"/>
  <c r="R157" i="3"/>
  <c r="R208" i="3"/>
  <c r="T142" i="4"/>
  <c r="R91" i="5"/>
  <c r="R90" i="5"/>
  <c r="R89" i="5" s="1"/>
  <c r="BK105" i="5"/>
  <c r="J105" i="5"/>
  <c r="J64" i="5"/>
  <c r="BK214" i="5"/>
  <c r="J214" i="5"/>
  <c r="J69" i="5"/>
  <c r="P89" i="6"/>
  <c r="BK114" i="6"/>
  <c r="J114" i="6"/>
  <c r="J63" i="6"/>
  <c r="BK136" i="6"/>
  <c r="J136" i="6" s="1"/>
  <c r="J65" i="6" s="1"/>
  <c r="R83" i="7"/>
  <c r="R82" i="7"/>
  <c r="R81" i="7" s="1"/>
  <c r="BK100" i="2"/>
  <c r="J100" i="2"/>
  <c r="J60" i="2"/>
  <c r="BK117" i="2"/>
  <c r="J117" i="2"/>
  <c r="J61" i="2"/>
  <c r="BK135" i="2"/>
  <c r="J135" i="2" s="1"/>
  <c r="J63" i="2" s="1"/>
  <c r="R145" i="2"/>
  <c r="BK159" i="2"/>
  <c r="J159" i="2" s="1"/>
  <c r="J66" i="2" s="1"/>
  <c r="BK184" i="2"/>
  <c r="J184" i="2"/>
  <c r="J68" i="2" s="1"/>
  <c r="P209" i="2"/>
  <c r="P207" i="2"/>
  <c r="R216" i="2"/>
  <c r="T221" i="2"/>
  <c r="T87" i="3"/>
  <c r="P157" i="3"/>
  <c r="P208" i="3"/>
  <c r="BK142" i="4"/>
  <c r="J142" i="4"/>
  <c r="J62" i="4" s="1"/>
  <c r="T118" i="5"/>
  <c r="T117" i="5"/>
  <c r="T179" i="5"/>
  <c r="R89" i="6"/>
  <c r="P105" i="6"/>
  <c r="T125" i="6"/>
  <c r="T83" i="7"/>
  <c r="T82" i="7"/>
  <c r="T81" i="7"/>
  <c r="BK204" i="2"/>
  <c r="J204" i="2" s="1"/>
  <c r="J69" i="2" s="1"/>
  <c r="BK141" i="6"/>
  <c r="J141" i="6"/>
  <c r="J66" i="6" s="1"/>
  <c r="BK244" i="3"/>
  <c r="J244" i="3"/>
  <c r="J65" i="3"/>
  <c r="BK246" i="2"/>
  <c r="J246" i="2"/>
  <c r="J77" i="2"/>
  <c r="BK100" i="5"/>
  <c r="J100" i="5" s="1"/>
  <c r="J63" i="5" s="1"/>
  <c r="BK243" i="2"/>
  <c r="J243" i="2"/>
  <c r="J76" i="2" s="1"/>
  <c r="BK144" i="6"/>
  <c r="J144" i="6"/>
  <c r="J67" i="6"/>
  <c r="J52" i="7"/>
  <c r="BE94" i="7"/>
  <c r="BE97" i="7"/>
  <c r="BE102" i="7"/>
  <c r="F55" i="7"/>
  <c r="BE84" i="7"/>
  <c r="E48" i="7"/>
  <c r="BE100" i="7"/>
  <c r="J89" i="6"/>
  <c r="J60" i="6"/>
  <c r="BE87" i="7"/>
  <c r="BE89" i="7"/>
  <c r="BE92" i="7"/>
  <c r="J52" i="6"/>
  <c r="F84" i="6"/>
  <c r="BE115" i="6"/>
  <c r="BE139" i="6"/>
  <c r="BE150" i="6"/>
  <c r="J91" i="5"/>
  <c r="J61" i="5"/>
  <c r="J118" i="5"/>
  <c r="J66" i="5"/>
  <c r="J85" i="6"/>
  <c r="BE126" i="6"/>
  <c r="BE130" i="6"/>
  <c r="BE134" i="6"/>
  <c r="BE95" i="6"/>
  <c r="BE142" i="6"/>
  <c r="J179" i="5"/>
  <c r="J68" i="5"/>
  <c r="J54" i="6"/>
  <c r="BE103" i="6"/>
  <c r="BE110" i="6"/>
  <c r="BE121" i="6"/>
  <c r="BE132" i="6"/>
  <c r="BE148" i="6"/>
  <c r="E48" i="6"/>
  <c r="BE123" i="6"/>
  <c r="F85" i="6"/>
  <c r="BE90" i="6"/>
  <c r="BE92" i="6"/>
  <c r="BE101" i="6"/>
  <c r="BE106" i="6"/>
  <c r="BE108" i="6"/>
  <c r="BE112" i="6"/>
  <c r="BE119" i="6"/>
  <c r="BE128" i="6"/>
  <c r="BE97" i="6"/>
  <c r="BE99" i="6"/>
  <c r="BE117" i="6"/>
  <c r="BE137" i="6"/>
  <c r="BE145" i="6"/>
  <c r="F85" i="5"/>
  <c r="BE109" i="5"/>
  <c r="BE140" i="5"/>
  <c r="BE150" i="5"/>
  <c r="BK83" i="4"/>
  <c r="J83" i="4" s="1"/>
  <c r="J60" i="4" s="1"/>
  <c r="F55" i="5"/>
  <c r="BE95" i="5"/>
  <c r="BE144" i="5"/>
  <c r="BE147" i="5"/>
  <c r="BE162" i="5"/>
  <c r="BE164" i="5"/>
  <c r="BE180" i="5"/>
  <c r="BE227" i="5"/>
  <c r="BE241" i="5"/>
  <c r="J83" i="5"/>
  <c r="BE92" i="5"/>
  <c r="BE137" i="5"/>
  <c r="BE152" i="5"/>
  <c r="BE193" i="5"/>
  <c r="BE231" i="5"/>
  <c r="BE237" i="5"/>
  <c r="E79" i="5"/>
  <c r="BE101" i="5"/>
  <c r="BE106" i="5"/>
  <c r="BE130" i="5"/>
  <c r="BE166" i="5"/>
  <c r="BE189" i="5"/>
  <c r="BE215" i="5"/>
  <c r="BE244" i="5"/>
  <c r="BE113" i="5"/>
  <c r="BE127" i="5"/>
  <c r="BE133" i="5"/>
  <c r="BE155" i="5"/>
  <c r="BE160" i="5"/>
  <c r="BE200" i="5"/>
  <c r="BE204" i="5"/>
  <c r="BE266" i="5"/>
  <c r="BE185" i="5"/>
  <c r="BE196" i="5"/>
  <c r="BE207" i="5"/>
  <c r="BE210" i="5"/>
  <c r="BE218" i="5"/>
  <c r="BE221" i="5"/>
  <c r="BE224" i="5"/>
  <c r="BE247" i="5"/>
  <c r="BE169" i="5"/>
  <c r="BE173" i="5"/>
  <c r="BE234" i="5"/>
  <c r="BE251" i="5"/>
  <c r="BE256" i="5"/>
  <c r="BE259" i="5"/>
  <c r="BE119" i="5"/>
  <c r="BE123" i="5"/>
  <c r="BE158" i="5"/>
  <c r="BE176" i="5"/>
  <c r="BE183" i="5"/>
  <c r="BE263" i="5"/>
  <c r="F54" i="4"/>
  <c r="BE90" i="4"/>
  <c r="BE100" i="4"/>
  <c r="BE120" i="4"/>
  <c r="BE132" i="4"/>
  <c r="BE136" i="4"/>
  <c r="BE158" i="4"/>
  <c r="BK86" i="3"/>
  <c r="BK85" i="3"/>
  <c r="J85" i="3"/>
  <c r="J59" i="3" s="1"/>
  <c r="E48" i="4"/>
  <c r="BE105" i="4"/>
  <c r="BE162" i="4"/>
  <c r="J52" i="4"/>
  <c r="BE112" i="4"/>
  <c r="BE139" i="4"/>
  <c r="BE143" i="4"/>
  <c r="BE149" i="4"/>
  <c r="BE165" i="4"/>
  <c r="F55" i="4"/>
  <c r="BE95" i="4"/>
  <c r="BE108" i="4"/>
  <c r="BE146" i="4"/>
  <c r="BE85" i="4"/>
  <c r="BE116" i="4"/>
  <c r="BE153" i="4"/>
  <c r="BE124" i="4"/>
  <c r="BE128" i="4"/>
  <c r="BE121" i="3"/>
  <c r="BE176" i="3"/>
  <c r="BE200" i="3"/>
  <c r="BE228" i="3"/>
  <c r="BE172" i="3"/>
  <c r="BE225" i="3"/>
  <c r="J52" i="3"/>
  <c r="BE95" i="3"/>
  <c r="BE108" i="3"/>
  <c r="BE151" i="3"/>
  <c r="BE202" i="3"/>
  <c r="BE206" i="3"/>
  <c r="BE92" i="3"/>
  <c r="BE99" i="3"/>
  <c r="BE104" i="3"/>
  <c r="BE116" i="3"/>
  <c r="BE140" i="3"/>
  <c r="BE165" i="3"/>
  <c r="BE168" i="3"/>
  <c r="BE184" i="3"/>
  <c r="BE209" i="3"/>
  <c r="BE112" i="3"/>
  <c r="BE126" i="3"/>
  <c r="BE130" i="3"/>
  <c r="BE148" i="3"/>
  <c r="BE154" i="3"/>
  <c r="BE158" i="3"/>
  <c r="BE188" i="3"/>
  <c r="BE192" i="3"/>
  <c r="BE232" i="3"/>
  <c r="F82" i="3"/>
  <c r="BE133" i="3"/>
  <c r="BE145" i="3"/>
  <c r="BE161" i="3"/>
  <c r="BE180" i="3"/>
  <c r="BE196" i="3"/>
  <c r="J209" i="2"/>
  <c r="J72" i="2" s="1"/>
  <c r="BE137" i="3"/>
  <c r="BE222" i="3"/>
  <c r="BE236" i="3"/>
  <c r="E48" i="3"/>
  <c r="BE88" i="3"/>
  <c r="BE213" i="3"/>
  <c r="BE217" i="3"/>
  <c r="BE240" i="3"/>
  <c r="BE245" i="3"/>
  <c r="F55" i="2"/>
  <c r="J96" i="2"/>
  <c r="BE120" i="2"/>
  <c r="BE170" i="2"/>
  <c r="BE189" i="2"/>
  <c r="BE200" i="2"/>
  <c r="BE217" i="2"/>
  <c r="BE118" i="2"/>
  <c r="BE148" i="2"/>
  <c r="BE155" i="2"/>
  <c r="BE157" i="2"/>
  <c r="BE187" i="2"/>
  <c r="BE222" i="2"/>
  <c r="BE237" i="2"/>
  <c r="E48" i="2"/>
  <c r="J52" i="2"/>
  <c r="BE104" i="2"/>
  <c r="BE111" i="2"/>
  <c r="BE115" i="2"/>
  <c r="J54" i="2"/>
  <c r="BE107" i="2"/>
  <c r="BE129" i="2"/>
  <c r="BE146" i="2"/>
  <c r="BE150" i="2"/>
  <c r="BE160" i="2"/>
  <c r="BE172" i="2"/>
  <c r="BE185" i="2"/>
  <c r="BE191" i="2"/>
  <c r="BE195" i="2"/>
  <c r="BE228" i="2"/>
  <c r="BE231" i="2"/>
  <c r="BE239" i="2"/>
  <c r="BE241" i="2"/>
  <c r="F54" i="2"/>
  <c r="BE101" i="2"/>
  <c r="BE131" i="2"/>
  <c r="BE136" i="2"/>
  <c r="BE143" i="2"/>
  <c r="BE152" i="2"/>
  <c r="BE162" i="2"/>
  <c r="BE168" i="2"/>
  <c r="BE175" i="2"/>
  <c r="BE178" i="2"/>
  <c r="BE182" i="2"/>
  <c r="BE205" i="2"/>
  <c r="BE224" i="2"/>
  <c r="BE247" i="2"/>
  <c r="BE123" i="2"/>
  <c r="BE140" i="2"/>
  <c r="BE193" i="2"/>
  <c r="BE202" i="2"/>
  <c r="BE213" i="2"/>
  <c r="BE219" i="2"/>
  <c r="BE233" i="2"/>
  <c r="BE235" i="2"/>
  <c r="BE244" i="2"/>
  <c r="BE125" i="2"/>
  <c r="BE127" i="2"/>
  <c r="BE164" i="2"/>
  <c r="BE166" i="2"/>
  <c r="BE210" i="2"/>
  <c r="BE226" i="2"/>
  <c r="F35" i="7"/>
  <c r="BB60" i="1"/>
  <c r="F35" i="6"/>
  <c r="BB59" i="1" s="1"/>
  <c r="F37" i="7"/>
  <c r="BD60" i="1"/>
  <c r="F36" i="7"/>
  <c r="BC60" i="1" s="1"/>
  <c r="F36" i="2"/>
  <c r="BC55" i="1"/>
  <c r="F36" i="3"/>
  <c r="BC56" i="1" s="1"/>
  <c r="J34" i="3"/>
  <c r="AW56" i="1"/>
  <c r="J34" i="6"/>
  <c r="AW59" i="1"/>
  <c r="F34" i="5"/>
  <c r="BA58" i="1" s="1"/>
  <c r="F34" i="4"/>
  <c r="BA57" i="1"/>
  <c r="F36" i="4"/>
  <c r="BC57" i="1" s="1"/>
  <c r="J34" i="2"/>
  <c r="AW55" i="1"/>
  <c r="F37" i="2"/>
  <c r="BD55" i="1" s="1"/>
  <c r="J34" i="4"/>
  <c r="AW57" i="1"/>
  <c r="F37" i="3"/>
  <c r="BD56" i="1" s="1"/>
  <c r="F37" i="5"/>
  <c r="BD58" i="1"/>
  <c r="J34" i="5"/>
  <c r="AW58" i="1" s="1"/>
  <c r="F34" i="7"/>
  <c r="BA60" i="1"/>
  <c r="F35" i="4"/>
  <c r="BB57" i="1" s="1"/>
  <c r="F37" i="4"/>
  <c r="BD57" i="1"/>
  <c r="F36" i="5"/>
  <c r="BC58" i="1" s="1"/>
  <c r="F34" i="6"/>
  <c r="BA59" i="1"/>
  <c r="F37" i="6"/>
  <c r="BD59" i="1" s="1"/>
  <c r="F35" i="5"/>
  <c r="BB58" i="1"/>
  <c r="F36" i="6"/>
  <c r="BC59" i="1" s="1"/>
  <c r="F35" i="3"/>
  <c r="BB56" i="1"/>
  <c r="F35" i="2"/>
  <c r="BB55" i="1" s="1"/>
  <c r="F34" i="2"/>
  <c r="BA55" i="1"/>
  <c r="J34" i="7"/>
  <c r="AW60" i="1" s="1"/>
  <c r="F34" i="3"/>
  <c r="BA56" i="1"/>
  <c r="BK99" i="5" l="1"/>
  <c r="J99" i="5" s="1"/>
  <c r="J62" i="5" s="1"/>
  <c r="BK99" i="2"/>
  <c r="J99" i="2" s="1"/>
  <c r="J30" i="2" s="1"/>
  <c r="AG55" i="1" s="1"/>
  <c r="R86" i="3"/>
  <c r="R85" i="3"/>
  <c r="P90" i="5"/>
  <c r="P89" i="5"/>
  <c r="AU58" i="1" s="1"/>
  <c r="BK178" i="5"/>
  <c r="J178" i="5" s="1"/>
  <c r="J67" i="5" s="1"/>
  <c r="P86" i="3"/>
  <c r="P85" i="3"/>
  <c r="AU56" i="1" s="1"/>
  <c r="T99" i="2"/>
  <c r="T88" i="6"/>
  <c r="R99" i="2"/>
  <c r="T83" i="4"/>
  <c r="T82" i="4"/>
  <c r="P88" i="6"/>
  <c r="AU59" i="1"/>
  <c r="P83" i="4"/>
  <c r="P82" i="4"/>
  <c r="AU57" i="1" s="1"/>
  <c r="P99" i="2"/>
  <c r="AU55" i="1" s="1"/>
  <c r="BK88" i="6"/>
  <c r="J88" i="6" s="1"/>
  <c r="J59" i="6" s="1"/>
  <c r="T178" i="5"/>
  <c r="T89" i="5"/>
  <c r="BK82" i="7"/>
  <c r="J82" i="7"/>
  <c r="J60" i="7" s="1"/>
  <c r="BK90" i="5"/>
  <c r="J90" i="5" s="1"/>
  <c r="J60" i="5" s="1"/>
  <c r="BK82" i="4"/>
  <c r="J82" i="4"/>
  <c r="J86" i="3"/>
  <c r="J60" i="3"/>
  <c r="J59" i="2"/>
  <c r="J33" i="2"/>
  <c r="AV55" i="1"/>
  <c r="AT55" i="1" s="1"/>
  <c r="J30" i="4"/>
  <c r="AG57" i="1"/>
  <c r="BB54" i="1"/>
  <c r="AX54" i="1"/>
  <c r="F33" i="7"/>
  <c r="AZ60" i="1"/>
  <c r="J33" i="6"/>
  <c r="AV59" i="1"/>
  <c r="AT59" i="1"/>
  <c r="BA54" i="1"/>
  <c r="W30" i="1" s="1"/>
  <c r="J33" i="5"/>
  <c r="AV58" i="1" s="1"/>
  <c r="AT58" i="1" s="1"/>
  <c r="F33" i="2"/>
  <c r="AZ55" i="1"/>
  <c r="F33" i="6"/>
  <c r="AZ59" i="1"/>
  <c r="BC54" i="1"/>
  <c r="AY54" i="1"/>
  <c r="F33" i="4"/>
  <c r="AZ57" i="1"/>
  <c r="J33" i="7"/>
  <c r="AV60" i="1"/>
  <c r="AT60" i="1"/>
  <c r="J33" i="4"/>
  <c r="AV57" i="1" s="1"/>
  <c r="AT57" i="1" s="1"/>
  <c r="BD54" i="1"/>
  <c r="W33" i="1"/>
  <c r="F33" i="5"/>
  <c r="AZ58" i="1"/>
  <c r="J30" i="3"/>
  <c r="AG56" i="1"/>
  <c r="F33" i="3"/>
  <c r="AZ56" i="1" s="1"/>
  <c r="J33" i="3"/>
  <c r="AV56" i="1"/>
  <c r="AT56" i="1" s="1"/>
  <c r="AN55" i="1" l="1"/>
  <c r="BK81" i="7"/>
  <c r="J81" i="7"/>
  <c r="BK89" i="5"/>
  <c r="J89" i="5" s="1"/>
  <c r="J30" i="5" s="1"/>
  <c r="AG58" i="1" s="1"/>
  <c r="AN58" i="1" s="1"/>
  <c r="AN57" i="1"/>
  <c r="J59" i="4"/>
  <c r="AN56" i="1"/>
  <c r="J39" i="4"/>
  <c r="J39" i="3"/>
  <c r="J39" i="2"/>
  <c r="J30" i="7"/>
  <c r="AG60" i="1" s="1"/>
  <c r="AZ54" i="1"/>
  <c r="W29" i="1"/>
  <c r="W32" i="1"/>
  <c r="AU54" i="1"/>
  <c r="J30" i="6"/>
  <c r="AG59" i="1"/>
  <c r="AW54" i="1"/>
  <c r="AK30" i="1" s="1"/>
  <c r="W31" i="1"/>
  <c r="J39" i="7" l="1"/>
  <c r="J39" i="6"/>
  <c r="J59" i="7"/>
  <c r="J39" i="5"/>
  <c r="J59" i="5"/>
  <c r="AN59" i="1"/>
  <c r="AN60" i="1"/>
  <c r="AV54" i="1"/>
  <c r="AK29" i="1" s="1"/>
  <c r="AG54" i="1"/>
  <c r="AK26" i="1" l="1"/>
  <c r="AT54" i="1"/>
  <c r="AN54" i="1" l="1"/>
  <c r="AK35" i="1"/>
</calcChain>
</file>

<file path=xl/sharedStrings.xml><?xml version="1.0" encoding="utf-8"?>
<sst xmlns="http://schemas.openxmlformats.org/spreadsheetml/2006/main" count="6759" uniqueCount="1230">
  <si>
    <t>Export Komplet</t>
  </si>
  <si>
    <t>VZ</t>
  </si>
  <si>
    <t>2.0</t>
  </si>
  <si>
    <t>ZAMOK</t>
  </si>
  <si>
    <t>False</t>
  </si>
  <si>
    <t>{2c879f54-b603-45ef-aa3d-1a308302de28}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</si>
  <si>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</si>
  <si>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</si>
  <si>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</si>
  <si>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</si>
  <si>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</si>
  <si>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</si>
  <si>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</si>
  <si>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</si>
  <si>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</si>
  <si>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</si>
  <si>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</si>
  <si>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pro hospodářská zvířata - rozšíření psího útulku</t>
  </si>
  <si>
    <t>KSO:</t>
  </si>
  <si>
    <t/>
  </si>
  <si>
    <t>CC-CZ:</t>
  </si>
  <si>
    <t>Místo:</t>
  </si>
  <si>
    <t>Kolín</t>
  </si>
  <si>
    <t>Datum:</t>
  </si>
  <si>
    <t>31. 3. 2022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</si>
  <si>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</si>
  <si>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</si>
  <si>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</si>
  <si>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</si>
  <si>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</si>
  <si>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</si>
  <si>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</si>
  <si>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Lucie Dvořáková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</si>
  <si>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</si>
  <si>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</si>
  <si>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</si>
  <si>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</si>
  <si>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</si>
  <si>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</si>
  <si>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</si>
  <si>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</si>
  <si>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</si>
  <si>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</si>
  <si>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</si>
  <si>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</si>
  <si>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</si>
  <si>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</si>
  <si>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</si>
  <si>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</si>
  <si>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</si>
  <si>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</si>
  <si>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</si>
  <si>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</si>
  <si>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</si>
  <si>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</si>
  <si>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</si>
  <si>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</si>
  <si>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</si>
  <si>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</si>
  <si>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</si>
  <si>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</si>
  <si>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</si>
  <si>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</si>
  <si>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</si>
  <si>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</si>
  <si>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</si>
  <si>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</si>
  <si>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</si>
  <si>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</si>
  <si>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</si>
  <si>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</si>
  <si>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</si>
  <si>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</si>
  <si>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</si>
  <si>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</si>
  <si>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</si>
  <si>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</si>
  <si>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</si>
  <si>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95.1</t>
  </si>
  <si>
    <t>Chlév pro kozy</t>
  </si>
  <si>
    <t>STA</t>
  </si>
  <si>
    <t>1</t>
  </si>
  <si>
    <t>{d76faa9b-51fd-4161-b630-5cfee343842f}</t>
  </si>
  <si>
    <t>2</t>
  </si>
  <si>
    <t>95.2</t>
  </si>
  <si>
    <t>Stavební úpravy komunikace</t>
  </si>
  <si>
    <t>{2e19734e-c1de-482c-a84d-aef2fa497423}</t>
  </si>
  <si>
    <t>822</t>
  </si>
  <si>
    <t>95.3</t>
  </si>
  <si>
    <t>Vodovod</t>
  </si>
  <si>
    <t>{8900f584-3ad2-4208-9e6e-d3840e74e8f8}</t>
  </si>
  <si>
    <t>828</t>
  </si>
  <si>
    <t>95.4</t>
  </si>
  <si>
    <t xml:space="preserve">elektro </t>
  </si>
  <si>
    <t>ING</t>
  </si>
  <si>
    <t>{bae7d0b2-bdde-4766-a4cf-51a803d2d0e8}</t>
  </si>
  <si>
    <t>95.5</t>
  </si>
  <si>
    <t>Vyhlídková plošina</t>
  </si>
  <si>
    <t>{c299f5df-f85d-4f6b-8ba3-ecb269885163}</t>
  </si>
  <si>
    <t>95.6</t>
  </si>
  <si>
    <t>VRN</t>
  </si>
  <si>
    <t>OST</t>
  </si>
  <si>
    <t>{cd3545d2-35f9-4714-adc6-3a8fa7e99216}</t>
  </si>
  <si>
    <t>KRYCÍ LIST SOUPISU PRACÍ</t>
  </si>
  <si>
    <t>Objekt:</t>
  </si>
  <si>
    <t>95.1 - Chlév pro kozy</t>
  </si>
  <si>
    <t xml:space="preserve"> </t>
  </si>
  <si>
    <t>REKAPITULACE ČLENĚNÍ SOUPISU PRACÍ</t>
  </si>
  <si>
    <t>Kód dílu - Popis</t>
  </si>
  <si>
    <t>Cena celkem [CZK]</t>
  </si>
  <si>
    <t>-1</t>
  </si>
  <si>
    <t>001. - Zemní práce</t>
  </si>
  <si>
    <t>0027 - Základy</t>
  </si>
  <si>
    <t>0063 - Podlahy a podlahové konstrukce</t>
  </si>
  <si>
    <t>009. - Ostatní konstrukce a práce</t>
  </si>
  <si>
    <t>7210 - Kanalizace</t>
  </si>
  <si>
    <t>7222 - Vodovod</t>
  </si>
  <si>
    <t>7621 - Konstrukce tesařské - stěny a příčky</t>
  </si>
  <si>
    <t>7623 - Konstrukce tesařské - zastřešení</t>
  </si>
  <si>
    <t>7627 - Konstrukce tesařské - kompletní vázané konstrukce</t>
  </si>
  <si>
    <t>7629 - Konstrukce tesařské - přesun hmot</t>
  </si>
  <si>
    <t>HSV - Práce a dodávky HSV</t>
  </si>
  <si>
    <t xml:space="preserve">    1 - Zemní práce</t>
  </si>
  <si>
    <t xml:space="preserve">    3 - Svislé a kompletní konstrukce</t>
  </si>
  <si>
    <t>x7132 - Izolace tepelné stěn</t>
  </si>
  <si>
    <t>7666 - Konstrukce truhlářské - výplně otvorů</t>
  </si>
  <si>
    <t>7667 - Konstrukce truhlářské - oplocení</t>
  </si>
  <si>
    <t>7668 - Konstrukce truhlářské - ostatní</t>
  </si>
  <si>
    <t>7123 - Zelená střecha extenzivní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</si>
  <si>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</si>
  <si>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</si>
  <si>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</si>
  <si>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</si>
  <si>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</si>
  <si>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</si>
  <si>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</si>
  <si>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</si>
  <si>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</si>
  <si>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</si>
  <si>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</si>
  <si>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</si>
  <si>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</si>
  <si>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</si>
  <si>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</si>
  <si>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001.</t>
  </si>
  <si>
    <t>Zemní práce</t>
  </si>
  <si>
    <t>ROZPOCET</t>
  </si>
  <si>
    <t>K</t>
  </si>
  <si>
    <t>121112012</t>
  </si>
  <si>
    <t>Sejmutí ornice tl vrstvy přes 150 mm ručně s odhozením do 3 m bez vodorovného přemístění</t>
  </si>
  <si>
    <t>m3</t>
  </si>
  <si>
    <t>4</t>
  </si>
  <si>
    <t>-692372210</t>
  </si>
  <si>
    <t>PP</t>
  </si>
  <si>
    <t>Sejmutí ornice ručně bez vodorovného přemístění s naložením na dopravní prostředek nebo s odhozením do 3 m tloušťky vrstvy přes 150 mm</t>
  </si>
  <si>
    <t>VV</t>
  </si>
  <si>
    <t>20*0,4</t>
  </si>
  <si>
    <t>181301106</t>
  </si>
  <si>
    <t>Rozprostření ornice tl vrstvy do 400 mm pl do 500 m2 v rovině nebo ve svahu do 1:5</t>
  </si>
  <si>
    <t>m2</t>
  </si>
  <si>
    <t>-2105522233</t>
  </si>
  <si>
    <t>Rozprostření a urovnání ornice v rovině nebo ve svahu sklonu do 1:5 při souvislé ploše do 500 m2, tl. vrstvy přes 300 do 400 mm</t>
  </si>
  <si>
    <t>20</t>
  </si>
  <si>
    <t>3</t>
  </si>
  <si>
    <t>132212121</t>
  </si>
  <si>
    <t>Hloubení zapažených rýh šířky do 800 mm v soudržných horninách třídy těžitelnosti I skupiny 3 ručně</t>
  </si>
  <si>
    <t>3,60*0,30*0,30</t>
  </si>
  <si>
    <t>Součet</t>
  </si>
  <si>
    <t>131213701</t>
  </si>
  <si>
    <t>Hloubení nezapažených jam v soudržných horninách třídy těžitelnosti I skupiny 3 ručně</t>
  </si>
  <si>
    <t>6</t>
  </si>
  <si>
    <t>0,90*0,90*0,95</t>
  </si>
  <si>
    <t>5</t>
  </si>
  <si>
    <t>174111101</t>
  </si>
  <si>
    <t>Zásyp jam, šachet rýh nebo kolem objektů sypaninou se zhutněním ručně</t>
  </si>
  <si>
    <t>8</t>
  </si>
  <si>
    <t>0027</t>
  </si>
  <si>
    <t>Základy</t>
  </si>
  <si>
    <t>2332111AA21</t>
  </si>
  <si>
    <t>Montáž zemního vrutu dl 1000 mm</t>
  </si>
  <si>
    <t>kus</t>
  </si>
  <si>
    <t>10</t>
  </si>
  <si>
    <t>7</t>
  </si>
  <si>
    <t>M</t>
  </si>
  <si>
    <t>4241RR01</t>
  </si>
  <si>
    <t>zemní vrut P 110x110x1000 (81VP3)</t>
  </si>
  <si>
    <t>12</t>
  </si>
  <si>
    <t>0063</t>
  </si>
  <si>
    <t>Podlahy a podlahové konstrukce</t>
  </si>
  <si>
    <t>635111241</t>
  </si>
  <si>
    <t>Násyp pod podlahy z hrubého kameniva 8-16 se zhutněním</t>
  </si>
  <si>
    <t>14</t>
  </si>
  <si>
    <t>9</t>
  </si>
  <si>
    <t>631311134</t>
  </si>
  <si>
    <t>Mazanina tl přes 120 do 240 mm z betonu prostého bez zvýšených nároků na prostředí tř. C 16/20</t>
  </si>
  <si>
    <t>16</t>
  </si>
  <si>
    <t>631319013</t>
  </si>
  <si>
    <t>Příplatek k mazanině tl přes 120 do 240 mm za přehlazení povrchu</t>
  </si>
  <si>
    <t>18</t>
  </si>
  <si>
    <t>11</t>
  </si>
  <si>
    <t>631319175</t>
  </si>
  <si>
    <t>Příplatek k mazanině tl přes 120 do 240 mm za stržení povrchu spodní vrstvy před vložením výztuže</t>
  </si>
  <si>
    <t>631362021</t>
  </si>
  <si>
    <t>Výztuž mazanin svařovanými sítěmi Kari</t>
  </si>
  <si>
    <t>t</t>
  </si>
  <si>
    <t>22</t>
  </si>
  <si>
    <t>20,00*4,44*0,001*1,10</t>
  </si>
  <si>
    <t>009.</t>
  </si>
  <si>
    <t>Ostatní konstrukce a práce</t>
  </si>
  <si>
    <t>13</t>
  </si>
  <si>
    <t>894115111</t>
  </si>
  <si>
    <t>Šachtice domovní kanalizační obestavěný prostor do 1,3 m3 zdi z pálených cihel s poklopem se základovou deskou (dnem) z betonu, s betonovým obrubním věncem</t>
  </si>
  <si>
    <t>24</t>
  </si>
  <si>
    <t>R</t>
  </si>
  <si>
    <t>kmen stromu D 500 délky 8 - 10 m</t>
  </si>
  <si>
    <t>-296224347</t>
  </si>
  <si>
    <t>kmen stromu D 500 délky 8 - 10 m včetně osazení</t>
  </si>
  <si>
    <t>R1</t>
  </si>
  <si>
    <t>kmen stromu D 300 délky 2 m s prknem délky 3 m</t>
  </si>
  <si>
    <t>-565686686</t>
  </si>
  <si>
    <t>7210</t>
  </si>
  <si>
    <t>Kanalizace</t>
  </si>
  <si>
    <t>871263121</t>
  </si>
  <si>
    <t>Montáž kanalizačního potrubí z PVC těsněné gumovým kroužkem otevřený výkop sklon do 20 % DN 110</t>
  </si>
  <si>
    <t>m</t>
  </si>
  <si>
    <t>26</t>
  </si>
  <si>
    <t>17</t>
  </si>
  <si>
    <t>28611116</t>
  </si>
  <si>
    <t>trubka kanalizační PVC DN 110x5000mm SN4</t>
  </si>
  <si>
    <t>28</t>
  </si>
  <si>
    <t>877265261</t>
  </si>
  <si>
    <t>Montáž dvorní vpusti z tvrdého PVC-systém KG DN 110</t>
  </si>
  <si>
    <t>30</t>
  </si>
  <si>
    <t>19</t>
  </si>
  <si>
    <t>56231165</t>
  </si>
  <si>
    <t>vtok DN 110 se svislým odtokem plast 244x244mm/litina 226x226mm se sifonovou vložkou</t>
  </si>
  <si>
    <t>32</t>
  </si>
  <si>
    <t>7222</t>
  </si>
  <si>
    <t>7222391AA05</t>
  </si>
  <si>
    <t>Montáž a dodávka  / automatická vyhřívaná plováková napáječka</t>
  </si>
  <si>
    <t>34</t>
  </si>
  <si>
    <t>Montáž a dodávka / automatická vyhřívaná plováková napáječka</t>
  </si>
  <si>
    <t>7222291AA02</t>
  </si>
  <si>
    <t>Montáž a dodávka / kulový zahradní ventil s protimrazovou ochranou pro napojení zahradní hadice</t>
  </si>
  <si>
    <t>36</t>
  </si>
  <si>
    <t>7621</t>
  </si>
  <si>
    <t>Konstrukce tesařské - stěny a příčky</t>
  </si>
  <si>
    <t>7621311RR24</t>
  </si>
  <si>
    <t>Montáž bednění přesahovaného stěn z hrubých prken tl do 32 mm</t>
  </si>
  <si>
    <t>38</t>
  </si>
  <si>
    <t>23</t>
  </si>
  <si>
    <t>605111RR40</t>
  </si>
  <si>
    <t>řezivo stavební prkna nesámované netříděné tl 30mm</t>
  </si>
  <si>
    <t>40</t>
  </si>
  <si>
    <t>762131134</t>
  </si>
  <si>
    <t>Montáž bednění stěn z hrubých prken tl do 32 mm na sraz s olištováním spár</t>
  </si>
  <si>
    <t>42</t>
  </si>
  <si>
    <t>25</t>
  </si>
  <si>
    <t>60511150</t>
  </si>
  <si>
    <t>řezivo stavební prkna omítaná netříděná tl 25mm</t>
  </si>
  <si>
    <t>44</t>
  </si>
  <si>
    <t>762439001</t>
  </si>
  <si>
    <t>Montáž obložení stěn podkladový rošt</t>
  </si>
  <si>
    <t>46</t>
  </si>
  <si>
    <t>27</t>
  </si>
  <si>
    <t>60514106</t>
  </si>
  <si>
    <t>řezivo jehličnaté lať pevnostní třída S10-13 průřez 40x60mm</t>
  </si>
  <si>
    <t>48</t>
  </si>
  <si>
    <t>762195000</t>
  </si>
  <si>
    <t>Spojovací prostředky pro montáž stěn, příček, bednění stěn</t>
  </si>
  <si>
    <t>50</t>
  </si>
  <si>
    <t>7623</t>
  </si>
  <si>
    <t>Konstrukce tesařské - zastřešení</t>
  </si>
  <si>
    <t>29</t>
  </si>
  <si>
    <t>762341210</t>
  </si>
  <si>
    <t>Montáž bednění střech rovných a šikmých sklonu do 60° z hrubých prken na sraz tl do 32 mm</t>
  </si>
  <si>
    <t>52</t>
  </si>
  <si>
    <t>107+8</t>
  </si>
  <si>
    <t>605111RR50</t>
  </si>
  <si>
    <t>řezivo stavební prkna omítaná netříděná tl 30mm</t>
  </si>
  <si>
    <t>54</t>
  </si>
  <si>
    <t>(107,00+8)*0,030</t>
  </si>
  <si>
    <t>31</t>
  </si>
  <si>
    <t>762395000</t>
  </si>
  <si>
    <t>Spojovací prostředky krovů, bednění, laťování, nadstřešních konstrukcí</t>
  </si>
  <si>
    <t>56</t>
  </si>
  <si>
    <t>7627</t>
  </si>
  <si>
    <t>Konstrukce tesařské - kompletní vázané konstrukce</t>
  </si>
  <si>
    <t>762733120</t>
  </si>
  <si>
    <t>Montáž prostorové vázané kce z kulatiny průřezové pl přes 120 do 224 cm2 - kulatina průměr 150 mm, vzpěry a pásky</t>
  </si>
  <si>
    <t>58</t>
  </si>
  <si>
    <t>33</t>
  </si>
  <si>
    <t>60591320</t>
  </si>
  <si>
    <t>kulatina odkorněná D 7-15cm</t>
  </si>
  <si>
    <t>60</t>
  </si>
  <si>
    <t>762733140</t>
  </si>
  <si>
    <t>Montáž prostorové vázané kce z kulatiny průřezové pl přes 288 do 450 cm2 - kulatina pr. 200 - 220 mm; sloupky a vaznice/ dvoustr. hraněná kulatina pr. 200 - 220 mm, zákl. práh</t>
  </si>
  <si>
    <t>62</t>
  </si>
  <si>
    <t>35</t>
  </si>
  <si>
    <t>605913RR20</t>
  </si>
  <si>
    <t>kulatina odkorněná D 20-25cm</t>
  </si>
  <si>
    <t>64</t>
  </si>
  <si>
    <t>605913RR21</t>
  </si>
  <si>
    <t>kulatina odkorněná D 20-25cm, dvoustranně hraněná</t>
  </si>
  <si>
    <t>66</t>
  </si>
  <si>
    <t>37</t>
  </si>
  <si>
    <t>762713130</t>
  </si>
  <si>
    <t>Montáž prostorové vázané kce z hraněného řeziva průřezové pl přes 224 do 288 cm2 - průřez 140/180 mm, krokve</t>
  </si>
  <si>
    <t>68</t>
  </si>
  <si>
    <t>6,50*12</t>
  </si>
  <si>
    <t>4,60*9</t>
  </si>
  <si>
    <t>60512135</t>
  </si>
  <si>
    <t>hranol stavební řezivo průřezu do 288cm2 do dl 6m</t>
  </si>
  <si>
    <t>70</t>
  </si>
  <si>
    <t>39</t>
  </si>
  <si>
    <t>762795000</t>
  </si>
  <si>
    <t>Spojovací prostředky pro montáž prostorových vázaných kcí</t>
  </si>
  <si>
    <t>72</t>
  </si>
  <si>
    <t>7629</t>
  </si>
  <si>
    <t>Konstrukce tesařské - přesun hmot</t>
  </si>
  <si>
    <t>998762101</t>
  </si>
  <si>
    <t>Přesun hmot tonážní pro kce tesařské v objektech v do 6 m</t>
  </si>
  <si>
    <t>74</t>
  </si>
  <si>
    <t>HSV</t>
  </si>
  <si>
    <t>Práce a dodávky HSV</t>
  </si>
  <si>
    <t>Svislé a kompletní konstrukce</t>
  </si>
  <si>
    <t>41</t>
  </si>
  <si>
    <t>339921142</t>
  </si>
  <si>
    <t>Osazování dřevěných palisád do betonového základu v řadě výšky prvku přes 0,5 do 1 m</t>
  </si>
  <si>
    <t>-347905370</t>
  </si>
  <si>
    <t>Osazování palisád dřevěných v řadě se zabetonováním výšky palisády přes 500 do 1000 mm</t>
  </si>
  <si>
    <t>60591235</t>
  </si>
  <si>
    <t>palisáda dřevěná impregnovaná D 300mm</t>
  </si>
  <si>
    <t>1894582863</t>
  </si>
  <si>
    <t>x7132</t>
  </si>
  <si>
    <t>Izolace tepelné stěn</t>
  </si>
  <si>
    <t>43</t>
  </si>
  <si>
    <t>71313RR01</t>
  </si>
  <si>
    <t>Tepelná izolace stěn tl přes 250 do 300 mm</t>
  </si>
  <si>
    <t>76</t>
  </si>
  <si>
    <t>X1</t>
  </si>
  <si>
    <t>Seno suché - hmotnost 1m3=cca 85kg</t>
  </si>
  <si>
    <t>kg</t>
  </si>
  <si>
    <t>78</t>
  </si>
  <si>
    <t>7666</t>
  </si>
  <si>
    <t>Konstrukce truhlářské - výplně otvorů</t>
  </si>
  <si>
    <t>45</t>
  </si>
  <si>
    <t>766681114</t>
  </si>
  <si>
    <t>Montáž zárubní rámových pro dveře jednokřídlové š do 900 mm</t>
  </si>
  <si>
    <t>80</t>
  </si>
  <si>
    <t>6118RR01</t>
  </si>
  <si>
    <t>zárubeň jednokřídlá smrková rámová rozměru 900/1970mm</t>
  </si>
  <si>
    <t>82</t>
  </si>
  <si>
    <t>47</t>
  </si>
  <si>
    <t>766660102</t>
  </si>
  <si>
    <t>Montáž dveřních křídel otvíravých jednokřídlových š přes 0,8 m do dřevěné rámové zárubně</t>
  </si>
  <si>
    <t>84</t>
  </si>
  <si>
    <t>6116RR02</t>
  </si>
  <si>
    <t>svlakové dveře z fošen š. 250 mm, tl. 40 mm, 2 x táhlový závěs, 1 x zástrč / dveře jednokřídlé dřevěné bez povrchové úpravy plné 900x1970mm</t>
  </si>
  <si>
    <t>86</t>
  </si>
  <si>
    <t>7667</t>
  </si>
  <si>
    <t>Konstrukce truhlářské - oplocení</t>
  </si>
  <si>
    <t>49</t>
  </si>
  <si>
    <t>348181113</t>
  </si>
  <si>
    <t>Montáž dřevěného oplocení z dílců v přes 1 do 1,5 m</t>
  </si>
  <si>
    <t>88</t>
  </si>
  <si>
    <t>6123RR01</t>
  </si>
  <si>
    <t>dřevěný plaňkový plot - loupané tyče d- 40 mm, svlaky 60/100 mm výška 1,20 m, délka 2,80 m</t>
  </si>
  <si>
    <t>90</t>
  </si>
  <si>
    <t>51</t>
  </si>
  <si>
    <t>6123RR02</t>
  </si>
  <si>
    <t>dřevěný plaňkový plot - loupané tyče d- 40 mm, svlaky 60/100 mm výška 1,20 m, délka 1,20 m</t>
  </si>
  <si>
    <t>92</t>
  </si>
  <si>
    <t>348952171</t>
  </si>
  <si>
    <t>Osazení vrat z plotových tyček výšky do 1,2 m plochy do 2 m2</t>
  </si>
  <si>
    <t>94</t>
  </si>
  <si>
    <t>53</t>
  </si>
  <si>
    <t>6123RR03</t>
  </si>
  <si>
    <t>vrátka 2-kř. - dřevěný plaňkový plot - loupané tyče d- 40 mm, svlaky 60/100 mm výška 1,20 m, délka 3,00 m</t>
  </si>
  <si>
    <t>96</t>
  </si>
  <si>
    <t>6123RR04</t>
  </si>
  <si>
    <t>vrátka 2-kř. - dřevěný plaňkový plot - loupané tyče d- 40 mm, svlaky 60/100 mm výška 1,20 m, délka 3,70 m</t>
  </si>
  <si>
    <t>98</t>
  </si>
  <si>
    <t>7668</t>
  </si>
  <si>
    <t>Konstrukce truhlářské - ostatní</t>
  </si>
  <si>
    <t>55</t>
  </si>
  <si>
    <t>6116RR03</t>
  </si>
  <si>
    <t>Montáž a dodávka / jesle na seno z latí 60/40, dl. 3 m</t>
  </si>
  <si>
    <t>100</t>
  </si>
  <si>
    <t>7123</t>
  </si>
  <si>
    <t>Zelená střecha extenzivní</t>
  </si>
  <si>
    <t>712X2</t>
  </si>
  <si>
    <t>Zelená (vegetační) střecha - extenzivní s hydroizolací z asfaltových pásů - skladba extenzivní zelené střechy tl. 100 mm vč. hydroizolační a drenážní vrstvy</t>
  </si>
  <si>
    <t>102</t>
  </si>
  <si>
    <t>Práce a dodávky M</t>
  </si>
  <si>
    <t>46-M</t>
  </si>
  <si>
    <t>Zemní práce při extr.mont.pracích</t>
  </si>
  <si>
    <t>95.2 - Stavební úpravy komunikace</t>
  </si>
  <si>
    <t>Ing. Lucie Dvořáková</t>
  </si>
  <si>
    <t>S4A, s.r.o.</t>
  </si>
  <si>
    <t xml:space="preserve">    5 - Komunikace</t>
  </si>
  <si>
    <t xml:space="preserve">    9 - Ostatní konstrukce a práce</t>
  </si>
  <si>
    <t xml:space="preserve">    998 - Přesun hmot</t>
  </si>
  <si>
    <t>122201101</t>
  </si>
  <si>
    <t>Odkopávky a prokopávky nezapažené v hornině tř. 3 objem do 100 m3</t>
  </si>
  <si>
    <t>677673116</t>
  </si>
  <si>
    <t>Odkopávky a prokopávky nezapažené s přehozením výkopku na vzdálenost do 3 m nebo s naložením na dopravní prostředek v hornině tř. 3 do 100 m3</t>
  </si>
  <si>
    <t>0.5</t>
  </si>
  <si>
    <t>122201109</t>
  </si>
  <si>
    <t>Příplatek za lepivost u odkopávek v hornině tř. 1 až 3</t>
  </si>
  <si>
    <t>-1968856758</t>
  </si>
  <si>
    <t>Odkopávky a prokopávky nezapažené s přehozením výkopku na vzdálenost do 3 m nebo s naložením na dopravní prostředek v hornině tř. 3 Příplatek k cenám za lepivost horniny tř. 3</t>
  </si>
  <si>
    <t>0,5</t>
  </si>
  <si>
    <t>113107541</t>
  </si>
  <si>
    <t>Odstranění podkladu živičných tl 50 mm při překopech strojně pl přes 15 m2</t>
  </si>
  <si>
    <t>23516498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</si>
  <si>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</si>
  <si>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Online PSC</t>
  </si>
  <si>
    <t>https://podminky.urs.cz/item/CS_URS_2022_01/113107541</t>
  </si>
  <si>
    <t>29*0,5</t>
  </si>
  <si>
    <t>120001101ROO</t>
  </si>
  <si>
    <t>Příplatek za ztížení odkopávky nebo prokopávky v blízkosti inženýrských sítí</t>
  </si>
  <si>
    <t>350287377</t>
  </si>
  <si>
    <t>Příplatek k cenám vykopávek za ztížení vykopávky v blízkosti podzemního vedení nebo výbušnin v horninách jakékoliv třídy</t>
  </si>
  <si>
    <t>https://podminky.urs.cz/item/CS_URS_2022_01/120001101ROO</t>
  </si>
  <si>
    <t>P</t>
  </si>
  <si>
    <t>Poznámka k položce:_x000D_
cena zahrnuje ruční práce - v ochranných pásmech sítí, podél staveb a dále pak v místech výskytustávajících základů zámku.</t>
  </si>
  <si>
    <t>0.1</t>
  </si>
  <si>
    <t>162751117</t>
  </si>
  <si>
    <t>Vodorovné přemístění přes 9 000 do 10000 m výkopku/sypaniny z horniny třídy těžitelnosti I skupiny 1 až 3</t>
  </si>
  <si>
    <t>1941317815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</si>
  <si>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</si>
  <si>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</si>
  <si>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162751119</t>
  </si>
  <si>
    <t>Příplatek k vodorovnému přemístění výkopku/sypaniny z horniny třídy těžitelnosti I skupiny 1 až 3 ZKD 1000 m přes 10000 m</t>
  </si>
  <si>
    <t>-2070219935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</si>
  <si>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</si>
  <si>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</si>
  <si>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8*0,5</t>
  </si>
  <si>
    <t>171201221</t>
  </si>
  <si>
    <t>Poplatek za uložení na skládce (skládkovné) zeminy a kamení kód odpadu 17 05 04</t>
  </si>
  <si>
    <t>1293850673</t>
  </si>
  <si>
    <t>Poplatek za uložení stavebního odpadu na skládce (skládkovné) zeminy a kamení zatříděného do Katalogu odpadů pod kódem 17 05 04</t>
  </si>
  <si>
    <t>https://podminky.urs.cz/item/CS_URS_2022_01/171201221</t>
  </si>
  <si>
    <t>0,5*2</t>
  </si>
  <si>
    <t>111301111</t>
  </si>
  <si>
    <t>Sejmutí drnu tl do 100 mm s přemístěním do 50 m nebo naložením na dopravní prostředek</t>
  </si>
  <si>
    <t>245973771</t>
  </si>
  <si>
    <t>Sejmutí drnu tl. do 100 mm, v jakékoliv ploše</t>
  </si>
  <si>
    <t>https://podminky.urs.cz/item/CS_URS_2022_01/111301111</t>
  </si>
  <si>
    <t>Poznámka k položce:_x000D_
s odvozem do kompostárny</t>
  </si>
  <si>
    <t>344,64+24+(110*0,5)</t>
  </si>
  <si>
    <t>121103112</t>
  </si>
  <si>
    <t>Skrývka zemin schopných zúrodnění ve svahu do 1:2</t>
  </si>
  <si>
    <t>-71645370</t>
  </si>
  <si>
    <t>Skrývka zemin schopných zúrodnění ve sklonu přes 1:5 do 1:2</t>
  </si>
  <si>
    <t>https://podminky.urs.cz/item/CS_URS_2022_01/121103112</t>
  </si>
  <si>
    <t>Poznámka k položce:_x000D_
prokázaná hloubka z provedené sondy</t>
  </si>
  <si>
    <t>423*0,4</t>
  </si>
  <si>
    <t>162301101</t>
  </si>
  <si>
    <t>Vodorovné přemístění do 500 m výkopku/sypaniny z horniny tř. 1 až 4</t>
  </si>
  <si>
    <t>1301149583</t>
  </si>
  <si>
    <t>Vodorovné přemístění výkopku nebo sypaniny po suchu na obvyklém dopravním prostředku, bez naložení výkopku, avšak se složením bez rozhrnutí z horniny tř. 1 až 4 na vzdálenost přes 50 do 500 m</t>
  </si>
  <si>
    <t>Poznámka k položce:_x000D_
přesun ornice</t>
  </si>
  <si>
    <t>169,2</t>
  </si>
  <si>
    <t>-1665464103</t>
  </si>
  <si>
    <t>423</t>
  </si>
  <si>
    <t>181411131</t>
  </si>
  <si>
    <t>Založení parkového trávníku výsevem pl do 1000 m2 v rovině a ve svahu do 1:5</t>
  </si>
  <si>
    <t>-1872383582</t>
  </si>
  <si>
    <t>Založení trávníku na půdě předem připravené plochy do 1000 m2 výsevem včetně utažení parkového v rovině nebo na svahu do 1:5</t>
  </si>
  <si>
    <t>https://podminky.urs.cz/item/CS_URS_2022_01/181411131</t>
  </si>
  <si>
    <t>480</t>
  </si>
  <si>
    <t>005724100</t>
  </si>
  <si>
    <t>osivo směs travní parková</t>
  </si>
  <si>
    <t>1894215663</t>
  </si>
  <si>
    <t>480/20</t>
  </si>
  <si>
    <t>181951102</t>
  </si>
  <si>
    <t>Úprava pláně v hornině tř. 1 až 4 se zhutněním</t>
  </si>
  <si>
    <t>-488421420</t>
  </si>
  <si>
    <t>Úprava pláně vyrovnáním výškových rozdílů v hornině tř. 1 až 4 se zhutněním</t>
  </si>
  <si>
    <t>Poznámka k položce:_x000D_
na min. Edef,2= 45MPa.</t>
  </si>
  <si>
    <t>199+64,14+23,5+58</t>
  </si>
  <si>
    <t>RB</t>
  </si>
  <si>
    <t>Branka -  komplet cena materiál a práce</t>
  </si>
  <si>
    <t>-540416665</t>
  </si>
  <si>
    <t>Branka - komplet cena materiál a práce, Branka jednokřídlá,1094x1545 mm, Zn+RAL 6005
Instalace branky (vykopání děr do max. hloubky 800mm, rozprostření vykopané zeminy v okolí, výkopu, zabetonování sloupků)</t>
  </si>
  <si>
    <t>RB2</t>
  </si>
  <si>
    <t>Branka dvoukřídlá-  komplet cena materiál a práce</t>
  </si>
  <si>
    <t>-98614510</t>
  </si>
  <si>
    <t>Brána dvoukřídlá- komplet cena materiál a práce, 4118x1545 mm, Zn+RAL 6005
Instalace dvoukřídlé brány do 4m, průjezdu (vykopání děr do max. hloubky 800mm, rozprostření,vykopané zeminy v okolí výkopu, zabetonování sloupků)</t>
  </si>
  <si>
    <t>RB3</t>
  </si>
  <si>
    <t>Branka posuvná-  komplet cena materiál a práce</t>
  </si>
  <si>
    <t>1031791980</t>
  </si>
  <si>
    <t>Brána posuvná - samonosná, 3000x1530mm, Zn+RAL 6005, výplň 3D panelem, s pohonem, Vybudování základů pro posuvnou bránu do 4m a dojezdový sloupek (vykopání, beton) , Rozprostření výkopku v nejbližším okolí, Instalace posuvné brány do 6m</t>
  </si>
  <si>
    <t>RP</t>
  </si>
  <si>
    <t>oplocení Svařovaný panel LIGHT Zn + PVC 2500x1530mm - komplet cena</t>
  </si>
  <si>
    <t>-1531504453</t>
  </si>
  <si>
    <t>oplocený - komplet cena materiál a práce, Svařovaný panel LIGHT Zn + PVC 2500x1530mm, oko 50x200mm/4,2mm, zelený, Sloupek Zn + PVC 2200/60x40/1,5mm, Příchytka panelu černá
Podhrabová deska hladká BEZ ZÁMKU 2450/200/50mm, šrouby a držáky</t>
  </si>
  <si>
    <t>105</t>
  </si>
  <si>
    <t>Komunikace</t>
  </si>
  <si>
    <t>564811111R</t>
  </si>
  <si>
    <t>mlat tl 50 mm</t>
  </si>
  <si>
    <t>-414936782</t>
  </si>
  <si>
    <t>mlat s rozprostřením a zhutněním, po zhutnění tl. 50 mm
PODÍL HRUBÉHO PRACHU 0,063 mm- 83,7%
PODÍL JEMNÉHO PÍSKU 0,2 mm- 13,8% PODÍL
ŠTĚRKOVÉHO ZRNA A HRUBŠÍ 2 mm- 44,3%
vodou pojený přírodní materiál</t>
  </si>
  <si>
    <t>564851011</t>
  </si>
  <si>
    <t>Podklad ze štěrkodrtě ŠD plochy do 100 m2 tl 150 mm</t>
  </si>
  <si>
    <t>-1222257567</t>
  </si>
  <si>
    <t>Podklad ze štěrkodrti ŠD s rozprostřením a zhutněním plochy jednotlivě do 100 m2, po zhutnění tl. 150 mm</t>
  </si>
  <si>
    <t>https://podminky.urs.cz/item/CS_URS_2022_01/564851011</t>
  </si>
  <si>
    <t>64,14*1,1+58</t>
  </si>
  <si>
    <t>564871111</t>
  </si>
  <si>
    <t>Podklad ze štěrkodrtě ŠD tl 250 mm</t>
  </si>
  <si>
    <t>60582345</t>
  </si>
  <si>
    <t>Podklad ze štěrkodrti ŠD s rozprostřením a zhutněním, po zhutnění tl. 250 mm</t>
  </si>
  <si>
    <t>194+23,8</t>
  </si>
  <si>
    <t>564911311</t>
  </si>
  <si>
    <t>Podklad z betonového recyklátu tl 50 mm</t>
  </si>
  <si>
    <t>-268678259</t>
  </si>
  <si>
    <t>Podklad nebo podsyp z betonového recyklátu s rozprostřením a zhutněním, po zhutnění tl. 50 mm</t>
  </si>
  <si>
    <t>Poznámka k položce:_x000D_
doplnění po odstranění ornice</t>
  </si>
  <si>
    <t>(194+23,8)*1,1</t>
  </si>
  <si>
    <t>564931512</t>
  </si>
  <si>
    <t>Podklad z R-materiálu plochy přes 100 m2 tl 100 mm</t>
  </si>
  <si>
    <t>-438933518</t>
  </si>
  <si>
    <t>Podklad nebo podsyp z R-materiálu s rozprostřením a zhutněním plochy přes 100 m2, po zhutnění tl. 100 mm</t>
  </si>
  <si>
    <t>https://podminky.urs.cz/item/CS_URS_2022_01/564931512</t>
  </si>
  <si>
    <t>69+130-15,5</t>
  </si>
  <si>
    <t>564951313</t>
  </si>
  <si>
    <t>Podklad z betonového recyklátu tl 150 mm</t>
  </si>
  <si>
    <t>-1511582520</t>
  </si>
  <si>
    <t>Podklad nebo podsyp z betonového recyklátu s rozprostřením a zhutněním, po zhutnění tl. 150 mm</t>
  </si>
  <si>
    <t>128*1,1</t>
  </si>
  <si>
    <t>573191111</t>
  </si>
  <si>
    <t>Postřik infiltrační kationaktivní emulzí v množství 1 kg/m2</t>
  </si>
  <si>
    <t>-1220055507</t>
  </si>
  <si>
    <t>Postřik infiltrační kationaktivní emulzí v množství 1,00 kg/m2</t>
  </si>
  <si>
    <t>https://podminky.urs.cz/item/CS_URS_2022_01/573191111</t>
  </si>
  <si>
    <t>573211111</t>
  </si>
  <si>
    <t>Postřik živičný spojovací z asfaltu v množství 0,60 kg/m2</t>
  </si>
  <si>
    <t>973710100</t>
  </si>
  <si>
    <t>Postřik spojovací PS bez posypu kamenivem z asfaltu silničního, v množství 0,60 kg/m2</t>
  </si>
  <si>
    <t>https://podminky.urs.cz/item/CS_URS_2022_01/573211111</t>
  </si>
  <si>
    <t>577134111</t>
  </si>
  <si>
    <t>Asfaltový beton vrstva obrusná ACO 11 (ABS) tř. I tl 40 mm š do 3 m z nemodifikovaného asfaltu</t>
  </si>
  <si>
    <t>1290343228</t>
  </si>
  <si>
    <t>Asfaltový beton vrstva obrusná ACO 11 (ABS) s rozprostřením a se zhutněním z nemodifikovaného asfaltu v pruhu šířky do 3 m tř. I, po zhutnění tl. 40 mm</t>
  </si>
  <si>
    <t>https://podminky.urs.cz/item/CS_URS_2022_01/577134111</t>
  </si>
  <si>
    <t>14,5+15,5</t>
  </si>
  <si>
    <t>577165111</t>
  </si>
  <si>
    <t>Asfaltový beton vrstva obrusná ACO 16 (ABH) tl 70 mm š do 3 m z nemodifikovaného asfaltu</t>
  </si>
  <si>
    <t>1911033865</t>
  </si>
  <si>
    <t>Asfaltový beton vrstva obrusná ACO 16 (ABH) s rozprostřením a zhutněním z nemodifikovaného asfaltu v pruhu šířky do 3 m, po zhutnění tl. 70 mm</t>
  </si>
  <si>
    <t>https://podminky.urs.cz/item/CS_URS_2022_01/577165111</t>
  </si>
  <si>
    <t>29*0,5+15,5</t>
  </si>
  <si>
    <t>596211110</t>
  </si>
  <si>
    <t>Kladení zámkové dlažby komunikací pro pěší ručně tl 60 mm skupiny A pl do 50 m2</t>
  </si>
  <si>
    <t>661265030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</si>
  <si>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</si>
  <si>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https://podminky.urs.cz/item/CS_URS_2022_01/596211110</t>
  </si>
  <si>
    <t>21,36+4,68+9,9+21,6+6,6</t>
  </si>
  <si>
    <t>59245601</t>
  </si>
  <si>
    <t>dlažba desková betonová 500x500x50mm přírodní</t>
  </si>
  <si>
    <t>-1174073763</t>
  </si>
  <si>
    <t>596211210</t>
  </si>
  <si>
    <t>Kladení zámkové dlažby komunikací pro pěší ručně tl 80 mm skupiny A pl do 50 m2</t>
  </si>
  <si>
    <t>1160011161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</si>
  <si>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A, pro plochy do 50 m2</t>
  </si>
  <si>
    <t>https://podminky.urs.cz/item/CS_URS_2022_01/596211210</t>
  </si>
  <si>
    <t>23,5</t>
  </si>
  <si>
    <t>59245013</t>
  </si>
  <si>
    <t>dlažba zámková tvaru I 200x165x80mm přírodní</t>
  </si>
  <si>
    <t>1199755982</t>
  </si>
  <si>
    <t>916231213</t>
  </si>
  <si>
    <t>Osazení chodníkového obrubníku betonového stojatého s boční opěrou do lože z betonu prostého</t>
  </si>
  <si>
    <t>652486760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</si>
  <si>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</si>
  <si>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</si>
  <si>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59217016</t>
  </si>
  <si>
    <t>obrubník betonový chodníkový 1000x80x250mm</t>
  </si>
  <si>
    <t>-1524889688</t>
  </si>
  <si>
    <t>5,5+1,85+3,5+3,5+3,5+13+5,5+3,5+14</t>
  </si>
  <si>
    <t>53,85*1,02 'Přepočtené koeficientem množství</t>
  </si>
  <si>
    <t>916131213</t>
  </si>
  <si>
    <t>Osazení silničního obrubníku betonového stojatého s boční opěrou do lože z betonu prostého</t>
  </si>
  <si>
    <t>-504541042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</si>
  <si>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</si>
  <si>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</si>
  <si>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Poznámka k položce:_x000D_
Okolo plochy pro parkování vozidel.</t>
  </si>
  <si>
    <t>59217030</t>
  </si>
  <si>
    <t>obrubník betonový silniční přechodový 1000x150x150-250mm</t>
  </si>
  <si>
    <t>-519648867</t>
  </si>
  <si>
    <t>59217029</t>
  </si>
  <si>
    <t>obrubník betonový silniční nájezdový 1000x150x150mm</t>
  </si>
  <si>
    <t>-331676984</t>
  </si>
  <si>
    <t>3,5+7,8+3+42</t>
  </si>
  <si>
    <t>919112222</t>
  </si>
  <si>
    <t>Řezání spár pro vytvoření komůrky š 15 mm hl 25 mm pro těsnící zálivku v živičném krytu</t>
  </si>
  <si>
    <t>-1603123692</t>
  </si>
  <si>
    <t>Řezání dilatačních spár v živičném krytu vytvoření komůrky pro těsnící zálivku šířky 15 mm, hloubky 25 mm</t>
  </si>
  <si>
    <t>https://podminky.urs.cz/item/CS_URS_2022_01/919112222</t>
  </si>
  <si>
    <t>12+17</t>
  </si>
  <si>
    <t>919121121</t>
  </si>
  <si>
    <t>Těsnění spár zálivkou za studena pro komůrky š 15 mm hl 25 mm s těsnicím profilem</t>
  </si>
  <si>
    <t>-276837186</t>
  </si>
  <si>
    <t>Utěsnění dilatačních spár zálivkou za studena v cementobetonovém nebo živičném krytu včetně adhezního nátěru s těsnicím profilem pod zálivkou, pro komůrky šířky 15 mm, hloubky 25 mm</t>
  </si>
  <si>
    <t>https://podminky.urs.cz/item/CS_URS_2022_01/919121121</t>
  </si>
  <si>
    <t>919731121</t>
  </si>
  <si>
    <t>Zarovnání styčné plochy podkladu nebo krytu živičného tl do 50 mm</t>
  </si>
  <si>
    <t>1888811961</t>
  </si>
  <si>
    <t>Zarovnání styčné plochy podkladu nebo krytu podél vybourané části komunikace nebo zpevněné plochy živičné tl. do 50 mm</t>
  </si>
  <si>
    <t>https://podminky.urs.cz/item/CS_URS_2022_01/919731121</t>
  </si>
  <si>
    <t>919735112</t>
  </si>
  <si>
    <t>Řezání stávajícího živičného krytu hl přes 50 do 100 mm</t>
  </si>
  <si>
    <t>1705040543</t>
  </si>
  <si>
    <t>Řezání stávajícího živičného krytu nebo podkladu hloubky přes 50 do 100 mm</t>
  </si>
  <si>
    <t>https://podminky.urs.cz/item/CS_URS_2022_01/919735112</t>
  </si>
  <si>
    <t>998</t>
  </si>
  <si>
    <t>Přesun hmot</t>
  </si>
  <si>
    <t>998225111</t>
  </si>
  <si>
    <t>Přesun hmot pro pozemní komunikace s krytem z kamene, monolitickým betonovým nebo živičným</t>
  </si>
  <si>
    <t>1779286484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</si>
  <si>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</si>
  <si>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</si>
  <si>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39,7</t>
  </si>
  <si>
    <t>95.3 - Vodovod</t>
  </si>
  <si>
    <t>S4a, s.r.o.</t>
  </si>
  <si>
    <t xml:space="preserve">    8 - Trubní vedení</t>
  </si>
  <si>
    <t>-354585119</t>
  </si>
  <si>
    <t>0,8*40</t>
  </si>
  <si>
    <t>-1972658223</t>
  </si>
  <si>
    <t>Poznámka k položce:_x000D_
cena zahrnuje ruční práce - v ochranných pásmech sítí a dále pak v místech výskytu kořenů a stromů jejichž hlavní kořeny nesmí být narušeny. To neplatí u pokácených stromů.</t>
  </si>
  <si>
    <t>2*2*0,8</t>
  </si>
  <si>
    <t>-471913324</t>
  </si>
  <si>
    <t>Poznámka k položce:_x000D_
odhadovaná hloubka</t>
  </si>
  <si>
    <t>40*0,4*0,8</t>
  </si>
  <si>
    <t>132201201R</t>
  </si>
  <si>
    <t>Hloubení rýh š do 2000 mm v hornině tř. 3 objemu do 100 m3</t>
  </si>
  <si>
    <t>1444469563</t>
  </si>
  <si>
    <t>Hloubení zapažených i nezapažených rýh šířky přes 600 do 2 000 mm s urovnáním dna do předepsaného profilu a spádu v hornině tř. 3 do 100 m3</t>
  </si>
  <si>
    <t>Poznámka k položce:_x000D_
po odstranění ornice a konstrukčních vrstev_x000D_
vsakovací plocha může být i pod parkovacími místy. Nesmí být pod komunikací. Nejlépe však v zeleni.</t>
  </si>
  <si>
    <t>potrubí</t>
  </si>
  <si>
    <t>40*1*0,8</t>
  </si>
  <si>
    <t>132201209</t>
  </si>
  <si>
    <t>Příplatek za lepivost k hloubení rýh š do 2000 mm v hornině tř. 3</t>
  </si>
  <si>
    <t>-2018074658</t>
  </si>
  <si>
    <t>Hloubení zapažených i nezapažených rýh šířky přes 600 do 2 000 mm s urovnáním dna do předepsaného profilu a spádu v hornině tř. 3 Příplatek k cenám za lepivost horniny tř. 3</t>
  </si>
  <si>
    <t>151101111</t>
  </si>
  <si>
    <t>Odstranění příložného pažení a rozepření stěn rýh hl do 2 m</t>
  </si>
  <si>
    <t>-648124506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</si>
  <si>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</si>
  <si>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</si>
  <si>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40*1,5*2</t>
  </si>
  <si>
    <t>151102101</t>
  </si>
  <si>
    <t>Zřízení příložného pažení a rozepření stěn rýh do 20 m2 hl do 2 m při překopech inženýrských sítí</t>
  </si>
  <si>
    <t>-1247478339</t>
  </si>
  <si>
    <t>Zřízení pažení a rozepření stěn rýh při překopech inženýrských sítí plochy do 20 m2 pro jakoukoliv mezerovitost příložné, hloubky do 2 m</t>
  </si>
  <si>
    <t>https://podminky.urs.cz/item/CS_URS_2022_01/151102101</t>
  </si>
  <si>
    <t>120</t>
  </si>
  <si>
    <t>1447544235</t>
  </si>
  <si>
    <t>355957814</t>
  </si>
  <si>
    <t>12,8*8</t>
  </si>
  <si>
    <t>395272625</t>
  </si>
  <si>
    <t>12,8*2</t>
  </si>
  <si>
    <t>181351003</t>
  </si>
  <si>
    <t>Rozprostření ornice tl vrstvy do 200 mm pl do 100 m2 v rovině nebo ve svahu do 1:5 strojně</t>
  </si>
  <si>
    <t>-1427034715</t>
  </si>
  <si>
    <t>Rozprostření a urovnání ornice v rovině nebo ve svahu sklonu do 1:5 strojně při souvislé ploše do 100 m2, tl. vrstvy do 200 mm</t>
  </si>
  <si>
    <t>https://podminky.urs.cz/item/CS_URS_2022_01/181351003</t>
  </si>
  <si>
    <t>12,8</t>
  </si>
  <si>
    <t>826437659</t>
  </si>
  <si>
    <t>40*0,8</t>
  </si>
  <si>
    <t>-362021435</t>
  </si>
  <si>
    <t>32/20</t>
  </si>
  <si>
    <t>185803511R00</t>
  </si>
  <si>
    <t>Odstranění travního drnu s kořínky a kamenů s naložením a odvozem odpadu do 20 km</t>
  </si>
  <si>
    <t>2010078482</t>
  </si>
  <si>
    <t>Odstranění travního drnu a kamenů s naložením a odvozem odpadu do 20 km včetně uložení do kompostárny nebo na skládky komplet cena</t>
  </si>
  <si>
    <t>Trubní vedení</t>
  </si>
  <si>
    <t>175101201</t>
  </si>
  <si>
    <t>Obsypání objektů bez prohození sypaniny z hornin tř. 1 až 4 uloženým do 30 m od kraje objektu</t>
  </si>
  <si>
    <t>-1305975167</t>
  </si>
  <si>
    <t>Obsypání objektů sypaninou z vhodných hornin 1 až 4 nebo materiálem uloženým ve vzdálenosti do 30 m od vnějšího kraje objektu pro jakoukoliv míru zhutnění bez prohození sypaniny</t>
  </si>
  <si>
    <t>40*0,3*0,8</t>
  </si>
  <si>
    <t>58337310</t>
  </si>
  <si>
    <t>štěrkopísek frakce 0/4</t>
  </si>
  <si>
    <t>-1381077075</t>
  </si>
  <si>
    <t>451572111</t>
  </si>
  <si>
    <t>Lože pod potrubí otevřený výkop z kameniva drobného těženého</t>
  </si>
  <si>
    <t>455092071</t>
  </si>
  <si>
    <t>Lože pod potrubí, stoky a drobné objekty v otevřeném výkopu z kameniva drobného těženého 0 až 4 mm</t>
  </si>
  <si>
    <t>https://podminky.urs.cz/item/CS_URS_2022_01/451572111</t>
  </si>
  <si>
    <t>40*0.1*0.8</t>
  </si>
  <si>
    <t>871161141</t>
  </si>
  <si>
    <t>Montáž potrubí z PE100 SDR 11 otevřený výkop svařovaných na tupo D 32 x 3,0 mm</t>
  </si>
  <si>
    <t>1590869957</t>
  </si>
  <si>
    <t>Montáž vodovodního potrubí z plastů v otevřeném výkopu z polyetylenu PE 100 svařovaných na tupo SDR 11/PN16 D 32 x 3,0 mm</t>
  </si>
  <si>
    <t>https://podminky.urs.cz/item/CS_URS_2022_01/871161141</t>
  </si>
  <si>
    <t>Poznámka k položce:_x000D_
Připojení na vodovod pro veřejnou potřebu (montážní práce) včetně osazení vodoměru provede_x000D_
společnost Energie AG Kolín a.s. - Erik Horníček, tel: 777 145 107, erik.hornicek@energiekolin.cz.</t>
  </si>
  <si>
    <t>28613110R</t>
  </si>
  <si>
    <t>trubka vodovodní rPE DN 25 (32x4,4 mm)</t>
  </si>
  <si>
    <t>1797340456</t>
  </si>
  <si>
    <t>trubka vodovodní  rPE DN 25 (32x4,4 mm)</t>
  </si>
  <si>
    <t>Poznámka k položce:_x000D_
odhad dimenze</t>
  </si>
  <si>
    <t>879171111R</t>
  </si>
  <si>
    <t>Montáž vodovodní přípojky na potrubí komolet cena</t>
  </si>
  <si>
    <t>892191958</t>
  </si>
  <si>
    <t>Montáž vodovodní přípojky na potrubí . Komplet cena.</t>
  </si>
  <si>
    <t>899401111</t>
  </si>
  <si>
    <t>hlavní uzávěr vodovodu</t>
  </si>
  <si>
    <t>kompl</t>
  </si>
  <si>
    <t>1097138587</t>
  </si>
  <si>
    <t>Hlavní uzávěr vodovodu z poklopu ventilového litinového a zemní soupravy teleskopické. Cena včetně materiálu a montáže.</t>
  </si>
  <si>
    <t xml:space="preserve">95.4 - elektro </t>
  </si>
  <si>
    <t>CZ-CPV:</t>
  </si>
  <si>
    <t>51000000-9</t>
  </si>
  <si>
    <t>Ing. Tomáš Dvořák</t>
  </si>
  <si>
    <t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 Bližší informace k ocenění rozpočtu jsou uvedeny v textových a výkresových částech projektové dokumentace pro provádění stavby.</t>
  </si>
  <si>
    <t xml:space="preserve">      99 - Přesun hmot</t>
  </si>
  <si>
    <t xml:space="preserve">    997 - Přesun sutě</t>
  </si>
  <si>
    <t>PSV - Práce a dodávky PSV</t>
  </si>
  <si>
    <t xml:space="preserve">    741 - Elektroinstalace - silnoproud</t>
  </si>
  <si>
    <t xml:space="preserve">    21-M - Elektromontáže</t>
  </si>
  <si>
    <t>564851111R2</t>
  </si>
  <si>
    <t>Podklad ze štěrkodrtě ŠDB tl 150 mm</t>
  </si>
  <si>
    <t>-2043835299</t>
  </si>
  <si>
    <t>Podklad ze štěrkodrti ŠDB s rozprostřením a zhutněním, po zhutnění tl. 150 mm</t>
  </si>
  <si>
    <t>596211120</t>
  </si>
  <si>
    <t>Kladení zámkové dlažby komunikací pro pěší ručně tl 60 mm skupiny B pl do 50 m2</t>
  </si>
  <si>
    <t>524438399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</si>
  <si>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</si>
  <si>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https://podminky.urs.cz/item/CS_URS_2022_01/596211120</t>
  </si>
  <si>
    <t>99</t>
  </si>
  <si>
    <t>9982761ROO</t>
  </si>
  <si>
    <t>Přesun hmot pro elektromontážní práce</t>
  </si>
  <si>
    <t>-59726111</t>
  </si>
  <si>
    <t xml:space="preserve">Poznámka k položce:_x000D_
Orientační cena z nabídek firem </t>
  </si>
  <si>
    <t>997</t>
  </si>
  <si>
    <t>Přesun sutě</t>
  </si>
  <si>
    <t>997013801</t>
  </si>
  <si>
    <t>Poplatek za uložení na skládce (skládkovné) stavebního odpadu betonového kód odpadu 170 101</t>
  </si>
  <si>
    <t>939935140</t>
  </si>
  <si>
    <t>Poplatek za uložení stavebního odpadu na skládce (skládkovné) z prostého betonu zatříděného do Katalogu odpadů pod kódem 170 101</t>
  </si>
  <si>
    <t>41*0,5*0,23</t>
  </si>
  <si>
    <t>997221571</t>
  </si>
  <si>
    <t>Vodorovná doprava vybouraných hmot do 1 km</t>
  </si>
  <si>
    <t>-1584064377</t>
  </si>
  <si>
    <t>Vodorovná doprava vybouraných hmot bez naložení, ale se složením a s hrubým urovnáním na vzdálenost do 1 km</t>
  </si>
  <si>
    <t>https://podminky.urs.cz/item/CS_URS_2022_01/997221571</t>
  </si>
  <si>
    <t>4.715*1,8</t>
  </si>
  <si>
    <t>997221579</t>
  </si>
  <si>
    <t>Příplatek ZKD 1 km u vodorovné dopravy vybouraných hmot</t>
  </si>
  <si>
    <t>-956956275</t>
  </si>
  <si>
    <t>Vodorovná doprava vybouraných hmot bez naložení, ale se složením a s hrubým urovnáním na vzdálenost Příplatek k ceně za každý další i započatý 1 km přes 1 km</t>
  </si>
  <si>
    <t>https://podminky.urs.cz/item/CS_URS_2022_01/997221579</t>
  </si>
  <si>
    <t>4,715*19</t>
  </si>
  <si>
    <t>PSV</t>
  </si>
  <si>
    <t>Práce a dodávky PSV</t>
  </si>
  <si>
    <t>741</t>
  </si>
  <si>
    <t>Elektroinstalace - silnoproud</t>
  </si>
  <si>
    <t>741122122</t>
  </si>
  <si>
    <t>Montáž kabel Cu plný kulatý žíla 3x1,5 až 6 mm2 zatažený v trubkách (např. CYKY)</t>
  </si>
  <si>
    <t>-339871971</t>
  </si>
  <si>
    <t>Montáž kabelů měděných bez ukončení uložených v trubkách zatažených plných kulatých nebo bezhalogenových (např. CYKY) počtu a průřezu žil 3x1,5 až 6 mm2</t>
  </si>
  <si>
    <t>https://podminky.urs.cz/item/CS_URS_2022_01/741122122</t>
  </si>
  <si>
    <t>12+1</t>
  </si>
  <si>
    <t>34111030</t>
  </si>
  <si>
    <t>kabel instalační jádro Cu plné izolace PVC plášť PVC 450/750V (CYKY) 3x1,5mm2</t>
  </si>
  <si>
    <t>1974782185</t>
  </si>
  <si>
    <t>12*1,2 'Přepočtené koeficientem množství</t>
  </si>
  <si>
    <t>34111036</t>
  </si>
  <si>
    <t>kabel instalační jádro Cu plné izolace PVC plášť PVC 450/750V (CYKY) 3x2,5mm2</t>
  </si>
  <si>
    <t>128262518</t>
  </si>
  <si>
    <t>1*1,2 'Přepočtené koeficientem množství</t>
  </si>
  <si>
    <t>kabel 2x2,5 DC včetně montáže a zapojení</t>
  </si>
  <si>
    <t>1461539862</t>
  </si>
  <si>
    <t>741122142</t>
  </si>
  <si>
    <t>Montáž kabel Cu plný kulatý žíla 5x1,5 až 2,5 mm2 zatažený v trubkách (např. CYKY)</t>
  </si>
  <si>
    <t>-1711107788</t>
  </si>
  <si>
    <t>Montáž kabelů měděných bez ukončení uložených v trubkách zatažených plných kulatých nebo bezhalogenových (např. CYKY) počtu a průřezu žil 5x1,5 až 2,5 mm2</t>
  </si>
  <si>
    <t>https://podminky.urs.cz/item/CS_URS_2022_01/741122142</t>
  </si>
  <si>
    <t>34111090</t>
  </si>
  <si>
    <t>kabel instalační jádro Cu plné izolace PVC plášť PVC 450/750V (CYKY) 5x1,5mm2</t>
  </si>
  <si>
    <t>-2073014087</t>
  </si>
  <si>
    <t>10*1,2 'Přepočtené koeficientem množství</t>
  </si>
  <si>
    <t>741122144</t>
  </si>
  <si>
    <t>Montáž kabel Cu plný kulatý žíla 5x10 mm2 zatažený v trubkách (např. CYKY)</t>
  </si>
  <si>
    <t>1632048356</t>
  </si>
  <si>
    <t>Montáž kabelů měděných bez ukončení uložených v trubkách zatažených plných kulatých nebo bezhalogenových (např. CYKY) počtu a průřezu žil 5x10 mm2</t>
  </si>
  <si>
    <t>https://podminky.urs.cz/item/CS_URS_2022_01/741122144</t>
  </si>
  <si>
    <t>PKB.711038r</t>
  </si>
  <si>
    <t>CYKY-J 5x10</t>
  </si>
  <si>
    <t>650929926</t>
  </si>
  <si>
    <t>41*1.2</t>
  </si>
  <si>
    <t>R01</t>
  </si>
  <si>
    <t>rozvaděč IP 65 18MOD s vybavením MSN-40-3, LFN-25-4-030A, LTN-6B-1, LTN-10B-1, LTN-6B-1, HDR-150-24 včetně průchodek a montáže a zapojení.</t>
  </si>
  <si>
    <t>-1726291294</t>
  </si>
  <si>
    <t>rozvaděč IP 65 18MOD s vybavením 
MSN-40-3, LFN-25-4-030A, LTN-6B-1, LTN-10B-1, LTN-6B-1, HDR-150-24
včetně průchodek a montáže a zapojení.</t>
  </si>
  <si>
    <t>R02</t>
  </si>
  <si>
    <t>Nehořlavá podložka včetně montáže</t>
  </si>
  <si>
    <t>1301317158</t>
  </si>
  <si>
    <t>R03</t>
  </si>
  <si>
    <t>Vypínač č.6 IP65 včetně montáže a zapojení</t>
  </si>
  <si>
    <t>-649792067</t>
  </si>
  <si>
    <t>R04</t>
  </si>
  <si>
    <t>Vypínač č.1 IP65 včetně montáže a zapojení</t>
  </si>
  <si>
    <t>-698287335</t>
  </si>
  <si>
    <t>R05</t>
  </si>
  <si>
    <t>jistič do hlavní budovy LTN-25B-3 včetně monáže a zapojení</t>
  </si>
  <si>
    <t>1816140081</t>
  </si>
  <si>
    <t>R06</t>
  </si>
  <si>
    <t>svítidlo nástěnné IP65 včetně monáže a zapojení</t>
  </si>
  <si>
    <t>-370864409</t>
  </si>
  <si>
    <t>R07</t>
  </si>
  <si>
    <t>svítidlo stropní IP44 včetně monáže a zapojení</t>
  </si>
  <si>
    <t>-1349502696</t>
  </si>
  <si>
    <t>R08</t>
  </si>
  <si>
    <t>zásuvka IP65 včetně montáže a zapojení</t>
  </si>
  <si>
    <t>-181661238</t>
  </si>
  <si>
    <t>R09</t>
  </si>
  <si>
    <t>rozvodné krabice IP65 včetně montáže a zapojení</t>
  </si>
  <si>
    <t>-452483029</t>
  </si>
  <si>
    <t>741810001</t>
  </si>
  <si>
    <t>Celková prohlídka elektrického rozvodu a zařízení do 100 000,- Kč</t>
  </si>
  <si>
    <t>748134486</t>
  </si>
  <si>
    <t>Zkoušky a prohlídky elektrických rozvodů a zařízení celková prohlídka a vyhotovení revizní zprávy pro objem montážních prací do 100 tis. Kč</t>
  </si>
  <si>
    <t>https://podminky.urs.cz/item/CS_URS_2022_01/741810001</t>
  </si>
  <si>
    <t>R10</t>
  </si>
  <si>
    <t>Vyhřívaná plováková napáječka pro kozy 24V a do 150W včetně vyhřívání potrubí komplet cena s montáží a napojením</t>
  </si>
  <si>
    <t>2086743304</t>
  </si>
  <si>
    <t>R11</t>
  </si>
  <si>
    <t>Ochranná trubka včetně montáže a držáků  s odolností proti poškození hospodářskými zvířaty.</t>
  </si>
  <si>
    <t>1628517199</t>
  </si>
  <si>
    <t>Ochranná trubka včetně montáže a držáků s odolností proti poškození hospodářskými zvířaty.</t>
  </si>
  <si>
    <t>21-M</t>
  </si>
  <si>
    <t>Elektromontáže</t>
  </si>
  <si>
    <t>210220002</t>
  </si>
  <si>
    <t>Montáž uzemňovacích vedení vodičů FeZn pomocí svorek na povrchu drátem nebo lanem do průměru 10 mm</t>
  </si>
  <si>
    <t>-90521381</t>
  </si>
  <si>
    <t>Montáž uzemňovacího vedení s upevněním, propojením a připojením pomocí svorek na povrchu vodičů FeZn drátem nebo lanem průměru do 10 mm</t>
  </si>
  <si>
    <t>https://podminky.urs.cz/item/CS_URS_2022_01/210220002</t>
  </si>
  <si>
    <t>35441073</t>
  </si>
  <si>
    <t>drát D 10mm FeZn</t>
  </si>
  <si>
    <t>256</t>
  </si>
  <si>
    <t>-1544239993</t>
  </si>
  <si>
    <t>745904111ROO</t>
  </si>
  <si>
    <t>Příplatek k montáži kabelů za zatažení vodiče a kabelu do 0,75 kg</t>
  </si>
  <si>
    <t>2072799024</t>
  </si>
  <si>
    <t>Ostatní práce při montáži vodičů, šňůr a kabelů Příplatek k cenám montáže vodičů a kabelů za zatahování vodičů a kabelů do tvárnicových tras s komorami nebo do kolektorů, hmotnosti do 0,75 kg</t>
  </si>
  <si>
    <t>Poznámka k položce:_x000D_
Orientační cena z nabídek firem</t>
  </si>
  <si>
    <t>41+6+12+10+1,2</t>
  </si>
  <si>
    <t>460510064RO2</t>
  </si>
  <si>
    <t>montáž kabelová chránička 30</t>
  </si>
  <si>
    <t>1991451850</t>
  </si>
  <si>
    <t>37,2</t>
  </si>
  <si>
    <t>286R003</t>
  </si>
  <si>
    <t>Chránička kabelová 30 mm</t>
  </si>
  <si>
    <t>-6944215</t>
  </si>
  <si>
    <t>Chránička kabelová 30mm</t>
  </si>
  <si>
    <t>31*1.2</t>
  </si>
  <si>
    <t>460510064RO1</t>
  </si>
  <si>
    <t xml:space="preserve">montáž kabelová chránička 75 </t>
  </si>
  <si>
    <t>1438741973</t>
  </si>
  <si>
    <t>montáž kabelová chránička 75</t>
  </si>
  <si>
    <t>49.2</t>
  </si>
  <si>
    <t>286R002</t>
  </si>
  <si>
    <t>Chránička HDPE/LDPE 75mm ČSN EN 61386-24</t>
  </si>
  <si>
    <t>82619034</t>
  </si>
  <si>
    <t>Chránička HDPE/LDPE 75</t>
  </si>
  <si>
    <t>Poznámka k položce:_x000D_
barva červená, _x000D_
Orientační cena z nabídek firem</t>
  </si>
  <si>
    <t>460510064RO3</t>
  </si>
  <si>
    <t>montáž kabelová chránička 100 mm</t>
  </si>
  <si>
    <t>-139875794</t>
  </si>
  <si>
    <t>5*2</t>
  </si>
  <si>
    <t>286R004</t>
  </si>
  <si>
    <t>Chránička kabelová 100 mm</t>
  </si>
  <si>
    <t>-1610529174</t>
  </si>
  <si>
    <t>Chránička kabelová 100mm</t>
  </si>
  <si>
    <t>Poznámka k položce:_x000D_
barva modrá</t>
  </si>
  <si>
    <t>210280211</t>
  </si>
  <si>
    <t>Měření zemních odporů zemniče prvního nebo samostatného</t>
  </si>
  <si>
    <t>-635156859</t>
  </si>
  <si>
    <t>https://podminky.urs.cz/item/CS_URS_2022_01/210280211</t>
  </si>
  <si>
    <t>460010025R</t>
  </si>
  <si>
    <t>Vytyčení trasy inženýrských sítí v zastavěném prostoru</t>
  </si>
  <si>
    <t>824991339</t>
  </si>
  <si>
    <t>Vytyčení trasy inženýrských sítí v zastavěném prostoru</t>
  </si>
  <si>
    <t>132312101</t>
  </si>
  <si>
    <t>Hloubení rýh š do 600 mm ručním nebo pneum nářadím v soudržných horninách tř. 4</t>
  </si>
  <si>
    <t>1380431862</t>
  </si>
  <si>
    <t>Hloubení zapažených i nezapažených rýh šířky do 600 mm ručním nebo pneumatickým nářadím s urovnáním dna do předepsaného profilu a spádu v horninách tř. 4 soudržných</t>
  </si>
  <si>
    <t>15*0,4*0,5</t>
  </si>
  <si>
    <t>132312109</t>
  </si>
  <si>
    <t>Příplatek za lepivost u hloubení rýh š do 600 mm ručním nebo pneum nářadím v hornině tř. 4</t>
  </si>
  <si>
    <t>1292467024</t>
  </si>
  <si>
    <t>Hloubení zapažených i nezapažených rýh šířky do 600 mm ručním nebo pneumatickým nářadím s urovnáním dna do předepsaného profilu a spádu v horninách tř. 4 Příplatek k cenám za lepivost horniny tř. 4</t>
  </si>
  <si>
    <t>120001101</t>
  </si>
  <si>
    <t>Příplatek za ztížení odkopávky nebo prokkopávky v blízkosti inženýrských sítí</t>
  </si>
  <si>
    <t>-1281716209</t>
  </si>
  <si>
    <t>Příplatek k cenám vykopávek za ztížení vykopávky v blízkosti inženýrských sítí nebo výbušnin v horninách jakékoliv třídy</t>
  </si>
  <si>
    <t>1*0,5*0,5</t>
  </si>
  <si>
    <t>460201604</t>
  </si>
  <si>
    <t>Hloubení kabelových nezapažených rýh strojně v hornině tř II skupiny 4</t>
  </si>
  <si>
    <t>-1763563758</t>
  </si>
  <si>
    <t>Hloubení nezapažených kabelových rýh strojně včetně urovnání dna s přemístěním výkopku do vzdálenosti 3 m od okraje jámy nebo s naložením na dopravní prostředek ostatních rozměrů v hornině třídy těžitelnosti II skupiny 4</t>
  </si>
  <si>
    <t>https://podminky.urs.cz/item/CS_URS_2022_01/460201604</t>
  </si>
  <si>
    <t>(41-15)*0,4</t>
  </si>
  <si>
    <t>132301109</t>
  </si>
  <si>
    <t>Příplatek za lepivost k hloubení rýh š do 600 mm v hornině tř. 4</t>
  </si>
  <si>
    <t>-1058278972</t>
  </si>
  <si>
    <t>Hloubení zapažených i nezapažených rýh šířky do 600 mm s urovnáním dna do předepsaného profilu a spádu v hornině tř. 4 Příplatek k cenám za lepivost horniny tř. 4</t>
  </si>
  <si>
    <t>10,4</t>
  </si>
  <si>
    <t>121101101</t>
  </si>
  <si>
    <t>Sejmutí ornice s přemístěním na vzdálenost do 50 m</t>
  </si>
  <si>
    <t>535395635</t>
  </si>
  <si>
    <t>Sejmutí ornice nebo lesní půdy s vodorovným přemístěním na hromady v místě upotřebení nebo na dočasné či trvalé skládky se složením, na vzdálenost do 50 m</t>
  </si>
  <si>
    <t>(41-12)*0,4*0,5</t>
  </si>
  <si>
    <t>460421182</t>
  </si>
  <si>
    <t>Kabelové lože z písku pro kabely vn a vvn kryté plastovou fólií š lože přes 25 do 50 cm</t>
  </si>
  <si>
    <t>-2127718168</t>
  </si>
  <si>
    <t>Kabelové lože z písku včetně podsypu, zhutnění a urovnání povrchu pro kabely vn a vvn zakryté plastovou fólií, šířky přes 25 do 50 cm</t>
  </si>
  <si>
    <t>https://podminky.urs.cz/item/CS_URS_2022_01/460421182</t>
  </si>
  <si>
    <t>41*1,2</t>
  </si>
  <si>
    <t>460561821</t>
  </si>
  <si>
    <t>Zásyp rýh včetně zhutnění a urovnání povrchu - v zástavbě</t>
  </si>
  <si>
    <t>-36688230</t>
  </si>
  <si>
    <t>Zásyp kabelových rýh s uložením výkopku ve vrstvách včetně zhutnění a urovnání povrchu v zástavbě</t>
  </si>
  <si>
    <t>(41-15)*0,4*0,5</t>
  </si>
  <si>
    <t>-507862117</t>
  </si>
  <si>
    <t>(41-12)*0,5</t>
  </si>
  <si>
    <t>113106023</t>
  </si>
  <si>
    <t>Rozebrání dlažeb při překopech komunikací pro pěší ze zámkové dlažby ručně</t>
  </si>
  <si>
    <t>1406784767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</si>
  <si>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</si>
  <si>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https://podminky.urs.cz/item/CS_URS_2022_01/113106023</t>
  </si>
  <si>
    <t>20*0,6</t>
  </si>
  <si>
    <t>1588040958</t>
  </si>
  <si>
    <t xml:space="preserve">Poznámka k položce:_x000D_
cena zahrnuje ruční práce i blízkosti stromů a jejich kořenů a blízkosti trasy kabelu_x000D_
Orientační cena z nabídek firem </t>
  </si>
  <si>
    <t>20*0.5*0.5</t>
  </si>
  <si>
    <t>120901103R</t>
  </si>
  <si>
    <t>prorazení otvoru ve zdivu</t>
  </si>
  <si>
    <t>1089280279</t>
  </si>
  <si>
    <t>1+5</t>
  </si>
  <si>
    <t>-1671850586</t>
  </si>
  <si>
    <t>14,5</t>
  </si>
  <si>
    <t>132334200</t>
  </si>
  <si>
    <t>14,5/20</t>
  </si>
  <si>
    <t>1017757355</t>
  </si>
  <si>
    <t>95.5 - Vyhlídková plošina</t>
  </si>
  <si>
    <t>7622 - Konstrukce tesařské - schodiště</t>
  </si>
  <si>
    <t>7628 - Konstrukce tesařské - ostatní</t>
  </si>
  <si>
    <t>7679 - Konstrukce zámečnické - ostatní</t>
  </si>
  <si>
    <t>7126 - Povlakové krytiny - střechy šikmé přes 30°</t>
  </si>
  <si>
    <t>Montáž bednění přesahovaného stěn z hrubých prken tl do 32 mm  - zábradlí</t>
  </si>
  <si>
    <t>Montáž bednění přesahovaného stěn z hrubých prken tl do 32 mm - zábradlí</t>
  </si>
  <si>
    <t>762133132</t>
  </si>
  <si>
    <t>Montáž bednění stěn z hrubých fošen na sraz tl do 60 mm</t>
  </si>
  <si>
    <t>57</t>
  </si>
  <si>
    <t>60511135</t>
  </si>
  <si>
    <t>řezivo stavební fošny prismované středové š přes 220mm dl 2-5m</t>
  </si>
  <si>
    <t>7622</t>
  </si>
  <si>
    <t>Konstrukce tesařské - schodiště</t>
  </si>
  <si>
    <t>59</t>
  </si>
  <si>
    <t>762211120</t>
  </si>
  <si>
    <t>Montáž schodiště přímočarého z prken bez podstupnice š ramene do 1 m</t>
  </si>
  <si>
    <t>60511130</t>
  </si>
  <si>
    <t>řezivo stavební fošny prismované středové š 160-220mm dl 2-5m - schodnice 80/200 mm</t>
  </si>
  <si>
    <t>61</t>
  </si>
  <si>
    <t>60511135.1</t>
  </si>
  <si>
    <t>řezivo stavební fošny prismované středové š přes 220mm dl 2-5m - stupeň 50/280 mm</t>
  </si>
  <si>
    <t>762295001</t>
  </si>
  <si>
    <t>Spojovací prostředky pro montáž schodiště a zábradlí</t>
  </si>
  <si>
    <t>63</t>
  </si>
  <si>
    <t>65</t>
  </si>
  <si>
    <t>762342441</t>
  </si>
  <si>
    <t>Montáž lišt trojúhelníkových sklonu do 60°</t>
  </si>
  <si>
    <t>60514107</t>
  </si>
  <si>
    <t>řezivo jehličnaté lišta trojhranná 25x25mm</t>
  </si>
  <si>
    <t>67</t>
  </si>
  <si>
    <t>Montáž prostorové vázané kce z kulatiny průřezové pl přes 120 do 224 cm2 - kulatina průměr 150 mm, vzpěry a pásky; průměr 100 mm, krokve</t>
  </si>
  <si>
    <t>69</t>
  </si>
  <si>
    <t>Montáž prostorové vázané kce z kulatiny průřezové pl přes 288 do 450 cm2 - kulatina pr. 200 - 220 mm; sloupky</t>
  </si>
  <si>
    <t>71</t>
  </si>
  <si>
    <t>7628</t>
  </si>
  <si>
    <t>Konstrukce tesařské - ostatní</t>
  </si>
  <si>
    <t>73</t>
  </si>
  <si>
    <t>762085103</t>
  </si>
  <si>
    <t>Montáž kotevních želez, příložek, patek nebo táhel</t>
  </si>
  <si>
    <t>kpl</t>
  </si>
  <si>
    <t>3119RR01</t>
  </si>
  <si>
    <t>spojovací materiál - závitové tyče R 10 mm, vruty M8</t>
  </si>
  <si>
    <t>75</t>
  </si>
  <si>
    <t>7679</t>
  </si>
  <si>
    <t>Konstrukce zámečnické - ostatní</t>
  </si>
  <si>
    <t>6116RR04</t>
  </si>
  <si>
    <t>Montáž a dodávka / jesle na seno drátěné, svařované, pozink 0,8 x 1,7 m</t>
  </si>
  <si>
    <t>7126</t>
  </si>
  <si>
    <t>Povlakové krytiny - střechy šikmé přes 30°</t>
  </si>
  <si>
    <t>77</t>
  </si>
  <si>
    <t>712641559</t>
  </si>
  <si>
    <t>Provedení povlakové krytiny střech přes 30° pásy přitavením NAIP</t>
  </si>
  <si>
    <t>62855023</t>
  </si>
  <si>
    <t>pás asfaltový natavitelný modifikovaný tl 5,3mm pro jednovrstvé hydroizolace natavitelné i kotvené s vložkou ze polyesterové vyztužené rohože a hrubozrnným břidličným posypem na horním povrchu</t>
  </si>
  <si>
    <t>95.6 - VRN</t>
  </si>
  <si>
    <t>VRN - Vedlejší rozpočtové náklady</t>
  </si>
  <si>
    <t xml:space="preserve">    0 -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</si>
  <si>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</si>
  <si>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</si>
  <si>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</si>
  <si>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</si>
  <si>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</si>
  <si>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-349185788</t>
  </si>
  <si>
    <t>Základní rozdělení průvodních činností a nákladů průzkumné geodetické a projektové práce</t>
  </si>
  <si>
    <t>Poznámka k položce:_x000D_
V této položce jsou zahrnuty také náklady na zkoušky vylouhovatelnosti před uložením na skládku.   Dále náklady související se zjištěním výskytu sítí - sondy, zaměření.Přechodné dopravní značení.Geometrický plán. Geotechnický dozor na stavbě včetně zkoušek únosnosti.</t>
  </si>
  <si>
    <t>020001000</t>
  </si>
  <si>
    <t>Příprava staveniště</t>
  </si>
  <si>
    <t>875011108</t>
  </si>
  <si>
    <t xml:space="preserve">Základní rozdělení průvodních činností a nákladů příprava staveniště. </t>
  </si>
  <si>
    <t>030001000</t>
  </si>
  <si>
    <t xml:space="preserve">Zařízení staveniště </t>
  </si>
  <si>
    <t>1167454880</t>
  </si>
  <si>
    <t>Základní rozdělení průvodních činností a nákladů zařízení staveniště</t>
  </si>
  <si>
    <t>Poznámka k položce:_x000D_
Vybavení staveniště, zabezpečení staveniště, zrušení staveniště,....</t>
  </si>
  <si>
    <t>040001000</t>
  </si>
  <si>
    <t>Inženýrská činnost</t>
  </si>
  <si>
    <t>-40308985</t>
  </si>
  <si>
    <t>Základní rozdělení průvodních činností a nákladů inženýrská činnost</t>
  </si>
  <si>
    <t>060001000</t>
  </si>
  <si>
    <t>Územní vlivy</t>
  </si>
  <si>
    <t>-2080741440</t>
  </si>
  <si>
    <t>Základní rozdělení průvodních činností a nákladů územní vlivy</t>
  </si>
  <si>
    <t>Poznámka k položce:_x000D_
Obsahuje třeba zajištění materiálů na mezideponii. Čerpání vody ze staveniště, špatné klimatické podmínky a i jiné vlivy. Dále se jedná o stísněné podmínky a další vlivy. Výskyt kořenového systému stromu, ochrana tohoto stromu.</t>
  </si>
  <si>
    <t>070001000</t>
  </si>
  <si>
    <t>Provozní vlivy</t>
  </si>
  <si>
    <t>-1854141009</t>
  </si>
  <si>
    <t>Základní rozdělení průvodních činností a nákladů provozní vlivy</t>
  </si>
  <si>
    <t>Poznámka k položce:_x000D_
Tato položka zapracovává mimo jiné náklady související s pracemi v ochranných pásmech sítí a domů.  Zajištěn přístup ke všem objektům po celou dobu realizace stavby. Doprava silničních vozidel a chodců</t>
  </si>
  <si>
    <t>080001000</t>
  </si>
  <si>
    <t>Přesun stavebních kapacit</t>
  </si>
  <si>
    <t>-269895474</t>
  </si>
  <si>
    <t>Základní rozdělení průvodních činností a nákladů přesun stavebních kapacit</t>
  </si>
  <si>
    <t>090001000</t>
  </si>
  <si>
    <t>Ostatní náklady</t>
  </si>
  <si>
    <t>262144</t>
  </si>
  <si>
    <t>25563963</t>
  </si>
  <si>
    <t>Základní rozdělení průvodních činností a nákladů ostatní náklady</t>
  </si>
  <si>
    <t xml:space="preserve">Poznámka k položce:_x000D_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</si>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</sst>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411131" TargetMode="External"/><Relationship Id="rId13" Type="http://schemas.openxmlformats.org/officeDocument/2006/relationships/hyperlink" Target="https://podminky.urs.cz/item/CS_URS_2022_01/577134111" TargetMode="External"/><Relationship Id="rId18" Type="http://schemas.openxmlformats.org/officeDocument/2006/relationships/hyperlink" Target="https://podminky.urs.cz/item/CS_URS_2022_01/916131213" TargetMode="External"/><Relationship Id="rId3" Type="http://schemas.openxmlformats.org/officeDocument/2006/relationships/hyperlink" Target="https://podminky.urs.cz/item/CS_URS_2022_01/162751117" TargetMode="External"/><Relationship Id="rId21" Type="http://schemas.openxmlformats.org/officeDocument/2006/relationships/hyperlink" Target="https://podminky.urs.cz/item/CS_URS_2022_01/919731121" TargetMode="External"/><Relationship Id="rId7" Type="http://schemas.openxmlformats.org/officeDocument/2006/relationships/hyperlink" Target="https://podminky.urs.cz/item/CS_URS_2022_01/121103112" TargetMode="External"/><Relationship Id="rId12" Type="http://schemas.openxmlformats.org/officeDocument/2006/relationships/hyperlink" Target="https://podminky.urs.cz/item/CS_URS_2022_01/573211111" TargetMode="External"/><Relationship Id="rId17" Type="http://schemas.openxmlformats.org/officeDocument/2006/relationships/hyperlink" Target="https://podminky.urs.cz/item/CS_URS_2022_01/916231213" TargetMode="External"/><Relationship Id="rId2" Type="http://schemas.openxmlformats.org/officeDocument/2006/relationships/hyperlink" Target="https://podminky.urs.cz/item/CS_URS_2022_01/120001101ROO" TargetMode="External"/><Relationship Id="rId16" Type="http://schemas.openxmlformats.org/officeDocument/2006/relationships/hyperlink" Target="https://podminky.urs.cz/item/CS_URS_2022_01/596211210" TargetMode="External"/><Relationship Id="rId20" Type="http://schemas.openxmlformats.org/officeDocument/2006/relationships/hyperlink" Target="https://podminky.urs.cz/item/CS_URS_2022_01/919121121" TargetMode="External"/><Relationship Id="rId1" Type="http://schemas.openxmlformats.org/officeDocument/2006/relationships/hyperlink" Target="https://podminky.urs.cz/item/CS_URS_2022_01/113107541" TargetMode="External"/><Relationship Id="rId6" Type="http://schemas.openxmlformats.org/officeDocument/2006/relationships/hyperlink" Target="https://podminky.urs.cz/item/CS_URS_2022_01/111301111" TargetMode="External"/><Relationship Id="rId11" Type="http://schemas.openxmlformats.org/officeDocument/2006/relationships/hyperlink" Target="https://podminky.urs.cz/item/CS_URS_2022_01/573191111" TargetMode="External"/><Relationship Id="rId24" Type="http://schemas.openxmlformats.org/officeDocument/2006/relationships/drawing" Target="../drawings/drawing3.xml"/><Relationship Id="rId5" Type="http://schemas.openxmlformats.org/officeDocument/2006/relationships/hyperlink" Target="https://podminky.urs.cz/item/CS_URS_2022_01/171201221" TargetMode="External"/><Relationship Id="rId15" Type="http://schemas.openxmlformats.org/officeDocument/2006/relationships/hyperlink" Target="https://podminky.urs.cz/item/CS_URS_2022_01/596211110" TargetMode="External"/><Relationship Id="rId23" Type="http://schemas.openxmlformats.org/officeDocument/2006/relationships/hyperlink" Target="https://podminky.urs.cz/item/CS_URS_2022_01/998225111" TargetMode="External"/><Relationship Id="rId10" Type="http://schemas.openxmlformats.org/officeDocument/2006/relationships/hyperlink" Target="https://podminky.urs.cz/item/CS_URS_2022_01/564931512" TargetMode="External"/><Relationship Id="rId19" Type="http://schemas.openxmlformats.org/officeDocument/2006/relationships/hyperlink" Target="https://podminky.urs.cz/item/CS_URS_2022_01/919112222" TargetMode="External"/><Relationship Id="rId4" Type="http://schemas.openxmlformats.org/officeDocument/2006/relationships/hyperlink" Target="https://podminky.urs.cz/item/CS_URS_2022_01/162751119" TargetMode="External"/><Relationship Id="rId9" Type="http://schemas.openxmlformats.org/officeDocument/2006/relationships/hyperlink" Target="https://podminky.urs.cz/item/CS_URS_2022_01/564851011" TargetMode="External"/><Relationship Id="rId14" Type="http://schemas.openxmlformats.org/officeDocument/2006/relationships/hyperlink" Target="https://podminky.urs.cz/item/CS_URS_2022_01/577165111" TargetMode="External"/><Relationship Id="rId22" Type="http://schemas.openxmlformats.org/officeDocument/2006/relationships/hyperlink" Target="https://podminky.urs.cz/item/CS_URS_2022_01/9197351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71201221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2_01/121103112" TargetMode="External"/><Relationship Id="rId7" Type="http://schemas.openxmlformats.org/officeDocument/2006/relationships/hyperlink" Target="https://podminky.urs.cz/item/CS_URS_2022_01/162751119" TargetMode="External"/><Relationship Id="rId12" Type="http://schemas.openxmlformats.org/officeDocument/2006/relationships/hyperlink" Target="https://podminky.urs.cz/item/CS_URS_2022_01/871161141" TargetMode="External"/><Relationship Id="rId2" Type="http://schemas.openxmlformats.org/officeDocument/2006/relationships/hyperlink" Target="https://podminky.urs.cz/item/CS_URS_2022_01/120001101ROO" TargetMode="External"/><Relationship Id="rId1" Type="http://schemas.openxmlformats.org/officeDocument/2006/relationships/hyperlink" Target="https://podminky.urs.cz/item/CS_URS_2022_01/111301111" TargetMode="External"/><Relationship Id="rId6" Type="http://schemas.openxmlformats.org/officeDocument/2006/relationships/hyperlink" Target="https://podminky.urs.cz/item/CS_URS_2022_01/162751117" TargetMode="External"/><Relationship Id="rId11" Type="http://schemas.openxmlformats.org/officeDocument/2006/relationships/hyperlink" Target="https://podminky.urs.cz/item/CS_URS_2022_01/451572111" TargetMode="External"/><Relationship Id="rId5" Type="http://schemas.openxmlformats.org/officeDocument/2006/relationships/hyperlink" Target="https://podminky.urs.cz/item/CS_URS_2022_01/151102101" TargetMode="External"/><Relationship Id="rId10" Type="http://schemas.openxmlformats.org/officeDocument/2006/relationships/hyperlink" Target="https://podminky.urs.cz/item/CS_URS_2022_01/181411131" TargetMode="External"/><Relationship Id="rId4" Type="http://schemas.openxmlformats.org/officeDocument/2006/relationships/hyperlink" Target="https://podminky.urs.cz/item/CS_URS_2022_01/151101111" TargetMode="External"/><Relationship Id="rId9" Type="http://schemas.openxmlformats.org/officeDocument/2006/relationships/hyperlink" Target="https://podminky.urs.cz/item/CS_URS_2022_01/18135100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210220002" TargetMode="External"/><Relationship Id="rId13" Type="http://schemas.openxmlformats.org/officeDocument/2006/relationships/hyperlink" Target="https://podminky.urs.cz/item/CS_URS_2022_01/120001101ROO" TargetMode="External"/><Relationship Id="rId3" Type="http://schemas.openxmlformats.org/officeDocument/2006/relationships/hyperlink" Target="https://podminky.urs.cz/item/CS_URS_2022_01/997221579" TargetMode="External"/><Relationship Id="rId7" Type="http://schemas.openxmlformats.org/officeDocument/2006/relationships/hyperlink" Target="https://podminky.urs.cz/item/CS_URS_2022_01/741810001" TargetMode="External"/><Relationship Id="rId12" Type="http://schemas.openxmlformats.org/officeDocument/2006/relationships/hyperlink" Target="https://podminky.urs.cz/item/CS_URS_2022_01/113106023" TargetMode="External"/><Relationship Id="rId2" Type="http://schemas.openxmlformats.org/officeDocument/2006/relationships/hyperlink" Target="https://podminky.urs.cz/item/CS_URS_2022_01/997221571" TargetMode="External"/><Relationship Id="rId1" Type="http://schemas.openxmlformats.org/officeDocument/2006/relationships/hyperlink" Target="https://podminky.urs.cz/item/CS_URS_2022_01/596211120" TargetMode="External"/><Relationship Id="rId6" Type="http://schemas.openxmlformats.org/officeDocument/2006/relationships/hyperlink" Target="https://podminky.urs.cz/item/CS_URS_2022_01/741122144" TargetMode="External"/><Relationship Id="rId11" Type="http://schemas.openxmlformats.org/officeDocument/2006/relationships/hyperlink" Target="https://podminky.urs.cz/item/CS_URS_2022_01/460421182" TargetMode="External"/><Relationship Id="rId5" Type="http://schemas.openxmlformats.org/officeDocument/2006/relationships/hyperlink" Target="https://podminky.urs.cz/item/CS_URS_2022_01/741122142" TargetMode="External"/><Relationship Id="rId15" Type="http://schemas.openxmlformats.org/officeDocument/2006/relationships/drawing" Target="../drawings/drawing5.xml"/><Relationship Id="rId10" Type="http://schemas.openxmlformats.org/officeDocument/2006/relationships/hyperlink" Target="https://podminky.urs.cz/item/CS_URS_2022_01/460201604" TargetMode="External"/><Relationship Id="rId4" Type="http://schemas.openxmlformats.org/officeDocument/2006/relationships/hyperlink" Target="https://podminky.urs.cz/item/CS_URS_2022_01/741122122" TargetMode="External"/><Relationship Id="rId9" Type="http://schemas.openxmlformats.org/officeDocument/2006/relationships/hyperlink" Target="https://podminky.urs.cz/item/CS_URS_2022_01/210280211" TargetMode="External"/><Relationship Id="rId14" Type="http://schemas.openxmlformats.org/officeDocument/2006/relationships/hyperlink" Target="https://podminky.urs.cz/item/CS_URS_2022_01/18141113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73"/>
      <c r="AS2" s="373"/>
      <c r="AT2" s="373"/>
      <c r="AU2" s="373"/>
      <c r="AV2" s="373"/>
      <c r="AW2" s="373"/>
      <c r="AX2" s="373"/>
      <c r="AY2" s="373"/>
      <c r="AZ2" s="373"/>
      <c r="BA2" s="373"/>
      <c r="BB2" s="373"/>
      <c r="BC2" s="373"/>
      <c r="BD2" s="373"/>
      <c r="BE2" s="37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7" t="s">
        <v>14</v>
      </c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23"/>
      <c r="AQ5" s="23"/>
      <c r="AR5" s="21"/>
      <c r="BE5" s="35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9" t="s">
        <v>17</v>
      </c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8"/>
      <c r="AF6" s="358"/>
      <c r="AG6" s="358"/>
      <c r="AH6" s="358"/>
      <c r="AI6" s="358"/>
      <c r="AJ6" s="358"/>
      <c r="AK6" s="358"/>
      <c r="AL6" s="358"/>
      <c r="AM6" s="358"/>
      <c r="AN6" s="358"/>
      <c r="AO6" s="358"/>
      <c r="AP6" s="23"/>
      <c r="AQ6" s="23"/>
      <c r="AR6" s="21"/>
      <c r="BE6" s="35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5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5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5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55"/>
      <c r="BS13" s="18" t="s">
        <v>6</v>
      </c>
    </row>
    <row r="14" spans="1:74" ht="12.75">
      <c r="B14" s="22"/>
      <c r="C14" s="23"/>
      <c r="D14" s="23"/>
      <c r="E14" s="360" t="s">
        <v>30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5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5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55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5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35</v>
      </c>
      <c r="AO19" s="23"/>
      <c r="AP19" s="23"/>
      <c r="AQ19" s="23"/>
      <c r="AR19" s="21"/>
      <c r="BE19" s="35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55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5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5"/>
    </row>
    <row r="23" spans="1:71" s="1" customFormat="1" ht="47.25" customHeight="1">
      <c r="B23" s="22"/>
      <c r="C23" s="23"/>
      <c r="D23" s="23"/>
      <c r="E23" s="362" t="s">
        <v>38</v>
      </c>
      <c r="F23" s="362"/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62"/>
      <c r="W23" s="362"/>
      <c r="X23" s="362"/>
      <c r="Y23" s="362"/>
      <c r="Z23" s="362"/>
      <c r="AA23" s="362"/>
      <c r="AB23" s="362"/>
      <c r="AC23" s="362"/>
      <c r="AD23" s="362"/>
      <c r="AE23" s="362"/>
      <c r="AF23" s="362"/>
      <c r="AG23" s="362"/>
      <c r="AH23" s="362"/>
      <c r="AI23" s="362"/>
      <c r="AJ23" s="362"/>
      <c r="AK23" s="362"/>
      <c r="AL23" s="362"/>
      <c r="AM23" s="362"/>
      <c r="AN23" s="362"/>
      <c r="AO23" s="23"/>
      <c r="AP23" s="23"/>
      <c r="AQ23" s="23"/>
      <c r="AR23" s="21"/>
      <c r="BE23" s="35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5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3">
        <f>ROUND(AG54,2)</f>
        <v>0</v>
      </c>
      <c r="AL26" s="364"/>
      <c r="AM26" s="364"/>
      <c r="AN26" s="364"/>
      <c r="AO26" s="364"/>
      <c r="AP26" s="37"/>
      <c r="AQ26" s="37"/>
      <c r="AR26" s="40"/>
      <c r="BE26" s="35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5" t="s">
        <v>40</v>
      </c>
      <c r="M28" s="365"/>
      <c r="N28" s="365"/>
      <c r="O28" s="365"/>
      <c r="P28" s="365"/>
      <c r="Q28" s="37"/>
      <c r="R28" s="37"/>
      <c r="S28" s="37"/>
      <c r="T28" s="37"/>
      <c r="U28" s="37"/>
      <c r="V28" s="37"/>
      <c r="W28" s="365" t="s">
        <v>41</v>
      </c>
      <c r="X28" s="365"/>
      <c r="Y28" s="365"/>
      <c r="Z28" s="365"/>
      <c r="AA28" s="365"/>
      <c r="AB28" s="365"/>
      <c r="AC28" s="365"/>
      <c r="AD28" s="365"/>
      <c r="AE28" s="365"/>
      <c r="AF28" s="37"/>
      <c r="AG28" s="37"/>
      <c r="AH28" s="37"/>
      <c r="AI28" s="37"/>
      <c r="AJ28" s="37"/>
      <c r="AK28" s="365" t="s">
        <v>42</v>
      </c>
      <c r="AL28" s="365"/>
      <c r="AM28" s="365"/>
      <c r="AN28" s="365"/>
      <c r="AO28" s="365"/>
      <c r="AP28" s="37"/>
      <c r="AQ28" s="37"/>
      <c r="AR28" s="40"/>
      <c r="BE28" s="355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68">
        <v>0.21</v>
      </c>
      <c r="M29" s="367"/>
      <c r="N29" s="367"/>
      <c r="O29" s="367"/>
      <c r="P29" s="367"/>
      <c r="Q29" s="42"/>
      <c r="R29" s="42"/>
      <c r="S29" s="42"/>
      <c r="T29" s="42"/>
      <c r="U29" s="42"/>
      <c r="V29" s="42"/>
      <c r="W29" s="366">
        <f>ROUND(AZ54, 2)</f>
        <v>0</v>
      </c>
      <c r="X29" s="367"/>
      <c r="Y29" s="367"/>
      <c r="Z29" s="367"/>
      <c r="AA29" s="367"/>
      <c r="AB29" s="367"/>
      <c r="AC29" s="367"/>
      <c r="AD29" s="367"/>
      <c r="AE29" s="367"/>
      <c r="AF29" s="42"/>
      <c r="AG29" s="42"/>
      <c r="AH29" s="42"/>
      <c r="AI29" s="42"/>
      <c r="AJ29" s="42"/>
      <c r="AK29" s="366">
        <f>ROUND(AV54, 2)</f>
        <v>0</v>
      </c>
      <c r="AL29" s="367"/>
      <c r="AM29" s="367"/>
      <c r="AN29" s="367"/>
      <c r="AO29" s="367"/>
      <c r="AP29" s="42"/>
      <c r="AQ29" s="42"/>
      <c r="AR29" s="43"/>
      <c r="BE29" s="356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68">
        <v>0.15</v>
      </c>
      <c r="M30" s="367"/>
      <c r="N30" s="367"/>
      <c r="O30" s="367"/>
      <c r="P30" s="367"/>
      <c r="Q30" s="42"/>
      <c r="R30" s="42"/>
      <c r="S30" s="42"/>
      <c r="T30" s="42"/>
      <c r="U30" s="42"/>
      <c r="V30" s="42"/>
      <c r="W30" s="366">
        <f>ROUND(BA54, 2)</f>
        <v>0</v>
      </c>
      <c r="X30" s="367"/>
      <c r="Y30" s="367"/>
      <c r="Z30" s="367"/>
      <c r="AA30" s="367"/>
      <c r="AB30" s="367"/>
      <c r="AC30" s="367"/>
      <c r="AD30" s="367"/>
      <c r="AE30" s="367"/>
      <c r="AF30" s="42"/>
      <c r="AG30" s="42"/>
      <c r="AH30" s="42"/>
      <c r="AI30" s="42"/>
      <c r="AJ30" s="42"/>
      <c r="AK30" s="366">
        <f>ROUND(AW54, 2)</f>
        <v>0</v>
      </c>
      <c r="AL30" s="367"/>
      <c r="AM30" s="367"/>
      <c r="AN30" s="367"/>
      <c r="AO30" s="367"/>
      <c r="AP30" s="42"/>
      <c r="AQ30" s="42"/>
      <c r="AR30" s="43"/>
      <c r="BE30" s="356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68">
        <v>0.21</v>
      </c>
      <c r="M31" s="367"/>
      <c r="N31" s="367"/>
      <c r="O31" s="367"/>
      <c r="P31" s="367"/>
      <c r="Q31" s="42"/>
      <c r="R31" s="42"/>
      <c r="S31" s="42"/>
      <c r="T31" s="42"/>
      <c r="U31" s="42"/>
      <c r="V31" s="42"/>
      <c r="W31" s="366">
        <f>ROUND(BB54, 2)</f>
        <v>0</v>
      </c>
      <c r="X31" s="367"/>
      <c r="Y31" s="367"/>
      <c r="Z31" s="367"/>
      <c r="AA31" s="367"/>
      <c r="AB31" s="367"/>
      <c r="AC31" s="367"/>
      <c r="AD31" s="367"/>
      <c r="AE31" s="367"/>
      <c r="AF31" s="42"/>
      <c r="AG31" s="42"/>
      <c r="AH31" s="42"/>
      <c r="AI31" s="42"/>
      <c r="AJ31" s="42"/>
      <c r="AK31" s="366">
        <v>0</v>
      </c>
      <c r="AL31" s="367"/>
      <c r="AM31" s="367"/>
      <c r="AN31" s="367"/>
      <c r="AO31" s="367"/>
      <c r="AP31" s="42"/>
      <c r="AQ31" s="42"/>
      <c r="AR31" s="43"/>
      <c r="BE31" s="356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68">
        <v>0.15</v>
      </c>
      <c r="M32" s="367"/>
      <c r="N32" s="367"/>
      <c r="O32" s="367"/>
      <c r="P32" s="367"/>
      <c r="Q32" s="42"/>
      <c r="R32" s="42"/>
      <c r="S32" s="42"/>
      <c r="T32" s="42"/>
      <c r="U32" s="42"/>
      <c r="V32" s="42"/>
      <c r="W32" s="366">
        <f>ROUND(BC54, 2)</f>
        <v>0</v>
      </c>
      <c r="X32" s="367"/>
      <c r="Y32" s="367"/>
      <c r="Z32" s="367"/>
      <c r="AA32" s="367"/>
      <c r="AB32" s="367"/>
      <c r="AC32" s="367"/>
      <c r="AD32" s="367"/>
      <c r="AE32" s="367"/>
      <c r="AF32" s="42"/>
      <c r="AG32" s="42"/>
      <c r="AH32" s="42"/>
      <c r="AI32" s="42"/>
      <c r="AJ32" s="42"/>
      <c r="AK32" s="366">
        <v>0</v>
      </c>
      <c r="AL32" s="367"/>
      <c r="AM32" s="367"/>
      <c r="AN32" s="367"/>
      <c r="AO32" s="367"/>
      <c r="AP32" s="42"/>
      <c r="AQ32" s="42"/>
      <c r="AR32" s="43"/>
      <c r="BE32" s="356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68">
        <v>0</v>
      </c>
      <c r="M33" s="367"/>
      <c r="N33" s="367"/>
      <c r="O33" s="367"/>
      <c r="P33" s="367"/>
      <c r="Q33" s="42"/>
      <c r="R33" s="42"/>
      <c r="S33" s="42"/>
      <c r="T33" s="42"/>
      <c r="U33" s="42"/>
      <c r="V33" s="42"/>
      <c r="W33" s="366">
        <f>ROUND(BD54, 2)</f>
        <v>0</v>
      </c>
      <c r="X33" s="367"/>
      <c r="Y33" s="367"/>
      <c r="Z33" s="367"/>
      <c r="AA33" s="367"/>
      <c r="AB33" s="367"/>
      <c r="AC33" s="367"/>
      <c r="AD33" s="367"/>
      <c r="AE33" s="367"/>
      <c r="AF33" s="42"/>
      <c r="AG33" s="42"/>
      <c r="AH33" s="42"/>
      <c r="AI33" s="42"/>
      <c r="AJ33" s="42"/>
      <c r="AK33" s="366">
        <v>0</v>
      </c>
      <c r="AL33" s="367"/>
      <c r="AM33" s="367"/>
      <c r="AN33" s="367"/>
      <c r="AO33" s="36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72" t="s">
        <v>51</v>
      </c>
      <c r="Y35" s="370"/>
      <c r="Z35" s="370"/>
      <c r="AA35" s="370"/>
      <c r="AB35" s="370"/>
      <c r="AC35" s="46"/>
      <c r="AD35" s="46"/>
      <c r="AE35" s="46"/>
      <c r="AF35" s="46"/>
      <c r="AG35" s="46"/>
      <c r="AH35" s="46"/>
      <c r="AI35" s="46"/>
      <c r="AJ35" s="46"/>
      <c r="AK35" s="369">
        <f>SUM(AK26:AK33)</f>
        <v>0</v>
      </c>
      <c r="AL35" s="370"/>
      <c r="AM35" s="370"/>
      <c r="AN35" s="370"/>
      <c r="AO35" s="37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95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4" t="str">
        <f>K6</f>
        <v>Projektová dokumentace pro hospodářská zvířata - rozšíření psího útulku</v>
      </c>
      <c r="M45" s="335"/>
      <c r="N45" s="335"/>
      <c r="O45" s="335"/>
      <c r="P45" s="335"/>
      <c r="Q45" s="335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5"/>
      <c r="AC45" s="335"/>
      <c r="AD45" s="335"/>
      <c r="AE45" s="335"/>
      <c r="AF45" s="335"/>
      <c r="AG45" s="335"/>
      <c r="AH45" s="335"/>
      <c r="AI45" s="335"/>
      <c r="AJ45" s="335"/>
      <c r="AK45" s="335"/>
      <c r="AL45" s="335"/>
      <c r="AM45" s="335"/>
      <c r="AN45" s="335"/>
      <c r="AO45" s="335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Kolín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36" t="str">
        <f>IF(AN8= "","",AN8)</f>
        <v>31. 3. 2022</v>
      </c>
      <c r="AN47" s="336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Kolín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37" t="str">
        <f>IF(E17="","",E17)</f>
        <v>Lucie Dvořáková</v>
      </c>
      <c r="AN49" s="338"/>
      <c r="AO49" s="338"/>
      <c r="AP49" s="338"/>
      <c r="AQ49" s="37"/>
      <c r="AR49" s="40"/>
      <c r="AS49" s="339" t="s">
        <v>53</v>
      </c>
      <c r="AT49" s="340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37" t="str">
        <f>IF(E20="","",E20)</f>
        <v>S4A,s.r.o.</v>
      </c>
      <c r="AN50" s="338"/>
      <c r="AO50" s="338"/>
      <c r="AP50" s="338"/>
      <c r="AQ50" s="37"/>
      <c r="AR50" s="40"/>
      <c r="AS50" s="341"/>
      <c r="AT50" s="342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3"/>
      <c r="AT51" s="344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5" t="s">
        <v>54</v>
      </c>
      <c r="D52" s="346"/>
      <c r="E52" s="346"/>
      <c r="F52" s="346"/>
      <c r="G52" s="346"/>
      <c r="H52" s="67"/>
      <c r="I52" s="348" t="s">
        <v>55</v>
      </c>
      <c r="J52" s="346"/>
      <c r="K52" s="346"/>
      <c r="L52" s="346"/>
      <c r="M52" s="346"/>
      <c r="N52" s="346"/>
      <c r="O52" s="346"/>
      <c r="P52" s="346"/>
      <c r="Q52" s="346"/>
      <c r="R52" s="346"/>
      <c r="S52" s="346"/>
      <c r="T52" s="346"/>
      <c r="U52" s="346"/>
      <c r="V52" s="346"/>
      <c r="W52" s="346"/>
      <c r="X52" s="346"/>
      <c r="Y52" s="346"/>
      <c r="Z52" s="346"/>
      <c r="AA52" s="346"/>
      <c r="AB52" s="346"/>
      <c r="AC52" s="346"/>
      <c r="AD52" s="346"/>
      <c r="AE52" s="346"/>
      <c r="AF52" s="346"/>
      <c r="AG52" s="347" t="s">
        <v>56</v>
      </c>
      <c r="AH52" s="346"/>
      <c r="AI52" s="346"/>
      <c r="AJ52" s="346"/>
      <c r="AK52" s="346"/>
      <c r="AL52" s="346"/>
      <c r="AM52" s="346"/>
      <c r="AN52" s="348" t="s">
        <v>57</v>
      </c>
      <c r="AO52" s="346"/>
      <c r="AP52" s="346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2">
        <f>ROUND(SUM(AG55:AG60),2)</f>
        <v>0</v>
      </c>
      <c r="AH54" s="352"/>
      <c r="AI54" s="352"/>
      <c r="AJ54" s="352"/>
      <c r="AK54" s="352"/>
      <c r="AL54" s="352"/>
      <c r="AM54" s="352"/>
      <c r="AN54" s="353">
        <f t="shared" ref="AN54:AN60" si="0">SUM(AG54,AT54)</f>
        <v>0</v>
      </c>
      <c r="AO54" s="353"/>
      <c r="AP54" s="353"/>
      <c r="AQ54" s="79" t="s">
        <v>19</v>
      </c>
      <c r="AR54" s="80"/>
      <c r="AS54" s="81">
        <f>ROUND(SUM(AS55:AS60),2)</f>
        <v>0</v>
      </c>
      <c r="AT54" s="82">
        <f t="shared" ref="AT54:AT60" si="1">ROUND(SUM(AV54:AW54),2)</f>
        <v>0</v>
      </c>
      <c r="AU54" s="83">
        <f>ROUND(SUM(AU55:AU60),5)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ROUND(SUM(AZ55:AZ60),2)</f>
        <v>0</v>
      </c>
      <c r="BA54" s="82">
        <f>ROUND(SUM(BA55:BA60),2)</f>
        <v>0</v>
      </c>
      <c r="BB54" s="82">
        <f>ROUND(SUM(BB55:BB60),2)</f>
        <v>0</v>
      </c>
      <c r="BC54" s="82">
        <f>ROUND(SUM(BC55:BC60),2)</f>
        <v>0</v>
      </c>
      <c r="BD54" s="84">
        <f>ROUND(SUM(BD55:BD60),2)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A55" s="87" t="s">
        <v>77</v>
      </c>
      <c r="B55" s="88"/>
      <c r="C55" s="89"/>
      <c r="D55" s="349" t="s">
        <v>78</v>
      </c>
      <c r="E55" s="349"/>
      <c r="F55" s="349"/>
      <c r="G55" s="349"/>
      <c r="H55" s="349"/>
      <c r="I55" s="90"/>
      <c r="J55" s="349" t="s">
        <v>79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50">
        <f>'95.1 - Chlév pro kozy'!J30</f>
        <v>0</v>
      </c>
      <c r="AH55" s="351"/>
      <c r="AI55" s="351"/>
      <c r="AJ55" s="351"/>
      <c r="AK55" s="351"/>
      <c r="AL55" s="351"/>
      <c r="AM55" s="351"/>
      <c r="AN55" s="350">
        <f t="shared" si="0"/>
        <v>0</v>
      </c>
      <c r="AO55" s="351"/>
      <c r="AP55" s="351"/>
      <c r="AQ55" s="91" t="s">
        <v>80</v>
      </c>
      <c r="AR55" s="92"/>
      <c r="AS55" s="93">
        <v>0</v>
      </c>
      <c r="AT55" s="94">
        <f t="shared" si="1"/>
        <v>0</v>
      </c>
      <c r="AU55" s="95">
        <f>'95.1 - Chlév pro kozy'!P99</f>
        <v>0</v>
      </c>
      <c r="AV55" s="94">
        <f>'95.1 - Chlév pro kozy'!J33</f>
        <v>0</v>
      </c>
      <c r="AW55" s="94">
        <f>'95.1 - Chlév pro kozy'!J34</f>
        <v>0</v>
      </c>
      <c r="AX55" s="94">
        <f>'95.1 - Chlév pro kozy'!J35</f>
        <v>0</v>
      </c>
      <c r="AY55" s="94">
        <f>'95.1 - Chlév pro kozy'!J36</f>
        <v>0</v>
      </c>
      <c r="AZ55" s="94">
        <f>'95.1 - Chlév pro kozy'!F33</f>
        <v>0</v>
      </c>
      <c r="BA55" s="94">
        <f>'95.1 - Chlév pro kozy'!F34</f>
        <v>0</v>
      </c>
      <c r="BB55" s="94">
        <f>'95.1 - Chlév pro kozy'!F35</f>
        <v>0</v>
      </c>
      <c r="BC55" s="94">
        <f>'95.1 - Chlév pro kozy'!F36</f>
        <v>0</v>
      </c>
      <c r="BD55" s="96">
        <f>'95.1 - Chlév pro kozy'!F37</f>
        <v>0</v>
      </c>
      <c r="BT55" s="97" t="s">
        <v>81</v>
      </c>
      <c r="BV55" s="97" t="s">
        <v>75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7" customFormat="1" ht="16.5" customHeight="1">
      <c r="A56" s="87" t="s">
        <v>77</v>
      </c>
      <c r="B56" s="88"/>
      <c r="C56" s="89"/>
      <c r="D56" s="349" t="s">
        <v>84</v>
      </c>
      <c r="E56" s="349"/>
      <c r="F56" s="349"/>
      <c r="G56" s="349"/>
      <c r="H56" s="349"/>
      <c r="I56" s="90"/>
      <c r="J56" s="349" t="s">
        <v>85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50">
        <f>'95.2 - Stavební úpravy ko...'!J30</f>
        <v>0</v>
      </c>
      <c r="AH56" s="351"/>
      <c r="AI56" s="351"/>
      <c r="AJ56" s="351"/>
      <c r="AK56" s="351"/>
      <c r="AL56" s="351"/>
      <c r="AM56" s="351"/>
      <c r="AN56" s="350">
        <f t="shared" si="0"/>
        <v>0</v>
      </c>
      <c r="AO56" s="351"/>
      <c r="AP56" s="351"/>
      <c r="AQ56" s="91" t="s">
        <v>80</v>
      </c>
      <c r="AR56" s="92"/>
      <c r="AS56" s="93">
        <v>0</v>
      </c>
      <c r="AT56" s="94">
        <f t="shared" si="1"/>
        <v>0</v>
      </c>
      <c r="AU56" s="95">
        <f>'95.2 - Stavební úpravy ko...'!P85</f>
        <v>0</v>
      </c>
      <c r="AV56" s="94">
        <f>'95.2 - Stavební úpravy ko...'!J33</f>
        <v>0</v>
      </c>
      <c r="AW56" s="94">
        <f>'95.2 - Stavební úpravy ko...'!J34</f>
        <v>0</v>
      </c>
      <c r="AX56" s="94">
        <f>'95.2 - Stavební úpravy ko...'!J35</f>
        <v>0</v>
      </c>
      <c r="AY56" s="94">
        <f>'95.2 - Stavební úpravy ko...'!J36</f>
        <v>0</v>
      </c>
      <c r="AZ56" s="94">
        <f>'95.2 - Stavební úpravy ko...'!F33</f>
        <v>0</v>
      </c>
      <c r="BA56" s="94">
        <f>'95.2 - Stavební úpravy ko...'!F34</f>
        <v>0</v>
      </c>
      <c r="BB56" s="94">
        <f>'95.2 - Stavební úpravy ko...'!F35</f>
        <v>0</v>
      </c>
      <c r="BC56" s="94">
        <f>'95.2 - Stavební úpravy ko...'!F36</f>
        <v>0</v>
      </c>
      <c r="BD56" s="96">
        <f>'95.2 - Stavební úpravy ko...'!F37</f>
        <v>0</v>
      </c>
      <c r="BT56" s="97" t="s">
        <v>81</v>
      </c>
      <c r="BV56" s="97" t="s">
        <v>75</v>
      </c>
      <c r="BW56" s="97" t="s">
        <v>86</v>
      </c>
      <c r="BX56" s="97" t="s">
        <v>5</v>
      </c>
      <c r="CL56" s="97" t="s">
        <v>87</v>
      </c>
      <c r="CM56" s="97" t="s">
        <v>83</v>
      </c>
    </row>
    <row r="57" spans="1:91" s="7" customFormat="1" ht="16.5" customHeight="1">
      <c r="A57" s="87" t="s">
        <v>77</v>
      </c>
      <c r="B57" s="88"/>
      <c r="C57" s="89"/>
      <c r="D57" s="349" t="s">
        <v>88</v>
      </c>
      <c r="E57" s="349"/>
      <c r="F57" s="349"/>
      <c r="G57" s="349"/>
      <c r="H57" s="349"/>
      <c r="I57" s="90"/>
      <c r="J57" s="349" t="s">
        <v>89</v>
      </c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49"/>
      <c r="AD57" s="349"/>
      <c r="AE57" s="349"/>
      <c r="AF57" s="349"/>
      <c r="AG57" s="350">
        <f>'95.3 - Vodovod'!J30</f>
        <v>0</v>
      </c>
      <c r="AH57" s="351"/>
      <c r="AI57" s="351"/>
      <c r="AJ57" s="351"/>
      <c r="AK57" s="351"/>
      <c r="AL57" s="351"/>
      <c r="AM57" s="351"/>
      <c r="AN57" s="350">
        <f t="shared" si="0"/>
        <v>0</v>
      </c>
      <c r="AO57" s="351"/>
      <c r="AP57" s="351"/>
      <c r="AQ57" s="91" t="s">
        <v>80</v>
      </c>
      <c r="AR57" s="92"/>
      <c r="AS57" s="93">
        <v>0</v>
      </c>
      <c r="AT57" s="94">
        <f t="shared" si="1"/>
        <v>0</v>
      </c>
      <c r="AU57" s="95">
        <f>'95.3 - Vodovod'!P82</f>
        <v>0</v>
      </c>
      <c r="AV57" s="94">
        <f>'95.3 - Vodovod'!J33</f>
        <v>0</v>
      </c>
      <c r="AW57" s="94">
        <f>'95.3 - Vodovod'!J34</f>
        <v>0</v>
      </c>
      <c r="AX57" s="94">
        <f>'95.3 - Vodovod'!J35</f>
        <v>0</v>
      </c>
      <c r="AY57" s="94">
        <f>'95.3 - Vodovod'!J36</f>
        <v>0</v>
      </c>
      <c r="AZ57" s="94">
        <f>'95.3 - Vodovod'!F33</f>
        <v>0</v>
      </c>
      <c r="BA57" s="94">
        <f>'95.3 - Vodovod'!F34</f>
        <v>0</v>
      </c>
      <c r="BB57" s="94">
        <f>'95.3 - Vodovod'!F35</f>
        <v>0</v>
      </c>
      <c r="BC57" s="94">
        <f>'95.3 - Vodovod'!F36</f>
        <v>0</v>
      </c>
      <c r="BD57" s="96">
        <f>'95.3 - Vodovod'!F37</f>
        <v>0</v>
      </c>
      <c r="BT57" s="97" t="s">
        <v>81</v>
      </c>
      <c r="BV57" s="97" t="s">
        <v>75</v>
      </c>
      <c r="BW57" s="97" t="s">
        <v>90</v>
      </c>
      <c r="BX57" s="97" t="s">
        <v>5</v>
      </c>
      <c r="CL57" s="97" t="s">
        <v>91</v>
      </c>
      <c r="CM57" s="97" t="s">
        <v>83</v>
      </c>
    </row>
    <row r="58" spans="1:91" s="7" customFormat="1" ht="16.5" customHeight="1">
      <c r="A58" s="87" t="s">
        <v>77</v>
      </c>
      <c r="B58" s="88"/>
      <c r="C58" s="89"/>
      <c r="D58" s="349" t="s">
        <v>92</v>
      </c>
      <c r="E58" s="349"/>
      <c r="F58" s="349"/>
      <c r="G58" s="349"/>
      <c r="H58" s="349"/>
      <c r="I58" s="90"/>
      <c r="J58" s="349" t="s">
        <v>93</v>
      </c>
      <c r="K58" s="349"/>
      <c r="L58" s="349"/>
      <c r="M58" s="349"/>
      <c r="N58" s="349"/>
      <c r="O58" s="349"/>
      <c r="P58" s="349"/>
      <c r="Q58" s="349"/>
      <c r="R58" s="349"/>
      <c r="S58" s="349"/>
      <c r="T58" s="349"/>
      <c r="U58" s="349"/>
      <c r="V58" s="349"/>
      <c r="W58" s="349"/>
      <c r="X58" s="349"/>
      <c r="Y58" s="349"/>
      <c r="Z58" s="349"/>
      <c r="AA58" s="349"/>
      <c r="AB58" s="349"/>
      <c r="AC58" s="349"/>
      <c r="AD58" s="349"/>
      <c r="AE58" s="349"/>
      <c r="AF58" s="349"/>
      <c r="AG58" s="350">
        <f>'95.4 - elektro '!J30</f>
        <v>0</v>
      </c>
      <c r="AH58" s="351"/>
      <c r="AI58" s="351"/>
      <c r="AJ58" s="351"/>
      <c r="AK58" s="351"/>
      <c r="AL58" s="351"/>
      <c r="AM58" s="351"/>
      <c r="AN58" s="350">
        <f t="shared" si="0"/>
        <v>0</v>
      </c>
      <c r="AO58" s="351"/>
      <c r="AP58" s="351"/>
      <c r="AQ58" s="91" t="s">
        <v>94</v>
      </c>
      <c r="AR58" s="92"/>
      <c r="AS58" s="93">
        <v>0</v>
      </c>
      <c r="AT58" s="94">
        <f t="shared" si="1"/>
        <v>0</v>
      </c>
      <c r="AU58" s="95">
        <f>'95.4 - elektro '!P89</f>
        <v>0</v>
      </c>
      <c r="AV58" s="94">
        <f>'95.4 - elektro '!J33</f>
        <v>0</v>
      </c>
      <c r="AW58" s="94">
        <f>'95.4 - elektro '!J34</f>
        <v>0</v>
      </c>
      <c r="AX58" s="94">
        <f>'95.4 - elektro '!J35</f>
        <v>0</v>
      </c>
      <c r="AY58" s="94">
        <f>'95.4 - elektro '!J36</f>
        <v>0</v>
      </c>
      <c r="AZ58" s="94">
        <f>'95.4 - elektro '!F33</f>
        <v>0</v>
      </c>
      <c r="BA58" s="94">
        <f>'95.4 - elektro '!F34</f>
        <v>0</v>
      </c>
      <c r="BB58" s="94">
        <f>'95.4 - elektro '!F35</f>
        <v>0</v>
      </c>
      <c r="BC58" s="94">
        <f>'95.4 - elektro '!F36</f>
        <v>0</v>
      </c>
      <c r="BD58" s="96">
        <f>'95.4 - elektro '!F37</f>
        <v>0</v>
      </c>
      <c r="BT58" s="97" t="s">
        <v>81</v>
      </c>
      <c r="BV58" s="97" t="s">
        <v>75</v>
      </c>
      <c r="BW58" s="97" t="s">
        <v>95</v>
      </c>
      <c r="BX58" s="97" t="s">
        <v>5</v>
      </c>
      <c r="CL58" s="97" t="s">
        <v>91</v>
      </c>
      <c r="CM58" s="97" t="s">
        <v>83</v>
      </c>
    </row>
    <row r="59" spans="1:91" s="7" customFormat="1" ht="16.5" customHeight="1">
      <c r="A59" s="87" t="s">
        <v>77</v>
      </c>
      <c r="B59" s="88"/>
      <c r="C59" s="89"/>
      <c r="D59" s="349" t="s">
        <v>96</v>
      </c>
      <c r="E59" s="349"/>
      <c r="F59" s="349"/>
      <c r="G59" s="349"/>
      <c r="H59" s="349"/>
      <c r="I59" s="90"/>
      <c r="J59" s="349" t="s">
        <v>97</v>
      </c>
      <c r="K59" s="349"/>
      <c r="L59" s="349"/>
      <c r="M59" s="349"/>
      <c r="N59" s="349"/>
      <c r="O59" s="349"/>
      <c r="P59" s="349"/>
      <c r="Q59" s="349"/>
      <c r="R59" s="349"/>
      <c r="S59" s="349"/>
      <c r="T59" s="349"/>
      <c r="U59" s="349"/>
      <c r="V59" s="349"/>
      <c r="W59" s="349"/>
      <c r="X59" s="349"/>
      <c r="Y59" s="349"/>
      <c r="Z59" s="349"/>
      <c r="AA59" s="349"/>
      <c r="AB59" s="349"/>
      <c r="AC59" s="349"/>
      <c r="AD59" s="349"/>
      <c r="AE59" s="349"/>
      <c r="AF59" s="349"/>
      <c r="AG59" s="350">
        <f>'95.5 - Vyhlídková plošina'!J30</f>
        <v>0</v>
      </c>
      <c r="AH59" s="351"/>
      <c r="AI59" s="351"/>
      <c r="AJ59" s="351"/>
      <c r="AK59" s="351"/>
      <c r="AL59" s="351"/>
      <c r="AM59" s="351"/>
      <c r="AN59" s="350">
        <f t="shared" si="0"/>
        <v>0</v>
      </c>
      <c r="AO59" s="351"/>
      <c r="AP59" s="351"/>
      <c r="AQ59" s="91" t="s">
        <v>80</v>
      </c>
      <c r="AR59" s="92"/>
      <c r="AS59" s="93">
        <v>0</v>
      </c>
      <c r="AT59" s="94">
        <f t="shared" si="1"/>
        <v>0</v>
      </c>
      <c r="AU59" s="95">
        <f>'95.5 - Vyhlídková plošina'!P88</f>
        <v>0</v>
      </c>
      <c r="AV59" s="94">
        <f>'95.5 - Vyhlídková plošina'!J33</f>
        <v>0</v>
      </c>
      <c r="AW59" s="94">
        <f>'95.5 - Vyhlídková plošina'!J34</f>
        <v>0</v>
      </c>
      <c r="AX59" s="94">
        <f>'95.5 - Vyhlídková plošina'!J35</f>
        <v>0</v>
      </c>
      <c r="AY59" s="94">
        <f>'95.5 - Vyhlídková plošina'!J36</f>
        <v>0</v>
      </c>
      <c r="AZ59" s="94">
        <f>'95.5 - Vyhlídková plošina'!F33</f>
        <v>0</v>
      </c>
      <c r="BA59" s="94">
        <f>'95.5 - Vyhlídková plošina'!F34</f>
        <v>0</v>
      </c>
      <c r="BB59" s="94">
        <f>'95.5 - Vyhlídková plošina'!F35</f>
        <v>0</v>
      </c>
      <c r="BC59" s="94">
        <f>'95.5 - Vyhlídková plošina'!F36</f>
        <v>0</v>
      </c>
      <c r="BD59" s="96">
        <f>'95.5 - Vyhlídková plošina'!F37</f>
        <v>0</v>
      </c>
      <c r="BT59" s="97" t="s">
        <v>81</v>
      </c>
      <c r="BV59" s="97" t="s">
        <v>75</v>
      </c>
      <c r="BW59" s="97" t="s">
        <v>98</v>
      </c>
      <c r="BX59" s="97" t="s">
        <v>5</v>
      </c>
      <c r="CL59" s="97" t="s">
        <v>19</v>
      </c>
      <c r="CM59" s="97" t="s">
        <v>83</v>
      </c>
    </row>
    <row r="60" spans="1:91" s="7" customFormat="1" ht="16.5" customHeight="1">
      <c r="A60" s="87" t="s">
        <v>77</v>
      </c>
      <c r="B60" s="88"/>
      <c r="C60" s="89"/>
      <c r="D60" s="349" t="s">
        <v>99</v>
      </c>
      <c r="E60" s="349"/>
      <c r="F60" s="349"/>
      <c r="G60" s="349"/>
      <c r="H60" s="349"/>
      <c r="I60" s="90"/>
      <c r="J60" s="349" t="s">
        <v>100</v>
      </c>
      <c r="K60" s="349"/>
      <c r="L60" s="349"/>
      <c r="M60" s="349"/>
      <c r="N60" s="349"/>
      <c r="O60" s="349"/>
      <c r="P60" s="349"/>
      <c r="Q60" s="349"/>
      <c r="R60" s="349"/>
      <c r="S60" s="349"/>
      <c r="T60" s="349"/>
      <c r="U60" s="349"/>
      <c r="V60" s="349"/>
      <c r="W60" s="349"/>
      <c r="X60" s="349"/>
      <c r="Y60" s="349"/>
      <c r="Z60" s="349"/>
      <c r="AA60" s="349"/>
      <c r="AB60" s="349"/>
      <c r="AC60" s="349"/>
      <c r="AD60" s="349"/>
      <c r="AE60" s="349"/>
      <c r="AF60" s="349"/>
      <c r="AG60" s="350">
        <f>'95.6 - VRN'!J30</f>
        <v>0</v>
      </c>
      <c r="AH60" s="351"/>
      <c r="AI60" s="351"/>
      <c r="AJ60" s="351"/>
      <c r="AK60" s="351"/>
      <c r="AL60" s="351"/>
      <c r="AM60" s="351"/>
      <c r="AN60" s="350">
        <f t="shared" si="0"/>
        <v>0</v>
      </c>
      <c r="AO60" s="351"/>
      <c r="AP60" s="351"/>
      <c r="AQ60" s="91" t="s">
        <v>101</v>
      </c>
      <c r="AR60" s="92"/>
      <c r="AS60" s="98">
        <v>0</v>
      </c>
      <c r="AT60" s="99">
        <f t="shared" si="1"/>
        <v>0</v>
      </c>
      <c r="AU60" s="100">
        <f>'95.6 - VRN'!P81</f>
        <v>0</v>
      </c>
      <c r="AV60" s="99">
        <f>'95.6 - VRN'!J33</f>
        <v>0</v>
      </c>
      <c r="AW60" s="99">
        <f>'95.6 - VRN'!J34</f>
        <v>0</v>
      </c>
      <c r="AX60" s="99">
        <f>'95.6 - VRN'!J35</f>
        <v>0</v>
      </c>
      <c r="AY60" s="99">
        <f>'95.6 - VRN'!J36</f>
        <v>0</v>
      </c>
      <c r="AZ60" s="99">
        <f>'95.6 - VRN'!F33</f>
        <v>0</v>
      </c>
      <c r="BA60" s="99">
        <f>'95.6 - VRN'!F34</f>
        <v>0</v>
      </c>
      <c r="BB60" s="99">
        <f>'95.6 - VRN'!F35</f>
        <v>0</v>
      </c>
      <c r="BC60" s="99">
        <f>'95.6 - VRN'!F36</f>
        <v>0</v>
      </c>
      <c r="BD60" s="101">
        <f>'95.6 - VRN'!F37</f>
        <v>0</v>
      </c>
      <c r="BT60" s="97" t="s">
        <v>81</v>
      </c>
      <c r="BV60" s="97" t="s">
        <v>75</v>
      </c>
      <c r="BW60" s="97" t="s">
        <v>102</v>
      </c>
      <c r="BX60" s="97" t="s">
        <v>5</v>
      </c>
      <c r="CL60" s="97" t="s">
        <v>91</v>
      </c>
      <c r="CM60" s="97" t="s">
        <v>83</v>
      </c>
    </row>
    <row r="61" spans="1:91" s="2" customFormat="1" ht="30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40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91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0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</sheetData>
  <sheetProtection algorithmName="SHA-512" hashValue="bMPtM7+pzj1rXHjVsIp3A7pwhbM4O0+dm+/tMN+2OnnQE9sT8NdnGv+N1ZCzCWSmZidpvH9kSYrVLB7kS3cEjQ==" saltValue="G+czwFaLEbI+iU4Gjm/2rTMkl5HJEpB+UwmNgA173UFtlrSkZEqVPh/aSMIwQxWubAph5DayRScepI7zxR6MHA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95.1 - Chlév pro kozy'!C2" display="/"/>
    <hyperlink ref="A56" location="'95.2 - Stavební úpravy ko...'!C2" display="/"/>
    <hyperlink ref="A57" location="'95.3 - Vodovod'!C2" display="/"/>
    <hyperlink ref="A58" location="'95.4 - elektro '!C2" display="/"/>
    <hyperlink ref="A59" location="'95.5 - Vyhlídková plošina'!C2" display="/"/>
    <hyperlink ref="A60" location="'95.6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8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4" t="str">
        <f>'Rekapitulace stavby'!K6</f>
        <v>Projektová dokumentace pro hospodářská zvířata - rozšíření psího útulku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06" t="s">
        <v>104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105</v>
      </c>
      <c r="F9" s="377"/>
      <c r="G9" s="377"/>
      <c r="H9" s="37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106</v>
      </c>
      <c r="G12" s="35"/>
      <c r="H12" s="35"/>
      <c r="I12" s="106" t="s">
        <v>23</v>
      </c>
      <c r="J12" s="109" t="str">
        <f>'Rekapitulace stavby'!AN8</f>
        <v>31. 3. 2022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Město Kolín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Lucie Dvořáková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>27296695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S4A,s.r.o.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0" t="s">
        <v>19</v>
      </c>
      <c r="F27" s="380"/>
      <c r="G27" s="380"/>
      <c r="H27" s="38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ROUND((SUM(BE99:BE250)),  2)</f>
        <v>0</v>
      </c>
      <c r="G33" s="35"/>
      <c r="H33" s="35"/>
      <c r="I33" s="119">
        <v>0.21</v>
      </c>
      <c r="J33" s="118">
        <f>ROUND(((SUM(BE99:BE250))*I33),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ROUND((SUM(BF99:BF250)),  2)</f>
        <v>0</v>
      </c>
      <c r="G34" s="35"/>
      <c r="H34" s="35"/>
      <c r="I34" s="119">
        <v>0.15</v>
      </c>
      <c r="J34" s="118">
        <f>ROUND(((SUM(BF99:BF250))*I34),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ROUND((SUM(BG99:BG250)),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ROUND((SUM(BH99:BH250)),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ROUND((SUM(BI99:BI250)),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107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1" t="str">
        <f>E7</f>
        <v>Projektová dokumentace pro hospodářská zvířata - rozšíření psího útulku</v>
      </c>
      <c r="F48" s="382"/>
      <c r="G48" s="382"/>
      <c r="H48" s="38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4" t="str">
        <f>E9</f>
        <v>95.1 - Chlév pro kozy</v>
      </c>
      <c r="F50" s="383"/>
      <c r="G50" s="383"/>
      <c r="H50" s="38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31. 3. 2022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Kolín</v>
      </c>
      <c r="G54" s="37"/>
      <c r="H54" s="37"/>
      <c r="I54" s="30" t="s">
        <v>31</v>
      </c>
      <c r="J54" s="33" t="str">
        <f>E21</f>
        <v>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S4A,s.r.o.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108</v>
      </c>
      <c r="D57" s="132"/>
      <c r="E57" s="132"/>
      <c r="F57" s="132"/>
      <c r="G57" s="132"/>
      <c r="H57" s="132"/>
      <c r="I57" s="132"/>
      <c r="J57" s="133" t="s">
        <v>109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110</v>
      </c>
    </row>
    <row r="60" spans="1:47" s="9" customFormat="1" ht="24.95" customHeight="1">
      <c r="B60" s="135"/>
      <c r="C60" s="136"/>
      <c r="D60" s="137" t="s">
        <v>111</v>
      </c>
      <c r="E60" s="138"/>
      <c r="F60" s="138"/>
      <c r="G60" s="138"/>
      <c r="H60" s="138"/>
      <c r="I60" s="138"/>
      <c r="J60" s="139">
        <f>J100</f>
        <v>0</v>
      </c>
      <c r="K60" s="136"/>
      <c r="L60" s="140"/>
    </row>
    <row r="61" spans="1:47" s="9" customFormat="1" ht="24.95" customHeight="1">
      <c r="B61" s="135"/>
      <c r="C61" s="136"/>
      <c r="D61" s="137" t="s">
        <v>112</v>
      </c>
      <c r="E61" s="138"/>
      <c r="F61" s="138"/>
      <c r="G61" s="138"/>
      <c r="H61" s="138"/>
      <c r="I61" s="138"/>
      <c r="J61" s="139">
        <f>J117</f>
        <v>0</v>
      </c>
      <c r="K61" s="136"/>
      <c r="L61" s="140"/>
    </row>
    <row r="62" spans="1:47" s="9" customFormat="1" ht="24.95" customHeight="1">
      <c r="B62" s="135"/>
      <c r="C62" s="136"/>
      <c r="D62" s="137" t="s">
        <v>113</v>
      </c>
      <c r="E62" s="138"/>
      <c r="F62" s="138"/>
      <c r="G62" s="138"/>
      <c r="H62" s="138"/>
      <c r="I62" s="138"/>
      <c r="J62" s="139">
        <f>J122</f>
        <v>0</v>
      </c>
      <c r="K62" s="136"/>
      <c r="L62" s="140"/>
    </row>
    <row r="63" spans="1:47" s="9" customFormat="1" ht="24.95" customHeight="1">
      <c r="B63" s="135"/>
      <c r="C63" s="136"/>
      <c r="D63" s="137" t="s">
        <v>114</v>
      </c>
      <c r="E63" s="138"/>
      <c r="F63" s="138"/>
      <c r="G63" s="138"/>
      <c r="H63" s="138"/>
      <c r="I63" s="138"/>
      <c r="J63" s="139">
        <f>J135</f>
        <v>0</v>
      </c>
      <c r="K63" s="136"/>
      <c r="L63" s="140"/>
    </row>
    <row r="64" spans="1:47" s="9" customFormat="1" ht="24.95" customHeight="1">
      <c r="B64" s="135"/>
      <c r="C64" s="136"/>
      <c r="D64" s="137" t="s">
        <v>115</v>
      </c>
      <c r="E64" s="138"/>
      <c r="F64" s="138"/>
      <c r="G64" s="138"/>
      <c r="H64" s="138"/>
      <c r="I64" s="138"/>
      <c r="J64" s="139">
        <f>J145</f>
        <v>0</v>
      </c>
      <c r="K64" s="136"/>
      <c r="L64" s="140"/>
    </row>
    <row r="65" spans="1:31" s="9" customFormat="1" ht="24.95" customHeight="1">
      <c r="B65" s="135"/>
      <c r="C65" s="136"/>
      <c r="D65" s="137" t="s">
        <v>116</v>
      </c>
      <c r="E65" s="138"/>
      <c r="F65" s="138"/>
      <c r="G65" s="138"/>
      <c r="H65" s="138"/>
      <c r="I65" s="138"/>
      <c r="J65" s="139">
        <f>J154</f>
        <v>0</v>
      </c>
      <c r="K65" s="136"/>
      <c r="L65" s="140"/>
    </row>
    <row r="66" spans="1:31" s="9" customFormat="1" ht="24.95" customHeight="1">
      <c r="B66" s="135"/>
      <c r="C66" s="136"/>
      <c r="D66" s="137" t="s">
        <v>117</v>
      </c>
      <c r="E66" s="138"/>
      <c r="F66" s="138"/>
      <c r="G66" s="138"/>
      <c r="H66" s="138"/>
      <c r="I66" s="138"/>
      <c r="J66" s="139">
        <f>J159</f>
        <v>0</v>
      </c>
      <c r="K66" s="136"/>
      <c r="L66" s="140"/>
    </row>
    <row r="67" spans="1:31" s="9" customFormat="1" ht="24.95" customHeight="1">
      <c r="B67" s="135"/>
      <c r="C67" s="136"/>
      <c r="D67" s="137" t="s">
        <v>118</v>
      </c>
      <c r="E67" s="138"/>
      <c r="F67" s="138"/>
      <c r="G67" s="138"/>
      <c r="H67" s="138"/>
      <c r="I67" s="138"/>
      <c r="J67" s="139">
        <f>J174</f>
        <v>0</v>
      </c>
      <c r="K67" s="136"/>
      <c r="L67" s="140"/>
    </row>
    <row r="68" spans="1:31" s="9" customFormat="1" ht="24.95" customHeight="1">
      <c r="B68" s="135"/>
      <c r="C68" s="136"/>
      <c r="D68" s="137" t="s">
        <v>119</v>
      </c>
      <c r="E68" s="138"/>
      <c r="F68" s="138"/>
      <c r="G68" s="138"/>
      <c r="H68" s="138"/>
      <c r="I68" s="138"/>
      <c r="J68" s="139">
        <f>J184</f>
        <v>0</v>
      </c>
      <c r="K68" s="136"/>
      <c r="L68" s="140"/>
    </row>
    <row r="69" spans="1:31" s="9" customFormat="1" ht="24.95" customHeight="1">
      <c r="B69" s="135"/>
      <c r="C69" s="136"/>
      <c r="D69" s="137" t="s">
        <v>120</v>
      </c>
      <c r="E69" s="138"/>
      <c r="F69" s="138"/>
      <c r="G69" s="138"/>
      <c r="H69" s="138"/>
      <c r="I69" s="138"/>
      <c r="J69" s="139">
        <f>J204</f>
        <v>0</v>
      </c>
      <c r="K69" s="136"/>
      <c r="L69" s="140"/>
    </row>
    <row r="70" spans="1:31" s="9" customFormat="1" ht="24.95" customHeight="1">
      <c r="B70" s="135"/>
      <c r="C70" s="136"/>
      <c r="D70" s="137" t="s">
        <v>121</v>
      </c>
      <c r="E70" s="138"/>
      <c r="F70" s="138"/>
      <c r="G70" s="138"/>
      <c r="H70" s="138"/>
      <c r="I70" s="138"/>
      <c r="J70" s="139">
        <f>J207</f>
        <v>0</v>
      </c>
      <c r="K70" s="136"/>
      <c r="L70" s="140"/>
    </row>
    <row r="71" spans="1:31" s="10" customFormat="1" ht="19.899999999999999" customHeight="1">
      <c r="B71" s="141"/>
      <c r="C71" s="142"/>
      <c r="D71" s="143" t="s">
        <v>122</v>
      </c>
      <c r="E71" s="144"/>
      <c r="F71" s="144"/>
      <c r="G71" s="144"/>
      <c r="H71" s="144"/>
      <c r="I71" s="144"/>
      <c r="J71" s="145">
        <f>J208</f>
        <v>0</v>
      </c>
      <c r="K71" s="142"/>
      <c r="L71" s="146"/>
    </row>
    <row r="72" spans="1:31" s="10" customFormat="1" ht="19.899999999999999" customHeight="1">
      <c r="B72" s="141"/>
      <c r="C72" s="142"/>
      <c r="D72" s="143" t="s">
        <v>123</v>
      </c>
      <c r="E72" s="144"/>
      <c r="F72" s="144"/>
      <c r="G72" s="144"/>
      <c r="H72" s="144"/>
      <c r="I72" s="144"/>
      <c r="J72" s="145">
        <f>J209</f>
        <v>0</v>
      </c>
      <c r="K72" s="142"/>
      <c r="L72" s="146"/>
    </row>
    <row r="73" spans="1:31" s="9" customFormat="1" ht="24.95" customHeight="1">
      <c r="B73" s="135"/>
      <c r="C73" s="136"/>
      <c r="D73" s="137" t="s">
        <v>124</v>
      </c>
      <c r="E73" s="138"/>
      <c r="F73" s="138"/>
      <c r="G73" s="138"/>
      <c r="H73" s="138"/>
      <c r="I73" s="138"/>
      <c r="J73" s="139">
        <f>J216</f>
        <v>0</v>
      </c>
      <c r="K73" s="136"/>
      <c r="L73" s="140"/>
    </row>
    <row r="74" spans="1:31" s="9" customFormat="1" ht="24.95" customHeight="1">
      <c r="B74" s="135"/>
      <c r="C74" s="136"/>
      <c r="D74" s="137" t="s">
        <v>125</v>
      </c>
      <c r="E74" s="138"/>
      <c r="F74" s="138"/>
      <c r="G74" s="138"/>
      <c r="H74" s="138"/>
      <c r="I74" s="138"/>
      <c r="J74" s="139">
        <f>J221</f>
        <v>0</v>
      </c>
      <c r="K74" s="136"/>
      <c r="L74" s="140"/>
    </row>
    <row r="75" spans="1:31" s="9" customFormat="1" ht="24.95" customHeight="1">
      <c r="B75" s="135"/>
      <c r="C75" s="136"/>
      <c r="D75" s="137" t="s">
        <v>126</v>
      </c>
      <c r="E75" s="138"/>
      <c r="F75" s="138"/>
      <c r="G75" s="138"/>
      <c r="H75" s="138"/>
      <c r="I75" s="138"/>
      <c r="J75" s="139">
        <f>J230</f>
        <v>0</v>
      </c>
      <c r="K75" s="136"/>
      <c r="L75" s="140"/>
    </row>
    <row r="76" spans="1:31" s="9" customFormat="1" ht="24.95" customHeight="1">
      <c r="B76" s="135"/>
      <c r="C76" s="136"/>
      <c r="D76" s="137" t="s">
        <v>127</v>
      </c>
      <c r="E76" s="138"/>
      <c r="F76" s="138"/>
      <c r="G76" s="138"/>
      <c r="H76" s="138"/>
      <c r="I76" s="138"/>
      <c r="J76" s="139">
        <f>J243</f>
        <v>0</v>
      </c>
      <c r="K76" s="136"/>
      <c r="L76" s="140"/>
    </row>
    <row r="77" spans="1:31" s="9" customFormat="1" ht="24.95" customHeight="1">
      <c r="B77" s="135"/>
      <c r="C77" s="136"/>
      <c r="D77" s="137" t="s">
        <v>128</v>
      </c>
      <c r="E77" s="138"/>
      <c r="F77" s="138"/>
      <c r="G77" s="138"/>
      <c r="H77" s="138"/>
      <c r="I77" s="138"/>
      <c r="J77" s="139">
        <f>J246</f>
        <v>0</v>
      </c>
      <c r="K77" s="136"/>
      <c r="L77" s="140"/>
    </row>
    <row r="78" spans="1:31" s="9" customFormat="1" ht="24.95" customHeight="1">
      <c r="B78" s="135"/>
      <c r="C78" s="136"/>
      <c r="D78" s="137" t="s">
        <v>129</v>
      </c>
      <c r="E78" s="138"/>
      <c r="F78" s="138"/>
      <c r="G78" s="138"/>
      <c r="H78" s="138"/>
      <c r="I78" s="138"/>
      <c r="J78" s="139">
        <f>J249</f>
        <v>0</v>
      </c>
      <c r="K78" s="136"/>
      <c r="L78" s="140"/>
    </row>
    <row r="79" spans="1:31" s="10" customFormat="1" ht="19.899999999999999" customHeight="1">
      <c r="B79" s="141"/>
      <c r="C79" s="142"/>
      <c r="D79" s="143" t="s">
        <v>130</v>
      </c>
      <c r="E79" s="144"/>
      <c r="F79" s="144"/>
      <c r="G79" s="144"/>
      <c r="H79" s="144"/>
      <c r="I79" s="144"/>
      <c r="J79" s="145">
        <f>J250</f>
        <v>0</v>
      </c>
      <c r="K79" s="142"/>
      <c r="L79" s="146"/>
    </row>
    <row r="80" spans="1:31" s="2" customFormat="1" ht="21.7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31" s="2" customFormat="1" ht="6.95" customHeight="1">
      <c r="A81" s="35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5" spans="1:31" s="2" customFormat="1" ht="6.95" customHeight="1">
      <c r="A85" s="35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24.95" customHeight="1">
      <c r="A86" s="35"/>
      <c r="B86" s="36"/>
      <c r="C86" s="24" t="s">
        <v>131</v>
      </c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31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16</v>
      </c>
      <c r="D88" s="37"/>
      <c r="E88" s="37"/>
      <c r="F88" s="37"/>
      <c r="G88" s="37"/>
      <c r="H88" s="37"/>
      <c r="I88" s="37"/>
      <c r="J88" s="37"/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81" t="str">
        <f>E7</f>
        <v>Projektová dokumentace pro hospodářská zvířata - rozšíření psího útulku</v>
      </c>
      <c r="F89" s="382"/>
      <c r="G89" s="382"/>
      <c r="H89" s="382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104</v>
      </c>
      <c r="D90" s="37"/>
      <c r="E90" s="37"/>
      <c r="F90" s="37"/>
      <c r="G90" s="37"/>
      <c r="H90" s="37"/>
      <c r="I90" s="37"/>
      <c r="J90" s="37"/>
      <c r="K90" s="37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334" t="str">
        <f>E9</f>
        <v>95.1 - Chlév pro kozy</v>
      </c>
      <c r="F91" s="383"/>
      <c r="G91" s="383"/>
      <c r="H91" s="383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21</v>
      </c>
      <c r="D93" s="37"/>
      <c r="E93" s="37"/>
      <c r="F93" s="28" t="str">
        <f>F12</f>
        <v xml:space="preserve"> </v>
      </c>
      <c r="G93" s="37"/>
      <c r="H93" s="37"/>
      <c r="I93" s="30" t="s">
        <v>23</v>
      </c>
      <c r="J93" s="60" t="str">
        <f>IF(J12="","",J12)</f>
        <v>31. 3. 2022</v>
      </c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25</v>
      </c>
      <c r="D95" s="37"/>
      <c r="E95" s="37"/>
      <c r="F95" s="28" t="str">
        <f>E15</f>
        <v>Město Kolín</v>
      </c>
      <c r="G95" s="37"/>
      <c r="H95" s="37"/>
      <c r="I95" s="30" t="s">
        <v>31</v>
      </c>
      <c r="J95" s="33" t="str">
        <f>E21</f>
        <v>Lucie Dvořáková</v>
      </c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29</v>
      </c>
      <c r="D96" s="37"/>
      <c r="E96" s="37"/>
      <c r="F96" s="28" t="str">
        <f>IF(E18="","",E18)</f>
        <v>Vyplň údaj</v>
      </c>
      <c r="G96" s="37"/>
      <c r="H96" s="37"/>
      <c r="I96" s="30" t="s">
        <v>34</v>
      </c>
      <c r="J96" s="33" t="str">
        <f>E24</f>
        <v>S4A,s.r.o.</v>
      </c>
      <c r="K96" s="37"/>
      <c r="L96" s="10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0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11" customFormat="1" ht="29.25" customHeight="1">
      <c r="A98" s="147"/>
      <c r="B98" s="148"/>
      <c r="C98" s="149" t="s">
        <v>132</v>
      </c>
      <c r="D98" s="150" t="s">
        <v>58</v>
      </c>
      <c r="E98" s="150" t="s">
        <v>54</v>
      </c>
      <c r="F98" s="150" t="s">
        <v>55</v>
      </c>
      <c r="G98" s="150" t="s">
        <v>133</v>
      </c>
      <c r="H98" s="150" t="s">
        <v>134</v>
      </c>
      <c r="I98" s="150" t="s">
        <v>135</v>
      </c>
      <c r="J98" s="151" t="s">
        <v>109</v>
      </c>
      <c r="K98" s="152" t="s">
        <v>136</v>
      </c>
      <c r="L98" s="153"/>
      <c r="M98" s="69" t="s">
        <v>19</v>
      </c>
      <c r="N98" s="70" t="s">
        <v>43</v>
      </c>
      <c r="O98" s="70" t="s">
        <v>137</v>
      </c>
      <c r="P98" s="70" t="s">
        <v>138</v>
      </c>
      <c r="Q98" s="70" t="s">
        <v>139</v>
      </c>
      <c r="R98" s="70" t="s">
        <v>140</v>
      </c>
      <c r="S98" s="70" t="s">
        <v>141</v>
      </c>
      <c r="T98" s="71" t="s">
        <v>142</v>
      </c>
      <c r="U98" s="147"/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</row>
    <row r="99" spans="1:65" s="2" customFormat="1" ht="22.9" customHeight="1">
      <c r="A99" s="35"/>
      <c r="B99" s="36"/>
      <c r="C99" s="76" t="s">
        <v>143</v>
      </c>
      <c r="D99" s="37"/>
      <c r="E99" s="37"/>
      <c r="F99" s="37"/>
      <c r="G99" s="37"/>
      <c r="H99" s="37"/>
      <c r="I99" s="37"/>
      <c r="J99" s="154">
        <f>BK99</f>
        <v>0</v>
      </c>
      <c r="K99" s="37"/>
      <c r="L99" s="40"/>
      <c r="M99" s="72"/>
      <c r="N99" s="155"/>
      <c r="O99" s="73"/>
      <c r="P99" s="156">
        <f>P100+P117+P122+P135+P145+P154+P159+P174+P184+P204+P207+P216+P221+P230+P243+P246+P249</f>
        <v>0</v>
      </c>
      <c r="Q99" s="73"/>
      <c r="R99" s="156">
        <f>R100+R117+R122+R135+R145+R154+R159+R174+R184+R204+R207+R216+R221+R230+R243+R246+R249</f>
        <v>22.558946030000008</v>
      </c>
      <c r="S99" s="73"/>
      <c r="T99" s="157">
        <f>T100+T117+T122+T135+T145+T154+T159+T174+T184+T204+T207+T216+T221+T230+T243+T246+T249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72</v>
      </c>
      <c r="AU99" s="18" t="s">
        <v>110</v>
      </c>
      <c r="BK99" s="158">
        <f>BK100+BK117+BK122+BK135+BK145+BK154+BK159+BK174+BK184+BK204+BK207+BK216+BK221+BK230+BK243+BK246+BK249</f>
        <v>0</v>
      </c>
    </row>
    <row r="100" spans="1:65" s="12" customFormat="1" ht="25.9" customHeight="1">
      <c r="B100" s="159"/>
      <c r="C100" s="160"/>
      <c r="D100" s="161" t="s">
        <v>72</v>
      </c>
      <c r="E100" s="162" t="s">
        <v>144</v>
      </c>
      <c r="F100" s="162" t="s">
        <v>145</v>
      </c>
      <c r="G100" s="160"/>
      <c r="H100" s="160"/>
      <c r="I100" s="163"/>
      <c r="J100" s="164">
        <f>BK100</f>
        <v>0</v>
      </c>
      <c r="K100" s="160"/>
      <c r="L100" s="165"/>
      <c r="M100" s="166"/>
      <c r="N100" s="167"/>
      <c r="O100" s="167"/>
      <c r="P100" s="168">
        <f>SUM(P101:P116)</f>
        <v>0</v>
      </c>
      <c r="Q100" s="167"/>
      <c r="R100" s="168">
        <f>SUM(R101:R116)</f>
        <v>0</v>
      </c>
      <c r="S100" s="167"/>
      <c r="T100" s="169">
        <f>SUM(T101:T116)</f>
        <v>0</v>
      </c>
      <c r="AR100" s="170" t="s">
        <v>81</v>
      </c>
      <c r="AT100" s="171" t="s">
        <v>72</v>
      </c>
      <c r="AU100" s="171" t="s">
        <v>73</v>
      </c>
      <c r="AY100" s="170" t="s">
        <v>146</v>
      </c>
      <c r="BK100" s="172">
        <f>SUM(BK101:BK116)</f>
        <v>0</v>
      </c>
    </row>
    <row r="101" spans="1:65" s="2" customFormat="1" ht="16.5" customHeight="1">
      <c r="A101" s="35"/>
      <c r="B101" s="36"/>
      <c r="C101" s="173" t="s">
        <v>81</v>
      </c>
      <c r="D101" s="173" t="s">
        <v>147</v>
      </c>
      <c r="E101" s="174" t="s">
        <v>148</v>
      </c>
      <c r="F101" s="175" t="s">
        <v>149</v>
      </c>
      <c r="G101" s="176" t="s">
        <v>150</v>
      </c>
      <c r="H101" s="177">
        <v>8</v>
      </c>
      <c r="I101" s="178"/>
      <c r="J101" s="179">
        <f>ROUND(I101*H101,2)</f>
        <v>0</v>
      </c>
      <c r="K101" s="180"/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151</v>
      </c>
      <c r="AT101" s="185" t="s">
        <v>147</v>
      </c>
      <c r="AU101" s="185" t="s">
        <v>81</v>
      </c>
      <c r="AY101" s="18" t="s">
        <v>146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151</v>
      </c>
      <c r="BM101" s="185" t="s">
        <v>152</v>
      </c>
    </row>
    <row r="102" spans="1:65" s="2" customFormat="1" ht="19.5">
      <c r="A102" s="35"/>
      <c r="B102" s="36"/>
      <c r="C102" s="37"/>
      <c r="D102" s="187" t="s">
        <v>153</v>
      </c>
      <c r="E102" s="37"/>
      <c r="F102" s="188" t="s">
        <v>154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153</v>
      </c>
      <c r="AU102" s="18" t="s">
        <v>81</v>
      </c>
    </row>
    <row r="103" spans="1:65" s="13" customFormat="1" ht="11.25">
      <c r="B103" s="192"/>
      <c r="C103" s="193"/>
      <c r="D103" s="187" t="s">
        <v>155</v>
      </c>
      <c r="E103" s="194" t="s">
        <v>19</v>
      </c>
      <c r="F103" s="195" t="s">
        <v>156</v>
      </c>
      <c r="G103" s="193"/>
      <c r="H103" s="196">
        <v>8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155</v>
      </c>
      <c r="AU103" s="202" t="s">
        <v>81</v>
      </c>
      <c r="AV103" s="13" t="s">
        <v>83</v>
      </c>
      <c r="AW103" s="13" t="s">
        <v>33</v>
      </c>
      <c r="AX103" s="13" t="s">
        <v>81</v>
      </c>
      <c r="AY103" s="202" t="s">
        <v>146</v>
      </c>
    </row>
    <row r="104" spans="1:65" s="2" customFormat="1" ht="16.5" customHeight="1">
      <c r="A104" s="35"/>
      <c r="B104" s="36"/>
      <c r="C104" s="173" t="s">
        <v>83</v>
      </c>
      <c r="D104" s="173" t="s">
        <v>147</v>
      </c>
      <c r="E104" s="174" t="s">
        <v>157</v>
      </c>
      <c r="F104" s="175" t="s">
        <v>158</v>
      </c>
      <c r="G104" s="176" t="s">
        <v>159</v>
      </c>
      <c r="H104" s="177">
        <v>20</v>
      </c>
      <c r="I104" s="178"/>
      <c r="J104" s="179">
        <f>ROUND(I104*H104,2)</f>
        <v>0</v>
      </c>
      <c r="K104" s="180"/>
      <c r="L104" s="40"/>
      <c r="M104" s="181" t="s">
        <v>19</v>
      </c>
      <c r="N104" s="182" t="s">
        <v>44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151</v>
      </c>
      <c r="AT104" s="185" t="s">
        <v>147</v>
      </c>
      <c r="AU104" s="185" t="s">
        <v>81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151</v>
      </c>
      <c r="BM104" s="185" t="s">
        <v>160</v>
      </c>
    </row>
    <row r="105" spans="1:65" s="2" customFormat="1" ht="11.25">
      <c r="A105" s="35"/>
      <c r="B105" s="36"/>
      <c r="C105" s="37"/>
      <c r="D105" s="187" t="s">
        <v>153</v>
      </c>
      <c r="E105" s="37"/>
      <c r="F105" s="188" t="s">
        <v>161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153</v>
      </c>
      <c r="AU105" s="18" t="s">
        <v>81</v>
      </c>
    </row>
    <row r="106" spans="1:65" s="13" customFormat="1" ht="11.25">
      <c r="B106" s="192"/>
      <c r="C106" s="193"/>
      <c r="D106" s="187" t="s">
        <v>155</v>
      </c>
      <c r="E106" s="194" t="s">
        <v>19</v>
      </c>
      <c r="F106" s="195" t="s">
        <v>162</v>
      </c>
      <c r="G106" s="193"/>
      <c r="H106" s="196">
        <v>20</v>
      </c>
      <c r="I106" s="197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155</v>
      </c>
      <c r="AU106" s="202" t="s">
        <v>81</v>
      </c>
      <c r="AV106" s="13" t="s">
        <v>83</v>
      </c>
      <c r="AW106" s="13" t="s">
        <v>33</v>
      </c>
      <c r="AX106" s="13" t="s">
        <v>81</v>
      </c>
      <c r="AY106" s="202" t="s">
        <v>146</v>
      </c>
    </row>
    <row r="107" spans="1:65" s="2" customFormat="1" ht="21.75" customHeight="1">
      <c r="A107" s="35"/>
      <c r="B107" s="36"/>
      <c r="C107" s="173" t="s">
        <v>163</v>
      </c>
      <c r="D107" s="173" t="s">
        <v>147</v>
      </c>
      <c r="E107" s="174" t="s">
        <v>164</v>
      </c>
      <c r="F107" s="175" t="s">
        <v>165</v>
      </c>
      <c r="G107" s="176" t="s">
        <v>150</v>
      </c>
      <c r="H107" s="177">
        <v>0.32400000000000001</v>
      </c>
      <c r="I107" s="178"/>
      <c r="J107" s="179">
        <f>ROUND(I107*H107,2)</f>
        <v>0</v>
      </c>
      <c r="K107" s="180"/>
      <c r="L107" s="40"/>
      <c r="M107" s="181" t="s">
        <v>19</v>
      </c>
      <c r="N107" s="182" t="s">
        <v>44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151</v>
      </c>
      <c r="AT107" s="185" t="s">
        <v>147</v>
      </c>
      <c r="AU107" s="185" t="s">
        <v>81</v>
      </c>
      <c r="AY107" s="18" t="s">
        <v>146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81</v>
      </c>
      <c r="BK107" s="186">
        <f>ROUND(I107*H107,2)</f>
        <v>0</v>
      </c>
      <c r="BL107" s="18" t="s">
        <v>151</v>
      </c>
      <c r="BM107" s="185" t="s">
        <v>151</v>
      </c>
    </row>
    <row r="108" spans="1:65" s="2" customFormat="1" ht="11.25">
      <c r="A108" s="35"/>
      <c r="B108" s="36"/>
      <c r="C108" s="37"/>
      <c r="D108" s="187" t="s">
        <v>153</v>
      </c>
      <c r="E108" s="37"/>
      <c r="F108" s="188" t="s">
        <v>165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153</v>
      </c>
      <c r="AU108" s="18" t="s">
        <v>81</v>
      </c>
    </row>
    <row r="109" spans="1:65" s="13" customFormat="1" ht="11.25">
      <c r="B109" s="192"/>
      <c r="C109" s="193"/>
      <c r="D109" s="187" t="s">
        <v>155</v>
      </c>
      <c r="E109" s="194" t="s">
        <v>19</v>
      </c>
      <c r="F109" s="195" t="s">
        <v>166</v>
      </c>
      <c r="G109" s="193"/>
      <c r="H109" s="196">
        <v>0.32400000000000001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155</v>
      </c>
      <c r="AU109" s="202" t="s">
        <v>81</v>
      </c>
      <c r="AV109" s="13" t="s">
        <v>83</v>
      </c>
      <c r="AW109" s="13" t="s">
        <v>33</v>
      </c>
      <c r="AX109" s="13" t="s">
        <v>73</v>
      </c>
      <c r="AY109" s="202" t="s">
        <v>146</v>
      </c>
    </row>
    <row r="110" spans="1:65" s="14" customFormat="1" ht="11.25">
      <c r="B110" s="203"/>
      <c r="C110" s="204"/>
      <c r="D110" s="187" t="s">
        <v>155</v>
      </c>
      <c r="E110" s="205" t="s">
        <v>19</v>
      </c>
      <c r="F110" s="206" t="s">
        <v>167</v>
      </c>
      <c r="G110" s="204"/>
      <c r="H110" s="207">
        <v>0.32400000000000001</v>
      </c>
      <c r="I110" s="208"/>
      <c r="J110" s="204"/>
      <c r="K110" s="204"/>
      <c r="L110" s="209"/>
      <c r="M110" s="210"/>
      <c r="N110" s="211"/>
      <c r="O110" s="211"/>
      <c r="P110" s="211"/>
      <c r="Q110" s="211"/>
      <c r="R110" s="211"/>
      <c r="S110" s="211"/>
      <c r="T110" s="212"/>
      <c r="AT110" s="213" t="s">
        <v>155</v>
      </c>
      <c r="AU110" s="213" t="s">
        <v>81</v>
      </c>
      <c r="AV110" s="14" t="s">
        <v>151</v>
      </c>
      <c r="AW110" s="14" t="s">
        <v>33</v>
      </c>
      <c r="AX110" s="14" t="s">
        <v>81</v>
      </c>
      <c r="AY110" s="213" t="s">
        <v>146</v>
      </c>
    </row>
    <row r="111" spans="1:65" s="2" customFormat="1" ht="16.5" customHeight="1">
      <c r="A111" s="35"/>
      <c r="B111" s="36"/>
      <c r="C111" s="173" t="s">
        <v>151</v>
      </c>
      <c r="D111" s="173" t="s">
        <v>147</v>
      </c>
      <c r="E111" s="174" t="s">
        <v>168</v>
      </c>
      <c r="F111" s="175" t="s">
        <v>169</v>
      </c>
      <c r="G111" s="176" t="s">
        <v>150</v>
      </c>
      <c r="H111" s="177">
        <v>0.77</v>
      </c>
      <c r="I111" s="178"/>
      <c r="J111" s="179">
        <f>ROUND(I111*H111,2)</f>
        <v>0</v>
      </c>
      <c r="K111" s="180"/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151</v>
      </c>
      <c r="AT111" s="185" t="s">
        <v>147</v>
      </c>
      <c r="AU111" s="185" t="s">
        <v>81</v>
      </c>
      <c r="AY111" s="18" t="s">
        <v>146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151</v>
      </c>
      <c r="BM111" s="185" t="s">
        <v>170</v>
      </c>
    </row>
    <row r="112" spans="1:65" s="2" customFormat="1" ht="11.25">
      <c r="A112" s="35"/>
      <c r="B112" s="36"/>
      <c r="C112" s="37"/>
      <c r="D112" s="187" t="s">
        <v>153</v>
      </c>
      <c r="E112" s="37"/>
      <c r="F112" s="188" t="s">
        <v>169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153</v>
      </c>
      <c r="AU112" s="18" t="s">
        <v>81</v>
      </c>
    </row>
    <row r="113" spans="1:65" s="13" customFormat="1" ht="11.25">
      <c r="B113" s="192"/>
      <c r="C113" s="193"/>
      <c r="D113" s="187" t="s">
        <v>155</v>
      </c>
      <c r="E113" s="194" t="s">
        <v>19</v>
      </c>
      <c r="F113" s="195" t="s">
        <v>171</v>
      </c>
      <c r="G113" s="193"/>
      <c r="H113" s="196">
        <v>0.77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155</v>
      </c>
      <c r="AU113" s="202" t="s">
        <v>81</v>
      </c>
      <c r="AV113" s="13" t="s">
        <v>83</v>
      </c>
      <c r="AW113" s="13" t="s">
        <v>33</v>
      </c>
      <c r="AX113" s="13" t="s">
        <v>73</v>
      </c>
      <c r="AY113" s="202" t="s">
        <v>146</v>
      </c>
    </row>
    <row r="114" spans="1:65" s="14" customFormat="1" ht="11.25">
      <c r="B114" s="203"/>
      <c r="C114" s="204"/>
      <c r="D114" s="187" t="s">
        <v>155</v>
      </c>
      <c r="E114" s="205" t="s">
        <v>19</v>
      </c>
      <c r="F114" s="206" t="s">
        <v>167</v>
      </c>
      <c r="G114" s="204"/>
      <c r="H114" s="207">
        <v>0.77</v>
      </c>
      <c r="I114" s="208"/>
      <c r="J114" s="204"/>
      <c r="K114" s="204"/>
      <c r="L114" s="209"/>
      <c r="M114" s="210"/>
      <c r="N114" s="211"/>
      <c r="O114" s="211"/>
      <c r="P114" s="211"/>
      <c r="Q114" s="211"/>
      <c r="R114" s="211"/>
      <c r="S114" s="211"/>
      <c r="T114" s="212"/>
      <c r="AT114" s="213" t="s">
        <v>155</v>
      </c>
      <c r="AU114" s="213" t="s">
        <v>81</v>
      </c>
      <c r="AV114" s="14" t="s">
        <v>151</v>
      </c>
      <c r="AW114" s="14" t="s">
        <v>33</v>
      </c>
      <c r="AX114" s="14" t="s">
        <v>81</v>
      </c>
      <c r="AY114" s="213" t="s">
        <v>146</v>
      </c>
    </row>
    <row r="115" spans="1:65" s="2" customFormat="1" ht="16.5" customHeight="1">
      <c r="A115" s="35"/>
      <c r="B115" s="36"/>
      <c r="C115" s="173" t="s">
        <v>172</v>
      </c>
      <c r="D115" s="173" t="s">
        <v>147</v>
      </c>
      <c r="E115" s="174" t="s">
        <v>173</v>
      </c>
      <c r="F115" s="175" t="s">
        <v>174</v>
      </c>
      <c r="G115" s="176" t="s">
        <v>150</v>
      </c>
      <c r="H115" s="177">
        <v>0.32400000000000001</v>
      </c>
      <c r="I115" s="178"/>
      <c r="J115" s="179">
        <f>ROUND(I115*H115,2)</f>
        <v>0</v>
      </c>
      <c r="K115" s="180"/>
      <c r="L115" s="40"/>
      <c r="M115" s="181" t="s">
        <v>19</v>
      </c>
      <c r="N115" s="182" t="s">
        <v>44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151</v>
      </c>
      <c r="AT115" s="185" t="s">
        <v>147</v>
      </c>
      <c r="AU115" s="185" t="s">
        <v>81</v>
      </c>
      <c r="AY115" s="18" t="s">
        <v>146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81</v>
      </c>
      <c r="BK115" s="186">
        <f>ROUND(I115*H115,2)</f>
        <v>0</v>
      </c>
      <c r="BL115" s="18" t="s">
        <v>151</v>
      </c>
      <c r="BM115" s="185" t="s">
        <v>175</v>
      </c>
    </row>
    <row r="116" spans="1:65" s="2" customFormat="1" ht="11.25">
      <c r="A116" s="35"/>
      <c r="B116" s="36"/>
      <c r="C116" s="37"/>
      <c r="D116" s="187" t="s">
        <v>153</v>
      </c>
      <c r="E116" s="37"/>
      <c r="F116" s="188" t="s">
        <v>174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153</v>
      </c>
      <c r="AU116" s="18" t="s">
        <v>81</v>
      </c>
    </row>
    <row r="117" spans="1:65" s="12" customFormat="1" ht="25.9" customHeight="1">
      <c r="B117" s="159"/>
      <c r="C117" s="160"/>
      <c r="D117" s="161" t="s">
        <v>72</v>
      </c>
      <c r="E117" s="162" t="s">
        <v>176</v>
      </c>
      <c r="F117" s="162" t="s">
        <v>177</v>
      </c>
      <c r="G117" s="160"/>
      <c r="H117" s="160"/>
      <c r="I117" s="163"/>
      <c r="J117" s="164">
        <f>BK117</f>
        <v>0</v>
      </c>
      <c r="K117" s="160"/>
      <c r="L117" s="165"/>
      <c r="M117" s="166"/>
      <c r="N117" s="167"/>
      <c r="O117" s="167"/>
      <c r="P117" s="168">
        <f>SUM(P118:P121)</f>
        <v>0</v>
      </c>
      <c r="Q117" s="167"/>
      <c r="R117" s="168">
        <f>SUM(R118:R121)</f>
        <v>0.2268</v>
      </c>
      <c r="S117" s="167"/>
      <c r="T117" s="169">
        <f>SUM(T118:T121)</f>
        <v>0</v>
      </c>
      <c r="AR117" s="170" t="s">
        <v>81</v>
      </c>
      <c r="AT117" s="171" t="s">
        <v>72</v>
      </c>
      <c r="AU117" s="171" t="s">
        <v>73</v>
      </c>
      <c r="AY117" s="170" t="s">
        <v>146</v>
      </c>
      <c r="BK117" s="172">
        <f>SUM(BK118:BK121)</f>
        <v>0</v>
      </c>
    </row>
    <row r="118" spans="1:65" s="2" customFormat="1" ht="16.5" customHeight="1">
      <c r="A118" s="35"/>
      <c r="B118" s="36"/>
      <c r="C118" s="173" t="s">
        <v>170</v>
      </c>
      <c r="D118" s="173" t="s">
        <v>147</v>
      </c>
      <c r="E118" s="174" t="s">
        <v>178</v>
      </c>
      <c r="F118" s="175" t="s">
        <v>179</v>
      </c>
      <c r="G118" s="176" t="s">
        <v>180</v>
      </c>
      <c r="H118" s="177">
        <v>28</v>
      </c>
      <c r="I118" s="178"/>
      <c r="J118" s="179">
        <f>ROUND(I118*H118,2)</f>
        <v>0</v>
      </c>
      <c r="K118" s="180"/>
      <c r="L118" s="40"/>
      <c r="M118" s="181" t="s">
        <v>19</v>
      </c>
      <c r="N118" s="182" t="s">
        <v>44</v>
      </c>
      <c r="O118" s="65"/>
      <c r="P118" s="183">
        <f>O118*H118</f>
        <v>0</v>
      </c>
      <c r="Q118" s="183">
        <v>5.3E-3</v>
      </c>
      <c r="R118" s="183">
        <f>Q118*H118</f>
        <v>0.1484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151</v>
      </c>
      <c r="AT118" s="185" t="s">
        <v>147</v>
      </c>
      <c r="AU118" s="185" t="s">
        <v>81</v>
      </c>
      <c r="AY118" s="18" t="s">
        <v>146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81</v>
      </c>
      <c r="BK118" s="186">
        <f>ROUND(I118*H118,2)</f>
        <v>0</v>
      </c>
      <c r="BL118" s="18" t="s">
        <v>151</v>
      </c>
      <c r="BM118" s="185" t="s">
        <v>181</v>
      </c>
    </row>
    <row r="119" spans="1:65" s="2" customFormat="1" ht="11.25">
      <c r="A119" s="35"/>
      <c r="B119" s="36"/>
      <c r="C119" s="37"/>
      <c r="D119" s="187" t="s">
        <v>153</v>
      </c>
      <c r="E119" s="37"/>
      <c r="F119" s="188" t="s">
        <v>179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153</v>
      </c>
      <c r="AU119" s="18" t="s">
        <v>81</v>
      </c>
    </row>
    <row r="120" spans="1:65" s="2" customFormat="1" ht="16.5" customHeight="1">
      <c r="A120" s="35"/>
      <c r="B120" s="36"/>
      <c r="C120" s="214" t="s">
        <v>182</v>
      </c>
      <c r="D120" s="214" t="s">
        <v>183</v>
      </c>
      <c r="E120" s="215" t="s">
        <v>184</v>
      </c>
      <c r="F120" s="216" t="s">
        <v>185</v>
      </c>
      <c r="G120" s="217" t="s">
        <v>180</v>
      </c>
      <c r="H120" s="218">
        <v>28</v>
      </c>
      <c r="I120" s="219"/>
      <c r="J120" s="220">
        <f>ROUND(I120*H120,2)</f>
        <v>0</v>
      </c>
      <c r="K120" s="221"/>
      <c r="L120" s="222"/>
      <c r="M120" s="223" t="s">
        <v>19</v>
      </c>
      <c r="N120" s="224" t="s">
        <v>44</v>
      </c>
      <c r="O120" s="65"/>
      <c r="P120" s="183">
        <f>O120*H120</f>
        <v>0</v>
      </c>
      <c r="Q120" s="183">
        <v>2.8E-3</v>
      </c>
      <c r="R120" s="183">
        <f>Q120*H120</f>
        <v>7.8399999999999997E-2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175</v>
      </c>
      <c r="AT120" s="185" t="s">
        <v>183</v>
      </c>
      <c r="AU120" s="185" t="s">
        <v>81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151</v>
      </c>
      <c r="BM120" s="185" t="s">
        <v>186</v>
      </c>
    </row>
    <row r="121" spans="1:65" s="2" customFormat="1" ht="11.25">
      <c r="A121" s="35"/>
      <c r="B121" s="36"/>
      <c r="C121" s="37"/>
      <c r="D121" s="187" t="s">
        <v>153</v>
      </c>
      <c r="E121" s="37"/>
      <c r="F121" s="188" t="s">
        <v>185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153</v>
      </c>
      <c r="AU121" s="18" t="s">
        <v>81</v>
      </c>
    </row>
    <row r="122" spans="1:65" s="12" customFormat="1" ht="25.9" customHeight="1">
      <c r="B122" s="159"/>
      <c r="C122" s="160"/>
      <c r="D122" s="161" t="s">
        <v>72</v>
      </c>
      <c r="E122" s="162" t="s">
        <v>187</v>
      </c>
      <c r="F122" s="162" t="s">
        <v>188</v>
      </c>
      <c r="G122" s="160"/>
      <c r="H122" s="160"/>
      <c r="I122" s="163"/>
      <c r="J122" s="164">
        <f>BK122</f>
        <v>0</v>
      </c>
      <c r="K122" s="160"/>
      <c r="L122" s="165"/>
      <c r="M122" s="166"/>
      <c r="N122" s="167"/>
      <c r="O122" s="167"/>
      <c r="P122" s="168">
        <f>SUM(P123:P134)</f>
        <v>0</v>
      </c>
      <c r="Q122" s="167"/>
      <c r="R122" s="168">
        <f>SUM(R123:R134)</f>
        <v>11.327211460000001</v>
      </c>
      <c r="S122" s="167"/>
      <c r="T122" s="169">
        <f>SUM(T123:T134)</f>
        <v>0</v>
      </c>
      <c r="AR122" s="170" t="s">
        <v>81</v>
      </c>
      <c r="AT122" s="171" t="s">
        <v>72</v>
      </c>
      <c r="AU122" s="171" t="s">
        <v>73</v>
      </c>
      <c r="AY122" s="170" t="s">
        <v>146</v>
      </c>
      <c r="BK122" s="172">
        <f>SUM(BK123:BK134)</f>
        <v>0</v>
      </c>
    </row>
    <row r="123" spans="1:65" s="2" customFormat="1" ht="16.5" customHeight="1">
      <c r="A123" s="35"/>
      <c r="B123" s="36"/>
      <c r="C123" s="173" t="s">
        <v>175</v>
      </c>
      <c r="D123" s="173" t="s">
        <v>147</v>
      </c>
      <c r="E123" s="174" t="s">
        <v>189</v>
      </c>
      <c r="F123" s="175" t="s">
        <v>190</v>
      </c>
      <c r="G123" s="176" t="s">
        <v>150</v>
      </c>
      <c r="H123" s="177">
        <v>2</v>
      </c>
      <c r="I123" s="178"/>
      <c r="J123" s="179">
        <f>ROUND(I123*H123,2)</f>
        <v>0</v>
      </c>
      <c r="K123" s="180"/>
      <c r="L123" s="40"/>
      <c r="M123" s="181" t="s">
        <v>19</v>
      </c>
      <c r="N123" s="182" t="s">
        <v>44</v>
      </c>
      <c r="O123" s="65"/>
      <c r="P123" s="183">
        <f>O123*H123</f>
        <v>0</v>
      </c>
      <c r="Q123" s="183">
        <v>2.16</v>
      </c>
      <c r="R123" s="183">
        <f>Q123*H123</f>
        <v>4.32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151</v>
      </c>
      <c r="AT123" s="185" t="s">
        <v>147</v>
      </c>
      <c r="AU123" s="185" t="s">
        <v>81</v>
      </c>
      <c r="AY123" s="18" t="s">
        <v>146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81</v>
      </c>
      <c r="BK123" s="186">
        <f>ROUND(I123*H123,2)</f>
        <v>0</v>
      </c>
      <c r="BL123" s="18" t="s">
        <v>151</v>
      </c>
      <c r="BM123" s="185" t="s">
        <v>191</v>
      </c>
    </row>
    <row r="124" spans="1:65" s="2" customFormat="1" ht="11.25">
      <c r="A124" s="35"/>
      <c r="B124" s="36"/>
      <c r="C124" s="37"/>
      <c r="D124" s="187" t="s">
        <v>153</v>
      </c>
      <c r="E124" s="37"/>
      <c r="F124" s="188" t="s">
        <v>190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153</v>
      </c>
      <c r="AU124" s="18" t="s">
        <v>81</v>
      </c>
    </row>
    <row r="125" spans="1:65" s="2" customFormat="1" ht="21.75" customHeight="1">
      <c r="A125" s="35"/>
      <c r="B125" s="36"/>
      <c r="C125" s="173" t="s">
        <v>192</v>
      </c>
      <c r="D125" s="173" t="s">
        <v>147</v>
      </c>
      <c r="E125" s="174" t="s">
        <v>193</v>
      </c>
      <c r="F125" s="175" t="s">
        <v>194</v>
      </c>
      <c r="G125" s="176" t="s">
        <v>150</v>
      </c>
      <c r="H125" s="177">
        <v>3</v>
      </c>
      <c r="I125" s="178"/>
      <c r="J125" s="179">
        <f>ROUND(I125*H125,2)</f>
        <v>0</v>
      </c>
      <c r="K125" s="180"/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2.3010199999999998</v>
      </c>
      <c r="R125" s="183">
        <f>Q125*H125</f>
        <v>6.90306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151</v>
      </c>
      <c r="AT125" s="185" t="s">
        <v>147</v>
      </c>
      <c r="AU125" s="185" t="s">
        <v>81</v>
      </c>
      <c r="AY125" s="18" t="s">
        <v>146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151</v>
      </c>
      <c r="BM125" s="185" t="s">
        <v>195</v>
      </c>
    </row>
    <row r="126" spans="1:65" s="2" customFormat="1" ht="11.25">
      <c r="A126" s="35"/>
      <c r="B126" s="36"/>
      <c r="C126" s="37"/>
      <c r="D126" s="187" t="s">
        <v>153</v>
      </c>
      <c r="E126" s="37"/>
      <c r="F126" s="188" t="s">
        <v>194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153</v>
      </c>
      <c r="AU126" s="18" t="s">
        <v>81</v>
      </c>
    </row>
    <row r="127" spans="1:65" s="2" customFormat="1" ht="16.5" customHeight="1">
      <c r="A127" s="35"/>
      <c r="B127" s="36"/>
      <c r="C127" s="173" t="s">
        <v>181</v>
      </c>
      <c r="D127" s="173" t="s">
        <v>147</v>
      </c>
      <c r="E127" s="174" t="s">
        <v>196</v>
      </c>
      <c r="F127" s="175" t="s">
        <v>197</v>
      </c>
      <c r="G127" s="176" t="s">
        <v>150</v>
      </c>
      <c r="H127" s="177">
        <v>3</v>
      </c>
      <c r="I127" s="178"/>
      <c r="J127" s="179">
        <f>ROUND(I127*H127,2)</f>
        <v>0</v>
      </c>
      <c r="K127" s="180"/>
      <c r="L127" s="40"/>
      <c r="M127" s="181" t="s">
        <v>19</v>
      </c>
      <c r="N127" s="182" t="s">
        <v>44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151</v>
      </c>
      <c r="AT127" s="185" t="s">
        <v>147</v>
      </c>
      <c r="AU127" s="185" t="s">
        <v>81</v>
      </c>
      <c r="AY127" s="18" t="s">
        <v>146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81</v>
      </c>
      <c r="BK127" s="186">
        <f>ROUND(I127*H127,2)</f>
        <v>0</v>
      </c>
      <c r="BL127" s="18" t="s">
        <v>151</v>
      </c>
      <c r="BM127" s="185" t="s">
        <v>198</v>
      </c>
    </row>
    <row r="128" spans="1:65" s="2" customFormat="1" ht="11.25">
      <c r="A128" s="35"/>
      <c r="B128" s="36"/>
      <c r="C128" s="37"/>
      <c r="D128" s="187" t="s">
        <v>153</v>
      </c>
      <c r="E128" s="37"/>
      <c r="F128" s="188" t="s">
        <v>197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153</v>
      </c>
      <c r="AU128" s="18" t="s">
        <v>81</v>
      </c>
    </row>
    <row r="129" spans="1:65" s="2" customFormat="1" ht="21.75" customHeight="1">
      <c r="A129" s="35"/>
      <c r="B129" s="36"/>
      <c r="C129" s="173" t="s">
        <v>199</v>
      </c>
      <c r="D129" s="173" t="s">
        <v>147</v>
      </c>
      <c r="E129" s="174" t="s">
        <v>200</v>
      </c>
      <c r="F129" s="175" t="s">
        <v>201</v>
      </c>
      <c r="G129" s="176" t="s">
        <v>150</v>
      </c>
      <c r="H129" s="177">
        <v>3</v>
      </c>
      <c r="I129" s="178"/>
      <c r="J129" s="179">
        <f>ROUND(I129*H129,2)</f>
        <v>0</v>
      </c>
      <c r="K129" s="180"/>
      <c r="L129" s="40"/>
      <c r="M129" s="181" t="s">
        <v>19</v>
      </c>
      <c r="N129" s="182" t="s">
        <v>44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151</v>
      </c>
      <c r="AT129" s="185" t="s">
        <v>147</v>
      </c>
      <c r="AU129" s="185" t="s">
        <v>81</v>
      </c>
      <c r="AY129" s="18" t="s">
        <v>146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81</v>
      </c>
      <c r="BK129" s="186">
        <f>ROUND(I129*H129,2)</f>
        <v>0</v>
      </c>
      <c r="BL129" s="18" t="s">
        <v>151</v>
      </c>
      <c r="BM129" s="185" t="s">
        <v>162</v>
      </c>
    </row>
    <row r="130" spans="1:65" s="2" customFormat="1" ht="11.25">
      <c r="A130" s="35"/>
      <c r="B130" s="36"/>
      <c r="C130" s="37"/>
      <c r="D130" s="187" t="s">
        <v>153</v>
      </c>
      <c r="E130" s="37"/>
      <c r="F130" s="188" t="s">
        <v>201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153</v>
      </c>
      <c r="AU130" s="18" t="s">
        <v>81</v>
      </c>
    </row>
    <row r="131" spans="1:65" s="2" customFormat="1" ht="16.5" customHeight="1">
      <c r="A131" s="35"/>
      <c r="B131" s="36"/>
      <c r="C131" s="173" t="s">
        <v>186</v>
      </c>
      <c r="D131" s="173" t="s">
        <v>147</v>
      </c>
      <c r="E131" s="174" t="s">
        <v>202</v>
      </c>
      <c r="F131" s="175" t="s">
        <v>203</v>
      </c>
      <c r="G131" s="176" t="s">
        <v>204</v>
      </c>
      <c r="H131" s="177">
        <v>9.8000000000000004E-2</v>
      </c>
      <c r="I131" s="178"/>
      <c r="J131" s="179">
        <f>ROUND(I131*H131,2)</f>
        <v>0</v>
      </c>
      <c r="K131" s="180"/>
      <c r="L131" s="40"/>
      <c r="M131" s="181" t="s">
        <v>19</v>
      </c>
      <c r="N131" s="182" t="s">
        <v>44</v>
      </c>
      <c r="O131" s="65"/>
      <c r="P131" s="183">
        <f>O131*H131</f>
        <v>0</v>
      </c>
      <c r="Q131" s="183">
        <v>1.06277</v>
      </c>
      <c r="R131" s="183">
        <f>Q131*H131</f>
        <v>0.10415146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151</v>
      </c>
      <c r="AT131" s="185" t="s">
        <v>147</v>
      </c>
      <c r="AU131" s="185" t="s">
        <v>81</v>
      </c>
      <c r="AY131" s="18" t="s">
        <v>146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151</v>
      </c>
      <c r="BM131" s="185" t="s">
        <v>205</v>
      </c>
    </row>
    <row r="132" spans="1:65" s="2" customFormat="1" ht="11.25">
      <c r="A132" s="35"/>
      <c r="B132" s="36"/>
      <c r="C132" s="37"/>
      <c r="D132" s="187" t="s">
        <v>153</v>
      </c>
      <c r="E132" s="37"/>
      <c r="F132" s="188" t="s">
        <v>203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153</v>
      </c>
      <c r="AU132" s="18" t="s">
        <v>81</v>
      </c>
    </row>
    <row r="133" spans="1:65" s="13" customFormat="1" ht="11.25">
      <c r="B133" s="192"/>
      <c r="C133" s="193"/>
      <c r="D133" s="187" t="s">
        <v>155</v>
      </c>
      <c r="E133" s="194" t="s">
        <v>19</v>
      </c>
      <c r="F133" s="195" t="s">
        <v>206</v>
      </c>
      <c r="G133" s="193"/>
      <c r="H133" s="196">
        <v>9.8000000000000004E-2</v>
      </c>
      <c r="I133" s="197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155</v>
      </c>
      <c r="AU133" s="202" t="s">
        <v>81</v>
      </c>
      <c r="AV133" s="13" t="s">
        <v>83</v>
      </c>
      <c r="AW133" s="13" t="s">
        <v>33</v>
      </c>
      <c r="AX133" s="13" t="s">
        <v>73</v>
      </c>
      <c r="AY133" s="202" t="s">
        <v>146</v>
      </c>
    </row>
    <row r="134" spans="1:65" s="14" customFormat="1" ht="11.25">
      <c r="B134" s="203"/>
      <c r="C134" s="204"/>
      <c r="D134" s="187" t="s">
        <v>155</v>
      </c>
      <c r="E134" s="205" t="s">
        <v>19</v>
      </c>
      <c r="F134" s="206" t="s">
        <v>167</v>
      </c>
      <c r="G134" s="204"/>
      <c r="H134" s="207">
        <v>9.8000000000000004E-2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155</v>
      </c>
      <c r="AU134" s="213" t="s">
        <v>81</v>
      </c>
      <c r="AV134" s="14" t="s">
        <v>151</v>
      </c>
      <c r="AW134" s="14" t="s">
        <v>33</v>
      </c>
      <c r="AX134" s="14" t="s">
        <v>81</v>
      </c>
      <c r="AY134" s="213" t="s">
        <v>146</v>
      </c>
    </row>
    <row r="135" spans="1:65" s="12" customFormat="1" ht="25.9" customHeight="1">
      <c r="B135" s="159"/>
      <c r="C135" s="160"/>
      <c r="D135" s="161" t="s">
        <v>72</v>
      </c>
      <c r="E135" s="162" t="s">
        <v>207</v>
      </c>
      <c r="F135" s="162" t="s">
        <v>208</v>
      </c>
      <c r="G135" s="160"/>
      <c r="H135" s="160"/>
      <c r="I135" s="163"/>
      <c r="J135" s="164">
        <f>BK135</f>
        <v>0</v>
      </c>
      <c r="K135" s="160"/>
      <c r="L135" s="165"/>
      <c r="M135" s="166"/>
      <c r="N135" s="167"/>
      <c r="O135" s="167"/>
      <c r="P135" s="168">
        <f>SUM(P136:P144)</f>
        <v>0</v>
      </c>
      <c r="Q135" s="167"/>
      <c r="R135" s="168">
        <f>SUM(R136:R144)</f>
        <v>1.1140899000000002</v>
      </c>
      <c r="S135" s="167"/>
      <c r="T135" s="169">
        <f>SUM(T136:T144)</f>
        <v>0</v>
      </c>
      <c r="AR135" s="170" t="s">
        <v>81</v>
      </c>
      <c r="AT135" s="171" t="s">
        <v>72</v>
      </c>
      <c r="AU135" s="171" t="s">
        <v>73</v>
      </c>
      <c r="AY135" s="170" t="s">
        <v>146</v>
      </c>
      <c r="BK135" s="172">
        <f>SUM(BK136:BK144)</f>
        <v>0</v>
      </c>
    </row>
    <row r="136" spans="1:65" s="2" customFormat="1" ht="24.2" customHeight="1">
      <c r="A136" s="35"/>
      <c r="B136" s="36"/>
      <c r="C136" s="173" t="s">
        <v>209</v>
      </c>
      <c r="D136" s="173" t="s">
        <v>147</v>
      </c>
      <c r="E136" s="174" t="s">
        <v>210</v>
      </c>
      <c r="F136" s="175" t="s">
        <v>211</v>
      </c>
      <c r="G136" s="176" t="s">
        <v>150</v>
      </c>
      <c r="H136" s="177">
        <v>0.77</v>
      </c>
      <c r="I136" s="178"/>
      <c r="J136" s="179">
        <f>ROUND(I136*H136,2)</f>
        <v>0</v>
      </c>
      <c r="K136" s="180"/>
      <c r="L136" s="40"/>
      <c r="M136" s="181" t="s">
        <v>19</v>
      </c>
      <c r="N136" s="182" t="s">
        <v>44</v>
      </c>
      <c r="O136" s="65"/>
      <c r="P136" s="183">
        <f>O136*H136</f>
        <v>0</v>
      </c>
      <c r="Q136" s="183">
        <v>1.4468700000000001</v>
      </c>
      <c r="R136" s="183">
        <f>Q136*H136</f>
        <v>1.1140899000000002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151</v>
      </c>
      <c r="AT136" s="185" t="s">
        <v>147</v>
      </c>
      <c r="AU136" s="185" t="s">
        <v>81</v>
      </c>
      <c r="AY136" s="18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151</v>
      </c>
      <c r="BM136" s="185" t="s">
        <v>212</v>
      </c>
    </row>
    <row r="137" spans="1:65" s="2" customFormat="1" ht="19.5">
      <c r="A137" s="35"/>
      <c r="B137" s="36"/>
      <c r="C137" s="37"/>
      <c r="D137" s="187" t="s">
        <v>153</v>
      </c>
      <c r="E137" s="37"/>
      <c r="F137" s="188" t="s">
        <v>211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153</v>
      </c>
      <c r="AU137" s="18" t="s">
        <v>81</v>
      </c>
    </row>
    <row r="138" spans="1:65" s="13" customFormat="1" ht="11.25">
      <c r="B138" s="192"/>
      <c r="C138" s="193"/>
      <c r="D138" s="187" t="s">
        <v>155</v>
      </c>
      <c r="E138" s="194" t="s">
        <v>19</v>
      </c>
      <c r="F138" s="195" t="s">
        <v>171</v>
      </c>
      <c r="G138" s="193"/>
      <c r="H138" s="196">
        <v>0.77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155</v>
      </c>
      <c r="AU138" s="202" t="s">
        <v>81</v>
      </c>
      <c r="AV138" s="13" t="s">
        <v>83</v>
      </c>
      <c r="AW138" s="13" t="s">
        <v>33</v>
      </c>
      <c r="AX138" s="13" t="s">
        <v>73</v>
      </c>
      <c r="AY138" s="202" t="s">
        <v>146</v>
      </c>
    </row>
    <row r="139" spans="1:65" s="14" customFormat="1" ht="11.25">
      <c r="B139" s="203"/>
      <c r="C139" s="204"/>
      <c r="D139" s="187" t="s">
        <v>155</v>
      </c>
      <c r="E139" s="205" t="s">
        <v>19</v>
      </c>
      <c r="F139" s="206" t="s">
        <v>167</v>
      </c>
      <c r="G139" s="204"/>
      <c r="H139" s="207">
        <v>0.77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155</v>
      </c>
      <c r="AU139" s="213" t="s">
        <v>81</v>
      </c>
      <c r="AV139" s="14" t="s">
        <v>151</v>
      </c>
      <c r="AW139" s="14" t="s">
        <v>33</v>
      </c>
      <c r="AX139" s="14" t="s">
        <v>81</v>
      </c>
      <c r="AY139" s="213" t="s">
        <v>146</v>
      </c>
    </row>
    <row r="140" spans="1:65" s="2" customFormat="1" ht="16.5" customHeight="1">
      <c r="A140" s="35"/>
      <c r="B140" s="36"/>
      <c r="C140" s="173" t="s">
        <v>191</v>
      </c>
      <c r="D140" s="173" t="s">
        <v>147</v>
      </c>
      <c r="E140" s="174" t="s">
        <v>213</v>
      </c>
      <c r="F140" s="175" t="s">
        <v>214</v>
      </c>
      <c r="G140" s="176" t="s">
        <v>180</v>
      </c>
      <c r="H140" s="177">
        <v>2</v>
      </c>
      <c r="I140" s="178"/>
      <c r="J140" s="179">
        <f>ROUND(I140*H140,2)</f>
        <v>0</v>
      </c>
      <c r="K140" s="180"/>
      <c r="L140" s="40"/>
      <c r="M140" s="181" t="s">
        <v>19</v>
      </c>
      <c r="N140" s="182" t="s">
        <v>44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151</v>
      </c>
      <c r="AT140" s="185" t="s">
        <v>147</v>
      </c>
      <c r="AU140" s="185" t="s">
        <v>81</v>
      </c>
      <c r="AY140" s="18" t="s">
        <v>146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151</v>
      </c>
      <c r="BM140" s="185" t="s">
        <v>215</v>
      </c>
    </row>
    <row r="141" spans="1:65" s="2" customFormat="1" ht="11.25">
      <c r="A141" s="35"/>
      <c r="B141" s="36"/>
      <c r="C141" s="37"/>
      <c r="D141" s="187" t="s">
        <v>153</v>
      </c>
      <c r="E141" s="37"/>
      <c r="F141" s="188" t="s">
        <v>216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153</v>
      </c>
      <c r="AU141" s="18" t="s">
        <v>81</v>
      </c>
    </row>
    <row r="142" spans="1:65" s="13" customFormat="1" ht="11.25">
      <c r="B142" s="192"/>
      <c r="C142" s="193"/>
      <c r="D142" s="187" t="s">
        <v>155</v>
      </c>
      <c r="E142" s="194" t="s">
        <v>19</v>
      </c>
      <c r="F142" s="195" t="s">
        <v>83</v>
      </c>
      <c r="G142" s="193"/>
      <c r="H142" s="196">
        <v>2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155</v>
      </c>
      <c r="AU142" s="202" t="s">
        <v>81</v>
      </c>
      <c r="AV142" s="13" t="s">
        <v>83</v>
      </c>
      <c r="AW142" s="13" t="s">
        <v>33</v>
      </c>
      <c r="AX142" s="13" t="s">
        <v>81</v>
      </c>
      <c r="AY142" s="202" t="s">
        <v>146</v>
      </c>
    </row>
    <row r="143" spans="1:65" s="2" customFormat="1" ht="16.5" customHeight="1">
      <c r="A143" s="35"/>
      <c r="B143" s="36"/>
      <c r="C143" s="173" t="s">
        <v>8</v>
      </c>
      <c r="D143" s="173" t="s">
        <v>147</v>
      </c>
      <c r="E143" s="174" t="s">
        <v>217</v>
      </c>
      <c r="F143" s="175" t="s">
        <v>218</v>
      </c>
      <c r="G143" s="176" t="s">
        <v>180</v>
      </c>
      <c r="H143" s="177">
        <v>1</v>
      </c>
      <c r="I143" s="178"/>
      <c r="J143" s="179">
        <f>ROUND(I143*H143,2)</f>
        <v>0</v>
      </c>
      <c r="K143" s="180"/>
      <c r="L143" s="40"/>
      <c r="M143" s="181" t="s">
        <v>19</v>
      </c>
      <c r="N143" s="182" t="s">
        <v>44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151</v>
      </c>
      <c r="AT143" s="185" t="s">
        <v>147</v>
      </c>
      <c r="AU143" s="185" t="s">
        <v>81</v>
      </c>
      <c r="AY143" s="18" t="s">
        <v>146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151</v>
      </c>
      <c r="BM143" s="185" t="s">
        <v>219</v>
      </c>
    </row>
    <row r="144" spans="1:65" s="2" customFormat="1" ht="11.25">
      <c r="A144" s="35"/>
      <c r="B144" s="36"/>
      <c r="C144" s="37"/>
      <c r="D144" s="187" t="s">
        <v>153</v>
      </c>
      <c r="E144" s="37"/>
      <c r="F144" s="188" t="s">
        <v>218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153</v>
      </c>
      <c r="AU144" s="18" t="s">
        <v>81</v>
      </c>
    </row>
    <row r="145" spans="1:65" s="12" customFormat="1" ht="25.9" customHeight="1">
      <c r="B145" s="159"/>
      <c r="C145" s="160"/>
      <c r="D145" s="161" t="s">
        <v>72</v>
      </c>
      <c r="E145" s="162" t="s">
        <v>220</v>
      </c>
      <c r="F145" s="162" t="s">
        <v>221</v>
      </c>
      <c r="G145" s="160"/>
      <c r="H145" s="160"/>
      <c r="I145" s="163"/>
      <c r="J145" s="164">
        <f>BK145</f>
        <v>0</v>
      </c>
      <c r="K145" s="160"/>
      <c r="L145" s="165"/>
      <c r="M145" s="166"/>
      <c r="N145" s="167"/>
      <c r="O145" s="167"/>
      <c r="P145" s="168">
        <f>SUM(P146:P153)</f>
        <v>0</v>
      </c>
      <c r="Q145" s="167"/>
      <c r="R145" s="168">
        <f>SUM(R146:R153)</f>
        <v>1.22652E-2</v>
      </c>
      <c r="S145" s="167"/>
      <c r="T145" s="169">
        <f>SUM(T146:T153)</f>
        <v>0</v>
      </c>
      <c r="AR145" s="170" t="s">
        <v>81</v>
      </c>
      <c r="AT145" s="171" t="s">
        <v>72</v>
      </c>
      <c r="AU145" s="171" t="s">
        <v>73</v>
      </c>
      <c r="AY145" s="170" t="s">
        <v>146</v>
      </c>
      <c r="BK145" s="172">
        <f>SUM(BK146:BK153)</f>
        <v>0</v>
      </c>
    </row>
    <row r="146" spans="1:65" s="2" customFormat="1" ht="21.75" customHeight="1">
      <c r="A146" s="35"/>
      <c r="B146" s="36"/>
      <c r="C146" s="173" t="s">
        <v>195</v>
      </c>
      <c r="D146" s="173" t="s">
        <v>147</v>
      </c>
      <c r="E146" s="174" t="s">
        <v>222</v>
      </c>
      <c r="F146" s="175" t="s">
        <v>223</v>
      </c>
      <c r="G146" s="176" t="s">
        <v>224</v>
      </c>
      <c r="H146" s="177">
        <v>3.6</v>
      </c>
      <c r="I146" s="178"/>
      <c r="J146" s="179">
        <f>ROUND(I146*H146,2)</f>
        <v>0</v>
      </c>
      <c r="K146" s="180"/>
      <c r="L146" s="40"/>
      <c r="M146" s="181" t="s">
        <v>19</v>
      </c>
      <c r="N146" s="182" t="s">
        <v>44</v>
      </c>
      <c r="O146" s="65"/>
      <c r="P146" s="183">
        <f>O146*H146</f>
        <v>0</v>
      </c>
      <c r="Q146" s="183">
        <v>1.0000000000000001E-5</v>
      </c>
      <c r="R146" s="183">
        <f>Q146*H146</f>
        <v>3.6000000000000001E-5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151</v>
      </c>
      <c r="AT146" s="185" t="s">
        <v>147</v>
      </c>
      <c r="AU146" s="185" t="s">
        <v>81</v>
      </c>
      <c r="AY146" s="18" t="s">
        <v>146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151</v>
      </c>
      <c r="BM146" s="185" t="s">
        <v>225</v>
      </c>
    </row>
    <row r="147" spans="1:65" s="2" customFormat="1" ht="11.25">
      <c r="A147" s="35"/>
      <c r="B147" s="36"/>
      <c r="C147" s="37"/>
      <c r="D147" s="187" t="s">
        <v>153</v>
      </c>
      <c r="E147" s="37"/>
      <c r="F147" s="188" t="s">
        <v>223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153</v>
      </c>
      <c r="AU147" s="18" t="s">
        <v>81</v>
      </c>
    </row>
    <row r="148" spans="1:65" s="2" customFormat="1" ht="16.5" customHeight="1">
      <c r="A148" s="35"/>
      <c r="B148" s="36"/>
      <c r="C148" s="214" t="s">
        <v>226</v>
      </c>
      <c r="D148" s="214" t="s">
        <v>183</v>
      </c>
      <c r="E148" s="215" t="s">
        <v>227</v>
      </c>
      <c r="F148" s="216" t="s">
        <v>228</v>
      </c>
      <c r="G148" s="217" t="s">
        <v>224</v>
      </c>
      <c r="H148" s="218">
        <v>3.96</v>
      </c>
      <c r="I148" s="219"/>
      <c r="J148" s="220">
        <f>ROUND(I148*H148,2)</f>
        <v>0</v>
      </c>
      <c r="K148" s="221"/>
      <c r="L148" s="222"/>
      <c r="M148" s="223" t="s">
        <v>19</v>
      </c>
      <c r="N148" s="224" t="s">
        <v>44</v>
      </c>
      <c r="O148" s="65"/>
      <c r="P148" s="183">
        <f>O148*H148</f>
        <v>0</v>
      </c>
      <c r="Q148" s="183">
        <v>1.2700000000000001E-3</v>
      </c>
      <c r="R148" s="183">
        <f>Q148*H148</f>
        <v>5.0292000000000002E-3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175</v>
      </c>
      <c r="AT148" s="185" t="s">
        <v>183</v>
      </c>
      <c r="AU148" s="185" t="s">
        <v>81</v>
      </c>
      <c r="AY148" s="18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81</v>
      </c>
      <c r="BK148" s="186">
        <f>ROUND(I148*H148,2)</f>
        <v>0</v>
      </c>
      <c r="BL148" s="18" t="s">
        <v>151</v>
      </c>
      <c r="BM148" s="185" t="s">
        <v>229</v>
      </c>
    </row>
    <row r="149" spans="1:65" s="2" customFormat="1" ht="11.25">
      <c r="A149" s="35"/>
      <c r="B149" s="36"/>
      <c r="C149" s="37"/>
      <c r="D149" s="187" t="s">
        <v>153</v>
      </c>
      <c r="E149" s="37"/>
      <c r="F149" s="188" t="s">
        <v>228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153</v>
      </c>
      <c r="AU149" s="18" t="s">
        <v>81</v>
      </c>
    </row>
    <row r="150" spans="1:65" s="2" customFormat="1" ht="16.5" customHeight="1">
      <c r="A150" s="35"/>
      <c r="B150" s="36"/>
      <c r="C150" s="173" t="s">
        <v>198</v>
      </c>
      <c r="D150" s="173" t="s">
        <v>147</v>
      </c>
      <c r="E150" s="174" t="s">
        <v>230</v>
      </c>
      <c r="F150" s="175" t="s">
        <v>231</v>
      </c>
      <c r="G150" s="176" t="s">
        <v>180</v>
      </c>
      <c r="H150" s="177">
        <v>1</v>
      </c>
      <c r="I150" s="178"/>
      <c r="J150" s="179">
        <f>ROUND(I150*H150,2)</f>
        <v>0</v>
      </c>
      <c r="K150" s="180"/>
      <c r="L150" s="40"/>
      <c r="M150" s="181" t="s">
        <v>19</v>
      </c>
      <c r="N150" s="182" t="s">
        <v>44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151</v>
      </c>
      <c r="AT150" s="185" t="s">
        <v>147</v>
      </c>
      <c r="AU150" s="185" t="s">
        <v>81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81</v>
      </c>
      <c r="BK150" s="186">
        <f>ROUND(I150*H150,2)</f>
        <v>0</v>
      </c>
      <c r="BL150" s="18" t="s">
        <v>151</v>
      </c>
      <c r="BM150" s="185" t="s">
        <v>232</v>
      </c>
    </row>
    <row r="151" spans="1:65" s="2" customFormat="1" ht="11.25">
      <c r="A151" s="35"/>
      <c r="B151" s="36"/>
      <c r="C151" s="37"/>
      <c r="D151" s="187" t="s">
        <v>153</v>
      </c>
      <c r="E151" s="37"/>
      <c r="F151" s="188" t="s">
        <v>231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153</v>
      </c>
      <c r="AU151" s="18" t="s">
        <v>81</v>
      </c>
    </row>
    <row r="152" spans="1:65" s="2" customFormat="1" ht="16.5" customHeight="1">
      <c r="A152" s="35"/>
      <c r="B152" s="36"/>
      <c r="C152" s="214" t="s">
        <v>233</v>
      </c>
      <c r="D152" s="214" t="s">
        <v>183</v>
      </c>
      <c r="E152" s="215" t="s">
        <v>234</v>
      </c>
      <c r="F152" s="216" t="s">
        <v>235</v>
      </c>
      <c r="G152" s="217" t="s">
        <v>180</v>
      </c>
      <c r="H152" s="218">
        <v>1</v>
      </c>
      <c r="I152" s="219"/>
      <c r="J152" s="220">
        <f>ROUND(I152*H152,2)</f>
        <v>0</v>
      </c>
      <c r="K152" s="221"/>
      <c r="L152" s="222"/>
      <c r="M152" s="223" t="s">
        <v>19</v>
      </c>
      <c r="N152" s="224" t="s">
        <v>44</v>
      </c>
      <c r="O152" s="65"/>
      <c r="P152" s="183">
        <f>O152*H152</f>
        <v>0</v>
      </c>
      <c r="Q152" s="183">
        <v>7.1999999999999998E-3</v>
      </c>
      <c r="R152" s="183">
        <f>Q152*H152</f>
        <v>7.1999999999999998E-3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175</v>
      </c>
      <c r="AT152" s="185" t="s">
        <v>183</v>
      </c>
      <c r="AU152" s="185" t="s">
        <v>81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151</v>
      </c>
      <c r="BM152" s="185" t="s">
        <v>236</v>
      </c>
    </row>
    <row r="153" spans="1:65" s="2" customFormat="1" ht="11.25">
      <c r="A153" s="35"/>
      <c r="B153" s="36"/>
      <c r="C153" s="37"/>
      <c r="D153" s="187" t="s">
        <v>153</v>
      </c>
      <c r="E153" s="37"/>
      <c r="F153" s="188" t="s">
        <v>235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153</v>
      </c>
      <c r="AU153" s="18" t="s">
        <v>81</v>
      </c>
    </row>
    <row r="154" spans="1:65" s="12" customFormat="1" ht="25.9" customHeight="1">
      <c r="B154" s="159"/>
      <c r="C154" s="160"/>
      <c r="D154" s="161" t="s">
        <v>72</v>
      </c>
      <c r="E154" s="162" t="s">
        <v>237</v>
      </c>
      <c r="F154" s="162" t="s">
        <v>89</v>
      </c>
      <c r="G154" s="160"/>
      <c r="H154" s="160"/>
      <c r="I154" s="163"/>
      <c r="J154" s="164">
        <f>BK154</f>
        <v>0</v>
      </c>
      <c r="K154" s="160"/>
      <c r="L154" s="165"/>
      <c r="M154" s="166"/>
      <c r="N154" s="167"/>
      <c r="O154" s="167"/>
      <c r="P154" s="168">
        <f>SUM(P155:P158)</f>
        <v>0</v>
      </c>
      <c r="Q154" s="167"/>
      <c r="R154" s="168">
        <f>SUM(R155:R158)</f>
        <v>6.0000000000000008E-5</v>
      </c>
      <c r="S154" s="167"/>
      <c r="T154" s="169">
        <f>SUM(T155:T158)</f>
        <v>0</v>
      </c>
      <c r="AR154" s="170" t="s">
        <v>81</v>
      </c>
      <c r="AT154" s="171" t="s">
        <v>72</v>
      </c>
      <c r="AU154" s="171" t="s">
        <v>73</v>
      </c>
      <c r="AY154" s="170" t="s">
        <v>146</v>
      </c>
      <c r="BK154" s="172">
        <f>SUM(BK155:BK158)</f>
        <v>0</v>
      </c>
    </row>
    <row r="155" spans="1:65" s="2" customFormat="1" ht="16.5" customHeight="1">
      <c r="A155" s="35"/>
      <c r="B155" s="36"/>
      <c r="C155" s="173" t="s">
        <v>162</v>
      </c>
      <c r="D155" s="173" t="s">
        <v>147</v>
      </c>
      <c r="E155" s="174" t="s">
        <v>238</v>
      </c>
      <c r="F155" s="175" t="s">
        <v>239</v>
      </c>
      <c r="G155" s="176" t="s">
        <v>180</v>
      </c>
      <c r="H155" s="177">
        <v>2</v>
      </c>
      <c r="I155" s="178"/>
      <c r="J155" s="179">
        <f>ROUND(I155*H155,2)</f>
        <v>0</v>
      </c>
      <c r="K155" s="180"/>
      <c r="L155" s="40"/>
      <c r="M155" s="181" t="s">
        <v>19</v>
      </c>
      <c r="N155" s="182" t="s">
        <v>44</v>
      </c>
      <c r="O155" s="65"/>
      <c r="P155" s="183">
        <f>O155*H155</f>
        <v>0</v>
      </c>
      <c r="Q155" s="183">
        <v>2.0000000000000002E-5</v>
      </c>
      <c r="R155" s="183">
        <f>Q155*H155</f>
        <v>4.0000000000000003E-5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151</v>
      </c>
      <c r="AT155" s="185" t="s">
        <v>147</v>
      </c>
      <c r="AU155" s="185" t="s">
        <v>81</v>
      </c>
      <c r="AY155" s="18" t="s">
        <v>146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81</v>
      </c>
      <c r="BK155" s="186">
        <f>ROUND(I155*H155,2)</f>
        <v>0</v>
      </c>
      <c r="BL155" s="18" t="s">
        <v>151</v>
      </c>
      <c r="BM155" s="185" t="s">
        <v>240</v>
      </c>
    </row>
    <row r="156" spans="1:65" s="2" customFormat="1" ht="11.25">
      <c r="A156" s="35"/>
      <c r="B156" s="36"/>
      <c r="C156" s="37"/>
      <c r="D156" s="187" t="s">
        <v>153</v>
      </c>
      <c r="E156" s="37"/>
      <c r="F156" s="188" t="s">
        <v>241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153</v>
      </c>
      <c r="AU156" s="18" t="s">
        <v>81</v>
      </c>
    </row>
    <row r="157" spans="1:65" s="2" customFormat="1" ht="21.75" customHeight="1">
      <c r="A157" s="35"/>
      <c r="B157" s="36"/>
      <c r="C157" s="173" t="s">
        <v>7</v>
      </c>
      <c r="D157" s="173" t="s">
        <v>147</v>
      </c>
      <c r="E157" s="174" t="s">
        <v>242</v>
      </c>
      <c r="F157" s="175" t="s">
        <v>243</v>
      </c>
      <c r="G157" s="176" t="s">
        <v>180</v>
      </c>
      <c r="H157" s="177">
        <v>1</v>
      </c>
      <c r="I157" s="178"/>
      <c r="J157" s="179">
        <f>ROUND(I157*H157,2)</f>
        <v>0</v>
      </c>
      <c r="K157" s="180"/>
      <c r="L157" s="40"/>
      <c r="M157" s="181" t="s">
        <v>19</v>
      </c>
      <c r="N157" s="182" t="s">
        <v>44</v>
      </c>
      <c r="O157" s="65"/>
      <c r="P157" s="183">
        <f>O157*H157</f>
        <v>0</v>
      </c>
      <c r="Q157" s="183">
        <v>2.0000000000000002E-5</v>
      </c>
      <c r="R157" s="183">
        <f>Q157*H157</f>
        <v>2.0000000000000002E-5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151</v>
      </c>
      <c r="AT157" s="185" t="s">
        <v>147</v>
      </c>
      <c r="AU157" s="185" t="s">
        <v>81</v>
      </c>
      <c r="AY157" s="18" t="s">
        <v>146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81</v>
      </c>
      <c r="BK157" s="186">
        <f>ROUND(I157*H157,2)</f>
        <v>0</v>
      </c>
      <c r="BL157" s="18" t="s">
        <v>151</v>
      </c>
      <c r="BM157" s="185" t="s">
        <v>244</v>
      </c>
    </row>
    <row r="158" spans="1:65" s="2" customFormat="1" ht="11.25">
      <c r="A158" s="35"/>
      <c r="B158" s="36"/>
      <c r="C158" s="37"/>
      <c r="D158" s="187" t="s">
        <v>153</v>
      </c>
      <c r="E158" s="37"/>
      <c r="F158" s="188" t="s">
        <v>243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153</v>
      </c>
      <c r="AU158" s="18" t="s">
        <v>81</v>
      </c>
    </row>
    <row r="159" spans="1:65" s="12" customFormat="1" ht="25.9" customHeight="1">
      <c r="B159" s="159"/>
      <c r="C159" s="160"/>
      <c r="D159" s="161" t="s">
        <v>72</v>
      </c>
      <c r="E159" s="162" t="s">
        <v>245</v>
      </c>
      <c r="F159" s="162" t="s">
        <v>246</v>
      </c>
      <c r="G159" s="160"/>
      <c r="H159" s="160"/>
      <c r="I159" s="163"/>
      <c r="J159" s="164">
        <f>BK159</f>
        <v>0</v>
      </c>
      <c r="K159" s="160"/>
      <c r="L159" s="165"/>
      <c r="M159" s="166"/>
      <c r="N159" s="167"/>
      <c r="O159" s="167"/>
      <c r="P159" s="168">
        <f>SUM(P160:P173)</f>
        <v>0</v>
      </c>
      <c r="Q159" s="167"/>
      <c r="R159" s="168">
        <f>SUM(R160:R173)</f>
        <v>3.0342106000000006</v>
      </c>
      <c r="S159" s="167"/>
      <c r="T159" s="169">
        <f>SUM(T160:T173)</f>
        <v>0</v>
      </c>
      <c r="AR159" s="170" t="s">
        <v>81</v>
      </c>
      <c r="AT159" s="171" t="s">
        <v>72</v>
      </c>
      <c r="AU159" s="171" t="s">
        <v>73</v>
      </c>
      <c r="AY159" s="170" t="s">
        <v>146</v>
      </c>
      <c r="BK159" s="172">
        <f>SUM(BK160:BK173)</f>
        <v>0</v>
      </c>
    </row>
    <row r="160" spans="1:65" s="2" customFormat="1" ht="16.5" customHeight="1">
      <c r="A160" s="35"/>
      <c r="B160" s="36"/>
      <c r="C160" s="173" t="s">
        <v>205</v>
      </c>
      <c r="D160" s="173" t="s">
        <v>147</v>
      </c>
      <c r="E160" s="174" t="s">
        <v>247</v>
      </c>
      <c r="F160" s="175" t="s">
        <v>248</v>
      </c>
      <c r="G160" s="176" t="s">
        <v>159</v>
      </c>
      <c r="H160" s="177">
        <v>80</v>
      </c>
      <c r="I160" s="178"/>
      <c r="J160" s="179">
        <f>ROUND(I160*H160,2)</f>
        <v>0</v>
      </c>
      <c r="K160" s="180"/>
      <c r="L160" s="40"/>
      <c r="M160" s="181" t="s">
        <v>19</v>
      </c>
      <c r="N160" s="182" t="s">
        <v>44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151</v>
      </c>
      <c r="AT160" s="185" t="s">
        <v>147</v>
      </c>
      <c r="AU160" s="185" t="s">
        <v>81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81</v>
      </c>
      <c r="BK160" s="186">
        <f>ROUND(I160*H160,2)</f>
        <v>0</v>
      </c>
      <c r="BL160" s="18" t="s">
        <v>151</v>
      </c>
      <c r="BM160" s="185" t="s">
        <v>249</v>
      </c>
    </row>
    <row r="161" spans="1:65" s="2" customFormat="1" ht="11.25">
      <c r="A161" s="35"/>
      <c r="B161" s="36"/>
      <c r="C161" s="37"/>
      <c r="D161" s="187" t="s">
        <v>153</v>
      </c>
      <c r="E161" s="37"/>
      <c r="F161" s="188" t="s">
        <v>248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153</v>
      </c>
      <c r="AU161" s="18" t="s">
        <v>81</v>
      </c>
    </row>
    <row r="162" spans="1:65" s="2" customFormat="1" ht="16.5" customHeight="1">
      <c r="A162" s="35"/>
      <c r="B162" s="36"/>
      <c r="C162" s="214" t="s">
        <v>250</v>
      </c>
      <c r="D162" s="214" t="s">
        <v>183</v>
      </c>
      <c r="E162" s="215" t="s">
        <v>251</v>
      </c>
      <c r="F162" s="216" t="s">
        <v>252</v>
      </c>
      <c r="G162" s="217" t="s">
        <v>150</v>
      </c>
      <c r="H162" s="218">
        <v>2.64</v>
      </c>
      <c r="I162" s="219"/>
      <c r="J162" s="220">
        <f>ROUND(I162*H162,2)</f>
        <v>0</v>
      </c>
      <c r="K162" s="221"/>
      <c r="L162" s="222"/>
      <c r="M162" s="223" t="s">
        <v>19</v>
      </c>
      <c r="N162" s="224" t="s">
        <v>44</v>
      </c>
      <c r="O162" s="65"/>
      <c r="P162" s="183">
        <f>O162*H162</f>
        <v>0</v>
      </c>
      <c r="Q162" s="183">
        <v>0.55000000000000004</v>
      </c>
      <c r="R162" s="183">
        <f>Q162*H162</f>
        <v>1.4520000000000002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175</v>
      </c>
      <c r="AT162" s="185" t="s">
        <v>183</v>
      </c>
      <c r="AU162" s="185" t="s">
        <v>81</v>
      </c>
      <c r="AY162" s="18" t="s">
        <v>146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81</v>
      </c>
      <c r="BK162" s="186">
        <f>ROUND(I162*H162,2)</f>
        <v>0</v>
      </c>
      <c r="BL162" s="18" t="s">
        <v>151</v>
      </c>
      <c r="BM162" s="185" t="s">
        <v>253</v>
      </c>
    </row>
    <row r="163" spans="1:65" s="2" customFormat="1" ht="11.25">
      <c r="A163" s="35"/>
      <c r="B163" s="36"/>
      <c r="C163" s="37"/>
      <c r="D163" s="187" t="s">
        <v>153</v>
      </c>
      <c r="E163" s="37"/>
      <c r="F163" s="188" t="s">
        <v>252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153</v>
      </c>
      <c r="AU163" s="18" t="s">
        <v>81</v>
      </c>
    </row>
    <row r="164" spans="1:65" s="2" customFormat="1" ht="16.5" customHeight="1">
      <c r="A164" s="35"/>
      <c r="B164" s="36"/>
      <c r="C164" s="173" t="s">
        <v>212</v>
      </c>
      <c r="D164" s="173" t="s">
        <v>147</v>
      </c>
      <c r="E164" s="174" t="s">
        <v>254</v>
      </c>
      <c r="F164" s="175" t="s">
        <v>255</v>
      </c>
      <c r="G164" s="176" t="s">
        <v>159</v>
      </c>
      <c r="H164" s="177">
        <v>86</v>
      </c>
      <c r="I164" s="178"/>
      <c r="J164" s="179">
        <f>ROUND(I164*H164,2)</f>
        <v>0</v>
      </c>
      <c r="K164" s="180"/>
      <c r="L164" s="40"/>
      <c r="M164" s="181" t="s">
        <v>19</v>
      </c>
      <c r="N164" s="182" t="s">
        <v>44</v>
      </c>
      <c r="O164" s="65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151</v>
      </c>
      <c r="AT164" s="185" t="s">
        <v>147</v>
      </c>
      <c r="AU164" s="185" t="s">
        <v>81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81</v>
      </c>
      <c r="BK164" s="186">
        <f>ROUND(I164*H164,2)</f>
        <v>0</v>
      </c>
      <c r="BL164" s="18" t="s">
        <v>151</v>
      </c>
      <c r="BM164" s="185" t="s">
        <v>256</v>
      </c>
    </row>
    <row r="165" spans="1:65" s="2" customFormat="1" ht="11.25">
      <c r="A165" s="35"/>
      <c r="B165" s="36"/>
      <c r="C165" s="37"/>
      <c r="D165" s="187" t="s">
        <v>153</v>
      </c>
      <c r="E165" s="37"/>
      <c r="F165" s="188" t="s">
        <v>255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153</v>
      </c>
      <c r="AU165" s="18" t="s">
        <v>81</v>
      </c>
    </row>
    <row r="166" spans="1:65" s="2" customFormat="1" ht="16.5" customHeight="1">
      <c r="A166" s="35"/>
      <c r="B166" s="36"/>
      <c r="C166" s="214" t="s">
        <v>257</v>
      </c>
      <c r="D166" s="214" t="s">
        <v>183</v>
      </c>
      <c r="E166" s="215" t="s">
        <v>258</v>
      </c>
      <c r="F166" s="216" t="s">
        <v>259</v>
      </c>
      <c r="G166" s="217" t="s">
        <v>150</v>
      </c>
      <c r="H166" s="218">
        <v>2.3650000000000002</v>
      </c>
      <c r="I166" s="219"/>
      <c r="J166" s="220">
        <f>ROUND(I166*H166,2)</f>
        <v>0</v>
      </c>
      <c r="K166" s="221"/>
      <c r="L166" s="222"/>
      <c r="M166" s="223" t="s">
        <v>19</v>
      </c>
      <c r="N166" s="224" t="s">
        <v>44</v>
      </c>
      <c r="O166" s="65"/>
      <c r="P166" s="183">
        <f>O166*H166</f>
        <v>0</v>
      </c>
      <c r="Q166" s="183">
        <v>0.55000000000000004</v>
      </c>
      <c r="R166" s="183">
        <f>Q166*H166</f>
        <v>1.3007500000000003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175</v>
      </c>
      <c r="AT166" s="185" t="s">
        <v>183</v>
      </c>
      <c r="AU166" s="185" t="s">
        <v>81</v>
      </c>
      <c r="AY166" s="18" t="s">
        <v>146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81</v>
      </c>
      <c r="BK166" s="186">
        <f>ROUND(I166*H166,2)</f>
        <v>0</v>
      </c>
      <c r="BL166" s="18" t="s">
        <v>151</v>
      </c>
      <c r="BM166" s="185" t="s">
        <v>260</v>
      </c>
    </row>
    <row r="167" spans="1:65" s="2" customFormat="1" ht="11.25">
      <c r="A167" s="35"/>
      <c r="B167" s="36"/>
      <c r="C167" s="37"/>
      <c r="D167" s="187" t="s">
        <v>153</v>
      </c>
      <c r="E167" s="37"/>
      <c r="F167" s="188" t="s">
        <v>259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153</v>
      </c>
      <c r="AU167" s="18" t="s">
        <v>81</v>
      </c>
    </row>
    <row r="168" spans="1:65" s="2" customFormat="1" ht="16.5" customHeight="1">
      <c r="A168" s="35"/>
      <c r="B168" s="36"/>
      <c r="C168" s="173" t="s">
        <v>225</v>
      </c>
      <c r="D168" s="173" t="s">
        <v>147</v>
      </c>
      <c r="E168" s="174" t="s">
        <v>261</v>
      </c>
      <c r="F168" s="175" t="s">
        <v>262</v>
      </c>
      <c r="G168" s="176" t="s">
        <v>224</v>
      </c>
      <c r="H168" s="177">
        <v>150</v>
      </c>
      <c r="I168" s="178"/>
      <c r="J168" s="179">
        <f>ROUND(I168*H168,2)</f>
        <v>0</v>
      </c>
      <c r="K168" s="180"/>
      <c r="L168" s="40"/>
      <c r="M168" s="181" t="s">
        <v>19</v>
      </c>
      <c r="N168" s="182" t="s">
        <v>44</v>
      </c>
      <c r="O168" s="65"/>
      <c r="P168" s="183">
        <f>O168*H168</f>
        <v>0</v>
      </c>
      <c r="Q168" s="183">
        <v>1.0000000000000001E-5</v>
      </c>
      <c r="R168" s="183">
        <f>Q168*H168</f>
        <v>1.5E-3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151</v>
      </c>
      <c r="AT168" s="185" t="s">
        <v>147</v>
      </c>
      <c r="AU168" s="185" t="s">
        <v>81</v>
      </c>
      <c r="AY168" s="18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81</v>
      </c>
      <c r="BK168" s="186">
        <f>ROUND(I168*H168,2)</f>
        <v>0</v>
      </c>
      <c r="BL168" s="18" t="s">
        <v>151</v>
      </c>
      <c r="BM168" s="185" t="s">
        <v>263</v>
      </c>
    </row>
    <row r="169" spans="1:65" s="2" customFormat="1" ht="11.25">
      <c r="A169" s="35"/>
      <c r="B169" s="36"/>
      <c r="C169" s="37"/>
      <c r="D169" s="187" t="s">
        <v>153</v>
      </c>
      <c r="E169" s="37"/>
      <c r="F169" s="188" t="s">
        <v>262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153</v>
      </c>
      <c r="AU169" s="18" t="s">
        <v>81</v>
      </c>
    </row>
    <row r="170" spans="1:65" s="2" customFormat="1" ht="16.5" customHeight="1">
      <c r="A170" s="35"/>
      <c r="B170" s="36"/>
      <c r="C170" s="214" t="s">
        <v>264</v>
      </c>
      <c r="D170" s="214" t="s">
        <v>183</v>
      </c>
      <c r="E170" s="215" t="s">
        <v>265</v>
      </c>
      <c r="F170" s="216" t="s">
        <v>266</v>
      </c>
      <c r="G170" s="217" t="s">
        <v>150</v>
      </c>
      <c r="H170" s="218">
        <v>0.39600000000000002</v>
      </c>
      <c r="I170" s="219"/>
      <c r="J170" s="220">
        <f>ROUND(I170*H170,2)</f>
        <v>0</v>
      </c>
      <c r="K170" s="221"/>
      <c r="L170" s="222"/>
      <c r="M170" s="223" t="s">
        <v>19</v>
      </c>
      <c r="N170" s="224" t="s">
        <v>44</v>
      </c>
      <c r="O170" s="65"/>
      <c r="P170" s="183">
        <f>O170*H170</f>
        <v>0</v>
      </c>
      <c r="Q170" s="183">
        <v>0.55000000000000004</v>
      </c>
      <c r="R170" s="183">
        <f>Q170*H170</f>
        <v>0.21780000000000002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175</v>
      </c>
      <c r="AT170" s="185" t="s">
        <v>183</v>
      </c>
      <c r="AU170" s="185" t="s">
        <v>81</v>
      </c>
      <c r="AY170" s="18" t="s">
        <v>146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81</v>
      </c>
      <c r="BK170" s="186">
        <f>ROUND(I170*H170,2)</f>
        <v>0</v>
      </c>
      <c r="BL170" s="18" t="s">
        <v>151</v>
      </c>
      <c r="BM170" s="185" t="s">
        <v>267</v>
      </c>
    </row>
    <row r="171" spans="1:65" s="2" customFormat="1" ht="11.25">
      <c r="A171" s="35"/>
      <c r="B171" s="36"/>
      <c r="C171" s="37"/>
      <c r="D171" s="187" t="s">
        <v>153</v>
      </c>
      <c r="E171" s="37"/>
      <c r="F171" s="188" t="s">
        <v>266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153</v>
      </c>
      <c r="AU171" s="18" t="s">
        <v>81</v>
      </c>
    </row>
    <row r="172" spans="1:65" s="2" customFormat="1" ht="16.5" customHeight="1">
      <c r="A172" s="35"/>
      <c r="B172" s="36"/>
      <c r="C172" s="173" t="s">
        <v>229</v>
      </c>
      <c r="D172" s="173" t="s">
        <v>147</v>
      </c>
      <c r="E172" s="174" t="s">
        <v>268</v>
      </c>
      <c r="F172" s="175" t="s">
        <v>269</v>
      </c>
      <c r="G172" s="176" t="s">
        <v>150</v>
      </c>
      <c r="H172" s="177">
        <v>4.91</v>
      </c>
      <c r="I172" s="178"/>
      <c r="J172" s="179">
        <f>ROUND(I172*H172,2)</f>
        <v>0</v>
      </c>
      <c r="K172" s="180"/>
      <c r="L172" s="40"/>
      <c r="M172" s="181" t="s">
        <v>19</v>
      </c>
      <c r="N172" s="182" t="s">
        <v>44</v>
      </c>
      <c r="O172" s="65"/>
      <c r="P172" s="183">
        <f>O172*H172</f>
        <v>0</v>
      </c>
      <c r="Q172" s="183">
        <v>1.2659999999999999E-2</v>
      </c>
      <c r="R172" s="183">
        <f>Q172*H172</f>
        <v>6.2160599999999996E-2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151</v>
      </c>
      <c r="AT172" s="185" t="s">
        <v>147</v>
      </c>
      <c r="AU172" s="185" t="s">
        <v>81</v>
      </c>
      <c r="AY172" s="18" t="s">
        <v>146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81</v>
      </c>
      <c r="BK172" s="186">
        <f>ROUND(I172*H172,2)</f>
        <v>0</v>
      </c>
      <c r="BL172" s="18" t="s">
        <v>151</v>
      </c>
      <c r="BM172" s="185" t="s">
        <v>270</v>
      </c>
    </row>
    <row r="173" spans="1:65" s="2" customFormat="1" ht="11.25">
      <c r="A173" s="35"/>
      <c r="B173" s="36"/>
      <c r="C173" s="37"/>
      <c r="D173" s="187" t="s">
        <v>153</v>
      </c>
      <c r="E173" s="37"/>
      <c r="F173" s="188" t="s">
        <v>269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153</v>
      </c>
      <c r="AU173" s="18" t="s">
        <v>81</v>
      </c>
    </row>
    <row r="174" spans="1:65" s="12" customFormat="1" ht="25.9" customHeight="1">
      <c r="B174" s="159"/>
      <c r="C174" s="160"/>
      <c r="D174" s="161" t="s">
        <v>72</v>
      </c>
      <c r="E174" s="162" t="s">
        <v>271</v>
      </c>
      <c r="F174" s="162" t="s">
        <v>272</v>
      </c>
      <c r="G174" s="160"/>
      <c r="H174" s="160"/>
      <c r="I174" s="163"/>
      <c r="J174" s="164">
        <f>BK174</f>
        <v>0</v>
      </c>
      <c r="K174" s="160"/>
      <c r="L174" s="165"/>
      <c r="M174" s="166"/>
      <c r="N174" s="167"/>
      <c r="O174" s="167"/>
      <c r="P174" s="168">
        <f>SUM(P175:P183)</f>
        <v>0</v>
      </c>
      <c r="Q174" s="167"/>
      <c r="R174" s="168">
        <f>SUM(R175:R183)</f>
        <v>1.9781265000000001</v>
      </c>
      <c r="S174" s="167"/>
      <c r="T174" s="169">
        <f>SUM(T175:T183)</f>
        <v>0</v>
      </c>
      <c r="AR174" s="170" t="s">
        <v>81</v>
      </c>
      <c r="AT174" s="171" t="s">
        <v>72</v>
      </c>
      <c r="AU174" s="171" t="s">
        <v>73</v>
      </c>
      <c r="AY174" s="170" t="s">
        <v>146</v>
      </c>
      <c r="BK174" s="172">
        <f>SUM(BK175:BK183)</f>
        <v>0</v>
      </c>
    </row>
    <row r="175" spans="1:65" s="2" customFormat="1" ht="21.75" customHeight="1">
      <c r="A175" s="35"/>
      <c r="B175" s="36"/>
      <c r="C175" s="173" t="s">
        <v>273</v>
      </c>
      <c r="D175" s="173" t="s">
        <v>147</v>
      </c>
      <c r="E175" s="174" t="s">
        <v>274</v>
      </c>
      <c r="F175" s="175" t="s">
        <v>275</v>
      </c>
      <c r="G175" s="176" t="s">
        <v>159</v>
      </c>
      <c r="H175" s="177">
        <v>115</v>
      </c>
      <c r="I175" s="178"/>
      <c r="J175" s="179">
        <f>ROUND(I175*H175,2)</f>
        <v>0</v>
      </c>
      <c r="K175" s="180"/>
      <c r="L175" s="40"/>
      <c r="M175" s="181" t="s">
        <v>19</v>
      </c>
      <c r="N175" s="182" t="s">
        <v>44</v>
      </c>
      <c r="O175" s="65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5" t="s">
        <v>151</v>
      </c>
      <c r="AT175" s="185" t="s">
        <v>147</v>
      </c>
      <c r="AU175" s="185" t="s">
        <v>81</v>
      </c>
      <c r="AY175" s="18" t="s">
        <v>146</v>
      </c>
      <c r="BE175" s="186">
        <f>IF(N175="základní",J175,0)</f>
        <v>0</v>
      </c>
      <c r="BF175" s="186">
        <f>IF(N175="snížená",J175,0)</f>
        <v>0</v>
      </c>
      <c r="BG175" s="186">
        <f>IF(N175="zákl. přenesená",J175,0)</f>
        <v>0</v>
      </c>
      <c r="BH175" s="186">
        <f>IF(N175="sníž. přenesená",J175,0)</f>
        <v>0</v>
      </c>
      <c r="BI175" s="186">
        <f>IF(N175="nulová",J175,0)</f>
        <v>0</v>
      </c>
      <c r="BJ175" s="18" t="s">
        <v>81</v>
      </c>
      <c r="BK175" s="186">
        <f>ROUND(I175*H175,2)</f>
        <v>0</v>
      </c>
      <c r="BL175" s="18" t="s">
        <v>151</v>
      </c>
      <c r="BM175" s="185" t="s">
        <v>276</v>
      </c>
    </row>
    <row r="176" spans="1:65" s="2" customFormat="1" ht="11.25">
      <c r="A176" s="35"/>
      <c r="B176" s="36"/>
      <c r="C176" s="37"/>
      <c r="D176" s="187" t="s">
        <v>153</v>
      </c>
      <c r="E176" s="37"/>
      <c r="F176" s="188" t="s">
        <v>275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153</v>
      </c>
      <c r="AU176" s="18" t="s">
        <v>81</v>
      </c>
    </row>
    <row r="177" spans="1:65" s="13" customFormat="1" ht="11.25">
      <c r="B177" s="192"/>
      <c r="C177" s="193"/>
      <c r="D177" s="187" t="s">
        <v>155</v>
      </c>
      <c r="E177" s="194" t="s">
        <v>19</v>
      </c>
      <c r="F177" s="195" t="s">
        <v>277</v>
      </c>
      <c r="G177" s="193"/>
      <c r="H177" s="196">
        <v>115</v>
      </c>
      <c r="I177" s="197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155</v>
      </c>
      <c r="AU177" s="202" t="s">
        <v>81</v>
      </c>
      <c r="AV177" s="13" t="s">
        <v>83</v>
      </c>
      <c r="AW177" s="13" t="s">
        <v>33</v>
      </c>
      <c r="AX177" s="13" t="s">
        <v>81</v>
      </c>
      <c r="AY177" s="202" t="s">
        <v>146</v>
      </c>
    </row>
    <row r="178" spans="1:65" s="2" customFormat="1" ht="16.5" customHeight="1">
      <c r="A178" s="35"/>
      <c r="B178" s="36"/>
      <c r="C178" s="214" t="s">
        <v>232</v>
      </c>
      <c r="D178" s="214" t="s">
        <v>183</v>
      </c>
      <c r="E178" s="215" t="s">
        <v>278</v>
      </c>
      <c r="F178" s="216" t="s">
        <v>279</v>
      </c>
      <c r="G178" s="217" t="s">
        <v>150</v>
      </c>
      <c r="H178" s="218">
        <v>3.45</v>
      </c>
      <c r="I178" s="219"/>
      <c r="J178" s="220">
        <f>ROUND(I178*H178,2)</f>
        <v>0</v>
      </c>
      <c r="K178" s="221"/>
      <c r="L178" s="222"/>
      <c r="M178" s="223" t="s">
        <v>19</v>
      </c>
      <c r="N178" s="224" t="s">
        <v>44</v>
      </c>
      <c r="O178" s="65"/>
      <c r="P178" s="183">
        <f>O178*H178</f>
        <v>0</v>
      </c>
      <c r="Q178" s="183">
        <v>0.55000000000000004</v>
      </c>
      <c r="R178" s="183">
        <f>Q178*H178</f>
        <v>1.8975000000000002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175</v>
      </c>
      <c r="AT178" s="185" t="s">
        <v>183</v>
      </c>
      <c r="AU178" s="185" t="s">
        <v>81</v>
      </c>
      <c r="AY178" s="18" t="s">
        <v>146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151</v>
      </c>
      <c r="BM178" s="185" t="s">
        <v>280</v>
      </c>
    </row>
    <row r="179" spans="1:65" s="2" customFormat="1" ht="11.25">
      <c r="A179" s="35"/>
      <c r="B179" s="36"/>
      <c r="C179" s="37"/>
      <c r="D179" s="187" t="s">
        <v>153</v>
      </c>
      <c r="E179" s="37"/>
      <c r="F179" s="188" t="s">
        <v>279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153</v>
      </c>
      <c r="AU179" s="18" t="s">
        <v>81</v>
      </c>
    </row>
    <row r="180" spans="1:65" s="13" customFormat="1" ht="11.25">
      <c r="B180" s="192"/>
      <c r="C180" s="193"/>
      <c r="D180" s="187" t="s">
        <v>155</v>
      </c>
      <c r="E180" s="194" t="s">
        <v>19</v>
      </c>
      <c r="F180" s="195" t="s">
        <v>281</v>
      </c>
      <c r="G180" s="193"/>
      <c r="H180" s="196">
        <v>3.45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155</v>
      </c>
      <c r="AU180" s="202" t="s">
        <v>81</v>
      </c>
      <c r="AV180" s="13" t="s">
        <v>83</v>
      </c>
      <c r="AW180" s="13" t="s">
        <v>33</v>
      </c>
      <c r="AX180" s="13" t="s">
        <v>73</v>
      </c>
      <c r="AY180" s="202" t="s">
        <v>146</v>
      </c>
    </row>
    <row r="181" spans="1:65" s="14" customFormat="1" ht="11.25">
      <c r="B181" s="203"/>
      <c r="C181" s="204"/>
      <c r="D181" s="187" t="s">
        <v>155</v>
      </c>
      <c r="E181" s="205" t="s">
        <v>19</v>
      </c>
      <c r="F181" s="206" t="s">
        <v>167</v>
      </c>
      <c r="G181" s="204"/>
      <c r="H181" s="207">
        <v>3.45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155</v>
      </c>
      <c r="AU181" s="213" t="s">
        <v>81</v>
      </c>
      <c r="AV181" s="14" t="s">
        <v>151</v>
      </c>
      <c r="AW181" s="14" t="s">
        <v>33</v>
      </c>
      <c r="AX181" s="14" t="s">
        <v>81</v>
      </c>
      <c r="AY181" s="213" t="s">
        <v>146</v>
      </c>
    </row>
    <row r="182" spans="1:65" s="2" customFormat="1" ht="16.5" customHeight="1">
      <c r="A182" s="35"/>
      <c r="B182" s="36"/>
      <c r="C182" s="173" t="s">
        <v>282</v>
      </c>
      <c r="D182" s="173" t="s">
        <v>147</v>
      </c>
      <c r="E182" s="174" t="s">
        <v>283</v>
      </c>
      <c r="F182" s="175" t="s">
        <v>284</v>
      </c>
      <c r="G182" s="176" t="s">
        <v>150</v>
      </c>
      <c r="H182" s="177">
        <v>3.45</v>
      </c>
      <c r="I182" s="178"/>
      <c r="J182" s="179">
        <f>ROUND(I182*H182,2)</f>
        <v>0</v>
      </c>
      <c r="K182" s="180"/>
      <c r="L182" s="40"/>
      <c r="M182" s="181" t="s">
        <v>19</v>
      </c>
      <c r="N182" s="182" t="s">
        <v>44</v>
      </c>
      <c r="O182" s="65"/>
      <c r="P182" s="183">
        <f>O182*H182</f>
        <v>0</v>
      </c>
      <c r="Q182" s="183">
        <v>2.3369999999999998E-2</v>
      </c>
      <c r="R182" s="183">
        <f>Q182*H182</f>
        <v>8.0626500000000004E-2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151</v>
      </c>
      <c r="AT182" s="185" t="s">
        <v>147</v>
      </c>
      <c r="AU182" s="185" t="s">
        <v>81</v>
      </c>
      <c r="AY182" s="18" t="s">
        <v>146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81</v>
      </c>
      <c r="BK182" s="186">
        <f>ROUND(I182*H182,2)</f>
        <v>0</v>
      </c>
      <c r="BL182" s="18" t="s">
        <v>151</v>
      </c>
      <c r="BM182" s="185" t="s">
        <v>285</v>
      </c>
    </row>
    <row r="183" spans="1:65" s="2" customFormat="1" ht="11.25">
      <c r="A183" s="35"/>
      <c r="B183" s="36"/>
      <c r="C183" s="37"/>
      <c r="D183" s="187" t="s">
        <v>153</v>
      </c>
      <c r="E183" s="37"/>
      <c r="F183" s="188" t="s">
        <v>284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153</v>
      </c>
      <c r="AU183" s="18" t="s">
        <v>81</v>
      </c>
    </row>
    <row r="184" spans="1:65" s="12" customFormat="1" ht="25.9" customHeight="1">
      <c r="B184" s="159"/>
      <c r="C184" s="160"/>
      <c r="D184" s="161" t="s">
        <v>72</v>
      </c>
      <c r="E184" s="162" t="s">
        <v>286</v>
      </c>
      <c r="F184" s="162" t="s">
        <v>287</v>
      </c>
      <c r="G184" s="160"/>
      <c r="H184" s="160"/>
      <c r="I184" s="163"/>
      <c r="J184" s="164">
        <f>BK184</f>
        <v>0</v>
      </c>
      <c r="K184" s="160"/>
      <c r="L184" s="165"/>
      <c r="M184" s="166"/>
      <c r="N184" s="167"/>
      <c r="O184" s="167"/>
      <c r="P184" s="168">
        <f>SUM(P185:P203)</f>
        <v>0</v>
      </c>
      <c r="Q184" s="167"/>
      <c r="R184" s="168">
        <f>SUM(R185:R203)</f>
        <v>3.3410553700000003</v>
      </c>
      <c r="S184" s="167"/>
      <c r="T184" s="169">
        <f>SUM(T185:T203)</f>
        <v>0</v>
      </c>
      <c r="AR184" s="170" t="s">
        <v>81</v>
      </c>
      <c r="AT184" s="171" t="s">
        <v>72</v>
      </c>
      <c r="AU184" s="171" t="s">
        <v>73</v>
      </c>
      <c r="AY184" s="170" t="s">
        <v>146</v>
      </c>
      <c r="BK184" s="172">
        <f>SUM(BK185:BK203)</f>
        <v>0</v>
      </c>
    </row>
    <row r="185" spans="1:65" s="2" customFormat="1" ht="24.2" customHeight="1">
      <c r="A185" s="35"/>
      <c r="B185" s="36"/>
      <c r="C185" s="173" t="s">
        <v>236</v>
      </c>
      <c r="D185" s="173" t="s">
        <v>147</v>
      </c>
      <c r="E185" s="174" t="s">
        <v>288</v>
      </c>
      <c r="F185" s="175" t="s">
        <v>289</v>
      </c>
      <c r="G185" s="176" t="s">
        <v>224</v>
      </c>
      <c r="H185" s="177">
        <v>52</v>
      </c>
      <c r="I185" s="178"/>
      <c r="J185" s="179">
        <f>ROUND(I185*H185,2)</f>
        <v>0</v>
      </c>
      <c r="K185" s="180"/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151</v>
      </c>
      <c r="AT185" s="185" t="s">
        <v>147</v>
      </c>
      <c r="AU185" s="185" t="s">
        <v>81</v>
      </c>
      <c r="AY185" s="18" t="s">
        <v>146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151</v>
      </c>
      <c r="BM185" s="185" t="s">
        <v>290</v>
      </c>
    </row>
    <row r="186" spans="1:65" s="2" customFormat="1" ht="11.25">
      <c r="A186" s="35"/>
      <c r="B186" s="36"/>
      <c r="C186" s="37"/>
      <c r="D186" s="187" t="s">
        <v>153</v>
      </c>
      <c r="E186" s="37"/>
      <c r="F186" s="188" t="s">
        <v>289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153</v>
      </c>
      <c r="AU186" s="18" t="s">
        <v>81</v>
      </c>
    </row>
    <row r="187" spans="1:65" s="2" customFormat="1" ht="16.5" customHeight="1">
      <c r="A187" s="35"/>
      <c r="B187" s="36"/>
      <c r="C187" s="214" t="s">
        <v>291</v>
      </c>
      <c r="D187" s="214" t="s">
        <v>183</v>
      </c>
      <c r="E187" s="215" t="s">
        <v>292</v>
      </c>
      <c r="F187" s="216" t="s">
        <v>293</v>
      </c>
      <c r="G187" s="217" t="s">
        <v>224</v>
      </c>
      <c r="H187" s="218">
        <v>56.6</v>
      </c>
      <c r="I187" s="219"/>
      <c r="J187" s="220">
        <f>ROUND(I187*H187,2)</f>
        <v>0</v>
      </c>
      <c r="K187" s="221"/>
      <c r="L187" s="222"/>
      <c r="M187" s="223" t="s">
        <v>19</v>
      </c>
      <c r="N187" s="224" t="s">
        <v>44</v>
      </c>
      <c r="O187" s="65"/>
      <c r="P187" s="183">
        <f>O187*H187</f>
        <v>0</v>
      </c>
      <c r="Q187" s="183">
        <v>3.8E-3</v>
      </c>
      <c r="R187" s="183">
        <f>Q187*H187</f>
        <v>0.21507999999999999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175</v>
      </c>
      <c r="AT187" s="185" t="s">
        <v>183</v>
      </c>
      <c r="AU187" s="185" t="s">
        <v>81</v>
      </c>
      <c r="AY187" s="18" t="s">
        <v>146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81</v>
      </c>
      <c r="BK187" s="186">
        <f>ROUND(I187*H187,2)</f>
        <v>0</v>
      </c>
      <c r="BL187" s="18" t="s">
        <v>151</v>
      </c>
      <c r="BM187" s="185" t="s">
        <v>294</v>
      </c>
    </row>
    <row r="188" spans="1:65" s="2" customFormat="1" ht="11.25">
      <c r="A188" s="35"/>
      <c r="B188" s="36"/>
      <c r="C188" s="37"/>
      <c r="D188" s="187" t="s">
        <v>153</v>
      </c>
      <c r="E188" s="37"/>
      <c r="F188" s="188" t="s">
        <v>293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153</v>
      </c>
      <c r="AU188" s="18" t="s">
        <v>81</v>
      </c>
    </row>
    <row r="189" spans="1:65" s="2" customFormat="1" ht="24.2" customHeight="1">
      <c r="A189" s="35"/>
      <c r="B189" s="36"/>
      <c r="C189" s="173" t="s">
        <v>240</v>
      </c>
      <c r="D189" s="173" t="s">
        <v>147</v>
      </c>
      <c r="E189" s="174" t="s">
        <v>295</v>
      </c>
      <c r="F189" s="175" t="s">
        <v>296</v>
      </c>
      <c r="G189" s="176" t="s">
        <v>224</v>
      </c>
      <c r="H189" s="177">
        <v>126</v>
      </c>
      <c r="I189" s="178"/>
      <c r="J189" s="179">
        <f>ROUND(I189*H189,2)</f>
        <v>0</v>
      </c>
      <c r="K189" s="180"/>
      <c r="L189" s="40"/>
      <c r="M189" s="181" t="s">
        <v>19</v>
      </c>
      <c r="N189" s="182" t="s">
        <v>44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151</v>
      </c>
      <c r="AT189" s="185" t="s">
        <v>147</v>
      </c>
      <c r="AU189" s="185" t="s">
        <v>81</v>
      </c>
      <c r="AY189" s="18" t="s">
        <v>146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81</v>
      </c>
      <c r="BK189" s="186">
        <f>ROUND(I189*H189,2)</f>
        <v>0</v>
      </c>
      <c r="BL189" s="18" t="s">
        <v>151</v>
      </c>
      <c r="BM189" s="185" t="s">
        <v>297</v>
      </c>
    </row>
    <row r="190" spans="1:65" s="2" customFormat="1" ht="19.5">
      <c r="A190" s="35"/>
      <c r="B190" s="36"/>
      <c r="C190" s="37"/>
      <c r="D190" s="187" t="s">
        <v>153</v>
      </c>
      <c r="E190" s="37"/>
      <c r="F190" s="188" t="s">
        <v>296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153</v>
      </c>
      <c r="AU190" s="18" t="s">
        <v>81</v>
      </c>
    </row>
    <row r="191" spans="1:65" s="2" customFormat="1" ht="16.5" customHeight="1">
      <c r="A191" s="35"/>
      <c r="B191" s="36"/>
      <c r="C191" s="214" t="s">
        <v>298</v>
      </c>
      <c r="D191" s="214" t="s">
        <v>183</v>
      </c>
      <c r="E191" s="215" t="s">
        <v>299</v>
      </c>
      <c r="F191" s="216" t="s">
        <v>300</v>
      </c>
      <c r="G191" s="217" t="s">
        <v>224</v>
      </c>
      <c r="H191" s="218">
        <v>105.6</v>
      </c>
      <c r="I191" s="219"/>
      <c r="J191" s="220">
        <f>ROUND(I191*H191,2)</f>
        <v>0</v>
      </c>
      <c r="K191" s="221"/>
      <c r="L191" s="222"/>
      <c r="M191" s="223" t="s">
        <v>19</v>
      </c>
      <c r="N191" s="224" t="s">
        <v>44</v>
      </c>
      <c r="O191" s="65"/>
      <c r="P191" s="183">
        <f>O191*H191</f>
        <v>0</v>
      </c>
      <c r="Q191" s="183">
        <v>8.0999999999999996E-3</v>
      </c>
      <c r="R191" s="183">
        <f>Q191*H191</f>
        <v>0.8553599999999999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175</v>
      </c>
      <c r="AT191" s="185" t="s">
        <v>183</v>
      </c>
      <c r="AU191" s="185" t="s">
        <v>81</v>
      </c>
      <c r="AY191" s="18" t="s">
        <v>146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151</v>
      </c>
      <c r="BM191" s="185" t="s">
        <v>301</v>
      </c>
    </row>
    <row r="192" spans="1:65" s="2" customFormat="1" ht="11.25">
      <c r="A192" s="35"/>
      <c r="B192" s="36"/>
      <c r="C192" s="37"/>
      <c r="D192" s="187" t="s">
        <v>153</v>
      </c>
      <c r="E192" s="37"/>
      <c r="F192" s="188" t="s">
        <v>300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153</v>
      </c>
      <c r="AU192" s="18" t="s">
        <v>81</v>
      </c>
    </row>
    <row r="193" spans="1:65" s="2" customFormat="1" ht="16.5" customHeight="1">
      <c r="A193" s="35"/>
      <c r="B193" s="36"/>
      <c r="C193" s="214" t="s">
        <v>244</v>
      </c>
      <c r="D193" s="214" t="s">
        <v>183</v>
      </c>
      <c r="E193" s="215" t="s">
        <v>302</v>
      </c>
      <c r="F193" s="216" t="s">
        <v>303</v>
      </c>
      <c r="G193" s="217" t="s">
        <v>224</v>
      </c>
      <c r="H193" s="218">
        <v>33</v>
      </c>
      <c r="I193" s="219"/>
      <c r="J193" s="220">
        <f>ROUND(I193*H193,2)</f>
        <v>0</v>
      </c>
      <c r="K193" s="221"/>
      <c r="L193" s="222"/>
      <c r="M193" s="223" t="s">
        <v>19</v>
      </c>
      <c r="N193" s="224" t="s">
        <v>44</v>
      </c>
      <c r="O193" s="65"/>
      <c r="P193" s="183">
        <f>O193*H193</f>
        <v>0</v>
      </c>
      <c r="Q193" s="183">
        <v>8.0999999999999996E-3</v>
      </c>
      <c r="R193" s="183">
        <f>Q193*H193</f>
        <v>0.26729999999999998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175</v>
      </c>
      <c r="AT193" s="185" t="s">
        <v>183</v>
      </c>
      <c r="AU193" s="185" t="s">
        <v>81</v>
      </c>
      <c r="AY193" s="18" t="s">
        <v>146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81</v>
      </c>
      <c r="BK193" s="186">
        <f>ROUND(I193*H193,2)</f>
        <v>0</v>
      </c>
      <c r="BL193" s="18" t="s">
        <v>151</v>
      </c>
      <c r="BM193" s="185" t="s">
        <v>304</v>
      </c>
    </row>
    <row r="194" spans="1:65" s="2" customFormat="1" ht="11.25">
      <c r="A194" s="35"/>
      <c r="B194" s="36"/>
      <c r="C194" s="37"/>
      <c r="D194" s="187" t="s">
        <v>153</v>
      </c>
      <c r="E194" s="37"/>
      <c r="F194" s="188" t="s">
        <v>303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153</v>
      </c>
      <c r="AU194" s="18" t="s">
        <v>81</v>
      </c>
    </row>
    <row r="195" spans="1:65" s="2" customFormat="1" ht="24.2" customHeight="1">
      <c r="A195" s="35"/>
      <c r="B195" s="36"/>
      <c r="C195" s="173" t="s">
        <v>305</v>
      </c>
      <c r="D195" s="173" t="s">
        <v>147</v>
      </c>
      <c r="E195" s="174" t="s">
        <v>306</v>
      </c>
      <c r="F195" s="175" t="s">
        <v>307</v>
      </c>
      <c r="G195" s="176" t="s">
        <v>224</v>
      </c>
      <c r="H195" s="177">
        <v>119.4</v>
      </c>
      <c r="I195" s="178"/>
      <c r="J195" s="179">
        <f>ROUND(I195*H195,2)</f>
        <v>0</v>
      </c>
      <c r="K195" s="180"/>
      <c r="L195" s="40"/>
      <c r="M195" s="181" t="s">
        <v>19</v>
      </c>
      <c r="N195" s="182" t="s">
        <v>44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151</v>
      </c>
      <c r="AT195" s="185" t="s">
        <v>147</v>
      </c>
      <c r="AU195" s="185" t="s">
        <v>81</v>
      </c>
      <c r="AY195" s="18" t="s">
        <v>146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151</v>
      </c>
      <c r="BM195" s="185" t="s">
        <v>308</v>
      </c>
    </row>
    <row r="196" spans="1:65" s="2" customFormat="1" ht="11.25">
      <c r="A196" s="35"/>
      <c r="B196" s="36"/>
      <c r="C196" s="37"/>
      <c r="D196" s="187" t="s">
        <v>153</v>
      </c>
      <c r="E196" s="37"/>
      <c r="F196" s="188" t="s">
        <v>307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153</v>
      </c>
      <c r="AU196" s="18" t="s">
        <v>81</v>
      </c>
    </row>
    <row r="197" spans="1:65" s="13" customFormat="1" ht="11.25">
      <c r="B197" s="192"/>
      <c r="C197" s="193"/>
      <c r="D197" s="187" t="s">
        <v>155</v>
      </c>
      <c r="E197" s="194" t="s">
        <v>19</v>
      </c>
      <c r="F197" s="195" t="s">
        <v>309</v>
      </c>
      <c r="G197" s="193"/>
      <c r="H197" s="196">
        <v>78</v>
      </c>
      <c r="I197" s="197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155</v>
      </c>
      <c r="AU197" s="202" t="s">
        <v>81</v>
      </c>
      <c r="AV197" s="13" t="s">
        <v>83</v>
      </c>
      <c r="AW197" s="13" t="s">
        <v>33</v>
      </c>
      <c r="AX197" s="13" t="s">
        <v>73</v>
      </c>
      <c r="AY197" s="202" t="s">
        <v>146</v>
      </c>
    </row>
    <row r="198" spans="1:65" s="13" customFormat="1" ht="11.25">
      <c r="B198" s="192"/>
      <c r="C198" s="193"/>
      <c r="D198" s="187" t="s">
        <v>155</v>
      </c>
      <c r="E198" s="194" t="s">
        <v>19</v>
      </c>
      <c r="F198" s="195" t="s">
        <v>310</v>
      </c>
      <c r="G198" s="193"/>
      <c r="H198" s="196">
        <v>41.4</v>
      </c>
      <c r="I198" s="197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155</v>
      </c>
      <c r="AU198" s="202" t="s">
        <v>81</v>
      </c>
      <c r="AV198" s="13" t="s">
        <v>83</v>
      </c>
      <c r="AW198" s="13" t="s">
        <v>33</v>
      </c>
      <c r="AX198" s="13" t="s">
        <v>73</v>
      </c>
      <c r="AY198" s="202" t="s">
        <v>146</v>
      </c>
    </row>
    <row r="199" spans="1:65" s="14" customFormat="1" ht="11.25">
      <c r="B199" s="203"/>
      <c r="C199" s="204"/>
      <c r="D199" s="187" t="s">
        <v>155</v>
      </c>
      <c r="E199" s="205" t="s">
        <v>19</v>
      </c>
      <c r="F199" s="206" t="s">
        <v>167</v>
      </c>
      <c r="G199" s="204"/>
      <c r="H199" s="207">
        <v>119.4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155</v>
      </c>
      <c r="AU199" s="213" t="s">
        <v>81</v>
      </c>
      <c r="AV199" s="14" t="s">
        <v>151</v>
      </c>
      <c r="AW199" s="14" t="s">
        <v>33</v>
      </c>
      <c r="AX199" s="14" t="s">
        <v>81</v>
      </c>
      <c r="AY199" s="213" t="s">
        <v>146</v>
      </c>
    </row>
    <row r="200" spans="1:65" s="2" customFormat="1" ht="16.5" customHeight="1">
      <c r="A200" s="35"/>
      <c r="B200" s="36"/>
      <c r="C200" s="214" t="s">
        <v>249</v>
      </c>
      <c r="D200" s="214" t="s">
        <v>183</v>
      </c>
      <c r="E200" s="215" t="s">
        <v>311</v>
      </c>
      <c r="F200" s="216" t="s">
        <v>312</v>
      </c>
      <c r="G200" s="217" t="s">
        <v>150</v>
      </c>
      <c r="H200" s="218">
        <v>3.31</v>
      </c>
      <c r="I200" s="219"/>
      <c r="J200" s="220">
        <f>ROUND(I200*H200,2)</f>
        <v>0</v>
      </c>
      <c r="K200" s="221"/>
      <c r="L200" s="222"/>
      <c r="M200" s="223" t="s">
        <v>19</v>
      </c>
      <c r="N200" s="224" t="s">
        <v>44</v>
      </c>
      <c r="O200" s="65"/>
      <c r="P200" s="183">
        <f>O200*H200</f>
        <v>0</v>
      </c>
      <c r="Q200" s="183">
        <v>0.55000000000000004</v>
      </c>
      <c r="R200" s="183">
        <f>Q200*H200</f>
        <v>1.8205000000000002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175</v>
      </c>
      <c r="AT200" s="185" t="s">
        <v>183</v>
      </c>
      <c r="AU200" s="185" t="s">
        <v>81</v>
      </c>
      <c r="AY200" s="18" t="s">
        <v>146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81</v>
      </c>
      <c r="BK200" s="186">
        <f>ROUND(I200*H200,2)</f>
        <v>0</v>
      </c>
      <c r="BL200" s="18" t="s">
        <v>151</v>
      </c>
      <c r="BM200" s="185" t="s">
        <v>313</v>
      </c>
    </row>
    <row r="201" spans="1:65" s="2" customFormat="1" ht="11.25">
      <c r="A201" s="35"/>
      <c r="B201" s="36"/>
      <c r="C201" s="37"/>
      <c r="D201" s="187" t="s">
        <v>153</v>
      </c>
      <c r="E201" s="37"/>
      <c r="F201" s="188" t="s">
        <v>312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153</v>
      </c>
      <c r="AU201" s="18" t="s">
        <v>81</v>
      </c>
    </row>
    <row r="202" spans="1:65" s="2" customFormat="1" ht="16.5" customHeight="1">
      <c r="A202" s="35"/>
      <c r="B202" s="36"/>
      <c r="C202" s="173" t="s">
        <v>314</v>
      </c>
      <c r="D202" s="173" t="s">
        <v>147</v>
      </c>
      <c r="E202" s="174" t="s">
        <v>315</v>
      </c>
      <c r="F202" s="175" t="s">
        <v>316</v>
      </c>
      <c r="G202" s="176" t="s">
        <v>150</v>
      </c>
      <c r="H202" s="177">
        <v>7.4710000000000001</v>
      </c>
      <c r="I202" s="178"/>
      <c r="J202" s="179">
        <f>ROUND(I202*H202,2)</f>
        <v>0</v>
      </c>
      <c r="K202" s="180"/>
      <c r="L202" s="40"/>
      <c r="M202" s="181" t="s">
        <v>19</v>
      </c>
      <c r="N202" s="182" t="s">
        <v>44</v>
      </c>
      <c r="O202" s="65"/>
      <c r="P202" s="183">
        <f>O202*H202</f>
        <v>0</v>
      </c>
      <c r="Q202" s="183">
        <v>2.4469999999999999E-2</v>
      </c>
      <c r="R202" s="183">
        <f>Q202*H202</f>
        <v>0.18281537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151</v>
      </c>
      <c r="AT202" s="185" t="s">
        <v>147</v>
      </c>
      <c r="AU202" s="185" t="s">
        <v>81</v>
      </c>
      <c r="AY202" s="18" t="s">
        <v>146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81</v>
      </c>
      <c r="BK202" s="186">
        <f>ROUND(I202*H202,2)</f>
        <v>0</v>
      </c>
      <c r="BL202" s="18" t="s">
        <v>151</v>
      </c>
      <c r="BM202" s="185" t="s">
        <v>317</v>
      </c>
    </row>
    <row r="203" spans="1:65" s="2" customFormat="1" ht="11.25">
      <c r="A203" s="35"/>
      <c r="B203" s="36"/>
      <c r="C203" s="37"/>
      <c r="D203" s="187" t="s">
        <v>153</v>
      </c>
      <c r="E203" s="37"/>
      <c r="F203" s="188" t="s">
        <v>316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153</v>
      </c>
      <c r="AU203" s="18" t="s">
        <v>81</v>
      </c>
    </row>
    <row r="204" spans="1:65" s="12" customFormat="1" ht="25.9" customHeight="1">
      <c r="B204" s="159"/>
      <c r="C204" s="160"/>
      <c r="D204" s="161" t="s">
        <v>72</v>
      </c>
      <c r="E204" s="162" t="s">
        <v>318</v>
      </c>
      <c r="F204" s="162" t="s">
        <v>319</v>
      </c>
      <c r="G204" s="160"/>
      <c r="H204" s="160"/>
      <c r="I204" s="163"/>
      <c r="J204" s="164">
        <f>BK204</f>
        <v>0</v>
      </c>
      <c r="K204" s="160"/>
      <c r="L204" s="165"/>
      <c r="M204" s="166"/>
      <c r="N204" s="167"/>
      <c r="O204" s="167"/>
      <c r="P204" s="168">
        <f>SUM(P205:P206)</f>
        <v>0</v>
      </c>
      <c r="Q204" s="167"/>
      <c r="R204" s="168">
        <f>SUM(R205:R206)</f>
        <v>0</v>
      </c>
      <c r="S204" s="167"/>
      <c r="T204" s="169">
        <f>SUM(T205:T206)</f>
        <v>0</v>
      </c>
      <c r="AR204" s="170" t="s">
        <v>81</v>
      </c>
      <c r="AT204" s="171" t="s">
        <v>72</v>
      </c>
      <c r="AU204" s="171" t="s">
        <v>73</v>
      </c>
      <c r="AY204" s="170" t="s">
        <v>146</v>
      </c>
      <c r="BK204" s="172">
        <f>SUM(BK205:BK206)</f>
        <v>0</v>
      </c>
    </row>
    <row r="205" spans="1:65" s="2" customFormat="1" ht="16.5" customHeight="1">
      <c r="A205" s="35"/>
      <c r="B205" s="36"/>
      <c r="C205" s="173" t="s">
        <v>253</v>
      </c>
      <c r="D205" s="173" t="s">
        <v>147</v>
      </c>
      <c r="E205" s="174" t="s">
        <v>320</v>
      </c>
      <c r="F205" s="175" t="s">
        <v>321</v>
      </c>
      <c r="G205" s="176" t="s">
        <v>204</v>
      </c>
      <c r="H205" s="177">
        <v>9.1750000000000007</v>
      </c>
      <c r="I205" s="178"/>
      <c r="J205" s="179">
        <f>ROUND(I205*H205,2)</f>
        <v>0</v>
      </c>
      <c r="K205" s="180"/>
      <c r="L205" s="40"/>
      <c r="M205" s="181" t="s">
        <v>19</v>
      </c>
      <c r="N205" s="182" t="s">
        <v>44</v>
      </c>
      <c r="O205" s="65"/>
      <c r="P205" s="183">
        <f>O205*H205</f>
        <v>0</v>
      </c>
      <c r="Q205" s="183">
        <v>0</v>
      </c>
      <c r="R205" s="183">
        <f>Q205*H205</f>
        <v>0</v>
      </c>
      <c r="S205" s="183">
        <v>0</v>
      </c>
      <c r="T205" s="18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85" t="s">
        <v>151</v>
      </c>
      <c r="AT205" s="185" t="s">
        <v>147</v>
      </c>
      <c r="AU205" s="185" t="s">
        <v>81</v>
      </c>
      <c r="AY205" s="18" t="s">
        <v>146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18" t="s">
        <v>81</v>
      </c>
      <c r="BK205" s="186">
        <f>ROUND(I205*H205,2)</f>
        <v>0</v>
      </c>
      <c r="BL205" s="18" t="s">
        <v>151</v>
      </c>
      <c r="BM205" s="185" t="s">
        <v>322</v>
      </c>
    </row>
    <row r="206" spans="1:65" s="2" customFormat="1" ht="11.25">
      <c r="A206" s="35"/>
      <c r="B206" s="36"/>
      <c r="C206" s="37"/>
      <c r="D206" s="187" t="s">
        <v>153</v>
      </c>
      <c r="E206" s="37"/>
      <c r="F206" s="188" t="s">
        <v>321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153</v>
      </c>
      <c r="AU206" s="18" t="s">
        <v>81</v>
      </c>
    </row>
    <row r="207" spans="1:65" s="12" customFormat="1" ht="25.9" customHeight="1">
      <c r="B207" s="159"/>
      <c r="C207" s="160"/>
      <c r="D207" s="161" t="s">
        <v>72</v>
      </c>
      <c r="E207" s="162" t="s">
        <v>323</v>
      </c>
      <c r="F207" s="162" t="s">
        <v>324</v>
      </c>
      <c r="G207" s="160"/>
      <c r="H207" s="160"/>
      <c r="I207" s="163"/>
      <c r="J207" s="164">
        <f>BK207</f>
        <v>0</v>
      </c>
      <c r="K207" s="160"/>
      <c r="L207" s="165"/>
      <c r="M207" s="166"/>
      <c r="N207" s="167"/>
      <c r="O207" s="167"/>
      <c r="P207" s="168">
        <f>P208+P209</f>
        <v>0</v>
      </c>
      <c r="Q207" s="167"/>
      <c r="R207" s="168">
        <f>R208+R209</f>
        <v>0.50119999999999998</v>
      </c>
      <c r="S207" s="167"/>
      <c r="T207" s="169">
        <f>T208+T209</f>
        <v>0</v>
      </c>
      <c r="AR207" s="170" t="s">
        <v>81</v>
      </c>
      <c r="AT207" s="171" t="s">
        <v>72</v>
      </c>
      <c r="AU207" s="171" t="s">
        <v>73</v>
      </c>
      <c r="AY207" s="170" t="s">
        <v>146</v>
      </c>
      <c r="BK207" s="172">
        <f>BK208+BK209</f>
        <v>0</v>
      </c>
    </row>
    <row r="208" spans="1:65" s="12" customFormat="1" ht="22.9" customHeight="1">
      <c r="B208" s="159"/>
      <c r="C208" s="160"/>
      <c r="D208" s="161" t="s">
        <v>72</v>
      </c>
      <c r="E208" s="225" t="s">
        <v>81</v>
      </c>
      <c r="F208" s="225" t="s">
        <v>145</v>
      </c>
      <c r="G208" s="160"/>
      <c r="H208" s="160"/>
      <c r="I208" s="163"/>
      <c r="J208" s="226">
        <f>BK208</f>
        <v>0</v>
      </c>
      <c r="K208" s="160"/>
      <c r="L208" s="165"/>
      <c r="M208" s="166"/>
      <c r="N208" s="167"/>
      <c r="O208" s="167"/>
      <c r="P208" s="168">
        <v>0</v>
      </c>
      <c r="Q208" s="167"/>
      <c r="R208" s="168">
        <v>0</v>
      </c>
      <c r="S208" s="167"/>
      <c r="T208" s="169">
        <v>0</v>
      </c>
      <c r="AR208" s="170" t="s">
        <v>81</v>
      </c>
      <c r="AT208" s="171" t="s">
        <v>72</v>
      </c>
      <c r="AU208" s="171" t="s">
        <v>81</v>
      </c>
      <c r="AY208" s="170" t="s">
        <v>146</v>
      </c>
      <c r="BK208" s="172">
        <v>0</v>
      </c>
    </row>
    <row r="209" spans="1:65" s="12" customFormat="1" ht="22.9" customHeight="1">
      <c r="B209" s="159"/>
      <c r="C209" s="160"/>
      <c r="D209" s="161" t="s">
        <v>72</v>
      </c>
      <c r="E209" s="225" t="s">
        <v>163</v>
      </c>
      <c r="F209" s="225" t="s">
        <v>325</v>
      </c>
      <c r="G209" s="160"/>
      <c r="H209" s="160"/>
      <c r="I209" s="163"/>
      <c r="J209" s="226">
        <f>BK209</f>
        <v>0</v>
      </c>
      <c r="K209" s="160"/>
      <c r="L209" s="165"/>
      <c r="M209" s="166"/>
      <c r="N209" s="167"/>
      <c r="O209" s="167"/>
      <c r="P209" s="168">
        <f>SUM(P210:P215)</f>
        <v>0</v>
      </c>
      <c r="Q209" s="167"/>
      <c r="R209" s="168">
        <f>SUM(R210:R215)</f>
        <v>0.50119999999999998</v>
      </c>
      <c r="S209" s="167"/>
      <c r="T209" s="169">
        <f>SUM(T210:T215)</f>
        <v>0</v>
      </c>
      <c r="AR209" s="170" t="s">
        <v>81</v>
      </c>
      <c r="AT209" s="171" t="s">
        <v>72</v>
      </c>
      <c r="AU209" s="171" t="s">
        <v>81</v>
      </c>
      <c r="AY209" s="170" t="s">
        <v>146</v>
      </c>
      <c r="BK209" s="172">
        <f>SUM(BK210:BK215)</f>
        <v>0</v>
      </c>
    </row>
    <row r="210" spans="1:65" s="2" customFormat="1" ht="16.5" customHeight="1">
      <c r="A210" s="35"/>
      <c r="B210" s="36"/>
      <c r="C210" s="173" t="s">
        <v>326</v>
      </c>
      <c r="D210" s="173" t="s">
        <v>147</v>
      </c>
      <c r="E210" s="174" t="s">
        <v>327</v>
      </c>
      <c r="F210" s="175" t="s">
        <v>328</v>
      </c>
      <c r="G210" s="176" t="s">
        <v>224</v>
      </c>
      <c r="H210" s="177">
        <v>5</v>
      </c>
      <c r="I210" s="178"/>
      <c r="J210" s="179">
        <f>ROUND(I210*H210,2)</f>
        <v>0</v>
      </c>
      <c r="K210" s="180"/>
      <c r="L210" s="40"/>
      <c r="M210" s="181" t="s">
        <v>19</v>
      </c>
      <c r="N210" s="182" t="s">
        <v>44</v>
      </c>
      <c r="O210" s="65"/>
      <c r="P210" s="183">
        <f>O210*H210</f>
        <v>0</v>
      </c>
      <c r="Q210" s="183">
        <v>6.7019999999999996E-2</v>
      </c>
      <c r="R210" s="183">
        <f>Q210*H210</f>
        <v>0.33509999999999995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151</v>
      </c>
      <c r="AT210" s="185" t="s">
        <v>147</v>
      </c>
      <c r="AU210" s="185" t="s">
        <v>83</v>
      </c>
      <c r="AY210" s="18" t="s">
        <v>146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81</v>
      </c>
      <c r="BK210" s="186">
        <f>ROUND(I210*H210,2)</f>
        <v>0</v>
      </c>
      <c r="BL210" s="18" t="s">
        <v>151</v>
      </c>
      <c r="BM210" s="185" t="s">
        <v>329</v>
      </c>
    </row>
    <row r="211" spans="1:65" s="2" customFormat="1" ht="11.25">
      <c r="A211" s="35"/>
      <c r="B211" s="36"/>
      <c r="C211" s="37"/>
      <c r="D211" s="187" t="s">
        <v>153</v>
      </c>
      <c r="E211" s="37"/>
      <c r="F211" s="188" t="s">
        <v>330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153</v>
      </c>
      <c r="AU211" s="18" t="s">
        <v>83</v>
      </c>
    </row>
    <row r="212" spans="1:65" s="13" customFormat="1" ht="11.25">
      <c r="B212" s="192"/>
      <c r="C212" s="193"/>
      <c r="D212" s="187" t="s">
        <v>155</v>
      </c>
      <c r="E212" s="194" t="s">
        <v>19</v>
      </c>
      <c r="F212" s="195" t="s">
        <v>172</v>
      </c>
      <c r="G212" s="193"/>
      <c r="H212" s="196">
        <v>5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155</v>
      </c>
      <c r="AU212" s="202" t="s">
        <v>83</v>
      </c>
      <c r="AV212" s="13" t="s">
        <v>83</v>
      </c>
      <c r="AW212" s="13" t="s">
        <v>33</v>
      </c>
      <c r="AX212" s="13" t="s">
        <v>81</v>
      </c>
      <c r="AY212" s="202" t="s">
        <v>146</v>
      </c>
    </row>
    <row r="213" spans="1:65" s="2" customFormat="1" ht="16.5" customHeight="1">
      <c r="A213" s="35"/>
      <c r="B213" s="36"/>
      <c r="C213" s="214" t="s">
        <v>256</v>
      </c>
      <c r="D213" s="214" t="s">
        <v>183</v>
      </c>
      <c r="E213" s="215" t="s">
        <v>331</v>
      </c>
      <c r="F213" s="216" t="s">
        <v>332</v>
      </c>
      <c r="G213" s="217" t="s">
        <v>224</v>
      </c>
      <c r="H213" s="218">
        <v>5</v>
      </c>
      <c r="I213" s="219"/>
      <c r="J213" s="220">
        <f>ROUND(I213*H213,2)</f>
        <v>0</v>
      </c>
      <c r="K213" s="221"/>
      <c r="L213" s="222"/>
      <c r="M213" s="223" t="s">
        <v>19</v>
      </c>
      <c r="N213" s="224" t="s">
        <v>44</v>
      </c>
      <c r="O213" s="65"/>
      <c r="P213" s="183">
        <f>O213*H213</f>
        <v>0</v>
      </c>
      <c r="Q213" s="183">
        <v>3.322E-2</v>
      </c>
      <c r="R213" s="183">
        <f>Q213*H213</f>
        <v>0.1661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175</v>
      </c>
      <c r="AT213" s="185" t="s">
        <v>183</v>
      </c>
      <c r="AU213" s="185" t="s">
        <v>83</v>
      </c>
      <c r="AY213" s="18" t="s">
        <v>146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81</v>
      </c>
      <c r="BK213" s="186">
        <f>ROUND(I213*H213,2)</f>
        <v>0</v>
      </c>
      <c r="BL213" s="18" t="s">
        <v>151</v>
      </c>
      <c r="BM213" s="185" t="s">
        <v>333</v>
      </c>
    </row>
    <row r="214" spans="1:65" s="2" customFormat="1" ht="11.25">
      <c r="A214" s="35"/>
      <c r="B214" s="36"/>
      <c r="C214" s="37"/>
      <c r="D214" s="187" t="s">
        <v>153</v>
      </c>
      <c r="E214" s="37"/>
      <c r="F214" s="188" t="s">
        <v>332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153</v>
      </c>
      <c r="AU214" s="18" t="s">
        <v>83</v>
      </c>
    </row>
    <row r="215" spans="1:65" s="13" customFormat="1" ht="11.25">
      <c r="B215" s="192"/>
      <c r="C215" s="193"/>
      <c r="D215" s="187" t="s">
        <v>155</v>
      </c>
      <c r="E215" s="194" t="s">
        <v>19</v>
      </c>
      <c r="F215" s="195" t="s">
        <v>172</v>
      </c>
      <c r="G215" s="193"/>
      <c r="H215" s="196">
        <v>5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155</v>
      </c>
      <c r="AU215" s="202" t="s">
        <v>83</v>
      </c>
      <c r="AV215" s="13" t="s">
        <v>83</v>
      </c>
      <c r="AW215" s="13" t="s">
        <v>33</v>
      </c>
      <c r="AX215" s="13" t="s">
        <v>81</v>
      </c>
      <c r="AY215" s="202" t="s">
        <v>146</v>
      </c>
    </row>
    <row r="216" spans="1:65" s="12" customFormat="1" ht="25.9" customHeight="1">
      <c r="B216" s="159"/>
      <c r="C216" s="160"/>
      <c r="D216" s="161" t="s">
        <v>72</v>
      </c>
      <c r="E216" s="162" t="s">
        <v>334</v>
      </c>
      <c r="F216" s="162" t="s">
        <v>335</v>
      </c>
      <c r="G216" s="160"/>
      <c r="H216" s="160"/>
      <c r="I216" s="163"/>
      <c r="J216" s="164">
        <f>BK216</f>
        <v>0</v>
      </c>
      <c r="K216" s="160"/>
      <c r="L216" s="165"/>
      <c r="M216" s="166"/>
      <c r="N216" s="167"/>
      <c r="O216" s="167"/>
      <c r="P216" s="168">
        <f>SUM(P217:P220)</f>
        <v>0</v>
      </c>
      <c r="Q216" s="167"/>
      <c r="R216" s="168">
        <f>SUM(R217:R220)</f>
        <v>0.80600000000000005</v>
      </c>
      <c r="S216" s="167"/>
      <c r="T216" s="169">
        <f>SUM(T217:T220)</f>
        <v>0</v>
      </c>
      <c r="AR216" s="170" t="s">
        <v>81</v>
      </c>
      <c r="AT216" s="171" t="s">
        <v>72</v>
      </c>
      <c r="AU216" s="171" t="s">
        <v>73</v>
      </c>
      <c r="AY216" s="170" t="s">
        <v>146</v>
      </c>
      <c r="BK216" s="172">
        <f>SUM(BK217:BK220)</f>
        <v>0</v>
      </c>
    </row>
    <row r="217" spans="1:65" s="2" customFormat="1" ht="16.5" customHeight="1">
      <c r="A217" s="35"/>
      <c r="B217" s="36"/>
      <c r="C217" s="173" t="s">
        <v>336</v>
      </c>
      <c r="D217" s="173" t="s">
        <v>147</v>
      </c>
      <c r="E217" s="174" t="s">
        <v>337</v>
      </c>
      <c r="F217" s="175" t="s">
        <v>338</v>
      </c>
      <c r="G217" s="176" t="s">
        <v>150</v>
      </c>
      <c r="H217" s="177">
        <v>13</v>
      </c>
      <c r="I217" s="178"/>
      <c r="J217" s="179">
        <f>ROUND(I217*H217,2)</f>
        <v>0</v>
      </c>
      <c r="K217" s="180"/>
      <c r="L217" s="40"/>
      <c r="M217" s="181" t="s">
        <v>19</v>
      </c>
      <c r="N217" s="182" t="s">
        <v>44</v>
      </c>
      <c r="O217" s="65"/>
      <c r="P217" s="183">
        <f>O217*H217</f>
        <v>0</v>
      </c>
      <c r="Q217" s="183">
        <v>6.2E-2</v>
      </c>
      <c r="R217" s="183">
        <f>Q217*H217</f>
        <v>0.80600000000000005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151</v>
      </c>
      <c r="AT217" s="185" t="s">
        <v>147</v>
      </c>
      <c r="AU217" s="185" t="s">
        <v>81</v>
      </c>
      <c r="AY217" s="18" t="s">
        <v>146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81</v>
      </c>
      <c r="BK217" s="186">
        <f>ROUND(I217*H217,2)</f>
        <v>0</v>
      </c>
      <c r="BL217" s="18" t="s">
        <v>151</v>
      </c>
      <c r="BM217" s="185" t="s">
        <v>339</v>
      </c>
    </row>
    <row r="218" spans="1:65" s="2" customFormat="1" ht="11.25">
      <c r="A218" s="35"/>
      <c r="B218" s="36"/>
      <c r="C218" s="37"/>
      <c r="D218" s="187" t="s">
        <v>153</v>
      </c>
      <c r="E218" s="37"/>
      <c r="F218" s="188" t="s">
        <v>338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153</v>
      </c>
      <c r="AU218" s="18" t="s">
        <v>81</v>
      </c>
    </row>
    <row r="219" spans="1:65" s="2" customFormat="1" ht="16.5" customHeight="1">
      <c r="A219" s="35"/>
      <c r="B219" s="36"/>
      <c r="C219" s="214" t="s">
        <v>260</v>
      </c>
      <c r="D219" s="214" t="s">
        <v>183</v>
      </c>
      <c r="E219" s="215" t="s">
        <v>340</v>
      </c>
      <c r="F219" s="216" t="s">
        <v>341</v>
      </c>
      <c r="G219" s="217" t="s">
        <v>342</v>
      </c>
      <c r="H219" s="218">
        <v>1215.5</v>
      </c>
      <c r="I219" s="219"/>
      <c r="J219" s="220">
        <f>ROUND(I219*H219,2)</f>
        <v>0</v>
      </c>
      <c r="K219" s="221"/>
      <c r="L219" s="222"/>
      <c r="M219" s="223" t="s">
        <v>19</v>
      </c>
      <c r="N219" s="224" t="s">
        <v>44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175</v>
      </c>
      <c r="AT219" s="185" t="s">
        <v>183</v>
      </c>
      <c r="AU219" s="185" t="s">
        <v>81</v>
      </c>
      <c r="AY219" s="18" t="s">
        <v>146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81</v>
      </c>
      <c r="BK219" s="186">
        <f>ROUND(I219*H219,2)</f>
        <v>0</v>
      </c>
      <c r="BL219" s="18" t="s">
        <v>151</v>
      </c>
      <c r="BM219" s="185" t="s">
        <v>343</v>
      </c>
    </row>
    <row r="220" spans="1:65" s="2" customFormat="1" ht="11.25">
      <c r="A220" s="35"/>
      <c r="B220" s="36"/>
      <c r="C220" s="37"/>
      <c r="D220" s="187" t="s">
        <v>153</v>
      </c>
      <c r="E220" s="37"/>
      <c r="F220" s="188" t="s">
        <v>341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153</v>
      </c>
      <c r="AU220" s="18" t="s">
        <v>81</v>
      </c>
    </row>
    <row r="221" spans="1:65" s="12" customFormat="1" ht="25.9" customHeight="1">
      <c r="B221" s="159"/>
      <c r="C221" s="160"/>
      <c r="D221" s="161" t="s">
        <v>72</v>
      </c>
      <c r="E221" s="162" t="s">
        <v>344</v>
      </c>
      <c r="F221" s="162" t="s">
        <v>345</v>
      </c>
      <c r="G221" s="160"/>
      <c r="H221" s="160"/>
      <c r="I221" s="163"/>
      <c r="J221" s="164">
        <f>BK221</f>
        <v>0</v>
      </c>
      <c r="K221" s="160"/>
      <c r="L221" s="165"/>
      <c r="M221" s="166"/>
      <c r="N221" s="167"/>
      <c r="O221" s="167"/>
      <c r="P221" s="168">
        <f>SUM(P222:P229)</f>
        <v>0</v>
      </c>
      <c r="Q221" s="167"/>
      <c r="R221" s="168">
        <f>SUM(R222:R229)</f>
        <v>5.0540000000000002E-2</v>
      </c>
      <c r="S221" s="167"/>
      <c r="T221" s="169">
        <f>SUM(T222:T229)</f>
        <v>0</v>
      </c>
      <c r="AR221" s="170" t="s">
        <v>81</v>
      </c>
      <c r="AT221" s="171" t="s">
        <v>72</v>
      </c>
      <c r="AU221" s="171" t="s">
        <v>73</v>
      </c>
      <c r="AY221" s="170" t="s">
        <v>146</v>
      </c>
      <c r="BK221" s="172">
        <f>SUM(BK222:BK229)</f>
        <v>0</v>
      </c>
    </row>
    <row r="222" spans="1:65" s="2" customFormat="1" ht="16.5" customHeight="1">
      <c r="A222" s="35"/>
      <c r="B222" s="36"/>
      <c r="C222" s="173" t="s">
        <v>346</v>
      </c>
      <c r="D222" s="173" t="s">
        <v>147</v>
      </c>
      <c r="E222" s="174" t="s">
        <v>347</v>
      </c>
      <c r="F222" s="175" t="s">
        <v>348</v>
      </c>
      <c r="G222" s="176" t="s">
        <v>180</v>
      </c>
      <c r="H222" s="177">
        <v>2</v>
      </c>
      <c r="I222" s="178"/>
      <c r="J222" s="179">
        <f>ROUND(I222*H222,2)</f>
        <v>0</v>
      </c>
      <c r="K222" s="180"/>
      <c r="L222" s="40"/>
      <c r="M222" s="181" t="s">
        <v>19</v>
      </c>
      <c r="N222" s="182" t="s">
        <v>44</v>
      </c>
      <c r="O222" s="65"/>
      <c r="P222" s="183">
        <f>O222*H222</f>
        <v>0</v>
      </c>
      <c r="Q222" s="183">
        <v>4.6999999999999999E-4</v>
      </c>
      <c r="R222" s="183">
        <f>Q222*H222</f>
        <v>9.3999999999999997E-4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151</v>
      </c>
      <c r="AT222" s="185" t="s">
        <v>147</v>
      </c>
      <c r="AU222" s="185" t="s">
        <v>81</v>
      </c>
      <c r="AY222" s="18" t="s">
        <v>146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81</v>
      </c>
      <c r="BK222" s="186">
        <f>ROUND(I222*H222,2)</f>
        <v>0</v>
      </c>
      <c r="BL222" s="18" t="s">
        <v>151</v>
      </c>
      <c r="BM222" s="185" t="s">
        <v>349</v>
      </c>
    </row>
    <row r="223" spans="1:65" s="2" customFormat="1" ht="11.25">
      <c r="A223" s="35"/>
      <c r="B223" s="36"/>
      <c r="C223" s="37"/>
      <c r="D223" s="187" t="s">
        <v>153</v>
      </c>
      <c r="E223" s="37"/>
      <c r="F223" s="188" t="s">
        <v>348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153</v>
      </c>
      <c r="AU223" s="18" t="s">
        <v>81</v>
      </c>
    </row>
    <row r="224" spans="1:65" s="2" customFormat="1" ht="16.5" customHeight="1">
      <c r="A224" s="35"/>
      <c r="B224" s="36"/>
      <c r="C224" s="214" t="s">
        <v>263</v>
      </c>
      <c r="D224" s="214" t="s">
        <v>183</v>
      </c>
      <c r="E224" s="215" t="s">
        <v>350</v>
      </c>
      <c r="F224" s="216" t="s">
        <v>351</v>
      </c>
      <c r="G224" s="217" t="s">
        <v>180</v>
      </c>
      <c r="H224" s="218">
        <v>2</v>
      </c>
      <c r="I224" s="219"/>
      <c r="J224" s="220">
        <f>ROUND(I224*H224,2)</f>
        <v>0</v>
      </c>
      <c r="K224" s="221"/>
      <c r="L224" s="222"/>
      <c r="M224" s="223" t="s">
        <v>19</v>
      </c>
      <c r="N224" s="224" t="s">
        <v>44</v>
      </c>
      <c r="O224" s="65"/>
      <c r="P224" s="183">
        <f>O224*H224</f>
        <v>0</v>
      </c>
      <c r="Q224" s="183">
        <v>1.0999999999999999E-2</v>
      </c>
      <c r="R224" s="183">
        <f>Q224*H224</f>
        <v>2.1999999999999999E-2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175</v>
      </c>
      <c r="AT224" s="185" t="s">
        <v>183</v>
      </c>
      <c r="AU224" s="185" t="s">
        <v>81</v>
      </c>
      <c r="AY224" s="18" t="s">
        <v>146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81</v>
      </c>
      <c r="BK224" s="186">
        <f>ROUND(I224*H224,2)</f>
        <v>0</v>
      </c>
      <c r="BL224" s="18" t="s">
        <v>151</v>
      </c>
      <c r="BM224" s="185" t="s">
        <v>352</v>
      </c>
    </row>
    <row r="225" spans="1:65" s="2" customFormat="1" ht="11.25">
      <c r="A225" s="35"/>
      <c r="B225" s="36"/>
      <c r="C225" s="37"/>
      <c r="D225" s="187" t="s">
        <v>153</v>
      </c>
      <c r="E225" s="37"/>
      <c r="F225" s="188" t="s">
        <v>351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153</v>
      </c>
      <c r="AU225" s="18" t="s">
        <v>81</v>
      </c>
    </row>
    <row r="226" spans="1:65" s="2" customFormat="1" ht="16.5" customHeight="1">
      <c r="A226" s="35"/>
      <c r="B226" s="36"/>
      <c r="C226" s="173" t="s">
        <v>353</v>
      </c>
      <c r="D226" s="173" t="s">
        <v>147</v>
      </c>
      <c r="E226" s="174" t="s">
        <v>354</v>
      </c>
      <c r="F226" s="175" t="s">
        <v>355</v>
      </c>
      <c r="G226" s="176" t="s">
        <v>180</v>
      </c>
      <c r="H226" s="177">
        <v>2</v>
      </c>
      <c r="I226" s="178"/>
      <c r="J226" s="179">
        <f>ROUND(I226*H226,2)</f>
        <v>0</v>
      </c>
      <c r="K226" s="180"/>
      <c r="L226" s="40"/>
      <c r="M226" s="181" t="s">
        <v>19</v>
      </c>
      <c r="N226" s="182" t="s">
        <v>44</v>
      </c>
      <c r="O226" s="65"/>
      <c r="P226" s="183">
        <f>O226*H226</f>
        <v>0</v>
      </c>
      <c r="Q226" s="183">
        <v>0</v>
      </c>
      <c r="R226" s="183">
        <f>Q226*H226</f>
        <v>0</v>
      </c>
      <c r="S226" s="183">
        <v>0</v>
      </c>
      <c r="T226" s="18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85" t="s">
        <v>151</v>
      </c>
      <c r="AT226" s="185" t="s">
        <v>147</v>
      </c>
      <c r="AU226" s="185" t="s">
        <v>81</v>
      </c>
      <c r="AY226" s="18" t="s">
        <v>146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18" t="s">
        <v>81</v>
      </c>
      <c r="BK226" s="186">
        <f>ROUND(I226*H226,2)</f>
        <v>0</v>
      </c>
      <c r="BL226" s="18" t="s">
        <v>151</v>
      </c>
      <c r="BM226" s="185" t="s">
        <v>356</v>
      </c>
    </row>
    <row r="227" spans="1:65" s="2" customFormat="1" ht="11.25">
      <c r="A227" s="35"/>
      <c r="B227" s="36"/>
      <c r="C227" s="37"/>
      <c r="D227" s="187" t="s">
        <v>153</v>
      </c>
      <c r="E227" s="37"/>
      <c r="F227" s="188" t="s">
        <v>355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153</v>
      </c>
      <c r="AU227" s="18" t="s">
        <v>81</v>
      </c>
    </row>
    <row r="228" spans="1:65" s="2" customFormat="1" ht="24.2" customHeight="1">
      <c r="A228" s="35"/>
      <c r="B228" s="36"/>
      <c r="C228" s="214" t="s">
        <v>267</v>
      </c>
      <c r="D228" s="214" t="s">
        <v>183</v>
      </c>
      <c r="E228" s="215" t="s">
        <v>357</v>
      </c>
      <c r="F228" s="216" t="s">
        <v>358</v>
      </c>
      <c r="G228" s="217" t="s">
        <v>180</v>
      </c>
      <c r="H228" s="218">
        <v>2</v>
      </c>
      <c r="I228" s="219"/>
      <c r="J228" s="220">
        <f>ROUND(I228*H228,2)</f>
        <v>0</v>
      </c>
      <c r="K228" s="221"/>
      <c r="L228" s="222"/>
      <c r="M228" s="223" t="s">
        <v>19</v>
      </c>
      <c r="N228" s="224" t="s">
        <v>44</v>
      </c>
      <c r="O228" s="65"/>
      <c r="P228" s="183">
        <f>O228*H228</f>
        <v>0</v>
      </c>
      <c r="Q228" s="183">
        <v>1.38E-2</v>
      </c>
      <c r="R228" s="183">
        <f>Q228*H228</f>
        <v>2.76E-2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175</v>
      </c>
      <c r="AT228" s="185" t="s">
        <v>183</v>
      </c>
      <c r="AU228" s="185" t="s">
        <v>81</v>
      </c>
      <c r="AY228" s="18" t="s">
        <v>146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81</v>
      </c>
      <c r="BK228" s="186">
        <f>ROUND(I228*H228,2)</f>
        <v>0</v>
      </c>
      <c r="BL228" s="18" t="s">
        <v>151</v>
      </c>
      <c r="BM228" s="185" t="s">
        <v>359</v>
      </c>
    </row>
    <row r="229" spans="1:65" s="2" customFormat="1" ht="19.5">
      <c r="A229" s="35"/>
      <c r="B229" s="36"/>
      <c r="C229" s="37"/>
      <c r="D229" s="187" t="s">
        <v>153</v>
      </c>
      <c r="E229" s="37"/>
      <c r="F229" s="188" t="s">
        <v>358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153</v>
      </c>
      <c r="AU229" s="18" t="s">
        <v>81</v>
      </c>
    </row>
    <row r="230" spans="1:65" s="12" customFormat="1" ht="25.9" customHeight="1">
      <c r="B230" s="159"/>
      <c r="C230" s="160"/>
      <c r="D230" s="161" t="s">
        <v>72</v>
      </c>
      <c r="E230" s="162" t="s">
        <v>360</v>
      </c>
      <c r="F230" s="162" t="s">
        <v>361</v>
      </c>
      <c r="G230" s="160"/>
      <c r="H230" s="160"/>
      <c r="I230" s="163"/>
      <c r="J230" s="164">
        <f>BK230</f>
        <v>0</v>
      </c>
      <c r="K230" s="160"/>
      <c r="L230" s="165"/>
      <c r="M230" s="166"/>
      <c r="N230" s="167"/>
      <c r="O230" s="167"/>
      <c r="P230" s="168">
        <f>SUM(P231:P242)</f>
        <v>0</v>
      </c>
      <c r="Q230" s="167"/>
      <c r="R230" s="168">
        <f>SUM(R231:R242)</f>
        <v>0.153587</v>
      </c>
      <c r="S230" s="167"/>
      <c r="T230" s="169">
        <f>SUM(T231:T242)</f>
        <v>0</v>
      </c>
      <c r="AR230" s="170" t="s">
        <v>81</v>
      </c>
      <c r="AT230" s="171" t="s">
        <v>72</v>
      </c>
      <c r="AU230" s="171" t="s">
        <v>73</v>
      </c>
      <c r="AY230" s="170" t="s">
        <v>146</v>
      </c>
      <c r="BK230" s="172">
        <f>SUM(BK231:BK242)</f>
        <v>0</v>
      </c>
    </row>
    <row r="231" spans="1:65" s="2" customFormat="1" ht="16.5" customHeight="1">
      <c r="A231" s="35"/>
      <c r="B231" s="36"/>
      <c r="C231" s="173" t="s">
        <v>362</v>
      </c>
      <c r="D231" s="173" t="s">
        <v>147</v>
      </c>
      <c r="E231" s="174" t="s">
        <v>363</v>
      </c>
      <c r="F231" s="175" t="s">
        <v>364</v>
      </c>
      <c r="G231" s="176" t="s">
        <v>224</v>
      </c>
      <c r="H231" s="177">
        <v>13</v>
      </c>
      <c r="I231" s="178"/>
      <c r="J231" s="179">
        <f>ROUND(I231*H231,2)</f>
        <v>0</v>
      </c>
      <c r="K231" s="180"/>
      <c r="L231" s="40"/>
      <c r="M231" s="181" t="s">
        <v>19</v>
      </c>
      <c r="N231" s="182" t="s">
        <v>44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151</v>
      </c>
      <c r="AT231" s="185" t="s">
        <v>147</v>
      </c>
      <c r="AU231" s="185" t="s">
        <v>81</v>
      </c>
      <c r="AY231" s="18" t="s">
        <v>146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81</v>
      </c>
      <c r="BK231" s="186">
        <f>ROUND(I231*H231,2)</f>
        <v>0</v>
      </c>
      <c r="BL231" s="18" t="s">
        <v>151</v>
      </c>
      <c r="BM231" s="185" t="s">
        <v>365</v>
      </c>
    </row>
    <row r="232" spans="1:65" s="2" customFormat="1" ht="11.25">
      <c r="A232" s="35"/>
      <c r="B232" s="36"/>
      <c r="C232" s="37"/>
      <c r="D232" s="187" t="s">
        <v>153</v>
      </c>
      <c r="E232" s="37"/>
      <c r="F232" s="188" t="s">
        <v>364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153</v>
      </c>
      <c r="AU232" s="18" t="s">
        <v>81</v>
      </c>
    </row>
    <row r="233" spans="1:65" s="2" customFormat="1" ht="21.75" customHeight="1">
      <c r="A233" s="35"/>
      <c r="B233" s="36"/>
      <c r="C233" s="214" t="s">
        <v>270</v>
      </c>
      <c r="D233" s="214" t="s">
        <v>183</v>
      </c>
      <c r="E233" s="215" t="s">
        <v>366</v>
      </c>
      <c r="F233" s="216" t="s">
        <v>367</v>
      </c>
      <c r="G233" s="217" t="s">
        <v>180</v>
      </c>
      <c r="H233" s="218">
        <v>2</v>
      </c>
      <c r="I233" s="219"/>
      <c r="J233" s="220">
        <f>ROUND(I233*H233,2)</f>
        <v>0</v>
      </c>
      <c r="K233" s="221"/>
      <c r="L233" s="222"/>
      <c r="M233" s="223" t="s">
        <v>19</v>
      </c>
      <c r="N233" s="224" t="s">
        <v>44</v>
      </c>
      <c r="O233" s="65"/>
      <c r="P233" s="183">
        <f>O233*H233</f>
        <v>0</v>
      </c>
      <c r="Q233" s="183">
        <v>3.4360000000000002E-2</v>
      </c>
      <c r="R233" s="183">
        <f>Q233*H233</f>
        <v>6.8720000000000003E-2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175</v>
      </c>
      <c r="AT233" s="185" t="s">
        <v>183</v>
      </c>
      <c r="AU233" s="185" t="s">
        <v>81</v>
      </c>
      <c r="AY233" s="18" t="s">
        <v>146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81</v>
      </c>
      <c r="BK233" s="186">
        <f>ROUND(I233*H233,2)</f>
        <v>0</v>
      </c>
      <c r="BL233" s="18" t="s">
        <v>151</v>
      </c>
      <c r="BM233" s="185" t="s">
        <v>368</v>
      </c>
    </row>
    <row r="234" spans="1:65" s="2" customFormat="1" ht="11.25">
      <c r="A234" s="35"/>
      <c r="B234" s="36"/>
      <c r="C234" s="37"/>
      <c r="D234" s="187" t="s">
        <v>153</v>
      </c>
      <c r="E234" s="37"/>
      <c r="F234" s="188" t="s">
        <v>367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153</v>
      </c>
      <c r="AU234" s="18" t="s">
        <v>81</v>
      </c>
    </row>
    <row r="235" spans="1:65" s="2" customFormat="1" ht="21.75" customHeight="1">
      <c r="A235" s="35"/>
      <c r="B235" s="36"/>
      <c r="C235" s="214" t="s">
        <v>369</v>
      </c>
      <c r="D235" s="214" t="s">
        <v>183</v>
      </c>
      <c r="E235" s="215" t="s">
        <v>370</v>
      </c>
      <c r="F235" s="216" t="s">
        <v>371</v>
      </c>
      <c r="G235" s="217" t="s">
        <v>180</v>
      </c>
      <c r="H235" s="218">
        <v>1</v>
      </c>
      <c r="I235" s="219"/>
      <c r="J235" s="220">
        <f>ROUND(I235*H235,2)</f>
        <v>0</v>
      </c>
      <c r="K235" s="221"/>
      <c r="L235" s="222"/>
      <c r="M235" s="223" t="s">
        <v>19</v>
      </c>
      <c r="N235" s="224" t="s">
        <v>44</v>
      </c>
      <c r="O235" s="65"/>
      <c r="P235" s="183">
        <f>O235*H235</f>
        <v>0</v>
      </c>
      <c r="Q235" s="183">
        <v>3.4360000000000002E-2</v>
      </c>
      <c r="R235" s="183">
        <f>Q235*H235</f>
        <v>3.4360000000000002E-2</v>
      </c>
      <c r="S235" s="183">
        <v>0</v>
      </c>
      <c r="T235" s="18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185" t="s">
        <v>175</v>
      </c>
      <c r="AT235" s="185" t="s">
        <v>183</v>
      </c>
      <c r="AU235" s="185" t="s">
        <v>81</v>
      </c>
      <c r="AY235" s="18" t="s">
        <v>146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18" t="s">
        <v>81</v>
      </c>
      <c r="BK235" s="186">
        <f>ROUND(I235*H235,2)</f>
        <v>0</v>
      </c>
      <c r="BL235" s="18" t="s">
        <v>151</v>
      </c>
      <c r="BM235" s="185" t="s">
        <v>372</v>
      </c>
    </row>
    <row r="236" spans="1:65" s="2" customFormat="1" ht="11.25">
      <c r="A236" s="35"/>
      <c r="B236" s="36"/>
      <c r="C236" s="37"/>
      <c r="D236" s="187" t="s">
        <v>153</v>
      </c>
      <c r="E236" s="37"/>
      <c r="F236" s="188" t="s">
        <v>371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153</v>
      </c>
      <c r="AU236" s="18" t="s">
        <v>81</v>
      </c>
    </row>
    <row r="237" spans="1:65" s="2" customFormat="1" ht="16.5" customHeight="1">
      <c r="A237" s="35"/>
      <c r="B237" s="36"/>
      <c r="C237" s="173" t="s">
        <v>276</v>
      </c>
      <c r="D237" s="173" t="s">
        <v>147</v>
      </c>
      <c r="E237" s="174" t="s">
        <v>373</v>
      </c>
      <c r="F237" s="175" t="s">
        <v>374</v>
      </c>
      <c r="G237" s="176" t="s">
        <v>224</v>
      </c>
      <c r="H237" s="177">
        <v>6.7</v>
      </c>
      <c r="I237" s="178"/>
      <c r="J237" s="179">
        <f>ROUND(I237*H237,2)</f>
        <v>0</v>
      </c>
      <c r="K237" s="180"/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2.4099999999999998E-3</v>
      </c>
      <c r="R237" s="183">
        <f>Q237*H237</f>
        <v>1.6146999999999998E-2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151</v>
      </c>
      <c r="AT237" s="185" t="s">
        <v>147</v>
      </c>
      <c r="AU237" s="185" t="s">
        <v>81</v>
      </c>
      <c r="AY237" s="18" t="s">
        <v>146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151</v>
      </c>
      <c r="BM237" s="185" t="s">
        <v>375</v>
      </c>
    </row>
    <row r="238" spans="1:65" s="2" customFormat="1" ht="11.25">
      <c r="A238" s="35"/>
      <c r="B238" s="36"/>
      <c r="C238" s="37"/>
      <c r="D238" s="187" t="s">
        <v>153</v>
      </c>
      <c r="E238" s="37"/>
      <c r="F238" s="188" t="s">
        <v>374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153</v>
      </c>
      <c r="AU238" s="18" t="s">
        <v>81</v>
      </c>
    </row>
    <row r="239" spans="1:65" s="2" customFormat="1" ht="21.75" customHeight="1">
      <c r="A239" s="35"/>
      <c r="B239" s="36"/>
      <c r="C239" s="214" t="s">
        <v>376</v>
      </c>
      <c r="D239" s="214" t="s">
        <v>183</v>
      </c>
      <c r="E239" s="215" t="s">
        <v>377</v>
      </c>
      <c r="F239" s="216" t="s">
        <v>378</v>
      </c>
      <c r="G239" s="217" t="s">
        <v>180</v>
      </c>
      <c r="H239" s="218">
        <v>1</v>
      </c>
      <c r="I239" s="219"/>
      <c r="J239" s="220">
        <f>ROUND(I239*H239,2)</f>
        <v>0</v>
      </c>
      <c r="K239" s="221"/>
      <c r="L239" s="222"/>
      <c r="M239" s="223" t="s">
        <v>19</v>
      </c>
      <c r="N239" s="224" t="s">
        <v>44</v>
      </c>
      <c r="O239" s="65"/>
      <c r="P239" s="183">
        <f>O239*H239</f>
        <v>0</v>
      </c>
      <c r="Q239" s="183">
        <v>1.7180000000000001E-2</v>
      </c>
      <c r="R239" s="183">
        <f>Q239*H239</f>
        <v>1.7180000000000001E-2</v>
      </c>
      <c r="S239" s="183">
        <v>0</v>
      </c>
      <c r="T239" s="18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85" t="s">
        <v>175</v>
      </c>
      <c r="AT239" s="185" t="s">
        <v>183</v>
      </c>
      <c r="AU239" s="185" t="s">
        <v>81</v>
      </c>
      <c r="AY239" s="18" t="s">
        <v>146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18" t="s">
        <v>81</v>
      </c>
      <c r="BK239" s="186">
        <f>ROUND(I239*H239,2)</f>
        <v>0</v>
      </c>
      <c r="BL239" s="18" t="s">
        <v>151</v>
      </c>
      <c r="BM239" s="185" t="s">
        <v>379</v>
      </c>
    </row>
    <row r="240" spans="1:65" s="2" customFormat="1" ht="11.25">
      <c r="A240" s="35"/>
      <c r="B240" s="36"/>
      <c r="C240" s="37"/>
      <c r="D240" s="187" t="s">
        <v>153</v>
      </c>
      <c r="E240" s="37"/>
      <c r="F240" s="188" t="s">
        <v>378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153</v>
      </c>
      <c r="AU240" s="18" t="s">
        <v>81</v>
      </c>
    </row>
    <row r="241" spans="1:65" s="2" customFormat="1" ht="21.75" customHeight="1">
      <c r="A241" s="35"/>
      <c r="B241" s="36"/>
      <c r="C241" s="214" t="s">
        <v>280</v>
      </c>
      <c r="D241" s="214" t="s">
        <v>183</v>
      </c>
      <c r="E241" s="215" t="s">
        <v>380</v>
      </c>
      <c r="F241" s="216" t="s">
        <v>381</v>
      </c>
      <c r="G241" s="217" t="s">
        <v>180</v>
      </c>
      <c r="H241" s="218">
        <v>1</v>
      </c>
      <c r="I241" s="219"/>
      <c r="J241" s="220">
        <f>ROUND(I241*H241,2)</f>
        <v>0</v>
      </c>
      <c r="K241" s="221"/>
      <c r="L241" s="222"/>
      <c r="M241" s="223" t="s">
        <v>19</v>
      </c>
      <c r="N241" s="224" t="s">
        <v>44</v>
      </c>
      <c r="O241" s="65"/>
      <c r="P241" s="183">
        <f>O241*H241</f>
        <v>0</v>
      </c>
      <c r="Q241" s="183">
        <v>1.7180000000000001E-2</v>
      </c>
      <c r="R241" s="183">
        <f>Q241*H241</f>
        <v>1.7180000000000001E-2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175</v>
      </c>
      <c r="AT241" s="185" t="s">
        <v>183</v>
      </c>
      <c r="AU241" s="185" t="s">
        <v>81</v>
      </c>
      <c r="AY241" s="18" t="s">
        <v>146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81</v>
      </c>
      <c r="BK241" s="186">
        <f>ROUND(I241*H241,2)</f>
        <v>0</v>
      </c>
      <c r="BL241" s="18" t="s">
        <v>151</v>
      </c>
      <c r="BM241" s="185" t="s">
        <v>382</v>
      </c>
    </row>
    <row r="242" spans="1:65" s="2" customFormat="1" ht="11.25">
      <c r="A242" s="35"/>
      <c r="B242" s="36"/>
      <c r="C242" s="37"/>
      <c r="D242" s="187" t="s">
        <v>153</v>
      </c>
      <c r="E242" s="37"/>
      <c r="F242" s="188" t="s">
        <v>381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153</v>
      </c>
      <c r="AU242" s="18" t="s">
        <v>81</v>
      </c>
    </row>
    <row r="243" spans="1:65" s="12" customFormat="1" ht="25.9" customHeight="1">
      <c r="B243" s="159"/>
      <c r="C243" s="160"/>
      <c r="D243" s="161" t="s">
        <v>72</v>
      </c>
      <c r="E243" s="162" t="s">
        <v>383</v>
      </c>
      <c r="F243" s="162" t="s">
        <v>384</v>
      </c>
      <c r="G243" s="160"/>
      <c r="H243" s="160"/>
      <c r="I243" s="163"/>
      <c r="J243" s="164">
        <f>BK243</f>
        <v>0</v>
      </c>
      <c r="K243" s="160"/>
      <c r="L243" s="165"/>
      <c r="M243" s="166"/>
      <c r="N243" s="167"/>
      <c r="O243" s="167"/>
      <c r="P243" s="168">
        <f>SUM(P244:P245)</f>
        <v>0</v>
      </c>
      <c r="Q243" s="167"/>
      <c r="R243" s="168">
        <f>SUM(R244:R245)</f>
        <v>1.38E-2</v>
      </c>
      <c r="S243" s="167"/>
      <c r="T243" s="169">
        <f>SUM(T244:T245)</f>
        <v>0</v>
      </c>
      <c r="AR243" s="170" t="s">
        <v>81</v>
      </c>
      <c r="AT243" s="171" t="s">
        <v>72</v>
      </c>
      <c r="AU243" s="171" t="s">
        <v>73</v>
      </c>
      <c r="AY243" s="170" t="s">
        <v>146</v>
      </c>
      <c r="BK243" s="172">
        <f>SUM(BK244:BK245)</f>
        <v>0</v>
      </c>
    </row>
    <row r="244" spans="1:65" s="2" customFormat="1" ht="16.5" customHeight="1">
      <c r="A244" s="35"/>
      <c r="B244" s="36"/>
      <c r="C244" s="214" t="s">
        <v>385</v>
      </c>
      <c r="D244" s="214" t="s">
        <v>183</v>
      </c>
      <c r="E244" s="215" t="s">
        <v>386</v>
      </c>
      <c r="F244" s="216" t="s">
        <v>387</v>
      </c>
      <c r="G244" s="217" t="s">
        <v>180</v>
      </c>
      <c r="H244" s="218">
        <v>1</v>
      </c>
      <c r="I244" s="219"/>
      <c r="J244" s="220">
        <f>ROUND(I244*H244,2)</f>
        <v>0</v>
      </c>
      <c r="K244" s="221"/>
      <c r="L244" s="222"/>
      <c r="M244" s="223" t="s">
        <v>19</v>
      </c>
      <c r="N244" s="224" t="s">
        <v>44</v>
      </c>
      <c r="O244" s="65"/>
      <c r="P244" s="183">
        <f>O244*H244</f>
        <v>0</v>
      </c>
      <c r="Q244" s="183">
        <v>1.38E-2</v>
      </c>
      <c r="R244" s="183">
        <f>Q244*H244</f>
        <v>1.38E-2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175</v>
      </c>
      <c r="AT244" s="185" t="s">
        <v>183</v>
      </c>
      <c r="AU244" s="185" t="s">
        <v>81</v>
      </c>
      <c r="AY244" s="18" t="s">
        <v>146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81</v>
      </c>
      <c r="BK244" s="186">
        <f>ROUND(I244*H244,2)</f>
        <v>0</v>
      </c>
      <c r="BL244" s="18" t="s">
        <v>151</v>
      </c>
      <c r="BM244" s="185" t="s">
        <v>388</v>
      </c>
    </row>
    <row r="245" spans="1:65" s="2" customFormat="1" ht="11.25">
      <c r="A245" s="35"/>
      <c r="B245" s="36"/>
      <c r="C245" s="37"/>
      <c r="D245" s="187" t="s">
        <v>153</v>
      </c>
      <c r="E245" s="37"/>
      <c r="F245" s="188" t="s">
        <v>387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153</v>
      </c>
      <c r="AU245" s="18" t="s">
        <v>81</v>
      </c>
    </row>
    <row r="246" spans="1:65" s="12" customFormat="1" ht="25.9" customHeight="1">
      <c r="B246" s="159"/>
      <c r="C246" s="160"/>
      <c r="D246" s="161" t="s">
        <v>72</v>
      </c>
      <c r="E246" s="162" t="s">
        <v>389</v>
      </c>
      <c r="F246" s="162" t="s">
        <v>390</v>
      </c>
      <c r="G246" s="160"/>
      <c r="H246" s="160"/>
      <c r="I246" s="163"/>
      <c r="J246" s="164">
        <f>BK246</f>
        <v>0</v>
      </c>
      <c r="K246" s="160"/>
      <c r="L246" s="165"/>
      <c r="M246" s="166"/>
      <c r="N246" s="167"/>
      <c r="O246" s="167"/>
      <c r="P246" s="168">
        <f>SUM(P247:P248)</f>
        <v>0</v>
      </c>
      <c r="Q246" s="167"/>
      <c r="R246" s="168">
        <f>SUM(R247:R248)</f>
        <v>0</v>
      </c>
      <c r="S246" s="167"/>
      <c r="T246" s="169">
        <f>SUM(T247:T248)</f>
        <v>0</v>
      </c>
      <c r="AR246" s="170" t="s">
        <v>81</v>
      </c>
      <c r="AT246" s="171" t="s">
        <v>72</v>
      </c>
      <c r="AU246" s="171" t="s">
        <v>73</v>
      </c>
      <c r="AY246" s="170" t="s">
        <v>146</v>
      </c>
      <c r="BK246" s="172">
        <f>SUM(BK247:BK248)</f>
        <v>0</v>
      </c>
    </row>
    <row r="247" spans="1:65" s="2" customFormat="1" ht="24.2" customHeight="1">
      <c r="A247" s="35"/>
      <c r="B247" s="36"/>
      <c r="C247" s="173" t="s">
        <v>285</v>
      </c>
      <c r="D247" s="173" t="s">
        <v>147</v>
      </c>
      <c r="E247" s="174" t="s">
        <v>391</v>
      </c>
      <c r="F247" s="175" t="s">
        <v>392</v>
      </c>
      <c r="G247" s="176" t="s">
        <v>159</v>
      </c>
      <c r="H247" s="177">
        <v>103.5</v>
      </c>
      <c r="I247" s="178"/>
      <c r="J247" s="179">
        <f>ROUND(I247*H247,2)</f>
        <v>0</v>
      </c>
      <c r="K247" s="180"/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151</v>
      </c>
      <c r="AT247" s="185" t="s">
        <v>147</v>
      </c>
      <c r="AU247" s="185" t="s">
        <v>81</v>
      </c>
      <c r="AY247" s="18" t="s">
        <v>146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151</v>
      </c>
      <c r="BM247" s="185" t="s">
        <v>393</v>
      </c>
    </row>
    <row r="248" spans="1:65" s="2" customFormat="1" ht="19.5">
      <c r="A248" s="35"/>
      <c r="B248" s="36"/>
      <c r="C248" s="37"/>
      <c r="D248" s="187" t="s">
        <v>153</v>
      </c>
      <c r="E248" s="37"/>
      <c r="F248" s="188" t="s">
        <v>392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153</v>
      </c>
      <c r="AU248" s="18" t="s">
        <v>81</v>
      </c>
    </row>
    <row r="249" spans="1:65" s="12" customFormat="1" ht="25.9" customHeight="1">
      <c r="B249" s="159"/>
      <c r="C249" s="160"/>
      <c r="D249" s="161" t="s">
        <v>72</v>
      </c>
      <c r="E249" s="162" t="s">
        <v>183</v>
      </c>
      <c r="F249" s="162" t="s">
        <v>394</v>
      </c>
      <c r="G249" s="160"/>
      <c r="H249" s="160"/>
      <c r="I249" s="163"/>
      <c r="J249" s="164">
        <f>BK249</f>
        <v>0</v>
      </c>
      <c r="K249" s="160"/>
      <c r="L249" s="165"/>
      <c r="M249" s="166"/>
      <c r="N249" s="167"/>
      <c r="O249" s="167"/>
      <c r="P249" s="168">
        <f>P250</f>
        <v>0</v>
      </c>
      <c r="Q249" s="167"/>
      <c r="R249" s="168">
        <f>R250</f>
        <v>0</v>
      </c>
      <c r="S249" s="167"/>
      <c r="T249" s="169">
        <f>T250</f>
        <v>0</v>
      </c>
      <c r="AR249" s="170" t="s">
        <v>163</v>
      </c>
      <c r="AT249" s="171" t="s">
        <v>72</v>
      </c>
      <c r="AU249" s="171" t="s">
        <v>73</v>
      </c>
      <c r="AY249" s="170" t="s">
        <v>146</v>
      </c>
      <c r="BK249" s="172">
        <f>BK250</f>
        <v>0</v>
      </c>
    </row>
    <row r="250" spans="1:65" s="12" customFormat="1" ht="22.9" customHeight="1">
      <c r="B250" s="159"/>
      <c r="C250" s="160"/>
      <c r="D250" s="161" t="s">
        <v>72</v>
      </c>
      <c r="E250" s="225" t="s">
        <v>395</v>
      </c>
      <c r="F250" s="225" t="s">
        <v>396</v>
      </c>
      <c r="G250" s="160"/>
      <c r="H250" s="160"/>
      <c r="I250" s="163"/>
      <c r="J250" s="226">
        <f>BK250</f>
        <v>0</v>
      </c>
      <c r="K250" s="160"/>
      <c r="L250" s="165"/>
      <c r="M250" s="227"/>
      <c r="N250" s="228"/>
      <c r="O250" s="228"/>
      <c r="P250" s="229">
        <v>0</v>
      </c>
      <c r="Q250" s="228"/>
      <c r="R250" s="229">
        <v>0</v>
      </c>
      <c r="S250" s="228"/>
      <c r="T250" s="230">
        <v>0</v>
      </c>
      <c r="AR250" s="170" t="s">
        <v>163</v>
      </c>
      <c r="AT250" s="171" t="s">
        <v>72</v>
      </c>
      <c r="AU250" s="171" t="s">
        <v>81</v>
      </c>
      <c r="AY250" s="170" t="s">
        <v>146</v>
      </c>
      <c r="BK250" s="172">
        <v>0</v>
      </c>
    </row>
    <row r="251" spans="1:65" s="2" customFormat="1" ht="6.95" customHeight="1">
      <c r="A251" s="35"/>
      <c r="B251" s="48"/>
      <c r="C251" s="49"/>
      <c r="D251" s="49"/>
      <c r="E251" s="49"/>
      <c r="F251" s="49"/>
      <c r="G251" s="49"/>
      <c r="H251" s="49"/>
      <c r="I251" s="49"/>
      <c r="J251" s="49"/>
      <c r="K251" s="49"/>
      <c r="L251" s="40"/>
      <c r="M251" s="35"/>
      <c r="O251" s="35"/>
      <c r="P251" s="35"/>
      <c r="Q251" s="35"/>
      <c r="R251" s="35"/>
      <c r="S251" s="35"/>
      <c r="T251" s="35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</row>
  </sheetData>
  <sheetProtection algorithmName="SHA-512" hashValue="CLDRkVFA3XsnUkCyKjgH2hVt3Xp1mxYQ2B4kyBLdpMV9g51CU8u15xRdnmNAryjexDv8H/Aj46isCBP+sbXNVg==" saltValue="8amTbpC7s6upJg/K3QTFJWeY2pVL8FCtgETNIkabkacUOoK0D93xjtRcKWa0uVM9c4A9HPtp/oXgMSS6yIq0rA==" spinCount="100000" sheet="1" objects="1" scenarios="1" formatColumns="0" formatRows="0" autoFilter="0"/>
  <autoFilter ref="C98:K250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4" t="str">
        <f>'Rekapitulace stavby'!K6</f>
        <v>Projektová dokumentace pro hospodářská zvířata - rozšíření psího útulku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06" t="s">
        <v>104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397</v>
      </c>
      <c r="F9" s="377"/>
      <c r="G9" s="377"/>
      <c r="H9" s="37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87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31. 3. 2022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398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35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399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0" t="s">
        <v>19</v>
      </c>
      <c r="F27" s="380"/>
      <c r="G27" s="380"/>
      <c r="H27" s="38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ROUND((SUM(BE85:BE248)),  2)</f>
        <v>0</v>
      </c>
      <c r="G33" s="35"/>
      <c r="H33" s="35"/>
      <c r="I33" s="119">
        <v>0.21</v>
      </c>
      <c r="J33" s="118">
        <f>ROUND(((SUM(BE85:BE248))*I33),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ROUND((SUM(BF85:BF248)),  2)</f>
        <v>0</v>
      </c>
      <c r="G34" s="35"/>
      <c r="H34" s="35"/>
      <c r="I34" s="119">
        <v>0.15</v>
      </c>
      <c r="J34" s="118">
        <f>ROUND(((SUM(BF85:BF248))*I34),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ROUND((SUM(BG85:BG248)),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ROUND((SUM(BH85:BH248)),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ROUND((SUM(BI85:BI248)),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107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1" t="str">
        <f>E7</f>
        <v>Projektová dokumentace pro hospodářská zvířata - rozšíření psího útulku</v>
      </c>
      <c r="F48" s="382"/>
      <c r="G48" s="382"/>
      <c r="H48" s="38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4" t="str">
        <f>E9</f>
        <v>95.2 - Stavební úpravy komunikace</v>
      </c>
      <c r="F50" s="383"/>
      <c r="G50" s="383"/>
      <c r="H50" s="38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Kolín</v>
      </c>
      <c r="G52" s="37"/>
      <c r="H52" s="37"/>
      <c r="I52" s="30" t="s">
        <v>23</v>
      </c>
      <c r="J52" s="60" t="str">
        <f>IF(J12="","",J12)</f>
        <v>31. 3. 2022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Kolín</v>
      </c>
      <c r="G54" s="37"/>
      <c r="H54" s="37"/>
      <c r="I54" s="30" t="s">
        <v>31</v>
      </c>
      <c r="J54" s="33" t="str">
        <f>E21</f>
        <v>Ing. 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S4A,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108</v>
      </c>
      <c r="D57" s="132"/>
      <c r="E57" s="132"/>
      <c r="F57" s="132"/>
      <c r="G57" s="132"/>
      <c r="H57" s="132"/>
      <c r="I57" s="132"/>
      <c r="J57" s="133" t="s">
        <v>109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110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122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123</v>
      </c>
      <c r="E62" s="144"/>
      <c r="F62" s="144"/>
      <c r="G62" s="144"/>
      <c r="H62" s="144"/>
      <c r="I62" s="144"/>
      <c r="J62" s="145">
        <f>J144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400</v>
      </c>
      <c r="E63" s="144"/>
      <c r="F63" s="144"/>
      <c r="G63" s="144"/>
      <c r="H63" s="144"/>
      <c r="I63" s="144"/>
      <c r="J63" s="145">
        <f>J157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401</v>
      </c>
      <c r="E64" s="144"/>
      <c r="F64" s="144"/>
      <c r="G64" s="144"/>
      <c r="H64" s="144"/>
      <c r="I64" s="144"/>
      <c r="J64" s="145">
        <f>J208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402</v>
      </c>
      <c r="E65" s="144"/>
      <c r="F65" s="144"/>
      <c r="G65" s="144"/>
      <c r="H65" s="144"/>
      <c r="I65" s="144"/>
      <c r="J65" s="145">
        <f>J244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131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81" t="str">
        <f>E7</f>
        <v>Projektová dokumentace pro hospodářská zvířata - rozšíření psího útulku</v>
      </c>
      <c r="F75" s="382"/>
      <c r="G75" s="382"/>
      <c r="H75" s="382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104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34" t="str">
        <f>E9</f>
        <v>95.2 - Stavební úpravy komunikace</v>
      </c>
      <c r="F77" s="383"/>
      <c r="G77" s="383"/>
      <c r="H77" s="383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Kolín</v>
      </c>
      <c r="G79" s="37"/>
      <c r="H79" s="37"/>
      <c r="I79" s="30" t="s">
        <v>23</v>
      </c>
      <c r="J79" s="60" t="str">
        <f>IF(J12="","",J12)</f>
        <v>31. 3. 2022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E15</f>
        <v>Město Kolín</v>
      </c>
      <c r="G81" s="37"/>
      <c r="H81" s="37"/>
      <c r="I81" s="30" t="s">
        <v>31</v>
      </c>
      <c r="J81" s="33" t="str">
        <f>E21</f>
        <v>Ing. Lucie Dvořáková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S4A, s.r.o.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132</v>
      </c>
      <c r="D84" s="150" t="s">
        <v>58</v>
      </c>
      <c r="E84" s="150" t="s">
        <v>54</v>
      </c>
      <c r="F84" s="150" t="s">
        <v>55</v>
      </c>
      <c r="G84" s="150" t="s">
        <v>133</v>
      </c>
      <c r="H84" s="150" t="s">
        <v>134</v>
      </c>
      <c r="I84" s="150" t="s">
        <v>135</v>
      </c>
      <c r="J84" s="151" t="s">
        <v>109</v>
      </c>
      <c r="K84" s="152" t="s">
        <v>136</v>
      </c>
      <c r="L84" s="153"/>
      <c r="M84" s="69" t="s">
        <v>19</v>
      </c>
      <c r="N84" s="70" t="s">
        <v>43</v>
      </c>
      <c r="O84" s="70" t="s">
        <v>137</v>
      </c>
      <c r="P84" s="70" t="s">
        <v>138</v>
      </c>
      <c r="Q84" s="70" t="s">
        <v>139</v>
      </c>
      <c r="R84" s="70" t="s">
        <v>140</v>
      </c>
      <c r="S84" s="70" t="s">
        <v>141</v>
      </c>
      <c r="T84" s="71" t="s">
        <v>142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9" customHeight="1">
      <c r="A85" s="35"/>
      <c r="B85" s="36"/>
      <c r="C85" s="76" t="s">
        <v>143</v>
      </c>
      <c r="D85" s="37"/>
      <c r="E85" s="37"/>
      <c r="F85" s="37"/>
      <c r="G85" s="37"/>
      <c r="H85" s="37"/>
      <c r="I85" s="37"/>
      <c r="J85" s="154">
        <f>BK85</f>
        <v>0</v>
      </c>
      <c r="K85" s="37"/>
      <c r="L85" s="40"/>
      <c r="M85" s="72"/>
      <c r="N85" s="155"/>
      <c r="O85" s="73"/>
      <c r="P85" s="156">
        <f>P86</f>
        <v>0</v>
      </c>
      <c r="Q85" s="73"/>
      <c r="R85" s="156">
        <f>R86</f>
        <v>39.897815800000004</v>
      </c>
      <c r="S85" s="73"/>
      <c r="T85" s="157">
        <f>T86</f>
        <v>1.421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110</v>
      </c>
      <c r="BK85" s="158">
        <f>BK86</f>
        <v>0</v>
      </c>
    </row>
    <row r="86" spans="1:65" s="12" customFormat="1" ht="25.9" customHeight="1">
      <c r="B86" s="159"/>
      <c r="C86" s="160"/>
      <c r="D86" s="161" t="s">
        <v>72</v>
      </c>
      <c r="E86" s="162" t="s">
        <v>323</v>
      </c>
      <c r="F86" s="162" t="s">
        <v>324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P87+P144+P157+P208+P244</f>
        <v>0</v>
      </c>
      <c r="Q86" s="167"/>
      <c r="R86" s="168">
        <f>R87+R144+R157+R208+R244</f>
        <v>39.897815800000004</v>
      </c>
      <c r="S86" s="167"/>
      <c r="T86" s="169">
        <f>T87+T144+T157+T208+T244</f>
        <v>1.421</v>
      </c>
      <c r="AR86" s="170" t="s">
        <v>81</v>
      </c>
      <c r="AT86" s="171" t="s">
        <v>72</v>
      </c>
      <c r="AU86" s="171" t="s">
        <v>73</v>
      </c>
      <c r="AY86" s="170" t="s">
        <v>146</v>
      </c>
      <c r="BK86" s="172">
        <f>BK87+BK144+BK157+BK208+BK244</f>
        <v>0</v>
      </c>
    </row>
    <row r="87" spans="1:65" s="12" customFormat="1" ht="22.9" customHeight="1">
      <c r="B87" s="159"/>
      <c r="C87" s="160"/>
      <c r="D87" s="161" t="s">
        <v>72</v>
      </c>
      <c r="E87" s="225" t="s">
        <v>81</v>
      </c>
      <c r="F87" s="225" t="s">
        <v>145</v>
      </c>
      <c r="G87" s="160"/>
      <c r="H87" s="160"/>
      <c r="I87" s="163"/>
      <c r="J87" s="226">
        <f>BK87</f>
        <v>0</v>
      </c>
      <c r="K87" s="160"/>
      <c r="L87" s="165"/>
      <c r="M87" s="166"/>
      <c r="N87" s="167"/>
      <c r="O87" s="167"/>
      <c r="P87" s="168">
        <f>SUM(P88:P143)</f>
        <v>0</v>
      </c>
      <c r="Q87" s="167"/>
      <c r="R87" s="168">
        <f>SUM(R88:R143)</f>
        <v>2.4E-2</v>
      </c>
      <c r="S87" s="167"/>
      <c r="T87" s="169">
        <f>SUM(T88:T143)</f>
        <v>1.421</v>
      </c>
      <c r="AR87" s="170" t="s">
        <v>81</v>
      </c>
      <c r="AT87" s="171" t="s">
        <v>72</v>
      </c>
      <c r="AU87" s="171" t="s">
        <v>81</v>
      </c>
      <c r="AY87" s="170" t="s">
        <v>146</v>
      </c>
      <c r="BK87" s="172">
        <f>SUM(BK88:BK143)</f>
        <v>0</v>
      </c>
    </row>
    <row r="88" spans="1:65" s="2" customFormat="1" ht="16.5" customHeight="1">
      <c r="A88" s="35"/>
      <c r="B88" s="36"/>
      <c r="C88" s="173" t="s">
        <v>81</v>
      </c>
      <c r="D88" s="173" t="s">
        <v>147</v>
      </c>
      <c r="E88" s="174" t="s">
        <v>403</v>
      </c>
      <c r="F88" s="175" t="s">
        <v>404</v>
      </c>
      <c r="G88" s="176" t="s">
        <v>150</v>
      </c>
      <c r="H88" s="177">
        <v>0.5</v>
      </c>
      <c r="I88" s="178"/>
      <c r="J88" s="179">
        <f>ROUND(I88*H88,2)</f>
        <v>0</v>
      </c>
      <c r="K88" s="180"/>
      <c r="L88" s="40"/>
      <c r="M88" s="181" t="s">
        <v>19</v>
      </c>
      <c r="N88" s="182" t="s">
        <v>44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151</v>
      </c>
      <c r="AT88" s="185" t="s">
        <v>147</v>
      </c>
      <c r="AU88" s="185" t="s">
        <v>83</v>
      </c>
      <c r="AY88" s="18" t="s">
        <v>146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81</v>
      </c>
      <c r="BK88" s="186">
        <f>ROUND(I88*H88,2)</f>
        <v>0</v>
      </c>
      <c r="BL88" s="18" t="s">
        <v>151</v>
      </c>
      <c r="BM88" s="185" t="s">
        <v>405</v>
      </c>
    </row>
    <row r="89" spans="1:65" s="2" customFormat="1" ht="19.5">
      <c r="A89" s="35"/>
      <c r="B89" s="36"/>
      <c r="C89" s="37"/>
      <c r="D89" s="187" t="s">
        <v>153</v>
      </c>
      <c r="E89" s="37"/>
      <c r="F89" s="188" t="s">
        <v>406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153</v>
      </c>
      <c r="AU89" s="18" t="s">
        <v>83</v>
      </c>
    </row>
    <row r="90" spans="1:65" s="13" customFormat="1" ht="11.25">
      <c r="B90" s="192"/>
      <c r="C90" s="193"/>
      <c r="D90" s="187" t="s">
        <v>155</v>
      </c>
      <c r="E90" s="194" t="s">
        <v>19</v>
      </c>
      <c r="F90" s="195" t="s">
        <v>407</v>
      </c>
      <c r="G90" s="193"/>
      <c r="H90" s="196">
        <v>0.5</v>
      </c>
      <c r="I90" s="197"/>
      <c r="J90" s="193"/>
      <c r="K90" s="193"/>
      <c r="L90" s="198"/>
      <c r="M90" s="199"/>
      <c r="N90" s="200"/>
      <c r="O90" s="200"/>
      <c r="P90" s="200"/>
      <c r="Q90" s="200"/>
      <c r="R90" s="200"/>
      <c r="S90" s="200"/>
      <c r="T90" s="201"/>
      <c r="AT90" s="202" t="s">
        <v>155</v>
      </c>
      <c r="AU90" s="202" t="s">
        <v>83</v>
      </c>
      <c r="AV90" s="13" t="s">
        <v>83</v>
      </c>
      <c r="AW90" s="13" t="s">
        <v>33</v>
      </c>
      <c r="AX90" s="13" t="s">
        <v>73</v>
      </c>
      <c r="AY90" s="202" t="s">
        <v>146</v>
      </c>
    </row>
    <row r="91" spans="1:65" s="14" customFormat="1" ht="11.25">
      <c r="B91" s="203"/>
      <c r="C91" s="204"/>
      <c r="D91" s="187" t="s">
        <v>155</v>
      </c>
      <c r="E91" s="205" t="s">
        <v>19</v>
      </c>
      <c r="F91" s="206" t="s">
        <v>167</v>
      </c>
      <c r="G91" s="204"/>
      <c r="H91" s="207">
        <v>0.5</v>
      </c>
      <c r="I91" s="208"/>
      <c r="J91" s="204"/>
      <c r="K91" s="204"/>
      <c r="L91" s="209"/>
      <c r="M91" s="210"/>
      <c r="N91" s="211"/>
      <c r="O91" s="211"/>
      <c r="P91" s="211"/>
      <c r="Q91" s="211"/>
      <c r="R91" s="211"/>
      <c r="S91" s="211"/>
      <c r="T91" s="212"/>
      <c r="AT91" s="213" t="s">
        <v>155</v>
      </c>
      <c r="AU91" s="213" t="s">
        <v>83</v>
      </c>
      <c r="AV91" s="14" t="s">
        <v>151</v>
      </c>
      <c r="AW91" s="14" t="s">
        <v>33</v>
      </c>
      <c r="AX91" s="14" t="s">
        <v>81</v>
      </c>
      <c r="AY91" s="213" t="s">
        <v>146</v>
      </c>
    </row>
    <row r="92" spans="1:65" s="2" customFormat="1" ht="16.5" customHeight="1">
      <c r="A92" s="35"/>
      <c r="B92" s="36"/>
      <c r="C92" s="173" t="s">
        <v>83</v>
      </c>
      <c r="D92" s="173" t="s">
        <v>147</v>
      </c>
      <c r="E92" s="174" t="s">
        <v>408</v>
      </c>
      <c r="F92" s="175" t="s">
        <v>409</v>
      </c>
      <c r="G92" s="176" t="s">
        <v>150</v>
      </c>
      <c r="H92" s="177">
        <v>0.5</v>
      </c>
      <c r="I92" s="178"/>
      <c r="J92" s="179">
        <f>ROUND(I92*H92,2)</f>
        <v>0</v>
      </c>
      <c r="K92" s="180"/>
      <c r="L92" s="40"/>
      <c r="M92" s="181" t="s">
        <v>19</v>
      </c>
      <c r="N92" s="182" t="s">
        <v>44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151</v>
      </c>
      <c r="AT92" s="185" t="s">
        <v>147</v>
      </c>
      <c r="AU92" s="185" t="s">
        <v>83</v>
      </c>
      <c r="AY92" s="18" t="s">
        <v>146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81</v>
      </c>
      <c r="BK92" s="186">
        <f>ROUND(I92*H92,2)</f>
        <v>0</v>
      </c>
      <c r="BL92" s="18" t="s">
        <v>151</v>
      </c>
      <c r="BM92" s="185" t="s">
        <v>410</v>
      </c>
    </row>
    <row r="93" spans="1:65" s="2" customFormat="1" ht="19.5">
      <c r="A93" s="35"/>
      <c r="B93" s="36"/>
      <c r="C93" s="37"/>
      <c r="D93" s="187" t="s">
        <v>153</v>
      </c>
      <c r="E93" s="37"/>
      <c r="F93" s="188" t="s">
        <v>411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153</v>
      </c>
      <c r="AU93" s="18" t="s">
        <v>83</v>
      </c>
    </row>
    <row r="94" spans="1:65" s="13" customFormat="1" ht="11.25">
      <c r="B94" s="192"/>
      <c r="C94" s="193"/>
      <c r="D94" s="187" t="s">
        <v>155</v>
      </c>
      <c r="E94" s="194" t="s">
        <v>19</v>
      </c>
      <c r="F94" s="195" t="s">
        <v>412</v>
      </c>
      <c r="G94" s="193"/>
      <c r="H94" s="196">
        <v>0.5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155</v>
      </c>
      <c r="AU94" s="202" t="s">
        <v>83</v>
      </c>
      <c r="AV94" s="13" t="s">
        <v>83</v>
      </c>
      <c r="AW94" s="13" t="s">
        <v>33</v>
      </c>
      <c r="AX94" s="13" t="s">
        <v>81</v>
      </c>
      <c r="AY94" s="202" t="s">
        <v>146</v>
      </c>
    </row>
    <row r="95" spans="1:65" s="2" customFormat="1" ht="16.5" customHeight="1">
      <c r="A95" s="35"/>
      <c r="B95" s="36"/>
      <c r="C95" s="173" t="s">
        <v>163</v>
      </c>
      <c r="D95" s="173" t="s">
        <v>147</v>
      </c>
      <c r="E95" s="174" t="s">
        <v>413</v>
      </c>
      <c r="F95" s="175" t="s">
        <v>414</v>
      </c>
      <c r="G95" s="176" t="s">
        <v>159</v>
      </c>
      <c r="H95" s="177">
        <v>14.5</v>
      </c>
      <c r="I95" s="178"/>
      <c r="J95" s="179">
        <f>ROUND(I95*H95,2)</f>
        <v>0</v>
      </c>
      <c r="K95" s="180"/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9.8000000000000004E-2</v>
      </c>
      <c r="T95" s="184">
        <f>S95*H95</f>
        <v>1.421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151</v>
      </c>
      <c r="AT95" s="185" t="s">
        <v>147</v>
      </c>
      <c r="AU95" s="185" t="s">
        <v>83</v>
      </c>
      <c r="AY95" s="18" t="s">
        <v>146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151</v>
      </c>
      <c r="BM95" s="185" t="s">
        <v>415</v>
      </c>
    </row>
    <row r="96" spans="1:65" s="2" customFormat="1" ht="19.5">
      <c r="A96" s="35"/>
      <c r="B96" s="36"/>
      <c r="C96" s="37"/>
      <c r="D96" s="187" t="s">
        <v>153</v>
      </c>
      <c r="E96" s="37"/>
      <c r="F96" s="188" t="s">
        <v>416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153</v>
      </c>
      <c r="AU96" s="18" t="s">
        <v>83</v>
      </c>
    </row>
    <row r="97" spans="1:65" s="2" customFormat="1" ht="11.25">
      <c r="A97" s="35"/>
      <c r="B97" s="36"/>
      <c r="C97" s="37"/>
      <c r="D97" s="231" t="s">
        <v>417</v>
      </c>
      <c r="E97" s="37"/>
      <c r="F97" s="232" t="s">
        <v>418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417</v>
      </c>
      <c r="AU97" s="18" t="s">
        <v>83</v>
      </c>
    </row>
    <row r="98" spans="1:65" s="13" customFormat="1" ht="11.25">
      <c r="B98" s="192"/>
      <c r="C98" s="193"/>
      <c r="D98" s="187" t="s">
        <v>155</v>
      </c>
      <c r="E98" s="194" t="s">
        <v>19</v>
      </c>
      <c r="F98" s="195" t="s">
        <v>419</v>
      </c>
      <c r="G98" s="193"/>
      <c r="H98" s="196">
        <v>14.5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155</v>
      </c>
      <c r="AU98" s="202" t="s">
        <v>83</v>
      </c>
      <c r="AV98" s="13" t="s">
        <v>83</v>
      </c>
      <c r="AW98" s="13" t="s">
        <v>33</v>
      </c>
      <c r="AX98" s="13" t="s">
        <v>81</v>
      </c>
      <c r="AY98" s="202" t="s">
        <v>146</v>
      </c>
    </row>
    <row r="99" spans="1:65" s="2" customFormat="1" ht="16.5" customHeight="1">
      <c r="A99" s="35"/>
      <c r="B99" s="36"/>
      <c r="C99" s="173" t="s">
        <v>151</v>
      </c>
      <c r="D99" s="173" t="s">
        <v>147</v>
      </c>
      <c r="E99" s="174" t="s">
        <v>420</v>
      </c>
      <c r="F99" s="175" t="s">
        <v>421</v>
      </c>
      <c r="G99" s="176" t="s">
        <v>150</v>
      </c>
      <c r="H99" s="177">
        <v>0.1</v>
      </c>
      <c r="I99" s="178"/>
      <c r="J99" s="179">
        <f>ROUND(I99*H99,2)</f>
        <v>0</v>
      </c>
      <c r="K99" s="180"/>
      <c r="L99" s="40"/>
      <c r="M99" s="181" t="s">
        <v>19</v>
      </c>
      <c r="N99" s="182" t="s">
        <v>44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151</v>
      </c>
      <c r="AT99" s="185" t="s">
        <v>147</v>
      </c>
      <c r="AU99" s="185" t="s">
        <v>83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81</v>
      </c>
      <c r="BK99" s="186">
        <f>ROUND(I99*H99,2)</f>
        <v>0</v>
      </c>
      <c r="BL99" s="18" t="s">
        <v>151</v>
      </c>
      <c r="BM99" s="185" t="s">
        <v>422</v>
      </c>
    </row>
    <row r="100" spans="1:65" s="2" customFormat="1" ht="11.25">
      <c r="A100" s="35"/>
      <c r="B100" s="36"/>
      <c r="C100" s="37"/>
      <c r="D100" s="187" t="s">
        <v>153</v>
      </c>
      <c r="E100" s="37"/>
      <c r="F100" s="188" t="s">
        <v>423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153</v>
      </c>
      <c r="AU100" s="18" t="s">
        <v>83</v>
      </c>
    </row>
    <row r="101" spans="1:65" s="2" customFormat="1" ht="11.25">
      <c r="A101" s="35"/>
      <c r="B101" s="36"/>
      <c r="C101" s="37"/>
      <c r="D101" s="231" t="s">
        <v>417</v>
      </c>
      <c r="E101" s="37"/>
      <c r="F101" s="232" t="s">
        <v>424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417</v>
      </c>
      <c r="AU101" s="18" t="s">
        <v>83</v>
      </c>
    </row>
    <row r="102" spans="1:65" s="2" customFormat="1" ht="19.5">
      <c r="A102" s="35"/>
      <c r="B102" s="36"/>
      <c r="C102" s="37"/>
      <c r="D102" s="187" t="s">
        <v>425</v>
      </c>
      <c r="E102" s="37"/>
      <c r="F102" s="233" t="s">
        <v>426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425</v>
      </c>
      <c r="AU102" s="18" t="s">
        <v>83</v>
      </c>
    </row>
    <row r="103" spans="1:65" s="13" customFormat="1" ht="11.25">
      <c r="B103" s="192"/>
      <c r="C103" s="193"/>
      <c r="D103" s="187" t="s">
        <v>155</v>
      </c>
      <c r="E103" s="194" t="s">
        <v>19</v>
      </c>
      <c r="F103" s="195" t="s">
        <v>427</v>
      </c>
      <c r="G103" s="193"/>
      <c r="H103" s="196">
        <v>0.1</v>
      </c>
      <c r="I103" s="197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155</v>
      </c>
      <c r="AU103" s="202" t="s">
        <v>83</v>
      </c>
      <c r="AV103" s="13" t="s">
        <v>83</v>
      </c>
      <c r="AW103" s="13" t="s">
        <v>33</v>
      </c>
      <c r="AX103" s="13" t="s">
        <v>81</v>
      </c>
      <c r="AY103" s="202" t="s">
        <v>146</v>
      </c>
    </row>
    <row r="104" spans="1:65" s="2" customFormat="1" ht="21.75" customHeight="1">
      <c r="A104" s="35"/>
      <c r="B104" s="36"/>
      <c r="C104" s="173" t="s">
        <v>172</v>
      </c>
      <c r="D104" s="173" t="s">
        <v>147</v>
      </c>
      <c r="E104" s="174" t="s">
        <v>428</v>
      </c>
      <c r="F104" s="175" t="s">
        <v>429</v>
      </c>
      <c r="G104" s="176" t="s">
        <v>150</v>
      </c>
      <c r="H104" s="177">
        <v>0.5</v>
      </c>
      <c r="I104" s="178"/>
      <c r="J104" s="179">
        <f>ROUND(I104*H104,2)</f>
        <v>0</v>
      </c>
      <c r="K104" s="180"/>
      <c r="L104" s="40"/>
      <c r="M104" s="181" t="s">
        <v>19</v>
      </c>
      <c r="N104" s="182" t="s">
        <v>44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151</v>
      </c>
      <c r="AT104" s="185" t="s">
        <v>147</v>
      </c>
      <c r="AU104" s="185" t="s">
        <v>83</v>
      </c>
      <c r="AY104" s="18" t="s">
        <v>146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151</v>
      </c>
      <c r="BM104" s="185" t="s">
        <v>430</v>
      </c>
    </row>
    <row r="105" spans="1:65" s="2" customFormat="1" ht="19.5">
      <c r="A105" s="35"/>
      <c r="B105" s="36"/>
      <c r="C105" s="37"/>
      <c r="D105" s="187" t="s">
        <v>153</v>
      </c>
      <c r="E105" s="37"/>
      <c r="F105" s="188" t="s">
        <v>431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153</v>
      </c>
      <c r="AU105" s="18" t="s">
        <v>83</v>
      </c>
    </row>
    <row r="106" spans="1:65" s="2" customFormat="1" ht="11.25">
      <c r="A106" s="35"/>
      <c r="B106" s="36"/>
      <c r="C106" s="37"/>
      <c r="D106" s="231" t="s">
        <v>417</v>
      </c>
      <c r="E106" s="37"/>
      <c r="F106" s="232" t="s">
        <v>432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417</v>
      </c>
      <c r="AU106" s="18" t="s">
        <v>83</v>
      </c>
    </row>
    <row r="107" spans="1:65" s="13" customFormat="1" ht="11.25">
      <c r="B107" s="192"/>
      <c r="C107" s="193"/>
      <c r="D107" s="187" t="s">
        <v>155</v>
      </c>
      <c r="E107" s="194" t="s">
        <v>19</v>
      </c>
      <c r="F107" s="195" t="s">
        <v>412</v>
      </c>
      <c r="G107" s="193"/>
      <c r="H107" s="196">
        <v>0.5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155</v>
      </c>
      <c r="AU107" s="202" t="s">
        <v>83</v>
      </c>
      <c r="AV107" s="13" t="s">
        <v>83</v>
      </c>
      <c r="AW107" s="13" t="s">
        <v>33</v>
      </c>
      <c r="AX107" s="13" t="s">
        <v>81</v>
      </c>
      <c r="AY107" s="202" t="s">
        <v>146</v>
      </c>
    </row>
    <row r="108" spans="1:65" s="2" customFormat="1" ht="24.2" customHeight="1">
      <c r="A108" s="35"/>
      <c r="B108" s="36"/>
      <c r="C108" s="173" t="s">
        <v>170</v>
      </c>
      <c r="D108" s="173" t="s">
        <v>147</v>
      </c>
      <c r="E108" s="174" t="s">
        <v>433</v>
      </c>
      <c r="F108" s="175" t="s">
        <v>434</v>
      </c>
      <c r="G108" s="176" t="s">
        <v>150</v>
      </c>
      <c r="H108" s="177">
        <v>4</v>
      </c>
      <c r="I108" s="178"/>
      <c r="J108" s="179">
        <f>ROUND(I108*H108,2)</f>
        <v>0</v>
      </c>
      <c r="K108" s="180"/>
      <c r="L108" s="40"/>
      <c r="M108" s="181" t="s">
        <v>19</v>
      </c>
      <c r="N108" s="182" t="s">
        <v>44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151</v>
      </c>
      <c r="AT108" s="185" t="s">
        <v>147</v>
      </c>
      <c r="AU108" s="185" t="s">
        <v>83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151</v>
      </c>
      <c r="BM108" s="185" t="s">
        <v>435</v>
      </c>
    </row>
    <row r="109" spans="1:65" s="2" customFormat="1" ht="19.5">
      <c r="A109" s="35"/>
      <c r="B109" s="36"/>
      <c r="C109" s="37"/>
      <c r="D109" s="187" t="s">
        <v>153</v>
      </c>
      <c r="E109" s="37"/>
      <c r="F109" s="188" t="s">
        <v>436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153</v>
      </c>
      <c r="AU109" s="18" t="s">
        <v>83</v>
      </c>
    </row>
    <row r="110" spans="1:65" s="2" customFormat="1" ht="11.25">
      <c r="A110" s="35"/>
      <c r="B110" s="36"/>
      <c r="C110" s="37"/>
      <c r="D110" s="231" t="s">
        <v>417</v>
      </c>
      <c r="E110" s="37"/>
      <c r="F110" s="232" t="s">
        <v>437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417</v>
      </c>
      <c r="AU110" s="18" t="s">
        <v>83</v>
      </c>
    </row>
    <row r="111" spans="1:65" s="13" customFormat="1" ht="11.25">
      <c r="B111" s="192"/>
      <c r="C111" s="193"/>
      <c r="D111" s="187" t="s">
        <v>155</v>
      </c>
      <c r="E111" s="194" t="s">
        <v>19</v>
      </c>
      <c r="F111" s="195" t="s">
        <v>438</v>
      </c>
      <c r="G111" s="193"/>
      <c r="H111" s="196">
        <v>4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155</v>
      </c>
      <c r="AU111" s="202" t="s">
        <v>83</v>
      </c>
      <c r="AV111" s="13" t="s">
        <v>83</v>
      </c>
      <c r="AW111" s="13" t="s">
        <v>33</v>
      </c>
      <c r="AX111" s="13" t="s">
        <v>81</v>
      </c>
      <c r="AY111" s="202" t="s">
        <v>146</v>
      </c>
    </row>
    <row r="112" spans="1:65" s="2" customFormat="1" ht="16.5" customHeight="1">
      <c r="A112" s="35"/>
      <c r="B112" s="36"/>
      <c r="C112" s="173" t="s">
        <v>182</v>
      </c>
      <c r="D112" s="173" t="s">
        <v>147</v>
      </c>
      <c r="E112" s="174" t="s">
        <v>439</v>
      </c>
      <c r="F112" s="175" t="s">
        <v>440</v>
      </c>
      <c r="G112" s="176" t="s">
        <v>204</v>
      </c>
      <c r="H112" s="177">
        <v>1</v>
      </c>
      <c r="I112" s="178"/>
      <c r="J112" s="179">
        <f>ROUND(I112*H112,2)</f>
        <v>0</v>
      </c>
      <c r="K112" s="180"/>
      <c r="L112" s="40"/>
      <c r="M112" s="181" t="s">
        <v>19</v>
      </c>
      <c r="N112" s="182" t="s">
        <v>44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151</v>
      </c>
      <c r="AT112" s="185" t="s">
        <v>147</v>
      </c>
      <c r="AU112" s="185" t="s">
        <v>83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81</v>
      </c>
      <c r="BK112" s="186">
        <f>ROUND(I112*H112,2)</f>
        <v>0</v>
      </c>
      <c r="BL112" s="18" t="s">
        <v>151</v>
      </c>
      <c r="BM112" s="185" t="s">
        <v>441</v>
      </c>
    </row>
    <row r="113" spans="1:65" s="2" customFormat="1" ht="11.25">
      <c r="A113" s="35"/>
      <c r="B113" s="36"/>
      <c r="C113" s="37"/>
      <c r="D113" s="187" t="s">
        <v>153</v>
      </c>
      <c r="E113" s="37"/>
      <c r="F113" s="188" t="s">
        <v>442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153</v>
      </c>
      <c r="AU113" s="18" t="s">
        <v>83</v>
      </c>
    </row>
    <row r="114" spans="1:65" s="2" customFormat="1" ht="11.25">
      <c r="A114" s="35"/>
      <c r="B114" s="36"/>
      <c r="C114" s="37"/>
      <c r="D114" s="231" t="s">
        <v>417</v>
      </c>
      <c r="E114" s="37"/>
      <c r="F114" s="232" t="s">
        <v>443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417</v>
      </c>
      <c r="AU114" s="18" t="s">
        <v>83</v>
      </c>
    </row>
    <row r="115" spans="1:65" s="13" customFormat="1" ht="11.25">
      <c r="B115" s="192"/>
      <c r="C115" s="193"/>
      <c r="D115" s="187" t="s">
        <v>155</v>
      </c>
      <c r="E115" s="194" t="s">
        <v>19</v>
      </c>
      <c r="F115" s="195" t="s">
        <v>444</v>
      </c>
      <c r="G115" s="193"/>
      <c r="H115" s="196">
        <v>1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155</v>
      </c>
      <c r="AU115" s="202" t="s">
        <v>83</v>
      </c>
      <c r="AV115" s="13" t="s">
        <v>83</v>
      </c>
      <c r="AW115" s="13" t="s">
        <v>33</v>
      </c>
      <c r="AX115" s="13" t="s">
        <v>81</v>
      </c>
      <c r="AY115" s="202" t="s">
        <v>146</v>
      </c>
    </row>
    <row r="116" spans="1:65" s="2" customFormat="1" ht="16.5" customHeight="1">
      <c r="A116" s="35"/>
      <c r="B116" s="36"/>
      <c r="C116" s="173" t="s">
        <v>175</v>
      </c>
      <c r="D116" s="173" t="s">
        <v>147</v>
      </c>
      <c r="E116" s="174" t="s">
        <v>445</v>
      </c>
      <c r="F116" s="175" t="s">
        <v>446</v>
      </c>
      <c r="G116" s="176" t="s">
        <v>159</v>
      </c>
      <c r="H116" s="177">
        <v>423.64</v>
      </c>
      <c r="I116" s="178"/>
      <c r="J116" s="179">
        <f>ROUND(I116*H116,2)</f>
        <v>0</v>
      </c>
      <c r="K116" s="180"/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151</v>
      </c>
      <c r="AT116" s="185" t="s">
        <v>147</v>
      </c>
      <c r="AU116" s="185" t="s">
        <v>83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151</v>
      </c>
      <c r="BM116" s="185" t="s">
        <v>447</v>
      </c>
    </row>
    <row r="117" spans="1:65" s="2" customFormat="1" ht="11.25">
      <c r="A117" s="35"/>
      <c r="B117" s="36"/>
      <c r="C117" s="37"/>
      <c r="D117" s="187" t="s">
        <v>153</v>
      </c>
      <c r="E117" s="37"/>
      <c r="F117" s="188" t="s">
        <v>448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153</v>
      </c>
      <c r="AU117" s="18" t="s">
        <v>83</v>
      </c>
    </row>
    <row r="118" spans="1:65" s="2" customFormat="1" ht="11.25">
      <c r="A118" s="35"/>
      <c r="B118" s="36"/>
      <c r="C118" s="37"/>
      <c r="D118" s="231" t="s">
        <v>417</v>
      </c>
      <c r="E118" s="37"/>
      <c r="F118" s="232" t="s">
        <v>449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417</v>
      </c>
      <c r="AU118" s="18" t="s">
        <v>83</v>
      </c>
    </row>
    <row r="119" spans="1:65" s="2" customFormat="1" ht="19.5">
      <c r="A119" s="35"/>
      <c r="B119" s="36"/>
      <c r="C119" s="37"/>
      <c r="D119" s="187" t="s">
        <v>425</v>
      </c>
      <c r="E119" s="37"/>
      <c r="F119" s="233" t="s">
        <v>450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425</v>
      </c>
      <c r="AU119" s="18" t="s">
        <v>83</v>
      </c>
    </row>
    <row r="120" spans="1:65" s="13" customFormat="1" ht="11.25">
      <c r="B120" s="192"/>
      <c r="C120" s="193"/>
      <c r="D120" s="187" t="s">
        <v>155</v>
      </c>
      <c r="E120" s="194" t="s">
        <v>19</v>
      </c>
      <c r="F120" s="195" t="s">
        <v>451</v>
      </c>
      <c r="G120" s="193"/>
      <c r="H120" s="196">
        <v>423.64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155</v>
      </c>
      <c r="AU120" s="202" t="s">
        <v>83</v>
      </c>
      <c r="AV120" s="13" t="s">
        <v>83</v>
      </c>
      <c r="AW120" s="13" t="s">
        <v>33</v>
      </c>
      <c r="AX120" s="13" t="s">
        <v>81</v>
      </c>
      <c r="AY120" s="202" t="s">
        <v>146</v>
      </c>
    </row>
    <row r="121" spans="1:65" s="2" customFormat="1" ht="16.5" customHeight="1">
      <c r="A121" s="35"/>
      <c r="B121" s="36"/>
      <c r="C121" s="173" t="s">
        <v>192</v>
      </c>
      <c r="D121" s="173" t="s">
        <v>147</v>
      </c>
      <c r="E121" s="174" t="s">
        <v>452</v>
      </c>
      <c r="F121" s="175" t="s">
        <v>453</v>
      </c>
      <c r="G121" s="176" t="s">
        <v>150</v>
      </c>
      <c r="H121" s="177">
        <v>169.2</v>
      </c>
      <c r="I121" s="178"/>
      <c r="J121" s="179">
        <f>ROUND(I121*H121,2)</f>
        <v>0</v>
      </c>
      <c r="K121" s="180"/>
      <c r="L121" s="40"/>
      <c r="M121" s="181" t="s">
        <v>19</v>
      </c>
      <c r="N121" s="182" t="s">
        <v>44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151</v>
      </c>
      <c r="AT121" s="185" t="s">
        <v>147</v>
      </c>
      <c r="AU121" s="185" t="s">
        <v>83</v>
      </c>
      <c r="AY121" s="18" t="s">
        <v>146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151</v>
      </c>
      <c r="BM121" s="185" t="s">
        <v>454</v>
      </c>
    </row>
    <row r="122" spans="1:65" s="2" customFormat="1" ht="11.25">
      <c r="A122" s="35"/>
      <c r="B122" s="36"/>
      <c r="C122" s="37"/>
      <c r="D122" s="187" t="s">
        <v>153</v>
      </c>
      <c r="E122" s="37"/>
      <c r="F122" s="188" t="s">
        <v>455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153</v>
      </c>
      <c r="AU122" s="18" t="s">
        <v>83</v>
      </c>
    </row>
    <row r="123" spans="1:65" s="2" customFormat="1" ht="11.25">
      <c r="A123" s="35"/>
      <c r="B123" s="36"/>
      <c r="C123" s="37"/>
      <c r="D123" s="231" t="s">
        <v>417</v>
      </c>
      <c r="E123" s="37"/>
      <c r="F123" s="232" t="s">
        <v>456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417</v>
      </c>
      <c r="AU123" s="18" t="s">
        <v>83</v>
      </c>
    </row>
    <row r="124" spans="1:65" s="2" customFormat="1" ht="19.5">
      <c r="A124" s="35"/>
      <c r="B124" s="36"/>
      <c r="C124" s="37"/>
      <c r="D124" s="187" t="s">
        <v>425</v>
      </c>
      <c r="E124" s="37"/>
      <c r="F124" s="233" t="s">
        <v>457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425</v>
      </c>
      <c r="AU124" s="18" t="s">
        <v>83</v>
      </c>
    </row>
    <row r="125" spans="1:65" s="13" customFormat="1" ht="11.25">
      <c r="B125" s="192"/>
      <c r="C125" s="193"/>
      <c r="D125" s="187" t="s">
        <v>155</v>
      </c>
      <c r="E125" s="194" t="s">
        <v>19</v>
      </c>
      <c r="F125" s="195" t="s">
        <v>458</v>
      </c>
      <c r="G125" s="193"/>
      <c r="H125" s="196">
        <v>169.2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155</v>
      </c>
      <c r="AU125" s="202" t="s">
        <v>83</v>
      </c>
      <c r="AV125" s="13" t="s">
        <v>83</v>
      </c>
      <c r="AW125" s="13" t="s">
        <v>33</v>
      </c>
      <c r="AX125" s="13" t="s">
        <v>81</v>
      </c>
      <c r="AY125" s="202" t="s">
        <v>146</v>
      </c>
    </row>
    <row r="126" spans="1:65" s="2" customFormat="1" ht="16.5" customHeight="1">
      <c r="A126" s="35"/>
      <c r="B126" s="36"/>
      <c r="C126" s="173" t="s">
        <v>181</v>
      </c>
      <c r="D126" s="173" t="s">
        <v>147</v>
      </c>
      <c r="E126" s="174" t="s">
        <v>459</v>
      </c>
      <c r="F126" s="175" t="s">
        <v>460</v>
      </c>
      <c r="G126" s="176" t="s">
        <v>150</v>
      </c>
      <c r="H126" s="177">
        <v>169.2</v>
      </c>
      <c r="I126" s="178"/>
      <c r="J126" s="179">
        <f>ROUND(I126*H126,2)</f>
        <v>0</v>
      </c>
      <c r="K126" s="180"/>
      <c r="L126" s="40"/>
      <c r="M126" s="181" t="s">
        <v>19</v>
      </c>
      <c r="N126" s="182" t="s">
        <v>44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151</v>
      </c>
      <c r="AT126" s="185" t="s">
        <v>147</v>
      </c>
      <c r="AU126" s="185" t="s">
        <v>83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81</v>
      </c>
      <c r="BK126" s="186">
        <f>ROUND(I126*H126,2)</f>
        <v>0</v>
      </c>
      <c r="BL126" s="18" t="s">
        <v>151</v>
      </c>
      <c r="BM126" s="185" t="s">
        <v>461</v>
      </c>
    </row>
    <row r="127" spans="1:65" s="2" customFormat="1" ht="19.5">
      <c r="A127" s="35"/>
      <c r="B127" s="36"/>
      <c r="C127" s="37"/>
      <c r="D127" s="187" t="s">
        <v>153</v>
      </c>
      <c r="E127" s="37"/>
      <c r="F127" s="188" t="s">
        <v>462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153</v>
      </c>
      <c r="AU127" s="18" t="s">
        <v>83</v>
      </c>
    </row>
    <row r="128" spans="1:65" s="2" customFormat="1" ht="19.5">
      <c r="A128" s="35"/>
      <c r="B128" s="36"/>
      <c r="C128" s="37"/>
      <c r="D128" s="187" t="s">
        <v>425</v>
      </c>
      <c r="E128" s="37"/>
      <c r="F128" s="233" t="s">
        <v>463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425</v>
      </c>
      <c r="AU128" s="18" t="s">
        <v>83</v>
      </c>
    </row>
    <row r="129" spans="1:65" s="13" customFormat="1" ht="11.25">
      <c r="B129" s="192"/>
      <c r="C129" s="193"/>
      <c r="D129" s="187" t="s">
        <v>155</v>
      </c>
      <c r="E129" s="194" t="s">
        <v>19</v>
      </c>
      <c r="F129" s="195" t="s">
        <v>464</v>
      </c>
      <c r="G129" s="193"/>
      <c r="H129" s="196">
        <v>169.2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155</v>
      </c>
      <c r="AU129" s="202" t="s">
        <v>83</v>
      </c>
      <c r="AV129" s="13" t="s">
        <v>83</v>
      </c>
      <c r="AW129" s="13" t="s">
        <v>33</v>
      </c>
      <c r="AX129" s="13" t="s">
        <v>81</v>
      </c>
      <c r="AY129" s="202" t="s">
        <v>146</v>
      </c>
    </row>
    <row r="130" spans="1:65" s="2" customFormat="1" ht="16.5" customHeight="1">
      <c r="A130" s="35"/>
      <c r="B130" s="36"/>
      <c r="C130" s="173" t="s">
        <v>199</v>
      </c>
      <c r="D130" s="173" t="s">
        <v>147</v>
      </c>
      <c r="E130" s="174" t="s">
        <v>157</v>
      </c>
      <c r="F130" s="175" t="s">
        <v>158</v>
      </c>
      <c r="G130" s="176" t="s">
        <v>159</v>
      </c>
      <c r="H130" s="177">
        <v>423</v>
      </c>
      <c r="I130" s="178"/>
      <c r="J130" s="179">
        <f>ROUND(I130*H130,2)</f>
        <v>0</v>
      </c>
      <c r="K130" s="180"/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151</v>
      </c>
      <c r="AT130" s="185" t="s">
        <v>147</v>
      </c>
      <c r="AU130" s="185" t="s">
        <v>83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151</v>
      </c>
      <c r="BM130" s="185" t="s">
        <v>465</v>
      </c>
    </row>
    <row r="131" spans="1:65" s="2" customFormat="1" ht="11.25">
      <c r="A131" s="35"/>
      <c r="B131" s="36"/>
      <c r="C131" s="37"/>
      <c r="D131" s="187" t="s">
        <v>153</v>
      </c>
      <c r="E131" s="37"/>
      <c r="F131" s="188" t="s">
        <v>161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153</v>
      </c>
      <c r="AU131" s="18" t="s">
        <v>83</v>
      </c>
    </row>
    <row r="132" spans="1:65" s="13" customFormat="1" ht="11.25">
      <c r="B132" s="192"/>
      <c r="C132" s="193"/>
      <c r="D132" s="187" t="s">
        <v>155</v>
      </c>
      <c r="E132" s="194" t="s">
        <v>19</v>
      </c>
      <c r="F132" s="195" t="s">
        <v>466</v>
      </c>
      <c r="G132" s="193"/>
      <c r="H132" s="196">
        <v>423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155</v>
      </c>
      <c r="AU132" s="202" t="s">
        <v>83</v>
      </c>
      <c r="AV132" s="13" t="s">
        <v>83</v>
      </c>
      <c r="AW132" s="13" t="s">
        <v>33</v>
      </c>
      <c r="AX132" s="13" t="s">
        <v>81</v>
      </c>
      <c r="AY132" s="202" t="s">
        <v>146</v>
      </c>
    </row>
    <row r="133" spans="1:65" s="2" customFormat="1" ht="16.5" customHeight="1">
      <c r="A133" s="35"/>
      <c r="B133" s="36"/>
      <c r="C133" s="173" t="s">
        <v>186</v>
      </c>
      <c r="D133" s="173" t="s">
        <v>147</v>
      </c>
      <c r="E133" s="174" t="s">
        <v>467</v>
      </c>
      <c r="F133" s="175" t="s">
        <v>468</v>
      </c>
      <c r="G133" s="176" t="s">
        <v>159</v>
      </c>
      <c r="H133" s="177">
        <v>480</v>
      </c>
      <c r="I133" s="178"/>
      <c r="J133" s="179">
        <f>ROUND(I133*H133,2)</f>
        <v>0</v>
      </c>
      <c r="K133" s="180"/>
      <c r="L133" s="40"/>
      <c r="M133" s="181" t="s">
        <v>19</v>
      </c>
      <c r="N133" s="182" t="s">
        <v>44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151</v>
      </c>
      <c r="AT133" s="185" t="s">
        <v>147</v>
      </c>
      <c r="AU133" s="185" t="s">
        <v>83</v>
      </c>
      <c r="AY133" s="18" t="s">
        <v>146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81</v>
      </c>
      <c r="BK133" s="186">
        <f>ROUND(I133*H133,2)</f>
        <v>0</v>
      </c>
      <c r="BL133" s="18" t="s">
        <v>151</v>
      </c>
      <c r="BM133" s="185" t="s">
        <v>469</v>
      </c>
    </row>
    <row r="134" spans="1:65" s="2" customFormat="1" ht="11.25">
      <c r="A134" s="35"/>
      <c r="B134" s="36"/>
      <c r="C134" s="37"/>
      <c r="D134" s="187" t="s">
        <v>153</v>
      </c>
      <c r="E134" s="37"/>
      <c r="F134" s="188" t="s">
        <v>470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153</v>
      </c>
      <c r="AU134" s="18" t="s">
        <v>83</v>
      </c>
    </row>
    <row r="135" spans="1:65" s="2" customFormat="1" ht="11.25">
      <c r="A135" s="35"/>
      <c r="B135" s="36"/>
      <c r="C135" s="37"/>
      <c r="D135" s="231" t="s">
        <v>417</v>
      </c>
      <c r="E135" s="37"/>
      <c r="F135" s="232" t="s">
        <v>471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417</v>
      </c>
      <c r="AU135" s="18" t="s">
        <v>83</v>
      </c>
    </row>
    <row r="136" spans="1:65" s="13" customFormat="1" ht="11.25">
      <c r="B136" s="192"/>
      <c r="C136" s="193"/>
      <c r="D136" s="187" t="s">
        <v>155</v>
      </c>
      <c r="E136" s="194" t="s">
        <v>19</v>
      </c>
      <c r="F136" s="195" t="s">
        <v>472</v>
      </c>
      <c r="G136" s="193"/>
      <c r="H136" s="196">
        <v>480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155</v>
      </c>
      <c r="AU136" s="202" t="s">
        <v>83</v>
      </c>
      <c r="AV136" s="13" t="s">
        <v>83</v>
      </c>
      <c r="AW136" s="13" t="s">
        <v>33</v>
      </c>
      <c r="AX136" s="13" t="s">
        <v>73</v>
      </c>
      <c r="AY136" s="202" t="s">
        <v>146</v>
      </c>
    </row>
    <row r="137" spans="1:65" s="2" customFormat="1" ht="16.5" customHeight="1">
      <c r="A137" s="35"/>
      <c r="B137" s="36"/>
      <c r="C137" s="214" t="s">
        <v>209</v>
      </c>
      <c r="D137" s="214" t="s">
        <v>183</v>
      </c>
      <c r="E137" s="215" t="s">
        <v>473</v>
      </c>
      <c r="F137" s="216" t="s">
        <v>474</v>
      </c>
      <c r="G137" s="217" t="s">
        <v>342</v>
      </c>
      <c r="H137" s="218">
        <v>24</v>
      </c>
      <c r="I137" s="219"/>
      <c r="J137" s="220">
        <f>ROUND(I137*H137,2)</f>
        <v>0</v>
      </c>
      <c r="K137" s="221"/>
      <c r="L137" s="222"/>
      <c r="M137" s="223" t="s">
        <v>19</v>
      </c>
      <c r="N137" s="224" t="s">
        <v>44</v>
      </c>
      <c r="O137" s="65"/>
      <c r="P137" s="183">
        <f>O137*H137</f>
        <v>0</v>
      </c>
      <c r="Q137" s="183">
        <v>1E-3</v>
      </c>
      <c r="R137" s="183">
        <f>Q137*H137</f>
        <v>2.4E-2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175</v>
      </c>
      <c r="AT137" s="185" t="s">
        <v>183</v>
      </c>
      <c r="AU137" s="185" t="s">
        <v>83</v>
      </c>
      <c r="AY137" s="18" t="s">
        <v>146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151</v>
      </c>
      <c r="BM137" s="185" t="s">
        <v>475</v>
      </c>
    </row>
    <row r="138" spans="1:65" s="2" customFormat="1" ht="11.25">
      <c r="A138" s="35"/>
      <c r="B138" s="36"/>
      <c r="C138" s="37"/>
      <c r="D138" s="187" t="s">
        <v>153</v>
      </c>
      <c r="E138" s="37"/>
      <c r="F138" s="188" t="s">
        <v>474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153</v>
      </c>
      <c r="AU138" s="18" t="s">
        <v>83</v>
      </c>
    </row>
    <row r="139" spans="1:65" s="13" customFormat="1" ht="11.25">
      <c r="B139" s="192"/>
      <c r="C139" s="193"/>
      <c r="D139" s="187" t="s">
        <v>155</v>
      </c>
      <c r="E139" s="194" t="s">
        <v>19</v>
      </c>
      <c r="F139" s="195" t="s">
        <v>476</v>
      </c>
      <c r="G139" s="193"/>
      <c r="H139" s="196">
        <v>24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155</v>
      </c>
      <c r="AU139" s="202" t="s">
        <v>83</v>
      </c>
      <c r="AV139" s="13" t="s">
        <v>83</v>
      </c>
      <c r="AW139" s="13" t="s">
        <v>33</v>
      </c>
      <c r="AX139" s="13" t="s">
        <v>81</v>
      </c>
      <c r="AY139" s="202" t="s">
        <v>146</v>
      </c>
    </row>
    <row r="140" spans="1:65" s="2" customFormat="1" ht="16.5" customHeight="1">
      <c r="A140" s="35"/>
      <c r="B140" s="36"/>
      <c r="C140" s="173" t="s">
        <v>191</v>
      </c>
      <c r="D140" s="173" t="s">
        <v>147</v>
      </c>
      <c r="E140" s="174" t="s">
        <v>477</v>
      </c>
      <c r="F140" s="175" t="s">
        <v>478</v>
      </c>
      <c r="G140" s="176" t="s">
        <v>159</v>
      </c>
      <c r="H140" s="177">
        <v>344.64</v>
      </c>
      <c r="I140" s="178"/>
      <c r="J140" s="179">
        <f>ROUND(I140*H140,2)</f>
        <v>0</v>
      </c>
      <c r="K140" s="180"/>
      <c r="L140" s="40"/>
      <c r="M140" s="181" t="s">
        <v>19</v>
      </c>
      <c r="N140" s="182" t="s">
        <v>44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151</v>
      </c>
      <c r="AT140" s="185" t="s">
        <v>147</v>
      </c>
      <c r="AU140" s="185" t="s">
        <v>83</v>
      </c>
      <c r="AY140" s="18" t="s">
        <v>146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151</v>
      </c>
      <c r="BM140" s="185" t="s">
        <v>479</v>
      </c>
    </row>
    <row r="141" spans="1:65" s="2" customFormat="1" ht="11.25">
      <c r="A141" s="35"/>
      <c r="B141" s="36"/>
      <c r="C141" s="37"/>
      <c r="D141" s="187" t="s">
        <v>153</v>
      </c>
      <c r="E141" s="37"/>
      <c r="F141" s="188" t="s">
        <v>480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153</v>
      </c>
      <c r="AU141" s="18" t="s">
        <v>83</v>
      </c>
    </row>
    <row r="142" spans="1:65" s="2" customFormat="1" ht="19.5">
      <c r="A142" s="35"/>
      <c r="B142" s="36"/>
      <c r="C142" s="37"/>
      <c r="D142" s="187" t="s">
        <v>425</v>
      </c>
      <c r="E142" s="37"/>
      <c r="F142" s="233" t="s">
        <v>481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425</v>
      </c>
      <c r="AU142" s="18" t="s">
        <v>83</v>
      </c>
    </row>
    <row r="143" spans="1:65" s="13" customFormat="1" ht="11.25">
      <c r="B143" s="192"/>
      <c r="C143" s="193"/>
      <c r="D143" s="187" t="s">
        <v>155</v>
      </c>
      <c r="E143" s="194" t="s">
        <v>19</v>
      </c>
      <c r="F143" s="195" t="s">
        <v>482</v>
      </c>
      <c r="G143" s="193"/>
      <c r="H143" s="196">
        <v>344.64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155</v>
      </c>
      <c r="AU143" s="202" t="s">
        <v>83</v>
      </c>
      <c r="AV143" s="13" t="s">
        <v>83</v>
      </c>
      <c r="AW143" s="13" t="s">
        <v>33</v>
      </c>
      <c r="AX143" s="13" t="s">
        <v>81</v>
      </c>
      <c r="AY143" s="202" t="s">
        <v>146</v>
      </c>
    </row>
    <row r="144" spans="1:65" s="12" customFormat="1" ht="22.9" customHeight="1">
      <c r="B144" s="159"/>
      <c r="C144" s="160"/>
      <c r="D144" s="161" t="s">
        <v>72</v>
      </c>
      <c r="E144" s="225" t="s">
        <v>163</v>
      </c>
      <c r="F144" s="225" t="s">
        <v>325</v>
      </c>
      <c r="G144" s="160"/>
      <c r="H144" s="160"/>
      <c r="I144" s="163"/>
      <c r="J144" s="226">
        <f>BK144</f>
        <v>0</v>
      </c>
      <c r="K144" s="160"/>
      <c r="L144" s="165"/>
      <c r="M144" s="166"/>
      <c r="N144" s="167"/>
      <c r="O144" s="167"/>
      <c r="P144" s="168">
        <f>SUM(P145:P156)</f>
        <v>0</v>
      </c>
      <c r="Q144" s="167"/>
      <c r="R144" s="168">
        <f>SUM(R145:R156)</f>
        <v>4.36E-2</v>
      </c>
      <c r="S144" s="167"/>
      <c r="T144" s="169">
        <f>SUM(T145:T156)</f>
        <v>0</v>
      </c>
      <c r="AR144" s="170" t="s">
        <v>81</v>
      </c>
      <c r="AT144" s="171" t="s">
        <v>72</v>
      </c>
      <c r="AU144" s="171" t="s">
        <v>81</v>
      </c>
      <c r="AY144" s="170" t="s">
        <v>146</v>
      </c>
      <c r="BK144" s="172">
        <f>SUM(BK145:BK156)</f>
        <v>0</v>
      </c>
    </row>
    <row r="145" spans="1:65" s="2" customFormat="1" ht="16.5" customHeight="1">
      <c r="A145" s="35"/>
      <c r="B145" s="36"/>
      <c r="C145" s="173" t="s">
        <v>8</v>
      </c>
      <c r="D145" s="173" t="s">
        <v>147</v>
      </c>
      <c r="E145" s="174" t="s">
        <v>483</v>
      </c>
      <c r="F145" s="175" t="s">
        <v>484</v>
      </c>
      <c r="G145" s="176" t="s">
        <v>180</v>
      </c>
      <c r="H145" s="177">
        <v>2</v>
      </c>
      <c r="I145" s="178"/>
      <c r="J145" s="179">
        <f>ROUND(I145*H145,2)</f>
        <v>0</v>
      </c>
      <c r="K145" s="180"/>
      <c r="L145" s="40"/>
      <c r="M145" s="181" t="s">
        <v>19</v>
      </c>
      <c r="N145" s="182" t="s">
        <v>44</v>
      </c>
      <c r="O145" s="65"/>
      <c r="P145" s="183">
        <f>O145*H145</f>
        <v>0</v>
      </c>
      <c r="Q145" s="183">
        <v>4.0000000000000002E-4</v>
      </c>
      <c r="R145" s="183">
        <f>Q145*H145</f>
        <v>8.0000000000000004E-4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151</v>
      </c>
      <c r="AT145" s="185" t="s">
        <v>147</v>
      </c>
      <c r="AU145" s="185" t="s">
        <v>83</v>
      </c>
      <c r="AY145" s="18" t="s">
        <v>146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81</v>
      </c>
      <c r="BK145" s="186">
        <f>ROUND(I145*H145,2)</f>
        <v>0</v>
      </c>
      <c r="BL145" s="18" t="s">
        <v>151</v>
      </c>
      <c r="BM145" s="185" t="s">
        <v>485</v>
      </c>
    </row>
    <row r="146" spans="1:65" s="2" customFormat="1" ht="19.5">
      <c r="A146" s="35"/>
      <c r="B146" s="36"/>
      <c r="C146" s="37"/>
      <c r="D146" s="187" t="s">
        <v>153</v>
      </c>
      <c r="E146" s="37"/>
      <c r="F146" s="188" t="s">
        <v>486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153</v>
      </c>
      <c r="AU146" s="18" t="s">
        <v>83</v>
      </c>
    </row>
    <row r="147" spans="1:65" s="13" customFormat="1" ht="11.25">
      <c r="B147" s="192"/>
      <c r="C147" s="193"/>
      <c r="D147" s="187" t="s">
        <v>155</v>
      </c>
      <c r="E147" s="194" t="s">
        <v>19</v>
      </c>
      <c r="F147" s="195" t="s">
        <v>83</v>
      </c>
      <c r="G147" s="193"/>
      <c r="H147" s="196">
        <v>2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155</v>
      </c>
      <c r="AU147" s="202" t="s">
        <v>83</v>
      </c>
      <c r="AV147" s="13" t="s">
        <v>83</v>
      </c>
      <c r="AW147" s="13" t="s">
        <v>33</v>
      </c>
      <c r="AX147" s="13" t="s">
        <v>81</v>
      </c>
      <c r="AY147" s="202" t="s">
        <v>146</v>
      </c>
    </row>
    <row r="148" spans="1:65" s="2" customFormat="1" ht="16.5" customHeight="1">
      <c r="A148" s="35"/>
      <c r="B148" s="36"/>
      <c r="C148" s="173" t="s">
        <v>195</v>
      </c>
      <c r="D148" s="173" t="s">
        <v>147</v>
      </c>
      <c r="E148" s="174" t="s">
        <v>487</v>
      </c>
      <c r="F148" s="175" t="s">
        <v>488</v>
      </c>
      <c r="G148" s="176" t="s">
        <v>180</v>
      </c>
      <c r="H148" s="177">
        <v>1</v>
      </c>
      <c r="I148" s="178"/>
      <c r="J148" s="179">
        <f>ROUND(I148*H148,2)</f>
        <v>0</v>
      </c>
      <c r="K148" s="180"/>
      <c r="L148" s="40"/>
      <c r="M148" s="181" t="s">
        <v>19</v>
      </c>
      <c r="N148" s="182" t="s">
        <v>44</v>
      </c>
      <c r="O148" s="65"/>
      <c r="P148" s="183">
        <f>O148*H148</f>
        <v>0</v>
      </c>
      <c r="Q148" s="183">
        <v>4.0000000000000002E-4</v>
      </c>
      <c r="R148" s="183">
        <f>Q148*H148</f>
        <v>4.0000000000000002E-4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151</v>
      </c>
      <c r="AT148" s="185" t="s">
        <v>147</v>
      </c>
      <c r="AU148" s="185" t="s">
        <v>83</v>
      </c>
      <c r="AY148" s="18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81</v>
      </c>
      <c r="BK148" s="186">
        <f>ROUND(I148*H148,2)</f>
        <v>0</v>
      </c>
      <c r="BL148" s="18" t="s">
        <v>151</v>
      </c>
      <c r="BM148" s="185" t="s">
        <v>489</v>
      </c>
    </row>
    <row r="149" spans="1:65" s="2" customFormat="1" ht="29.25">
      <c r="A149" s="35"/>
      <c r="B149" s="36"/>
      <c r="C149" s="37"/>
      <c r="D149" s="187" t="s">
        <v>153</v>
      </c>
      <c r="E149" s="37"/>
      <c r="F149" s="188" t="s">
        <v>490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153</v>
      </c>
      <c r="AU149" s="18" t="s">
        <v>83</v>
      </c>
    </row>
    <row r="150" spans="1:65" s="13" customFormat="1" ht="11.25">
      <c r="B150" s="192"/>
      <c r="C150" s="193"/>
      <c r="D150" s="187" t="s">
        <v>155</v>
      </c>
      <c r="E150" s="194" t="s">
        <v>19</v>
      </c>
      <c r="F150" s="195" t="s">
        <v>81</v>
      </c>
      <c r="G150" s="193"/>
      <c r="H150" s="196">
        <v>1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155</v>
      </c>
      <c r="AU150" s="202" t="s">
        <v>83</v>
      </c>
      <c r="AV150" s="13" t="s">
        <v>83</v>
      </c>
      <c r="AW150" s="13" t="s">
        <v>33</v>
      </c>
      <c r="AX150" s="13" t="s">
        <v>81</v>
      </c>
      <c r="AY150" s="202" t="s">
        <v>146</v>
      </c>
    </row>
    <row r="151" spans="1:65" s="2" customFormat="1" ht="16.5" customHeight="1">
      <c r="A151" s="35"/>
      <c r="B151" s="36"/>
      <c r="C151" s="173" t="s">
        <v>226</v>
      </c>
      <c r="D151" s="173" t="s">
        <v>147</v>
      </c>
      <c r="E151" s="174" t="s">
        <v>491</v>
      </c>
      <c r="F151" s="175" t="s">
        <v>492</v>
      </c>
      <c r="G151" s="176" t="s">
        <v>180</v>
      </c>
      <c r="H151" s="177">
        <v>1</v>
      </c>
      <c r="I151" s="178"/>
      <c r="J151" s="179">
        <f>ROUND(I151*H151,2)</f>
        <v>0</v>
      </c>
      <c r="K151" s="180"/>
      <c r="L151" s="40"/>
      <c r="M151" s="181" t="s">
        <v>19</v>
      </c>
      <c r="N151" s="182" t="s">
        <v>44</v>
      </c>
      <c r="O151" s="65"/>
      <c r="P151" s="183">
        <f>O151*H151</f>
        <v>0</v>
      </c>
      <c r="Q151" s="183">
        <v>4.0000000000000002E-4</v>
      </c>
      <c r="R151" s="183">
        <f>Q151*H151</f>
        <v>4.0000000000000002E-4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151</v>
      </c>
      <c r="AT151" s="185" t="s">
        <v>147</v>
      </c>
      <c r="AU151" s="185" t="s">
        <v>83</v>
      </c>
      <c r="AY151" s="18" t="s">
        <v>146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151</v>
      </c>
      <c r="BM151" s="185" t="s">
        <v>493</v>
      </c>
    </row>
    <row r="152" spans="1:65" s="2" customFormat="1" ht="19.5">
      <c r="A152" s="35"/>
      <c r="B152" s="36"/>
      <c r="C152" s="37"/>
      <c r="D152" s="187" t="s">
        <v>153</v>
      </c>
      <c r="E152" s="37"/>
      <c r="F152" s="188" t="s">
        <v>494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153</v>
      </c>
      <c r="AU152" s="18" t="s">
        <v>83</v>
      </c>
    </row>
    <row r="153" spans="1:65" s="13" customFormat="1" ht="11.25">
      <c r="B153" s="192"/>
      <c r="C153" s="193"/>
      <c r="D153" s="187" t="s">
        <v>155</v>
      </c>
      <c r="E153" s="194" t="s">
        <v>19</v>
      </c>
      <c r="F153" s="195" t="s">
        <v>81</v>
      </c>
      <c r="G153" s="193"/>
      <c r="H153" s="196">
        <v>1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155</v>
      </c>
      <c r="AU153" s="202" t="s">
        <v>83</v>
      </c>
      <c r="AV153" s="13" t="s">
        <v>83</v>
      </c>
      <c r="AW153" s="13" t="s">
        <v>33</v>
      </c>
      <c r="AX153" s="13" t="s">
        <v>81</v>
      </c>
      <c r="AY153" s="202" t="s">
        <v>146</v>
      </c>
    </row>
    <row r="154" spans="1:65" s="2" customFormat="1" ht="16.5" customHeight="1">
      <c r="A154" s="35"/>
      <c r="B154" s="36"/>
      <c r="C154" s="173" t="s">
        <v>198</v>
      </c>
      <c r="D154" s="173" t="s">
        <v>147</v>
      </c>
      <c r="E154" s="174" t="s">
        <v>495</v>
      </c>
      <c r="F154" s="175" t="s">
        <v>496</v>
      </c>
      <c r="G154" s="176" t="s">
        <v>224</v>
      </c>
      <c r="H154" s="177">
        <v>105</v>
      </c>
      <c r="I154" s="178"/>
      <c r="J154" s="179">
        <f>ROUND(I154*H154,2)</f>
        <v>0</v>
      </c>
      <c r="K154" s="180"/>
      <c r="L154" s="40"/>
      <c r="M154" s="181" t="s">
        <v>19</v>
      </c>
      <c r="N154" s="182" t="s">
        <v>44</v>
      </c>
      <c r="O154" s="65"/>
      <c r="P154" s="183">
        <f>O154*H154</f>
        <v>0</v>
      </c>
      <c r="Q154" s="183">
        <v>4.0000000000000002E-4</v>
      </c>
      <c r="R154" s="183">
        <f>Q154*H154</f>
        <v>4.2000000000000003E-2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151</v>
      </c>
      <c r="AT154" s="185" t="s">
        <v>147</v>
      </c>
      <c r="AU154" s="185" t="s">
        <v>83</v>
      </c>
      <c r="AY154" s="18" t="s">
        <v>146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81</v>
      </c>
      <c r="BK154" s="186">
        <f>ROUND(I154*H154,2)</f>
        <v>0</v>
      </c>
      <c r="BL154" s="18" t="s">
        <v>151</v>
      </c>
      <c r="BM154" s="185" t="s">
        <v>497</v>
      </c>
    </row>
    <row r="155" spans="1:65" s="2" customFormat="1" ht="29.25">
      <c r="A155" s="35"/>
      <c r="B155" s="36"/>
      <c r="C155" s="37"/>
      <c r="D155" s="187" t="s">
        <v>153</v>
      </c>
      <c r="E155" s="37"/>
      <c r="F155" s="188" t="s">
        <v>498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153</v>
      </c>
      <c r="AU155" s="18" t="s">
        <v>83</v>
      </c>
    </row>
    <row r="156" spans="1:65" s="13" customFormat="1" ht="11.25">
      <c r="B156" s="192"/>
      <c r="C156" s="193"/>
      <c r="D156" s="187" t="s">
        <v>155</v>
      </c>
      <c r="E156" s="194" t="s">
        <v>19</v>
      </c>
      <c r="F156" s="195" t="s">
        <v>499</v>
      </c>
      <c r="G156" s="193"/>
      <c r="H156" s="196">
        <v>105</v>
      </c>
      <c r="I156" s="197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155</v>
      </c>
      <c r="AU156" s="202" t="s">
        <v>83</v>
      </c>
      <c r="AV156" s="13" t="s">
        <v>83</v>
      </c>
      <c r="AW156" s="13" t="s">
        <v>33</v>
      </c>
      <c r="AX156" s="13" t="s">
        <v>81</v>
      </c>
      <c r="AY156" s="202" t="s">
        <v>146</v>
      </c>
    </row>
    <row r="157" spans="1:65" s="12" customFormat="1" ht="22.9" customHeight="1">
      <c r="B157" s="159"/>
      <c r="C157" s="160"/>
      <c r="D157" s="161" t="s">
        <v>72</v>
      </c>
      <c r="E157" s="225" t="s">
        <v>172</v>
      </c>
      <c r="F157" s="225" t="s">
        <v>500</v>
      </c>
      <c r="G157" s="160"/>
      <c r="H157" s="160"/>
      <c r="I157" s="163"/>
      <c r="J157" s="226">
        <f>BK157</f>
        <v>0</v>
      </c>
      <c r="K157" s="160"/>
      <c r="L157" s="165"/>
      <c r="M157" s="166"/>
      <c r="N157" s="167"/>
      <c r="O157" s="167"/>
      <c r="P157" s="168">
        <f>SUM(P158:P207)</f>
        <v>0</v>
      </c>
      <c r="Q157" s="167"/>
      <c r="R157" s="168">
        <f>SUM(R158:R207)</f>
        <v>18.369560799999999</v>
      </c>
      <c r="S157" s="167"/>
      <c r="T157" s="169">
        <f>SUM(T158:T207)</f>
        <v>0</v>
      </c>
      <c r="AR157" s="170" t="s">
        <v>81</v>
      </c>
      <c r="AT157" s="171" t="s">
        <v>72</v>
      </c>
      <c r="AU157" s="171" t="s">
        <v>81</v>
      </c>
      <c r="AY157" s="170" t="s">
        <v>146</v>
      </c>
      <c r="BK157" s="172">
        <f>SUM(BK158:BK207)</f>
        <v>0</v>
      </c>
    </row>
    <row r="158" spans="1:65" s="2" customFormat="1" ht="16.5" customHeight="1">
      <c r="A158" s="35"/>
      <c r="B158" s="36"/>
      <c r="C158" s="173" t="s">
        <v>233</v>
      </c>
      <c r="D158" s="173" t="s">
        <v>147</v>
      </c>
      <c r="E158" s="174" t="s">
        <v>501</v>
      </c>
      <c r="F158" s="175" t="s">
        <v>502</v>
      </c>
      <c r="G158" s="176" t="s">
        <v>159</v>
      </c>
      <c r="H158" s="177">
        <v>58</v>
      </c>
      <c r="I158" s="178"/>
      <c r="J158" s="179">
        <f>ROUND(I158*H158,2)</f>
        <v>0</v>
      </c>
      <c r="K158" s="180"/>
      <c r="L158" s="40"/>
      <c r="M158" s="181" t="s">
        <v>19</v>
      </c>
      <c r="N158" s="182" t="s">
        <v>44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151</v>
      </c>
      <c r="AT158" s="185" t="s">
        <v>147</v>
      </c>
      <c r="AU158" s="185" t="s">
        <v>83</v>
      </c>
      <c r="AY158" s="18" t="s">
        <v>146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81</v>
      </c>
      <c r="BK158" s="186">
        <f>ROUND(I158*H158,2)</f>
        <v>0</v>
      </c>
      <c r="BL158" s="18" t="s">
        <v>151</v>
      </c>
      <c r="BM158" s="185" t="s">
        <v>503</v>
      </c>
    </row>
    <row r="159" spans="1:65" s="2" customFormat="1" ht="48.75">
      <c r="A159" s="35"/>
      <c r="B159" s="36"/>
      <c r="C159" s="37"/>
      <c r="D159" s="187" t="s">
        <v>153</v>
      </c>
      <c r="E159" s="37"/>
      <c r="F159" s="188" t="s">
        <v>504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153</v>
      </c>
      <c r="AU159" s="18" t="s">
        <v>83</v>
      </c>
    </row>
    <row r="160" spans="1:65" s="13" customFormat="1" ht="11.25">
      <c r="B160" s="192"/>
      <c r="C160" s="193"/>
      <c r="D160" s="187" t="s">
        <v>155</v>
      </c>
      <c r="E160" s="194" t="s">
        <v>19</v>
      </c>
      <c r="F160" s="195" t="s">
        <v>290</v>
      </c>
      <c r="G160" s="193"/>
      <c r="H160" s="196">
        <v>58</v>
      </c>
      <c r="I160" s="197"/>
      <c r="J160" s="193"/>
      <c r="K160" s="193"/>
      <c r="L160" s="198"/>
      <c r="M160" s="199"/>
      <c r="N160" s="200"/>
      <c r="O160" s="200"/>
      <c r="P160" s="200"/>
      <c r="Q160" s="200"/>
      <c r="R160" s="200"/>
      <c r="S160" s="200"/>
      <c r="T160" s="201"/>
      <c r="AT160" s="202" t="s">
        <v>155</v>
      </c>
      <c r="AU160" s="202" t="s">
        <v>83</v>
      </c>
      <c r="AV160" s="13" t="s">
        <v>83</v>
      </c>
      <c r="AW160" s="13" t="s">
        <v>33</v>
      </c>
      <c r="AX160" s="13" t="s">
        <v>81</v>
      </c>
      <c r="AY160" s="202" t="s">
        <v>146</v>
      </c>
    </row>
    <row r="161" spans="1:65" s="2" customFormat="1" ht="16.5" customHeight="1">
      <c r="A161" s="35"/>
      <c r="B161" s="36"/>
      <c r="C161" s="173" t="s">
        <v>162</v>
      </c>
      <c r="D161" s="173" t="s">
        <v>147</v>
      </c>
      <c r="E161" s="174" t="s">
        <v>505</v>
      </c>
      <c r="F161" s="175" t="s">
        <v>506</v>
      </c>
      <c r="G161" s="176" t="s">
        <v>159</v>
      </c>
      <c r="H161" s="177">
        <v>128.554</v>
      </c>
      <c r="I161" s="178"/>
      <c r="J161" s="179">
        <f>ROUND(I161*H161,2)</f>
        <v>0</v>
      </c>
      <c r="K161" s="180"/>
      <c r="L161" s="40"/>
      <c r="M161" s="181" t="s">
        <v>19</v>
      </c>
      <c r="N161" s="182" t="s">
        <v>44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151</v>
      </c>
      <c r="AT161" s="185" t="s">
        <v>147</v>
      </c>
      <c r="AU161" s="185" t="s">
        <v>83</v>
      </c>
      <c r="AY161" s="18" t="s">
        <v>146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81</v>
      </c>
      <c r="BK161" s="186">
        <f>ROUND(I161*H161,2)</f>
        <v>0</v>
      </c>
      <c r="BL161" s="18" t="s">
        <v>151</v>
      </c>
      <c r="BM161" s="185" t="s">
        <v>507</v>
      </c>
    </row>
    <row r="162" spans="1:65" s="2" customFormat="1" ht="11.25">
      <c r="A162" s="35"/>
      <c r="B162" s="36"/>
      <c r="C162" s="37"/>
      <c r="D162" s="187" t="s">
        <v>153</v>
      </c>
      <c r="E162" s="37"/>
      <c r="F162" s="188" t="s">
        <v>508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153</v>
      </c>
      <c r="AU162" s="18" t="s">
        <v>83</v>
      </c>
    </row>
    <row r="163" spans="1:65" s="2" customFormat="1" ht="11.25">
      <c r="A163" s="35"/>
      <c r="B163" s="36"/>
      <c r="C163" s="37"/>
      <c r="D163" s="231" t="s">
        <v>417</v>
      </c>
      <c r="E163" s="37"/>
      <c r="F163" s="232" t="s">
        <v>509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417</v>
      </c>
      <c r="AU163" s="18" t="s">
        <v>83</v>
      </c>
    </row>
    <row r="164" spans="1:65" s="13" customFormat="1" ht="11.25">
      <c r="B164" s="192"/>
      <c r="C164" s="193"/>
      <c r="D164" s="187" t="s">
        <v>155</v>
      </c>
      <c r="E164" s="194" t="s">
        <v>19</v>
      </c>
      <c r="F164" s="195" t="s">
        <v>510</v>
      </c>
      <c r="G164" s="193"/>
      <c r="H164" s="196">
        <v>128.554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155</v>
      </c>
      <c r="AU164" s="202" t="s">
        <v>83</v>
      </c>
      <c r="AV164" s="13" t="s">
        <v>83</v>
      </c>
      <c r="AW164" s="13" t="s">
        <v>33</v>
      </c>
      <c r="AX164" s="13" t="s">
        <v>81</v>
      </c>
      <c r="AY164" s="202" t="s">
        <v>146</v>
      </c>
    </row>
    <row r="165" spans="1:65" s="2" customFormat="1" ht="16.5" customHeight="1">
      <c r="A165" s="35"/>
      <c r="B165" s="36"/>
      <c r="C165" s="173" t="s">
        <v>7</v>
      </c>
      <c r="D165" s="173" t="s">
        <v>147</v>
      </c>
      <c r="E165" s="174" t="s">
        <v>511</v>
      </c>
      <c r="F165" s="175" t="s">
        <v>512</v>
      </c>
      <c r="G165" s="176" t="s">
        <v>159</v>
      </c>
      <c r="H165" s="177">
        <v>217.8</v>
      </c>
      <c r="I165" s="178"/>
      <c r="J165" s="179">
        <f>ROUND(I165*H165,2)</f>
        <v>0</v>
      </c>
      <c r="K165" s="180"/>
      <c r="L165" s="40"/>
      <c r="M165" s="181" t="s">
        <v>19</v>
      </c>
      <c r="N165" s="182" t="s">
        <v>44</v>
      </c>
      <c r="O165" s="65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151</v>
      </c>
      <c r="AT165" s="185" t="s">
        <v>147</v>
      </c>
      <c r="AU165" s="185" t="s">
        <v>83</v>
      </c>
      <c r="AY165" s="18" t="s">
        <v>146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81</v>
      </c>
      <c r="BK165" s="186">
        <f>ROUND(I165*H165,2)</f>
        <v>0</v>
      </c>
      <c r="BL165" s="18" t="s">
        <v>151</v>
      </c>
      <c r="BM165" s="185" t="s">
        <v>513</v>
      </c>
    </row>
    <row r="166" spans="1:65" s="2" customFormat="1" ht="11.25">
      <c r="A166" s="35"/>
      <c r="B166" s="36"/>
      <c r="C166" s="37"/>
      <c r="D166" s="187" t="s">
        <v>153</v>
      </c>
      <c r="E166" s="37"/>
      <c r="F166" s="188" t="s">
        <v>514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153</v>
      </c>
      <c r="AU166" s="18" t="s">
        <v>83</v>
      </c>
    </row>
    <row r="167" spans="1:65" s="13" customFormat="1" ht="11.25">
      <c r="B167" s="192"/>
      <c r="C167" s="193"/>
      <c r="D167" s="187" t="s">
        <v>155</v>
      </c>
      <c r="E167" s="194" t="s">
        <v>19</v>
      </c>
      <c r="F167" s="195" t="s">
        <v>515</v>
      </c>
      <c r="G167" s="193"/>
      <c r="H167" s="196">
        <v>217.8</v>
      </c>
      <c r="I167" s="197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155</v>
      </c>
      <c r="AU167" s="202" t="s">
        <v>83</v>
      </c>
      <c r="AV167" s="13" t="s">
        <v>83</v>
      </c>
      <c r="AW167" s="13" t="s">
        <v>33</v>
      </c>
      <c r="AX167" s="13" t="s">
        <v>81</v>
      </c>
      <c r="AY167" s="202" t="s">
        <v>146</v>
      </c>
    </row>
    <row r="168" spans="1:65" s="2" customFormat="1" ht="16.5" customHeight="1">
      <c r="A168" s="35"/>
      <c r="B168" s="36"/>
      <c r="C168" s="173" t="s">
        <v>205</v>
      </c>
      <c r="D168" s="173" t="s">
        <v>147</v>
      </c>
      <c r="E168" s="174" t="s">
        <v>516</v>
      </c>
      <c r="F168" s="175" t="s">
        <v>517</v>
      </c>
      <c r="G168" s="176" t="s">
        <v>159</v>
      </c>
      <c r="H168" s="177">
        <v>239.58</v>
      </c>
      <c r="I168" s="178"/>
      <c r="J168" s="179">
        <f>ROUND(I168*H168,2)</f>
        <v>0</v>
      </c>
      <c r="K168" s="180"/>
      <c r="L168" s="40"/>
      <c r="M168" s="181" t="s">
        <v>19</v>
      </c>
      <c r="N168" s="182" t="s">
        <v>44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151</v>
      </c>
      <c r="AT168" s="185" t="s">
        <v>147</v>
      </c>
      <c r="AU168" s="185" t="s">
        <v>83</v>
      </c>
      <c r="AY168" s="18" t="s">
        <v>146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81</v>
      </c>
      <c r="BK168" s="186">
        <f>ROUND(I168*H168,2)</f>
        <v>0</v>
      </c>
      <c r="BL168" s="18" t="s">
        <v>151</v>
      </c>
      <c r="BM168" s="185" t="s">
        <v>518</v>
      </c>
    </row>
    <row r="169" spans="1:65" s="2" customFormat="1" ht="11.25">
      <c r="A169" s="35"/>
      <c r="B169" s="36"/>
      <c r="C169" s="37"/>
      <c r="D169" s="187" t="s">
        <v>153</v>
      </c>
      <c r="E169" s="37"/>
      <c r="F169" s="188" t="s">
        <v>519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153</v>
      </c>
      <c r="AU169" s="18" t="s">
        <v>83</v>
      </c>
    </row>
    <row r="170" spans="1:65" s="2" customFormat="1" ht="19.5">
      <c r="A170" s="35"/>
      <c r="B170" s="36"/>
      <c r="C170" s="37"/>
      <c r="D170" s="187" t="s">
        <v>425</v>
      </c>
      <c r="E170" s="37"/>
      <c r="F170" s="233" t="s">
        <v>520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425</v>
      </c>
      <c r="AU170" s="18" t="s">
        <v>83</v>
      </c>
    </row>
    <row r="171" spans="1:65" s="13" customFormat="1" ht="11.25">
      <c r="B171" s="192"/>
      <c r="C171" s="193"/>
      <c r="D171" s="187" t="s">
        <v>155</v>
      </c>
      <c r="E171" s="194" t="s">
        <v>19</v>
      </c>
      <c r="F171" s="195" t="s">
        <v>521</v>
      </c>
      <c r="G171" s="193"/>
      <c r="H171" s="196">
        <v>239.58</v>
      </c>
      <c r="I171" s="197"/>
      <c r="J171" s="193"/>
      <c r="K171" s="193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155</v>
      </c>
      <c r="AU171" s="202" t="s">
        <v>83</v>
      </c>
      <c r="AV171" s="13" t="s">
        <v>83</v>
      </c>
      <c r="AW171" s="13" t="s">
        <v>33</v>
      </c>
      <c r="AX171" s="13" t="s">
        <v>81</v>
      </c>
      <c r="AY171" s="202" t="s">
        <v>146</v>
      </c>
    </row>
    <row r="172" spans="1:65" s="2" customFormat="1" ht="16.5" customHeight="1">
      <c r="A172" s="35"/>
      <c r="B172" s="36"/>
      <c r="C172" s="173" t="s">
        <v>250</v>
      </c>
      <c r="D172" s="173" t="s">
        <v>147</v>
      </c>
      <c r="E172" s="174" t="s">
        <v>522</v>
      </c>
      <c r="F172" s="175" t="s">
        <v>523</v>
      </c>
      <c r="G172" s="176" t="s">
        <v>159</v>
      </c>
      <c r="H172" s="177">
        <v>183.5</v>
      </c>
      <c r="I172" s="178"/>
      <c r="J172" s="179">
        <f>ROUND(I172*H172,2)</f>
        <v>0</v>
      </c>
      <c r="K172" s="180"/>
      <c r="L172" s="40"/>
      <c r="M172" s="181" t="s">
        <v>19</v>
      </c>
      <c r="N172" s="182" t="s">
        <v>44</v>
      </c>
      <c r="O172" s="65"/>
      <c r="P172" s="183">
        <f>O172*H172</f>
        <v>0</v>
      </c>
      <c r="Q172" s="183">
        <v>0</v>
      </c>
      <c r="R172" s="183">
        <f>Q172*H172</f>
        <v>0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151</v>
      </c>
      <c r="AT172" s="185" t="s">
        <v>147</v>
      </c>
      <c r="AU172" s="185" t="s">
        <v>83</v>
      </c>
      <c r="AY172" s="18" t="s">
        <v>146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81</v>
      </c>
      <c r="BK172" s="186">
        <f>ROUND(I172*H172,2)</f>
        <v>0</v>
      </c>
      <c r="BL172" s="18" t="s">
        <v>151</v>
      </c>
      <c r="BM172" s="185" t="s">
        <v>524</v>
      </c>
    </row>
    <row r="173" spans="1:65" s="2" customFormat="1" ht="11.25">
      <c r="A173" s="35"/>
      <c r="B173" s="36"/>
      <c r="C173" s="37"/>
      <c r="D173" s="187" t="s">
        <v>153</v>
      </c>
      <c r="E173" s="37"/>
      <c r="F173" s="188" t="s">
        <v>525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153</v>
      </c>
      <c r="AU173" s="18" t="s">
        <v>83</v>
      </c>
    </row>
    <row r="174" spans="1:65" s="2" customFormat="1" ht="11.25">
      <c r="A174" s="35"/>
      <c r="B174" s="36"/>
      <c r="C174" s="37"/>
      <c r="D174" s="231" t="s">
        <v>417</v>
      </c>
      <c r="E174" s="37"/>
      <c r="F174" s="232" t="s">
        <v>526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417</v>
      </c>
      <c r="AU174" s="18" t="s">
        <v>83</v>
      </c>
    </row>
    <row r="175" spans="1:65" s="13" customFormat="1" ht="11.25">
      <c r="B175" s="192"/>
      <c r="C175" s="193"/>
      <c r="D175" s="187" t="s">
        <v>155</v>
      </c>
      <c r="E175" s="194" t="s">
        <v>19</v>
      </c>
      <c r="F175" s="195" t="s">
        <v>527</v>
      </c>
      <c r="G175" s="193"/>
      <c r="H175" s="196">
        <v>183.5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155</v>
      </c>
      <c r="AU175" s="202" t="s">
        <v>83</v>
      </c>
      <c r="AV175" s="13" t="s">
        <v>83</v>
      </c>
      <c r="AW175" s="13" t="s">
        <v>33</v>
      </c>
      <c r="AX175" s="13" t="s">
        <v>81</v>
      </c>
      <c r="AY175" s="202" t="s">
        <v>146</v>
      </c>
    </row>
    <row r="176" spans="1:65" s="2" customFormat="1" ht="16.5" customHeight="1">
      <c r="A176" s="35"/>
      <c r="B176" s="36"/>
      <c r="C176" s="173" t="s">
        <v>212</v>
      </c>
      <c r="D176" s="173" t="s">
        <v>147</v>
      </c>
      <c r="E176" s="174" t="s">
        <v>528</v>
      </c>
      <c r="F176" s="175" t="s">
        <v>529</v>
      </c>
      <c r="G176" s="176" t="s">
        <v>159</v>
      </c>
      <c r="H176" s="177">
        <v>140.80000000000001</v>
      </c>
      <c r="I176" s="178"/>
      <c r="J176" s="179">
        <f>ROUND(I176*H176,2)</f>
        <v>0</v>
      </c>
      <c r="K176" s="180"/>
      <c r="L176" s="40"/>
      <c r="M176" s="181" t="s">
        <v>19</v>
      </c>
      <c r="N176" s="182" t="s">
        <v>44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151</v>
      </c>
      <c r="AT176" s="185" t="s">
        <v>147</v>
      </c>
      <c r="AU176" s="185" t="s">
        <v>83</v>
      </c>
      <c r="AY176" s="18" t="s">
        <v>146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81</v>
      </c>
      <c r="BK176" s="186">
        <f>ROUND(I176*H176,2)</f>
        <v>0</v>
      </c>
      <c r="BL176" s="18" t="s">
        <v>151</v>
      </c>
      <c r="BM176" s="185" t="s">
        <v>530</v>
      </c>
    </row>
    <row r="177" spans="1:65" s="2" customFormat="1" ht="11.25">
      <c r="A177" s="35"/>
      <c r="B177" s="36"/>
      <c r="C177" s="37"/>
      <c r="D177" s="187" t="s">
        <v>153</v>
      </c>
      <c r="E177" s="37"/>
      <c r="F177" s="188" t="s">
        <v>531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153</v>
      </c>
      <c r="AU177" s="18" t="s">
        <v>83</v>
      </c>
    </row>
    <row r="178" spans="1:65" s="2" customFormat="1" ht="19.5">
      <c r="A178" s="35"/>
      <c r="B178" s="36"/>
      <c r="C178" s="37"/>
      <c r="D178" s="187" t="s">
        <v>425</v>
      </c>
      <c r="E178" s="37"/>
      <c r="F178" s="233" t="s">
        <v>520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425</v>
      </c>
      <c r="AU178" s="18" t="s">
        <v>83</v>
      </c>
    </row>
    <row r="179" spans="1:65" s="13" customFormat="1" ht="11.25">
      <c r="B179" s="192"/>
      <c r="C179" s="193"/>
      <c r="D179" s="187" t="s">
        <v>155</v>
      </c>
      <c r="E179" s="194" t="s">
        <v>19</v>
      </c>
      <c r="F179" s="195" t="s">
        <v>532</v>
      </c>
      <c r="G179" s="193"/>
      <c r="H179" s="196">
        <v>140.80000000000001</v>
      </c>
      <c r="I179" s="197"/>
      <c r="J179" s="193"/>
      <c r="K179" s="193"/>
      <c r="L179" s="198"/>
      <c r="M179" s="199"/>
      <c r="N179" s="200"/>
      <c r="O179" s="200"/>
      <c r="P179" s="200"/>
      <c r="Q179" s="200"/>
      <c r="R179" s="200"/>
      <c r="S179" s="200"/>
      <c r="T179" s="201"/>
      <c r="AT179" s="202" t="s">
        <v>155</v>
      </c>
      <c r="AU179" s="202" t="s">
        <v>83</v>
      </c>
      <c r="AV179" s="13" t="s">
        <v>83</v>
      </c>
      <c r="AW179" s="13" t="s">
        <v>33</v>
      </c>
      <c r="AX179" s="13" t="s">
        <v>81</v>
      </c>
      <c r="AY179" s="202" t="s">
        <v>146</v>
      </c>
    </row>
    <row r="180" spans="1:65" s="2" customFormat="1" ht="16.5" customHeight="1">
      <c r="A180" s="35"/>
      <c r="B180" s="36"/>
      <c r="C180" s="173" t="s">
        <v>257</v>
      </c>
      <c r="D180" s="173" t="s">
        <v>147</v>
      </c>
      <c r="E180" s="174" t="s">
        <v>533</v>
      </c>
      <c r="F180" s="175" t="s">
        <v>534</v>
      </c>
      <c r="G180" s="176" t="s">
        <v>159</v>
      </c>
      <c r="H180" s="177">
        <v>30</v>
      </c>
      <c r="I180" s="178"/>
      <c r="J180" s="179">
        <f>ROUND(I180*H180,2)</f>
        <v>0</v>
      </c>
      <c r="K180" s="180"/>
      <c r="L180" s="40"/>
      <c r="M180" s="181" t="s">
        <v>19</v>
      </c>
      <c r="N180" s="182" t="s">
        <v>44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151</v>
      </c>
      <c r="AT180" s="185" t="s">
        <v>147</v>
      </c>
      <c r="AU180" s="185" t="s">
        <v>83</v>
      </c>
      <c r="AY180" s="18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81</v>
      </c>
      <c r="BK180" s="186">
        <f>ROUND(I180*H180,2)</f>
        <v>0</v>
      </c>
      <c r="BL180" s="18" t="s">
        <v>151</v>
      </c>
      <c r="BM180" s="185" t="s">
        <v>535</v>
      </c>
    </row>
    <row r="181" spans="1:65" s="2" customFormat="1" ht="11.25">
      <c r="A181" s="35"/>
      <c r="B181" s="36"/>
      <c r="C181" s="37"/>
      <c r="D181" s="187" t="s">
        <v>153</v>
      </c>
      <c r="E181" s="37"/>
      <c r="F181" s="188" t="s">
        <v>536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153</v>
      </c>
      <c r="AU181" s="18" t="s">
        <v>83</v>
      </c>
    </row>
    <row r="182" spans="1:65" s="2" customFormat="1" ht="11.25">
      <c r="A182" s="35"/>
      <c r="B182" s="36"/>
      <c r="C182" s="37"/>
      <c r="D182" s="231" t="s">
        <v>417</v>
      </c>
      <c r="E182" s="37"/>
      <c r="F182" s="232" t="s">
        <v>537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417</v>
      </c>
      <c r="AU182" s="18" t="s">
        <v>83</v>
      </c>
    </row>
    <row r="183" spans="1:65" s="13" customFormat="1" ht="11.25">
      <c r="B183" s="192"/>
      <c r="C183" s="193"/>
      <c r="D183" s="187" t="s">
        <v>155</v>
      </c>
      <c r="E183" s="194" t="s">
        <v>19</v>
      </c>
      <c r="F183" s="195" t="s">
        <v>232</v>
      </c>
      <c r="G183" s="193"/>
      <c r="H183" s="196">
        <v>30</v>
      </c>
      <c r="I183" s="197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155</v>
      </c>
      <c r="AU183" s="202" t="s">
        <v>83</v>
      </c>
      <c r="AV183" s="13" t="s">
        <v>83</v>
      </c>
      <c r="AW183" s="13" t="s">
        <v>33</v>
      </c>
      <c r="AX183" s="13" t="s">
        <v>81</v>
      </c>
      <c r="AY183" s="202" t="s">
        <v>146</v>
      </c>
    </row>
    <row r="184" spans="1:65" s="2" customFormat="1" ht="16.5" customHeight="1">
      <c r="A184" s="35"/>
      <c r="B184" s="36"/>
      <c r="C184" s="173" t="s">
        <v>225</v>
      </c>
      <c r="D184" s="173" t="s">
        <v>147</v>
      </c>
      <c r="E184" s="174" t="s">
        <v>538</v>
      </c>
      <c r="F184" s="175" t="s">
        <v>539</v>
      </c>
      <c r="G184" s="176" t="s">
        <v>159</v>
      </c>
      <c r="H184" s="177">
        <v>30</v>
      </c>
      <c r="I184" s="178"/>
      <c r="J184" s="179">
        <f>ROUND(I184*H184,2)</f>
        <v>0</v>
      </c>
      <c r="K184" s="180"/>
      <c r="L184" s="40"/>
      <c r="M184" s="181" t="s">
        <v>19</v>
      </c>
      <c r="N184" s="182" t="s">
        <v>44</v>
      </c>
      <c r="O184" s="65"/>
      <c r="P184" s="183">
        <f>O184*H184</f>
        <v>0</v>
      </c>
      <c r="Q184" s="183">
        <v>6.0999999999999997E-4</v>
      </c>
      <c r="R184" s="183">
        <f>Q184*H184</f>
        <v>1.83E-2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151</v>
      </c>
      <c r="AT184" s="185" t="s">
        <v>147</v>
      </c>
      <c r="AU184" s="185" t="s">
        <v>83</v>
      </c>
      <c r="AY184" s="18" t="s">
        <v>146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81</v>
      </c>
      <c r="BK184" s="186">
        <f>ROUND(I184*H184,2)</f>
        <v>0</v>
      </c>
      <c r="BL184" s="18" t="s">
        <v>151</v>
      </c>
      <c r="BM184" s="185" t="s">
        <v>540</v>
      </c>
    </row>
    <row r="185" spans="1:65" s="2" customFormat="1" ht="11.25">
      <c r="A185" s="35"/>
      <c r="B185" s="36"/>
      <c r="C185" s="37"/>
      <c r="D185" s="187" t="s">
        <v>153</v>
      </c>
      <c r="E185" s="37"/>
      <c r="F185" s="188" t="s">
        <v>541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153</v>
      </c>
      <c r="AU185" s="18" t="s">
        <v>83</v>
      </c>
    </row>
    <row r="186" spans="1:65" s="2" customFormat="1" ht="11.25">
      <c r="A186" s="35"/>
      <c r="B186" s="36"/>
      <c r="C186" s="37"/>
      <c r="D186" s="231" t="s">
        <v>417</v>
      </c>
      <c r="E186" s="37"/>
      <c r="F186" s="232" t="s">
        <v>542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417</v>
      </c>
      <c r="AU186" s="18" t="s">
        <v>83</v>
      </c>
    </row>
    <row r="187" spans="1:65" s="13" customFormat="1" ht="11.25">
      <c r="B187" s="192"/>
      <c r="C187" s="193"/>
      <c r="D187" s="187" t="s">
        <v>155</v>
      </c>
      <c r="E187" s="194" t="s">
        <v>19</v>
      </c>
      <c r="F187" s="195" t="s">
        <v>232</v>
      </c>
      <c r="G187" s="193"/>
      <c r="H187" s="196">
        <v>30</v>
      </c>
      <c r="I187" s="197"/>
      <c r="J187" s="193"/>
      <c r="K187" s="193"/>
      <c r="L187" s="198"/>
      <c r="M187" s="199"/>
      <c r="N187" s="200"/>
      <c r="O187" s="200"/>
      <c r="P187" s="200"/>
      <c r="Q187" s="200"/>
      <c r="R187" s="200"/>
      <c r="S187" s="200"/>
      <c r="T187" s="201"/>
      <c r="AT187" s="202" t="s">
        <v>155</v>
      </c>
      <c r="AU187" s="202" t="s">
        <v>83</v>
      </c>
      <c r="AV187" s="13" t="s">
        <v>83</v>
      </c>
      <c r="AW187" s="13" t="s">
        <v>33</v>
      </c>
      <c r="AX187" s="13" t="s">
        <v>81</v>
      </c>
      <c r="AY187" s="202" t="s">
        <v>146</v>
      </c>
    </row>
    <row r="188" spans="1:65" s="2" customFormat="1" ht="21.75" customHeight="1">
      <c r="A188" s="35"/>
      <c r="B188" s="36"/>
      <c r="C188" s="173" t="s">
        <v>264</v>
      </c>
      <c r="D188" s="173" t="s">
        <v>147</v>
      </c>
      <c r="E188" s="174" t="s">
        <v>543</v>
      </c>
      <c r="F188" s="175" t="s">
        <v>544</v>
      </c>
      <c r="G188" s="176" t="s">
        <v>159</v>
      </c>
      <c r="H188" s="177">
        <v>30</v>
      </c>
      <c r="I188" s="178"/>
      <c r="J188" s="179">
        <f>ROUND(I188*H188,2)</f>
        <v>0</v>
      </c>
      <c r="K188" s="180"/>
      <c r="L188" s="40"/>
      <c r="M188" s="181" t="s">
        <v>19</v>
      </c>
      <c r="N188" s="182" t="s">
        <v>44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151</v>
      </c>
      <c r="AT188" s="185" t="s">
        <v>147</v>
      </c>
      <c r="AU188" s="185" t="s">
        <v>83</v>
      </c>
      <c r="AY188" s="18" t="s">
        <v>146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81</v>
      </c>
      <c r="BK188" s="186">
        <f>ROUND(I188*H188,2)</f>
        <v>0</v>
      </c>
      <c r="BL188" s="18" t="s">
        <v>151</v>
      </c>
      <c r="BM188" s="185" t="s">
        <v>545</v>
      </c>
    </row>
    <row r="189" spans="1:65" s="2" customFormat="1" ht="19.5">
      <c r="A189" s="35"/>
      <c r="B189" s="36"/>
      <c r="C189" s="37"/>
      <c r="D189" s="187" t="s">
        <v>153</v>
      </c>
      <c r="E189" s="37"/>
      <c r="F189" s="188" t="s">
        <v>546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153</v>
      </c>
      <c r="AU189" s="18" t="s">
        <v>83</v>
      </c>
    </row>
    <row r="190" spans="1:65" s="2" customFormat="1" ht="11.25">
      <c r="A190" s="35"/>
      <c r="B190" s="36"/>
      <c r="C190" s="37"/>
      <c r="D190" s="231" t="s">
        <v>417</v>
      </c>
      <c r="E190" s="37"/>
      <c r="F190" s="232" t="s">
        <v>547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417</v>
      </c>
      <c r="AU190" s="18" t="s">
        <v>83</v>
      </c>
    </row>
    <row r="191" spans="1:65" s="13" customFormat="1" ht="11.25">
      <c r="B191" s="192"/>
      <c r="C191" s="193"/>
      <c r="D191" s="187" t="s">
        <v>155</v>
      </c>
      <c r="E191" s="194" t="s">
        <v>19</v>
      </c>
      <c r="F191" s="195" t="s">
        <v>548</v>
      </c>
      <c r="G191" s="193"/>
      <c r="H191" s="196">
        <v>30</v>
      </c>
      <c r="I191" s="197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155</v>
      </c>
      <c r="AU191" s="202" t="s">
        <v>83</v>
      </c>
      <c r="AV191" s="13" t="s">
        <v>83</v>
      </c>
      <c r="AW191" s="13" t="s">
        <v>33</v>
      </c>
      <c r="AX191" s="13" t="s">
        <v>81</v>
      </c>
      <c r="AY191" s="202" t="s">
        <v>146</v>
      </c>
    </row>
    <row r="192" spans="1:65" s="2" customFormat="1" ht="16.5" customHeight="1">
      <c r="A192" s="35"/>
      <c r="B192" s="36"/>
      <c r="C192" s="173" t="s">
        <v>229</v>
      </c>
      <c r="D192" s="173" t="s">
        <v>147</v>
      </c>
      <c r="E192" s="174" t="s">
        <v>549</v>
      </c>
      <c r="F192" s="175" t="s">
        <v>550</v>
      </c>
      <c r="G192" s="176" t="s">
        <v>159</v>
      </c>
      <c r="H192" s="177">
        <v>30</v>
      </c>
      <c r="I192" s="178"/>
      <c r="J192" s="179">
        <f>ROUND(I192*H192,2)</f>
        <v>0</v>
      </c>
      <c r="K192" s="180"/>
      <c r="L192" s="40"/>
      <c r="M192" s="181" t="s">
        <v>19</v>
      </c>
      <c r="N192" s="182" t="s">
        <v>44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151</v>
      </c>
      <c r="AT192" s="185" t="s">
        <v>147</v>
      </c>
      <c r="AU192" s="185" t="s">
        <v>83</v>
      </c>
      <c r="AY192" s="18" t="s">
        <v>146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81</v>
      </c>
      <c r="BK192" s="186">
        <f>ROUND(I192*H192,2)</f>
        <v>0</v>
      </c>
      <c r="BL192" s="18" t="s">
        <v>151</v>
      </c>
      <c r="BM192" s="185" t="s">
        <v>551</v>
      </c>
    </row>
    <row r="193" spans="1:65" s="2" customFormat="1" ht="19.5">
      <c r="A193" s="35"/>
      <c r="B193" s="36"/>
      <c r="C193" s="37"/>
      <c r="D193" s="187" t="s">
        <v>153</v>
      </c>
      <c r="E193" s="37"/>
      <c r="F193" s="188" t="s">
        <v>552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153</v>
      </c>
      <c r="AU193" s="18" t="s">
        <v>83</v>
      </c>
    </row>
    <row r="194" spans="1:65" s="2" customFormat="1" ht="11.25">
      <c r="A194" s="35"/>
      <c r="B194" s="36"/>
      <c r="C194" s="37"/>
      <c r="D194" s="231" t="s">
        <v>417</v>
      </c>
      <c r="E194" s="37"/>
      <c r="F194" s="232" t="s">
        <v>553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417</v>
      </c>
      <c r="AU194" s="18" t="s">
        <v>83</v>
      </c>
    </row>
    <row r="195" spans="1:65" s="13" customFormat="1" ht="11.25">
      <c r="B195" s="192"/>
      <c r="C195" s="193"/>
      <c r="D195" s="187" t="s">
        <v>155</v>
      </c>
      <c r="E195" s="194" t="s">
        <v>19</v>
      </c>
      <c r="F195" s="195" t="s">
        <v>554</v>
      </c>
      <c r="G195" s="193"/>
      <c r="H195" s="196">
        <v>30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155</v>
      </c>
      <c r="AU195" s="202" t="s">
        <v>83</v>
      </c>
      <c r="AV195" s="13" t="s">
        <v>83</v>
      </c>
      <c r="AW195" s="13" t="s">
        <v>33</v>
      </c>
      <c r="AX195" s="13" t="s">
        <v>81</v>
      </c>
      <c r="AY195" s="202" t="s">
        <v>146</v>
      </c>
    </row>
    <row r="196" spans="1:65" s="2" customFormat="1" ht="16.5" customHeight="1">
      <c r="A196" s="35"/>
      <c r="B196" s="36"/>
      <c r="C196" s="173" t="s">
        <v>273</v>
      </c>
      <c r="D196" s="173" t="s">
        <v>147</v>
      </c>
      <c r="E196" s="174" t="s">
        <v>555</v>
      </c>
      <c r="F196" s="175" t="s">
        <v>556</v>
      </c>
      <c r="G196" s="176" t="s">
        <v>159</v>
      </c>
      <c r="H196" s="177">
        <v>64.14</v>
      </c>
      <c r="I196" s="178"/>
      <c r="J196" s="179">
        <f>ROUND(I196*H196,2)</f>
        <v>0</v>
      </c>
      <c r="K196" s="180"/>
      <c r="L196" s="40"/>
      <c r="M196" s="181" t="s">
        <v>19</v>
      </c>
      <c r="N196" s="182" t="s">
        <v>44</v>
      </c>
      <c r="O196" s="65"/>
      <c r="P196" s="183">
        <f>O196*H196</f>
        <v>0</v>
      </c>
      <c r="Q196" s="183">
        <v>8.9219999999999994E-2</v>
      </c>
      <c r="R196" s="183">
        <f>Q196*H196</f>
        <v>5.7225707999999997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151</v>
      </c>
      <c r="AT196" s="185" t="s">
        <v>147</v>
      </c>
      <c r="AU196" s="185" t="s">
        <v>83</v>
      </c>
      <c r="AY196" s="18" t="s">
        <v>146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81</v>
      </c>
      <c r="BK196" s="186">
        <f>ROUND(I196*H196,2)</f>
        <v>0</v>
      </c>
      <c r="BL196" s="18" t="s">
        <v>151</v>
      </c>
      <c r="BM196" s="185" t="s">
        <v>557</v>
      </c>
    </row>
    <row r="197" spans="1:65" s="2" customFormat="1" ht="29.25">
      <c r="A197" s="35"/>
      <c r="B197" s="36"/>
      <c r="C197" s="37"/>
      <c r="D197" s="187" t="s">
        <v>153</v>
      </c>
      <c r="E197" s="37"/>
      <c r="F197" s="188" t="s">
        <v>558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153</v>
      </c>
      <c r="AU197" s="18" t="s">
        <v>83</v>
      </c>
    </row>
    <row r="198" spans="1:65" s="2" customFormat="1" ht="11.25">
      <c r="A198" s="35"/>
      <c r="B198" s="36"/>
      <c r="C198" s="37"/>
      <c r="D198" s="231" t="s">
        <v>417</v>
      </c>
      <c r="E198" s="37"/>
      <c r="F198" s="232" t="s">
        <v>559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417</v>
      </c>
      <c r="AU198" s="18" t="s">
        <v>83</v>
      </c>
    </row>
    <row r="199" spans="1:65" s="13" customFormat="1" ht="11.25">
      <c r="B199" s="192"/>
      <c r="C199" s="193"/>
      <c r="D199" s="187" t="s">
        <v>155</v>
      </c>
      <c r="E199" s="194" t="s">
        <v>19</v>
      </c>
      <c r="F199" s="195" t="s">
        <v>560</v>
      </c>
      <c r="G199" s="193"/>
      <c r="H199" s="196">
        <v>64.14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155</v>
      </c>
      <c r="AU199" s="202" t="s">
        <v>83</v>
      </c>
      <c r="AV199" s="13" t="s">
        <v>83</v>
      </c>
      <c r="AW199" s="13" t="s">
        <v>33</v>
      </c>
      <c r="AX199" s="13" t="s">
        <v>81</v>
      </c>
      <c r="AY199" s="202" t="s">
        <v>146</v>
      </c>
    </row>
    <row r="200" spans="1:65" s="2" customFormat="1" ht="16.5" customHeight="1">
      <c r="A200" s="35"/>
      <c r="B200" s="36"/>
      <c r="C200" s="214" t="s">
        <v>232</v>
      </c>
      <c r="D200" s="214" t="s">
        <v>183</v>
      </c>
      <c r="E200" s="215" t="s">
        <v>561</v>
      </c>
      <c r="F200" s="216" t="s">
        <v>562</v>
      </c>
      <c r="G200" s="217" t="s">
        <v>159</v>
      </c>
      <c r="H200" s="218">
        <v>64.14</v>
      </c>
      <c r="I200" s="219"/>
      <c r="J200" s="220">
        <f>ROUND(I200*H200,2)</f>
        <v>0</v>
      </c>
      <c r="K200" s="221"/>
      <c r="L200" s="222"/>
      <c r="M200" s="223" t="s">
        <v>19</v>
      </c>
      <c r="N200" s="224" t="s">
        <v>44</v>
      </c>
      <c r="O200" s="65"/>
      <c r="P200" s="183">
        <f>O200*H200</f>
        <v>0</v>
      </c>
      <c r="Q200" s="183">
        <v>0.108</v>
      </c>
      <c r="R200" s="183">
        <f>Q200*H200</f>
        <v>6.9271200000000004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175</v>
      </c>
      <c r="AT200" s="185" t="s">
        <v>183</v>
      </c>
      <c r="AU200" s="185" t="s">
        <v>83</v>
      </c>
      <c r="AY200" s="18" t="s">
        <v>146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81</v>
      </c>
      <c r="BK200" s="186">
        <f>ROUND(I200*H200,2)</f>
        <v>0</v>
      </c>
      <c r="BL200" s="18" t="s">
        <v>151</v>
      </c>
      <c r="BM200" s="185" t="s">
        <v>563</v>
      </c>
    </row>
    <row r="201" spans="1:65" s="2" customFormat="1" ht="11.25">
      <c r="A201" s="35"/>
      <c r="B201" s="36"/>
      <c r="C201" s="37"/>
      <c r="D201" s="187" t="s">
        <v>153</v>
      </c>
      <c r="E201" s="37"/>
      <c r="F201" s="188" t="s">
        <v>562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153</v>
      </c>
      <c r="AU201" s="18" t="s">
        <v>83</v>
      </c>
    </row>
    <row r="202" spans="1:65" s="2" customFormat="1" ht="16.5" customHeight="1">
      <c r="A202" s="35"/>
      <c r="B202" s="36"/>
      <c r="C202" s="173" t="s">
        <v>282</v>
      </c>
      <c r="D202" s="173" t="s">
        <v>147</v>
      </c>
      <c r="E202" s="174" t="s">
        <v>564</v>
      </c>
      <c r="F202" s="175" t="s">
        <v>565</v>
      </c>
      <c r="G202" s="176" t="s">
        <v>159</v>
      </c>
      <c r="H202" s="177">
        <v>23.5</v>
      </c>
      <c r="I202" s="178"/>
      <c r="J202" s="179">
        <f>ROUND(I202*H202,2)</f>
        <v>0</v>
      </c>
      <c r="K202" s="180"/>
      <c r="L202" s="40"/>
      <c r="M202" s="181" t="s">
        <v>19</v>
      </c>
      <c r="N202" s="182" t="s">
        <v>44</v>
      </c>
      <c r="O202" s="65"/>
      <c r="P202" s="183">
        <f>O202*H202</f>
        <v>0</v>
      </c>
      <c r="Q202" s="183">
        <v>9.0620000000000006E-2</v>
      </c>
      <c r="R202" s="183">
        <f>Q202*H202</f>
        <v>2.1295700000000002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151</v>
      </c>
      <c r="AT202" s="185" t="s">
        <v>147</v>
      </c>
      <c r="AU202" s="185" t="s">
        <v>83</v>
      </c>
      <c r="AY202" s="18" t="s">
        <v>146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81</v>
      </c>
      <c r="BK202" s="186">
        <f>ROUND(I202*H202,2)</f>
        <v>0</v>
      </c>
      <c r="BL202" s="18" t="s">
        <v>151</v>
      </c>
      <c r="BM202" s="185" t="s">
        <v>566</v>
      </c>
    </row>
    <row r="203" spans="1:65" s="2" customFormat="1" ht="29.25">
      <c r="A203" s="35"/>
      <c r="B203" s="36"/>
      <c r="C203" s="37"/>
      <c r="D203" s="187" t="s">
        <v>153</v>
      </c>
      <c r="E203" s="37"/>
      <c r="F203" s="188" t="s">
        <v>567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153</v>
      </c>
      <c r="AU203" s="18" t="s">
        <v>83</v>
      </c>
    </row>
    <row r="204" spans="1:65" s="2" customFormat="1" ht="11.25">
      <c r="A204" s="35"/>
      <c r="B204" s="36"/>
      <c r="C204" s="37"/>
      <c r="D204" s="231" t="s">
        <v>417</v>
      </c>
      <c r="E204" s="37"/>
      <c r="F204" s="232" t="s">
        <v>568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417</v>
      </c>
      <c r="AU204" s="18" t="s">
        <v>83</v>
      </c>
    </row>
    <row r="205" spans="1:65" s="13" customFormat="1" ht="11.25">
      <c r="B205" s="192"/>
      <c r="C205" s="193"/>
      <c r="D205" s="187" t="s">
        <v>155</v>
      </c>
      <c r="E205" s="194" t="s">
        <v>19</v>
      </c>
      <c r="F205" s="195" t="s">
        <v>569</v>
      </c>
      <c r="G205" s="193"/>
      <c r="H205" s="196">
        <v>23.5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155</v>
      </c>
      <c r="AU205" s="202" t="s">
        <v>83</v>
      </c>
      <c r="AV205" s="13" t="s">
        <v>83</v>
      </c>
      <c r="AW205" s="13" t="s">
        <v>33</v>
      </c>
      <c r="AX205" s="13" t="s">
        <v>81</v>
      </c>
      <c r="AY205" s="202" t="s">
        <v>146</v>
      </c>
    </row>
    <row r="206" spans="1:65" s="2" customFormat="1" ht="16.5" customHeight="1">
      <c r="A206" s="35"/>
      <c r="B206" s="36"/>
      <c r="C206" s="214" t="s">
        <v>236</v>
      </c>
      <c r="D206" s="214" t="s">
        <v>183</v>
      </c>
      <c r="E206" s="215" t="s">
        <v>570</v>
      </c>
      <c r="F206" s="216" t="s">
        <v>571</v>
      </c>
      <c r="G206" s="217" t="s">
        <v>159</v>
      </c>
      <c r="H206" s="218">
        <v>23.5</v>
      </c>
      <c r="I206" s="219"/>
      <c r="J206" s="220">
        <f>ROUND(I206*H206,2)</f>
        <v>0</v>
      </c>
      <c r="K206" s="221"/>
      <c r="L206" s="222"/>
      <c r="M206" s="223" t="s">
        <v>19</v>
      </c>
      <c r="N206" s="224" t="s">
        <v>44</v>
      </c>
      <c r="O206" s="65"/>
      <c r="P206" s="183">
        <f>O206*H206</f>
        <v>0</v>
      </c>
      <c r="Q206" s="183">
        <v>0.152</v>
      </c>
      <c r="R206" s="183">
        <f>Q206*H206</f>
        <v>3.5720000000000001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175</v>
      </c>
      <c r="AT206" s="185" t="s">
        <v>183</v>
      </c>
      <c r="AU206" s="185" t="s">
        <v>83</v>
      </c>
      <c r="AY206" s="18" t="s">
        <v>146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81</v>
      </c>
      <c r="BK206" s="186">
        <f>ROUND(I206*H206,2)</f>
        <v>0</v>
      </c>
      <c r="BL206" s="18" t="s">
        <v>151</v>
      </c>
      <c r="BM206" s="185" t="s">
        <v>572</v>
      </c>
    </row>
    <row r="207" spans="1:65" s="2" customFormat="1" ht="11.25">
      <c r="A207" s="35"/>
      <c r="B207" s="36"/>
      <c r="C207" s="37"/>
      <c r="D207" s="187" t="s">
        <v>153</v>
      </c>
      <c r="E207" s="37"/>
      <c r="F207" s="188" t="s">
        <v>571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153</v>
      </c>
      <c r="AU207" s="18" t="s">
        <v>83</v>
      </c>
    </row>
    <row r="208" spans="1:65" s="12" customFormat="1" ht="22.9" customHeight="1">
      <c r="B208" s="159"/>
      <c r="C208" s="160"/>
      <c r="D208" s="161" t="s">
        <v>72</v>
      </c>
      <c r="E208" s="225" t="s">
        <v>192</v>
      </c>
      <c r="F208" s="225" t="s">
        <v>208</v>
      </c>
      <c r="G208" s="160"/>
      <c r="H208" s="160"/>
      <c r="I208" s="163"/>
      <c r="J208" s="226">
        <f>BK208</f>
        <v>0</v>
      </c>
      <c r="K208" s="160"/>
      <c r="L208" s="165"/>
      <c r="M208" s="166"/>
      <c r="N208" s="167"/>
      <c r="O208" s="167"/>
      <c r="P208" s="168">
        <f>SUM(P209:P243)</f>
        <v>0</v>
      </c>
      <c r="Q208" s="167"/>
      <c r="R208" s="168">
        <f>SUM(R209:R243)</f>
        <v>21.460655000000006</v>
      </c>
      <c r="S208" s="167"/>
      <c r="T208" s="169">
        <f>SUM(T209:T243)</f>
        <v>0</v>
      </c>
      <c r="AR208" s="170" t="s">
        <v>81</v>
      </c>
      <c r="AT208" s="171" t="s">
        <v>72</v>
      </c>
      <c r="AU208" s="171" t="s">
        <v>81</v>
      </c>
      <c r="AY208" s="170" t="s">
        <v>146</v>
      </c>
      <c r="BK208" s="172">
        <f>SUM(BK209:BK243)</f>
        <v>0</v>
      </c>
    </row>
    <row r="209" spans="1:65" s="2" customFormat="1" ht="16.5" customHeight="1">
      <c r="A209" s="35"/>
      <c r="B209" s="36"/>
      <c r="C209" s="173" t="s">
        <v>291</v>
      </c>
      <c r="D209" s="173" t="s">
        <v>147</v>
      </c>
      <c r="E209" s="174" t="s">
        <v>573</v>
      </c>
      <c r="F209" s="175" t="s">
        <v>574</v>
      </c>
      <c r="G209" s="176" t="s">
        <v>224</v>
      </c>
      <c r="H209" s="177">
        <v>55</v>
      </c>
      <c r="I209" s="178"/>
      <c r="J209" s="179">
        <f>ROUND(I209*H209,2)</f>
        <v>0</v>
      </c>
      <c r="K209" s="180"/>
      <c r="L209" s="40"/>
      <c r="M209" s="181" t="s">
        <v>19</v>
      </c>
      <c r="N209" s="182" t="s">
        <v>44</v>
      </c>
      <c r="O209" s="65"/>
      <c r="P209" s="183">
        <f>O209*H209</f>
        <v>0</v>
      </c>
      <c r="Q209" s="183">
        <v>0.1295</v>
      </c>
      <c r="R209" s="183">
        <f>Q209*H209</f>
        <v>7.1225000000000005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151</v>
      </c>
      <c r="AT209" s="185" t="s">
        <v>147</v>
      </c>
      <c r="AU209" s="185" t="s">
        <v>83</v>
      </c>
      <c r="AY209" s="18" t="s">
        <v>146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81</v>
      </c>
      <c r="BK209" s="186">
        <f>ROUND(I209*H209,2)</f>
        <v>0</v>
      </c>
      <c r="BL209" s="18" t="s">
        <v>151</v>
      </c>
      <c r="BM209" s="185" t="s">
        <v>575</v>
      </c>
    </row>
    <row r="210" spans="1:65" s="2" customFormat="1" ht="19.5">
      <c r="A210" s="35"/>
      <c r="B210" s="36"/>
      <c r="C210" s="37"/>
      <c r="D210" s="187" t="s">
        <v>153</v>
      </c>
      <c r="E210" s="37"/>
      <c r="F210" s="188" t="s">
        <v>576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153</v>
      </c>
      <c r="AU210" s="18" t="s">
        <v>83</v>
      </c>
    </row>
    <row r="211" spans="1:65" s="2" customFormat="1" ht="11.25">
      <c r="A211" s="35"/>
      <c r="B211" s="36"/>
      <c r="C211" s="37"/>
      <c r="D211" s="231" t="s">
        <v>417</v>
      </c>
      <c r="E211" s="37"/>
      <c r="F211" s="232" t="s">
        <v>577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417</v>
      </c>
      <c r="AU211" s="18" t="s">
        <v>83</v>
      </c>
    </row>
    <row r="212" spans="1:65" s="13" customFormat="1" ht="11.25">
      <c r="B212" s="192"/>
      <c r="C212" s="193"/>
      <c r="D212" s="187" t="s">
        <v>155</v>
      </c>
      <c r="E212" s="194" t="s">
        <v>19</v>
      </c>
      <c r="F212" s="195" t="s">
        <v>385</v>
      </c>
      <c r="G212" s="193"/>
      <c r="H212" s="196">
        <v>55</v>
      </c>
      <c r="I212" s="197"/>
      <c r="J212" s="193"/>
      <c r="K212" s="193"/>
      <c r="L212" s="198"/>
      <c r="M212" s="199"/>
      <c r="N212" s="200"/>
      <c r="O212" s="200"/>
      <c r="P212" s="200"/>
      <c r="Q212" s="200"/>
      <c r="R212" s="200"/>
      <c r="S212" s="200"/>
      <c r="T212" s="201"/>
      <c r="AT212" s="202" t="s">
        <v>155</v>
      </c>
      <c r="AU212" s="202" t="s">
        <v>83</v>
      </c>
      <c r="AV212" s="13" t="s">
        <v>83</v>
      </c>
      <c r="AW212" s="13" t="s">
        <v>33</v>
      </c>
      <c r="AX212" s="13" t="s">
        <v>81</v>
      </c>
      <c r="AY212" s="202" t="s">
        <v>146</v>
      </c>
    </row>
    <row r="213" spans="1:65" s="2" customFormat="1" ht="16.5" customHeight="1">
      <c r="A213" s="35"/>
      <c r="B213" s="36"/>
      <c r="C213" s="214" t="s">
        <v>240</v>
      </c>
      <c r="D213" s="214" t="s">
        <v>183</v>
      </c>
      <c r="E213" s="215" t="s">
        <v>578</v>
      </c>
      <c r="F213" s="216" t="s">
        <v>579</v>
      </c>
      <c r="G213" s="217" t="s">
        <v>224</v>
      </c>
      <c r="H213" s="218">
        <v>54.927</v>
      </c>
      <c r="I213" s="219"/>
      <c r="J213" s="220">
        <f>ROUND(I213*H213,2)</f>
        <v>0</v>
      </c>
      <c r="K213" s="221"/>
      <c r="L213" s="222"/>
      <c r="M213" s="223" t="s">
        <v>19</v>
      </c>
      <c r="N213" s="224" t="s">
        <v>44</v>
      </c>
      <c r="O213" s="65"/>
      <c r="P213" s="183">
        <f>O213*H213</f>
        <v>0</v>
      </c>
      <c r="Q213" s="183">
        <v>4.4999999999999998E-2</v>
      </c>
      <c r="R213" s="183">
        <f>Q213*H213</f>
        <v>2.4717150000000001</v>
      </c>
      <c r="S213" s="183">
        <v>0</v>
      </c>
      <c r="T213" s="18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85" t="s">
        <v>175</v>
      </c>
      <c r="AT213" s="185" t="s">
        <v>183</v>
      </c>
      <c r="AU213" s="185" t="s">
        <v>83</v>
      </c>
      <c r="AY213" s="18" t="s">
        <v>146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18" t="s">
        <v>81</v>
      </c>
      <c r="BK213" s="186">
        <f>ROUND(I213*H213,2)</f>
        <v>0</v>
      </c>
      <c r="BL213" s="18" t="s">
        <v>151</v>
      </c>
      <c r="BM213" s="185" t="s">
        <v>580</v>
      </c>
    </row>
    <row r="214" spans="1:65" s="2" customFormat="1" ht="11.25">
      <c r="A214" s="35"/>
      <c r="B214" s="36"/>
      <c r="C214" s="37"/>
      <c r="D214" s="187" t="s">
        <v>153</v>
      </c>
      <c r="E214" s="37"/>
      <c r="F214" s="188" t="s">
        <v>579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153</v>
      </c>
      <c r="AU214" s="18" t="s">
        <v>83</v>
      </c>
    </row>
    <row r="215" spans="1:65" s="13" customFormat="1" ht="11.25">
      <c r="B215" s="192"/>
      <c r="C215" s="193"/>
      <c r="D215" s="187" t="s">
        <v>155</v>
      </c>
      <c r="E215" s="194" t="s">
        <v>19</v>
      </c>
      <c r="F215" s="195" t="s">
        <v>581</v>
      </c>
      <c r="G215" s="193"/>
      <c r="H215" s="196">
        <v>53.85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155</v>
      </c>
      <c r="AU215" s="202" t="s">
        <v>83</v>
      </c>
      <c r="AV215" s="13" t="s">
        <v>83</v>
      </c>
      <c r="AW215" s="13" t="s">
        <v>33</v>
      </c>
      <c r="AX215" s="13" t="s">
        <v>81</v>
      </c>
      <c r="AY215" s="202" t="s">
        <v>146</v>
      </c>
    </row>
    <row r="216" spans="1:65" s="13" customFormat="1" ht="11.25">
      <c r="B216" s="192"/>
      <c r="C216" s="193"/>
      <c r="D216" s="187" t="s">
        <v>155</v>
      </c>
      <c r="E216" s="193"/>
      <c r="F216" s="195" t="s">
        <v>582</v>
      </c>
      <c r="G216" s="193"/>
      <c r="H216" s="196">
        <v>54.927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155</v>
      </c>
      <c r="AU216" s="202" t="s">
        <v>83</v>
      </c>
      <c r="AV216" s="13" t="s">
        <v>83</v>
      </c>
      <c r="AW216" s="13" t="s">
        <v>4</v>
      </c>
      <c r="AX216" s="13" t="s">
        <v>81</v>
      </c>
      <c r="AY216" s="202" t="s">
        <v>146</v>
      </c>
    </row>
    <row r="217" spans="1:65" s="2" customFormat="1" ht="16.5" customHeight="1">
      <c r="A217" s="35"/>
      <c r="B217" s="36"/>
      <c r="C217" s="173" t="s">
        <v>298</v>
      </c>
      <c r="D217" s="173" t="s">
        <v>147</v>
      </c>
      <c r="E217" s="174" t="s">
        <v>583</v>
      </c>
      <c r="F217" s="175" t="s">
        <v>584</v>
      </c>
      <c r="G217" s="176" t="s">
        <v>224</v>
      </c>
      <c r="H217" s="177">
        <v>58</v>
      </c>
      <c r="I217" s="178"/>
      <c r="J217" s="179">
        <f>ROUND(I217*H217,2)</f>
        <v>0</v>
      </c>
      <c r="K217" s="180"/>
      <c r="L217" s="40"/>
      <c r="M217" s="181" t="s">
        <v>19</v>
      </c>
      <c r="N217" s="182" t="s">
        <v>44</v>
      </c>
      <c r="O217" s="65"/>
      <c r="P217" s="183">
        <f>O217*H217</f>
        <v>0</v>
      </c>
      <c r="Q217" s="183">
        <v>0.15540000000000001</v>
      </c>
      <c r="R217" s="183">
        <f>Q217*H217</f>
        <v>9.0132000000000012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151</v>
      </c>
      <c r="AT217" s="185" t="s">
        <v>147</v>
      </c>
      <c r="AU217" s="185" t="s">
        <v>83</v>
      </c>
      <c r="AY217" s="18" t="s">
        <v>146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81</v>
      </c>
      <c r="BK217" s="186">
        <f>ROUND(I217*H217,2)</f>
        <v>0</v>
      </c>
      <c r="BL217" s="18" t="s">
        <v>151</v>
      </c>
      <c r="BM217" s="185" t="s">
        <v>585</v>
      </c>
    </row>
    <row r="218" spans="1:65" s="2" customFormat="1" ht="19.5">
      <c r="A218" s="35"/>
      <c r="B218" s="36"/>
      <c r="C218" s="37"/>
      <c r="D218" s="187" t="s">
        <v>153</v>
      </c>
      <c r="E218" s="37"/>
      <c r="F218" s="188" t="s">
        <v>586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153</v>
      </c>
      <c r="AU218" s="18" t="s">
        <v>83</v>
      </c>
    </row>
    <row r="219" spans="1:65" s="2" customFormat="1" ht="11.25">
      <c r="A219" s="35"/>
      <c r="B219" s="36"/>
      <c r="C219" s="37"/>
      <c r="D219" s="231" t="s">
        <v>417</v>
      </c>
      <c r="E219" s="37"/>
      <c r="F219" s="232" t="s">
        <v>587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417</v>
      </c>
      <c r="AU219" s="18" t="s">
        <v>83</v>
      </c>
    </row>
    <row r="220" spans="1:65" s="2" customFormat="1" ht="19.5">
      <c r="A220" s="35"/>
      <c r="B220" s="36"/>
      <c r="C220" s="37"/>
      <c r="D220" s="187" t="s">
        <v>425</v>
      </c>
      <c r="E220" s="37"/>
      <c r="F220" s="233" t="s">
        <v>588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425</v>
      </c>
      <c r="AU220" s="18" t="s">
        <v>83</v>
      </c>
    </row>
    <row r="221" spans="1:65" s="13" customFormat="1" ht="11.25">
      <c r="B221" s="192"/>
      <c r="C221" s="193"/>
      <c r="D221" s="187" t="s">
        <v>155</v>
      </c>
      <c r="E221" s="194" t="s">
        <v>19</v>
      </c>
      <c r="F221" s="195" t="s">
        <v>290</v>
      </c>
      <c r="G221" s="193"/>
      <c r="H221" s="196">
        <v>58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155</v>
      </c>
      <c r="AU221" s="202" t="s">
        <v>83</v>
      </c>
      <c r="AV221" s="13" t="s">
        <v>83</v>
      </c>
      <c r="AW221" s="13" t="s">
        <v>33</v>
      </c>
      <c r="AX221" s="13" t="s">
        <v>81</v>
      </c>
      <c r="AY221" s="202" t="s">
        <v>146</v>
      </c>
    </row>
    <row r="222" spans="1:65" s="2" customFormat="1" ht="16.5" customHeight="1">
      <c r="A222" s="35"/>
      <c r="B222" s="36"/>
      <c r="C222" s="214" t="s">
        <v>244</v>
      </c>
      <c r="D222" s="214" t="s">
        <v>183</v>
      </c>
      <c r="E222" s="215" t="s">
        <v>589</v>
      </c>
      <c r="F222" s="216" t="s">
        <v>590</v>
      </c>
      <c r="G222" s="217" t="s">
        <v>224</v>
      </c>
      <c r="H222" s="218">
        <v>2</v>
      </c>
      <c r="I222" s="219"/>
      <c r="J222" s="220">
        <f>ROUND(I222*H222,2)</f>
        <v>0</v>
      </c>
      <c r="K222" s="221"/>
      <c r="L222" s="222"/>
      <c r="M222" s="223" t="s">
        <v>19</v>
      </c>
      <c r="N222" s="224" t="s">
        <v>44</v>
      </c>
      <c r="O222" s="65"/>
      <c r="P222" s="183">
        <f>O222*H222</f>
        <v>0</v>
      </c>
      <c r="Q222" s="183">
        <v>6.5670000000000006E-2</v>
      </c>
      <c r="R222" s="183">
        <f>Q222*H222</f>
        <v>0.13134000000000001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175</v>
      </c>
      <c r="AT222" s="185" t="s">
        <v>183</v>
      </c>
      <c r="AU222" s="185" t="s">
        <v>83</v>
      </c>
      <c r="AY222" s="18" t="s">
        <v>146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81</v>
      </c>
      <c r="BK222" s="186">
        <f>ROUND(I222*H222,2)</f>
        <v>0</v>
      </c>
      <c r="BL222" s="18" t="s">
        <v>151</v>
      </c>
      <c r="BM222" s="185" t="s">
        <v>591</v>
      </c>
    </row>
    <row r="223" spans="1:65" s="2" customFormat="1" ht="11.25">
      <c r="A223" s="35"/>
      <c r="B223" s="36"/>
      <c r="C223" s="37"/>
      <c r="D223" s="187" t="s">
        <v>153</v>
      </c>
      <c r="E223" s="37"/>
      <c r="F223" s="188" t="s">
        <v>590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153</v>
      </c>
      <c r="AU223" s="18" t="s">
        <v>83</v>
      </c>
    </row>
    <row r="224" spans="1:65" s="13" customFormat="1" ht="11.25">
      <c r="B224" s="192"/>
      <c r="C224" s="193"/>
      <c r="D224" s="187" t="s">
        <v>155</v>
      </c>
      <c r="E224" s="194" t="s">
        <v>19</v>
      </c>
      <c r="F224" s="195" t="s">
        <v>83</v>
      </c>
      <c r="G224" s="193"/>
      <c r="H224" s="196">
        <v>2</v>
      </c>
      <c r="I224" s="197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155</v>
      </c>
      <c r="AU224" s="202" t="s">
        <v>83</v>
      </c>
      <c r="AV224" s="13" t="s">
        <v>83</v>
      </c>
      <c r="AW224" s="13" t="s">
        <v>33</v>
      </c>
      <c r="AX224" s="13" t="s">
        <v>81</v>
      </c>
      <c r="AY224" s="202" t="s">
        <v>146</v>
      </c>
    </row>
    <row r="225" spans="1:65" s="2" customFormat="1" ht="16.5" customHeight="1">
      <c r="A225" s="35"/>
      <c r="B225" s="36"/>
      <c r="C225" s="214" t="s">
        <v>305</v>
      </c>
      <c r="D225" s="214" t="s">
        <v>183</v>
      </c>
      <c r="E225" s="215" t="s">
        <v>592</v>
      </c>
      <c r="F225" s="216" t="s">
        <v>593</v>
      </c>
      <c r="G225" s="217" t="s">
        <v>224</v>
      </c>
      <c r="H225" s="218">
        <v>56.3</v>
      </c>
      <c r="I225" s="219"/>
      <c r="J225" s="220">
        <f>ROUND(I225*H225,2)</f>
        <v>0</v>
      </c>
      <c r="K225" s="221"/>
      <c r="L225" s="222"/>
      <c r="M225" s="223" t="s">
        <v>19</v>
      </c>
      <c r="N225" s="224" t="s">
        <v>44</v>
      </c>
      <c r="O225" s="65"/>
      <c r="P225" s="183">
        <f>O225*H225</f>
        <v>0</v>
      </c>
      <c r="Q225" s="183">
        <v>4.8300000000000003E-2</v>
      </c>
      <c r="R225" s="183">
        <f>Q225*H225</f>
        <v>2.71929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175</v>
      </c>
      <c r="AT225" s="185" t="s">
        <v>183</v>
      </c>
      <c r="AU225" s="185" t="s">
        <v>83</v>
      </c>
      <c r="AY225" s="18" t="s">
        <v>146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81</v>
      </c>
      <c r="BK225" s="186">
        <f>ROUND(I225*H225,2)</f>
        <v>0</v>
      </c>
      <c r="BL225" s="18" t="s">
        <v>151</v>
      </c>
      <c r="BM225" s="185" t="s">
        <v>594</v>
      </c>
    </row>
    <row r="226" spans="1:65" s="2" customFormat="1" ht="11.25">
      <c r="A226" s="35"/>
      <c r="B226" s="36"/>
      <c r="C226" s="37"/>
      <c r="D226" s="187" t="s">
        <v>153</v>
      </c>
      <c r="E226" s="37"/>
      <c r="F226" s="188" t="s">
        <v>593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153</v>
      </c>
      <c r="AU226" s="18" t="s">
        <v>83</v>
      </c>
    </row>
    <row r="227" spans="1:65" s="13" customFormat="1" ht="11.25">
      <c r="B227" s="192"/>
      <c r="C227" s="193"/>
      <c r="D227" s="187" t="s">
        <v>155</v>
      </c>
      <c r="E227" s="194" t="s">
        <v>19</v>
      </c>
      <c r="F227" s="195" t="s">
        <v>595</v>
      </c>
      <c r="G227" s="193"/>
      <c r="H227" s="196">
        <v>56.3</v>
      </c>
      <c r="I227" s="197"/>
      <c r="J227" s="193"/>
      <c r="K227" s="193"/>
      <c r="L227" s="198"/>
      <c r="M227" s="199"/>
      <c r="N227" s="200"/>
      <c r="O227" s="200"/>
      <c r="P227" s="200"/>
      <c r="Q227" s="200"/>
      <c r="R227" s="200"/>
      <c r="S227" s="200"/>
      <c r="T227" s="201"/>
      <c r="AT227" s="202" t="s">
        <v>155</v>
      </c>
      <c r="AU227" s="202" t="s">
        <v>83</v>
      </c>
      <c r="AV227" s="13" t="s">
        <v>83</v>
      </c>
      <c r="AW227" s="13" t="s">
        <v>33</v>
      </c>
      <c r="AX227" s="13" t="s">
        <v>81</v>
      </c>
      <c r="AY227" s="202" t="s">
        <v>146</v>
      </c>
    </row>
    <row r="228" spans="1:65" s="2" customFormat="1" ht="16.5" customHeight="1">
      <c r="A228" s="35"/>
      <c r="B228" s="36"/>
      <c r="C228" s="173" t="s">
        <v>249</v>
      </c>
      <c r="D228" s="173" t="s">
        <v>147</v>
      </c>
      <c r="E228" s="174" t="s">
        <v>596</v>
      </c>
      <c r="F228" s="175" t="s">
        <v>597</v>
      </c>
      <c r="G228" s="176" t="s">
        <v>224</v>
      </c>
      <c r="H228" s="177">
        <v>29</v>
      </c>
      <c r="I228" s="178"/>
      <c r="J228" s="179">
        <f>ROUND(I228*H228,2)</f>
        <v>0</v>
      </c>
      <c r="K228" s="180"/>
      <c r="L228" s="40"/>
      <c r="M228" s="181" t="s">
        <v>19</v>
      </c>
      <c r="N228" s="182" t="s">
        <v>44</v>
      </c>
      <c r="O228" s="65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151</v>
      </c>
      <c r="AT228" s="185" t="s">
        <v>147</v>
      </c>
      <c r="AU228" s="185" t="s">
        <v>83</v>
      </c>
      <c r="AY228" s="18" t="s">
        <v>146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81</v>
      </c>
      <c r="BK228" s="186">
        <f>ROUND(I228*H228,2)</f>
        <v>0</v>
      </c>
      <c r="BL228" s="18" t="s">
        <v>151</v>
      </c>
      <c r="BM228" s="185" t="s">
        <v>598</v>
      </c>
    </row>
    <row r="229" spans="1:65" s="2" customFormat="1" ht="11.25">
      <c r="A229" s="35"/>
      <c r="B229" s="36"/>
      <c r="C229" s="37"/>
      <c r="D229" s="187" t="s">
        <v>153</v>
      </c>
      <c r="E229" s="37"/>
      <c r="F229" s="188" t="s">
        <v>599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153</v>
      </c>
      <c r="AU229" s="18" t="s">
        <v>83</v>
      </c>
    </row>
    <row r="230" spans="1:65" s="2" customFormat="1" ht="11.25">
      <c r="A230" s="35"/>
      <c r="B230" s="36"/>
      <c r="C230" s="37"/>
      <c r="D230" s="231" t="s">
        <v>417</v>
      </c>
      <c r="E230" s="37"/>
      <c r="F230" s="232" t="s">
        <v>600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417</v>
      </c>
      <c r="AU230" s="18" t="s">
        <v>83</v>
      </c>
    </row>
    <row r="231" spans="1:65" s="13" customFormat="1" ht="11.25">
      <c r="B231" s="192"/>
      <c r="C231" s="193"/>
      <c r="D231" s="187" t="s">
        <v>155</v>
      </c>
      <c r="E231" s="194" t="s">
        <v>19</v>
      </c>
      <c r="F231" s="195" t="s">
        <v>601</v>
      </c>
      <c r="G231" s="193"/>
      <c r="H231" s="196">
        <v>29</v>
      </c>
      <c r="I231" s="197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155</v>
      </c>
      <c r="AU231" s="202" t="s">
        <v>83</v>
      </c>
      <c r="AV231" s="13" t="s">
        <v>83</v>
      </c>
      <c r="AW231" s="13" t="s">
        <v>33</v>
      </c>
      <c r="AX231" s="13" t="s">
        <v>81</v>
      </c>
      <c r="AY231" s="202" t="s">
        <v>146</v>
      </c>
    </row>
    <row r="232" spans="1:65" s="2" customFormat="1" ht="16.5" customHeight="1">
      <c r="A232" s="35"/>
      <c r="B232" s="36"/>
      <c r="C232" s="173" t="s">
        <v>314</v>
      </c>
      <c r="D232" s="173" t="s">
        <v>147</v>
      </c>
      <c r="E232" s="174" t="s">
        <v>602</v>
      </c>
      <c r="F232" s="175" t="s">
        <v>603</v>
      </c>
      <c r="G232" s="176" t="s">
        <v>224</v>
      </c>
      <c r="H232" s="177">
        <v>29</v>
      </c>
      <c r="I232" s="178"/>
      <c r="J232" s="179">
        <f>ROUND(I232*H232,2)</f>
        <v>0</v>
      </c>
      <c r="K232" s="180"/>
      <c r="L232" s="40"/>
      <c r="M232" s="181" t="s">
        <v>19</v>
      </c>
      <c r="N232" s="182" t="s">
        <v>44</v>
      </c>
      <c r="O232" s="65"/>
      <c r="P232" s="183">
        <f>O232*H232</f>
        <v>0</v>
      </c>
      <c r="Q232" s="183">
        <v>9.0000000000000006E-5</v>
      </c>
      <c r="R232" s="183">
        <f>Q232*H232</f>
        <v>2.6100000000000003E-3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151</v>
      </c>
      <c r="AT232" s="185" t="s">
        <v>147</v>
      </c>
      <c r="AU232" s="185" t="s">
        <v>83</v>
      </c>
      <c r="AY232" s="18" t="s">
        <v>146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81</v>
      </c>
      <c r="BK232" s="186">
        <f>ROUND(I232*H232,2)</f>
        <v>0</v>
      </c>
      <c r="BL232" s="18" t="s">
        <v>151</v>
      </c>
      <c r="BM232" s="185" t="s">
        <v>604</v>
      </c>
    </row>
    <row r="233" spans="1:65" s="2" customFormat="1" ht="19.5">
      <c r="A233" s="35"/>
      <c r="B233" s="36"/>
      <c r="C233" s="37"/>
      <c r="D233" s="187" t="s">
        <v>153</v>
      </c>
      <c r="E233" s="37"/>
      <c r="F233" s="188" t="s">
        <v>605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153</v>
      </c>
      <c r="AU233" s="18" t="s">
        <v>83</v>
      </c>
    </row>
    <row r="234" spans="1:65" s="2" customFormat="1" ht="11.25">
      <c r="A234" s="35"/>
      <c r="B234" s="36"/>
      <c r="C234" s="37"/>
      <c r="D234" s="231" t="s">
        <v>417</v>
      </c>
      <c r="E234" s="37"/>
      <c r="F234" s="232" t="s">
        <v>606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417</v>
      </c>
      <c r="AU234" s="18" t="s">
        <v>83</v>
      </c>
    </row>
    <row r="235" spans="1:65" s="13" customFormat="1" ht="11.25">
      <c r="B235" s="192"/>
      <c r="C235" s="193"/>
      <c r="D235" s="187" t="s">
        <v>155</v>
      </c>
      <c r="E235" s="194" t="s">
        <v>19</v>
      </c>
      <c r="F235" s="195" t="s">
        <v>273</v>
      </c>
      <c r="G235" s="193"/>
      <c r="H235" s="196">
        <v>29</v>
      </c>
      <c r="I235" s="197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155</v>
      </c>
      <c r="AU235" s="202" t="s">
        <v>83</v>
      </c>
      <c r="AV235" s="13" t="s">
        <v>83</v>
      </c>
      <c r="AW235" s="13" t="s">
        <v>33</v>
      </c>
      <c r="AX235" s="13" t="s">
        <v>81</v>
      </c>
      <c r="AY235" s="202" t="s">
        <v>146</v>
      </c>
    </row>
    <row r="236" spans="1:65" s="2" customFormat="1" ht="16.5" customHeight="1">
      <c r="A236" s="35"/>
      <c r="B236" s="36"/>
      <c r="C236" s="173" t="s">
        <v>253</v>
      </c>
      <c r="D236" s="173" t="s">
        <v>147</v>
      </c>
      <c r="E236" s="174" t="s">
        <v>607</v>
      </c>
      <c r="F236" s="175" t="s">
        <v>608</v>
      </c>
      <c r="G236" s="176" t="s">
        <v>224</v>
      </c>
      <c r="H236" s="177">
        <v>29</v>
      </c>
      <c r="I236" s="178"/>
      <c r="J236" s="179">
        <f>ROUND(I236*H236,2)</f>
        <v>0</v>
      </c>
      <c r="K236" s="180"/>
      <c r="L236" s="40"/>
      <c r="M236" s="181" t="s">
        <v>19</v>
      </c>
      <c r="N236" s="182" t="s">
        <v>44</v>
      </c>
      <c r="O236" s="65"/>
      <c r="P236" s="183">
        <f>O236*H236</f>
        <v>0</v>
      </c>
      <c r="Q236" s="183">
        <v>0</v>
      </c>
      <c r="R236" s="183">
        <f>Q236*H236</f>
        <v>0</v>
      </c>
      <c r="S236" s="183">
        <v>0</v>
      </c>
      <c r="T236" s="18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85" t="s">
        <v>151</v>
      </c>
      <c r="AT236" s="185" t="s">
        <v>147</v>
      </c>
      <c r="AU236" s="185" t="s">
        <v>83</v>
      </c>
      <c r="AY236" s="18" t="s">
        <v>146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18" t="s">
        <v>81</v>
      </c>
      <c r="BK236" s="186">
        <f>ROUND(I236*H236,2)</f>
        <v>0</v>
      </c>
      <c r="BL236" s="18" t="s">
        <v>151</v>
      </c>
      <c r="BM236" s="185" t="s">
        <v>609</v>
      </c>
    </row>
    <row r="237" spans="1:65" s="2" customFormat="1" ht="11.25">
      <c r="A237" s="35"/>
      <c r="B237" s="36"/>
      <c r="C237" s="37"/>
      <c r="D237" s="187" t="s">
        <v>153</v>
      </c>
      <c r="E237" s="37"/>
      <c r="F237" s="188" t="s">
        <v>610</v>
      </c>
      <c r="G237" s="37"/>
      <c r="H237" s="37"/>
      <c r="I237" s="189"/>
      <c r="J237" s="37"/>
      <c r="K237" s="37"/>
      <c r="L237" s="40"/>
      <c r="M237" s="190"/>
      <c r="N237" s="191"/>
      <c r="O237" s="65"/>
      <c r="P237" s="65"/>
      <c r="Q237" s="65"/>
      <c r="R237" s="65"/>
      <c r="S237" s="65"/>
      <c r="T237" s="66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153</v>
      </c>
      <c r="AU237" s="18" t="s">
        <v>83</v>
      </c>
    </row>
    <row r="238" spans="1:65" s="2" customFormat="1" ht="11.25">
      <c r="A238" s="35"/>
      <c r="B238" s="36"/>
      <c r="C238" s="37"/>
      <c r="D238" s="231" t="s">
        <v>417</v>
      </c>
      <c r="E238" s="37"/>
      <c r="F238" s="232" t="s">
        <v>611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417</v>
      </c>
      <c r="AU238" s="18" t="s">
        <v>83</v>
      </c>
    </row>
    <row r="239" spans="1:65" s="13" customFormat="1" ht="11.25">
      <c r="B239" s="192"/>
      <c r="C239" s="193"/>
      <c r="D239" s="187" t="s">
        <v>155</v>
      </c>
      <c r="E239" s="194" t="s">
        <v>19</v>
      </c>
      <c r="F239" s="195" t="s">
        <v>273</v>
      </c>
      <c r="G239" s="193"/>
      <c r="H239" s="196">
        <v>29</v>
      </c>
      <c r="I239" s="197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155</v>
      </c>
      <c r="AU239" s="202" t="s">
        <v>83</v>
      </c>
      <c r="AV239" s="13" t="s">
        <v>83</v>
      </c>
      <c r="AW239" s="13" t="s">
        <v>33</v>
      </c>
      <c r="AX239" s="13" t="s">
        <v>81</v>
      </c>
      <c r="AY239" s="202" t="s">
        <v>146</v>
      </c>
    </row>
    <row r="240" spans="1:65" s="2" customFormat="1" ht="16.5" customHeight="1">
      <c r="A240" s="35"/>
      <c r="B240" s="36"/>
      <c r="C240" s="173" t="s">
        <v>326</v>
      </c>
      <c r="D240" s="173" t="s">
        <v>147</v>
      </c>
      <c r="E240" s="174" t="s">
        <v>612</v>
      </c>
      <c r="F240" s="175" t="s">
        <v>613</v>
      </c>
      <c r="G240" s="176" t="s">
        <v>224</v>
      </c>
      <c r="H240" s="177">
        <v>29</v>
      </c>
      <c r="I240" s="178"/>
      <c r="J240" s="179">
        <f>ROUND(I240*H240,2)</f>
        <v>0</v>
      </c>
      <c r="K240" s="180"/>
      <c r="L240" s="40"/>
      <c r="M240" s="181" t="s">
        <v>19</v>
      </c>
      <c r="N240" s="182" t="s">
        <v>44</v>
      </c>
      <c r="O240" s="65"/>
      <c r="P240" s="183">
        <f>O240*H240</f>
        <v>0</v>
      </c>
      <c r="Q240" s="183">
        <v>0</v>
      </c>
      <c r="R240" s="183">
        <f>Q240*H240</f>
        <v>0</v>
      </c>
      <c r="S240" s="183">
        <v>0</v>
      </c>
      <c r="T240" s="18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85" t="s">
        <v>151</v>
      </c>
      <c r="AT240" s="185" t="s">
        <v>147</v>
      </c>
      <c r="AU240" s="185" t="s">
        <v>83</v>
      </c>
      <c r="AY240" s="18" t="s">
        <v>146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18" t="s">
        <v>81</v>
      </c>
      <c r="BK240" s="186">
        <f>ROUND(I240*H240,2)</f>
        <v>0</v>
      </c>
      <c r="BL240" s="18" t="s">
        <v>151</v>
      </c>
      <c r="BM240" s="185" t="s">
        <v>614</v>
      </c>
    </row>
    <row r="241" spans="1:65" s="2" customFormat="1" ht="11.25">
      <c r="A241" s="35"/>
      <c r="B241" s="36"/>
      <c r="C241" s="37"/>
      <c r="D241" s="187" t="s">
        <v>153</v>
      </c>
      <c r="E241" s="37"/>
      <c r="F241" s="188" t="s">
        <v>615</v>
      </c>
      <c r="G241" s="37"/>
      <c r="H241" s="37"/>
      <c r="I241" s="189"/>
      <c r="J241" s="37"/>
      <c r="K241" s="37"/>
      <c r="L241" s="40"/>
      <c r="M241" s="190"/>
      <c r="N241" s="191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153</v>
      </c>
      <c r="AU241" s="18" t="s">
        <v>83</v>
      </c>
    </row>
    <row r="242" spans="1:65" s="2" customFormat="1" ht="11.25">
      <c r="A242" s="35"/>
      <c r="B242" s="36"/>
      <c r="C242" s="37"/>
      <c r="D242" s="231" t="s">
        <v>417</v>
      </c>
      <c r="E242" s="37"/>
      <c r="F242" s="232" t="s">
        <v>616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417</v>
      </c>
      <c r="AU242" s="18" t="s">
        <v>83</v>
      </c>
    </row>
    <row r="243" spans="1:65" s="13" customFormat="1" ht="11.25">
      <c r="B243" s="192"/>
      <c r="C243" s="193"/>
      <c r="D243" s="187" t="s">
        <v>155</v>
      </c>
      <c r="E243" s="194" t="s">
        <v>19</v>
      </c>
      <c r="F243" s="195" t="s">
        <v>273</v>
      </c>
      <c r="G243" s="193"/>
      <c r="H243" s="196">
        <v>29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155</v>
      </c>
      <c r="AU243" s="202" t="s">
        <v>83</v>
      </c>
      <c r="AV243" s="13" t="s">
        <v>83</v>
      </c>
      <c r="AW243" s="13" t="s">
        <v>33</v>
      </c>
      <c r="AX243" s="13" t="s">
        <v>73</v>
      </c>
      <c r="AY243" s="202" t="s">
        <v>146</v>
      </c>
    </row>
    <row r="244" spans="1:65" s="12" customFormat="1" ht="22.9" customHeight="1">
      <c r="B244" s="159"/>
      <c r="C244" s="160"/>
      <c r="D244" s="161" t="s">
        <v>72</v>
      </c>
      <c r="E244" s="225" t="s">
        <v>617</v>
      </c>
      <c r="F244" s="225" t="s">
        <v>618</v>
      </c>
      <c r="G244" s="160"/>
      <c r="H244" s="160"/>
      <c r="I244" s="163"/>
      <c r="J244" s="226">
        <f>BK244</f>
        <v>0</v>
      </c>
      <c r="K244" s="160"/>
      <c r="L244" s="165"/>
      <c r="M244" s="166"/>
      <c r="N244" s="167"/>
      <c r="O244" s="167"/>
      <c r="P244" s="168">
        <f>SUM(P245:P248)</f>
        <v>0</v>
      </c>
      <c r="Q244" s="167"/>
      <c r="R244" s="168">
        <f>SUM(R245:R248)</f>
        <v>0</v>
      </c>
      <c r="S244" s="167"/>
      <c r="T244" s="169">
        <f>SUM(T245:T248)</f>
        <v>0</v>
      </c>
      <c r="AR244" s="170" t="s">
        <v>81</v>
      </c>
      <c r="AT244" s="171" t="s">
        <v>72</v>
      </c>
      <c r="AU244" s="171" t="s">
        <v>81</v>
      </c>
      <c r="AY244" s="170" t="s">
        <v>146</v>
      </c>
      <c r="BK244" s="172">
        <f>SUM(BK245:BK248)</f>
        <v>0</v>
      </c>
    </row>
    <row r="245" spans="1:65" s="2" customFormat="1" ht="21.75" customHeight="1">
      <c r="A245" s="35"/>
      <c r="B245" s="36"/>
      <c r="C245" s="173" t="s">
        <v>256</v>
      </c>
      <c r="D245" s="173" t="s">
        <v>147</v>
      </c>
      <c r="E245" s="174" t="s">
        <v>619</v>
      </c>
      <c r="F245" s="175" t="s">
        <v>620</v>
      </c>
      <c r="G245" s="176" t="s">
        <v>204</v>
      </c>
      <c r="H245" s="177">
        <v>39.700000000000003</v>
      </c>
      <c r="I245" s="178"/>
      <c r="J245" s="179">
        <f>ROUND(I245*H245,2)</f>
        <v>0</v>
      </c>
      <c r="K245" s="180"/>
      <c r="L245" s="40"/>
      <c r="M245" s="181" t="s">
        <v>19</v>
      </c>
      <c r="N245" s="182" t="s">
        <v>44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151</v>
      </c>
      <c r="AT245" s="185" t="s">
        <v>147</v>
      </c>
      <c r="AU245" s="185" t="s">
        <v>83</v>
      </c>
      <c r="AY245" s="18" t="s">
        <v>146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81</v>
      </c>
      <c r="BK245" s="186">
        <f>ROUND(I245*H245,2)</f>
        <v>0</v>
      </c>
      <c r="BL245" s="18" t="s">
        <v>151</v>
      </c>
      <c r="BM245" s="185" t="s">
        <v>621</v>
      </c>
    </row>
    <row r="246" spans="1:65" s="2" customFormat="1" ht="19.5">
      <c r="A246" s="35"/>
      <c r="B246" s="36"/>
      <c r="C246" s="37"/>
      <c r="D246" s="187" t="s">
        <v>153</v>
      </c>
      <c r="E246" s="37"/>
      <c r="F246" s="188" t="s">
        <v>622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153</v>
      </c>
      <c r="AU246" s="18" t="s">
        <v>83</v>
      </c>
    </row>
    <row r="247" spans="1:65" s="2" customFormat="1" ht="11.25">
      <c r="A247" s="35"/>
      <c r="B247" s="36"/>
      <c r="C247" s="37"/>
      <c r="D247" s="231" t="s">
        <v>417</v>
      </c>
      <c r="E247" s="37"/>
      <c r="F247" s="232" t="s">
        <v>623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417</v>
      </c>
      <c r="AU247" s="18" t="s">
        <v>83</v>
      </c>
    </row>
    <row r="248" spans="1:65" s="13" customFormat="1" ht="11.25">
      <c r="B248" s="192"/>
      <c r="C248" s="193"/>
      <c r="D248" s="187" t="s">
        <v>155</v>
      </c>
      <c r="E248" s="194" t="s">
        <v>19</v>
      </c>
      <c r="F248" s="195" t="s">
        <v>624</v>
      </c>
      <c r="G248" s="193"/>
      <c r="H248" s="196">
        <v>39.700000000000003</v>
      </c>
      <c r="I248" s="197"/>
      <c r="J248" s="193"/>
      <c r="K248" s="193"/>
      <c r="L248" s="198"/>
      <c r="M248" s="234"/>
      <c r="N248" s="235"/>
      <c r="O248" s="235"/>
      <c r="P248" s="235"/>
      <c r="Q248" s="235"/>
      <c r="R248" s="235"/>
      <c r="S248" s="235"/>
      <c r="T248" s="236"/>
      <c r="AT248" s="202" t="s">
        <v>155</v>
      </c>
      <c r="AU248" s="202" t="s">
        <v>83</v>
      </c>
      <c r="AV248" s="13" t="s">
        <v>83</v>
      </c>
      <c r="AW248" s="13" t="s">
        <v>33</v>
      </c>
      <c r="AX248" s="13" t="s">
        <v>73</v>
      </c>
      <c r="AY248" s="202" t="s">
        <v>146</v>
      </c>
    </row>
    <row r="249" spans="1:65" s="2" customFormat="1" ht="6.95" customHeight="1">
      <c r="A249" s="35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40"/>
      <c r="M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</row>
  </sheetData>
  <sheetProtection algorithmName="SHA-512" hashValue="LpuU6w5oqf7id+QK9jxwkdTSNbjpALYuRjMslplLhTtkyy1UMDGfOmNYJgQpNoT53JFIf+upF7v1T3QoKNblsw==" saltValue="uRT76jaWnOLoki+tUYILGn5jUkDxsJkxC/79Rvy7dQ3ozWioJUAMaop9vdR7h5iGXywXQUMzaSvmTytgVz9saw==" spinCount="100000" sheet="1" objects="1" scenarios="1" formatColumns="0" formatRows="0" autoFilter="0"/>
  <autoFilter ref="C84:K24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7" r:id="rId1"/>
    <hyperlink ref="F101" r:id="rId2"/>
    <hyperlink ref="F106" r:id="rId3"/>
    <hyperlink ref="F110" r:id="rId4"/>
    <hyperlink ref="F114" r:id="rId5"/>
    <hyperlink ref="F118" r:id="rId6"/>
    <hyperlink ref="F123" r:id="rId7"/>
    <hyperlink ref="F135" r:id="rId8"/>
    <hyperlink ref="F163" r:id="rId9"/>
    <hyperlink ref="F174" r:id="rId10"/>
    <hyperlink ref="F182" r:id="rId11"/>
    <hyperlink ref="F186" r:id="rId12"/>
    <hyperlink ref="F190" r:id="rId13"/>
    <hyperlink ref="F194" r:id="rId14"/>
    <hyperlink ref="F198" r:id="rId15"/>
    <hyperlink ref="F204" r:id="rId16"/>
    <hyperlink ref="F211" r:id="rId17"/>
    <hyperlink ref="F219" r:id="rId18"/>
    <hyperlink ref="F230" r:id="rId19"/>
    <hyperlink ref="F234" r:id="rId20"/>
    <hyperlink ref="F238" r:id="rId21"/>
    <hyperlink ref="F242" r:id="rId22"/>
    <hyperlink ref="F247" r:id="rId2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8" t="s">
        <v>90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4" t="str">
        <f>'Rekapitulace stavby'!K6</f>
        <v>Projektová dokumentace pro hospodářská zvířata - rozšíření psího útulku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06" t="s">
        <v>104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625</v>
      </c>
      <c r="F9" s="377"/>
      <c r="G9" s="377"/>
      <c r="H9" s="37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91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31. 3. 2022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Město Kolín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398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626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0" t="s">
        <v>19</v>
      </c>
      <c r="F27" s="380"/>
      <c r="G27" s="380"/>
      <c r="H27" s="38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ROUND((SUM(BE82:BE168)),  2)</f>
        <v>0</v>
      </c>
      <c r="G33" s="35"/>
      <c r="H33" s="35"/>
      <c r="I33" s="119">
        <v>0.21</v>
      </c>
      <c r="J33" s="118">
        <f>ROUND(((SUM(BE82:BE168))*I33),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ROUND((SUM(BF82:BF168)),  2)</f>
        <v>0</v>
      </c>
      <c r="G34" s="35"/>
      <c r="H34" s="35"/>
      <c r="I34" s="119">
        <v>0.15</v>
      </c>
      <c r="J34" s="118">
        <f>ROUND(((SUM(BF82:BF168))*I34),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ROUND((SUM(BG82:BG168)),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ROUND((SUM(BH82:BH168)),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ROUND((SUM(BI82:BI168)),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107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1" t="str">
        <f>E7</f>
        <v>Projektová dokumentace pro hospodářská zvířata - rozšíření psího útulku</v>
      </c>
      <c r="F48" s="382"/>
      <c r="G48" s="382"/>
      <c r="H48" s="38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4" t="str">
        <f>E9</f>
        <v>95.3 - Vodovod</v>
      </c>
      <c r="F50" s="383"/>
      <c r="G50" s="383"/>
      <c r="H50" s="38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Kolín</v>
      </c>
      <c r="G52" s="37"/>
      <c r="H52" s="37"/>
      <c r="I52" s="30" t="s">
        <v>23</v>
      </c>
      <c r="J52" s="60" t="str">
        <f>IF(J12="","",J12)</f>
        <v>31. 3. 2022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Kolín</v>
      </c>
      <c r="G54" s="37"/>
      <c r="H54" s="37"/>
      <c r="I54" s="30" t="s">
        <v>31</v>
      </c>
      <c r="J54" s="33" t="str">
        <f>E21</f>
        <v>Ing. 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S4a,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108</v>
      </c>
      <c r="D57" s="132"/>
      <c r="E57" s="132"/>
      <c r="F57" s="132"/>
      <c r="G57" s="132"/>
      <c r="H57" s="132"/>
      <c r="I57" s="132"/>
      <c r="J57" s="133" t="s">
        <v>109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110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122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627</v>
      </c>
      <c r="E62" s="144"/>
      <c r="F62" s="144"/>
      <c r="G62" s="144"/>
      <c r="H62" s="144"/>
      <c r="I62" s="144"/>
      <c r="J62" s="145">
        <f>J142</f>
        <v>0</v>
      </c>
      <c r="K62" s="142"/>
      <c r="L62" s="146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131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81" t="str">
        <f>E7</f>
        <v>Projektová dokumentace pro hospodářská zvířata - rozšíření psího útulku</v>
      </c>
      <c r="F72" s="382"/>
      <c r="G72" s="382"/>
      <c r="H72" s="382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104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4" t="str">
        <f>E9</f>
        <v>95.3 - Vodovod</v>
      </c>
      <c r="F74" s="383"/>
      <c r="G74" s="383"/>
      <c r="H74" s="383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Kolín</v>
      </c>
      <c r="G76" s="37"/>
      <c r="H76" s="37"/>
      <c r="I76" s="30" t="s">
        <v>23</v>
      </c>
      <c r="J76" s="60" t="str">
        <f>IF(J12="","",J12)</f>
        <v>31. 3. 2022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>Město Kolín</v>
      </c>
      <c r="G78" s="37"/>
      <c r="H78" s="37"/>
      <c r="I78" s="30" t="s">
        <v>31</v>
      </c>
      <c r="J78" s="33" t="str">
        <f>E21</f>
        <v>Ing. Lucie Dvořáková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S4a, s.r.o.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132</v>
      </c>
      <c r="D81" s="150" t="s">
        <v>58</v>
      </c>
      <c r="E81" s="150" t="s">
        <v>54</v>
      </c>
      <c r="F81" s="150" t="s">
        <v>55</v>
      </c>
      <c r="G81" s="150" t="s">
        <v>133</v>
      </c>
      <c r="H81" s="150" t="s">
        <v>134</v>
      </c>
      <c r="I81" s="150" t="s">
        <v>135</v>
      </c>
      <c r="J81" s="151" t="s">
        <v>109</v>
      </c>
      <c r="K81" s="152" t="s">
        <v>136</v>
      </c>
      <c r="L81" s="153"/>
      <c r="M81" s="69" t="s">
        <v>19</v>
      </c>
      <c r="N81" s="70" t="s">
        <v>43</v>
      </c>
      <c r="O81" s="70" t="s">
        <v>137</v>
      </c>
      <c r="P81" s="70" t="s">
        <v>138</v>
      </c>
      <c r="Q81" s="70" t="s">
        <v>139</v>
      </c>
      <c r="R81" s="70" t="s">
        <v>140</v>
      </c>
      <c r="S81" s="70" t="s">
        <v>141</v>
      </c>
      <c r="T81" s="71" t="s">
        <v>142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143</v>
      </c>
      <c r="D82" s="37"/>
      <c r="E82" s="37"/>
      <c r="F82" s="37"/>
      <c r="G82" s="37"/>
      <c r="H82" s="37"/>
      <c r="I82" s="37"/>
      <c r="J82" s="154">
        <f>BK82</f>
        <v>0</v>
      </c>
      <c r="K82" s="37"/>
      <c r="L82" s="40"/>
      <c r="M82" s="72"/>
      <c r="N82" s="155"/>
      <c r="O82" s="73"/>
      <c r="P82" s="156">
        <f>P83</f>
        <v>0</v>
      </c>
      <c r="Q82" s="73"/>
      <c r="R82" s="156">
        <f>R83</f>
        <v>26.03661</v>
      </c>
      <c r="S82" s="73"/>
      <c r="T82" s="157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72</v>
      </c>
      <c r="AU82" s="18" t="s">
        <v>110</v>
      </c>
      <c r="BK82" s="158">
        <f>BK83</f>
        <v>0</v>
      </c>
    </row>
    <row r="83" spans="1:65" s="12" customFormat="1" ht="25.9" customHeight="1">
      <c r="B83" s="159"/>
      <c r="C83" s="160"/>
      <c r="D83" s="161" t="s">
        <v>72</v>
      </c>
      <c r="E83" s="162" t="s">
        <v>323</v>
      </c>
      <c r="F83" s="162" t="s">
        <v>324</v>
      </c>
      <c r="G83" s="160"/>
      <c r="H83" s="160"/>
      <c r="I83" s="163"/>
      <c r="J83" s="164">
        <f>BK83</f>
        <v>0</v>
      </c>
      <c r="K83" s="160"/>
      <c r="L83" s="165"/>
      <c r="M83" s="166"/>
      <c r="N83" s="167"/>
      <c r="O83" s="167"/>
      <c r="P83" s="168">
        <f>P84+P142</f>
        <v>0</v>
      </c>
      <c r="Q83" s="167"/>
      <c r="R83" s="168">
        <f>R84+R142</f>
        <v>26.03661</v>
      </c>
      <c r="S83" s="167"/>
      <c r="T83" s="169">
        <f>T84+T142</f>
        <v>0</v>
      </c>
      <c r="AR83" s="170" t="s">
        <v>81</v>
      </c>
      <c r="AT83" s="171" t="s">
        <v>72</v>
      </c>
      <c r="AU83" s="171" t="s">
        <v>73</v>
      </c>
      <c r="AY83" s="170" t="s">
        <v>146</v>
      </c>
      <c r="BK83" s="172">
        <f>BK84+BK142</f>
        <v>0</v>
      </c>
    </row>
    <row r="84" spans="1:65" s="12" customFormat="1" ht="22.9" customHeight="1">
      <c r="B84" s="159"/>
      <c r="C84" s="160"/>
      <c r="D84" s="161" t="s">
        <v>72</v>
      </c>
      <c r="E84" s="225" t="s">
        <v>81</v>
      </c>
      <c r="F84" s="225" t="s">
        <v>145</v>
      </c>
      <c r="G84" s="160"/>
      <c r="H84" s="160"/>
      <c r="I84" s="163"/>
      <c r="J84" s="226">
        <f>BK84</f>
        <v>0</v>
      </c>
      <c r="K84" s="160"/>
      <c r="L84" s="165"/>
      <c r="M84" s="166"/>
      <c r="N84" s="167"/>
      <c r="O84" s="167"/>
      <c r="P84" s="168">
        <f>SUM(P85:P141)</f>
        <v>0</v>
      </c>
      <c r="Q84" s="167"/>
      <c r="R84" s="168">
        <f>SUM(R85:R141)</f>
        <v>0.36159999999999998</v>
      </c>
      <c r="S84" s="167"/>
      <c r="T84" s="169">
        <f>SUM(T85:T141)</f>
        <v>0</v>
      </c>
      <c r="AR84" s="170" t="s">
        <v>81</v>
      </c>
      <c r="AT84" s="171" t="s">
        <v>72</v>
      </c>
      <c r="AU84" s="171" t="s">
        <v>81</v>
      </c>
      <c r="AY84" s="170" t="s">
        <v>146</v>
      </c>
      <c r="BK84" s="172">
        <f>SUM(BK85:BK141)</f>
        <v>0</v>
      </c>
    </row>
    <row r="85" spans="1:65" s="2" customFormat="1" ht="16.5" customHeight="1">
      <c r="A85" s="35"/>
      <c r="B85" s="36"/>
      <c r="C85" s="173" t="s">
        <v>81</v>
      </c>
      <c r="D85" s="173" t="s">
        <v>147</v>
      </c>
      <c r="E85" s="174" t="s">
        <v>445</v>
      </c>
      <c r="F85" s="175" t="s">
        <v>446</v>
      </c>
      <c r="G85" s="176" t="s">
        <v>159</v>
      </c>
      <c r="H85" s="177">
        <v>32</v>
      </c>
      <c r="I85" s="178"/>
      <c r="J85" s="179">
        <f>ROUND(I85*H85,2)</f>
        <v>0</v>
      </c>
      <c r="K85" s="180"/>
      <c r="L85" s="40"/>
      <c r="M85" s="181" t="s">
        <v>19</v>
      </c>
      <c r="N85" s="182" t="s">
        <v>44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151</v>
      </c>
      <c r="AT85" s="185" t="s">
        <v>147</v>
      </c>
      <c r="AU85" s="185" t="s">
        <v>83</v>
      </c>
      <c r="AY85" s="18" t="s">
        <v>146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81</v>
      </c>
      <c r="BK85" s="186">
        <f>ROUND(I85*H85,2)</f>
        <v>0</v>
      </c>
      <c r="BL85" s="18" t="s">
        <v>151</v>
      </c>
      <c r="BM85" s="185" t="s">
        <v>628</v>
      </c>
    </row>
    <row r="86" spans="1:65" s="2" customFormat="1" ht="11.25">
      <c r="A86" s="35"/>
      <c r="B86" s="36"/>
      <c r="C86" s="37"/>
      <c r="D86" s="187" t="s">
        <v>153</v>
      </c>
      <c r="E86" s="37"/>
      <c r="F86" s="188" t="s">
        <v>448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153</v>
      </c>
      <c r="AU86" s="18" t="s">
        <v>83</v>
      </c>
    </row>
    <row r="87" spans="1:65" s="2" customFormat="1" ht="11.25">
      <c r="A87" s="35"/>
      <c r="B87" s="36"/>
      <c r="C87" s="37"/>
      <c r="D87" s="231" t="s">
        <v>417</v>
      </c>
      <c r="E87" s="37"/>
      <c r="F87" s="232" t="s">
        <v>449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417</v>
      </c>
      <c r="AU87" s="18" t="s">
        <v>83</v>
      </c>
    </row>
    <row r="88" spans="1:65" s="2" customFormat="1" ht="19.5">
      <c r="A88" s="35"/>
      <c r="B88" s="36"/>
      <c r="C88" s="37"/>
      <c r="D88" s="187" t="s">
        <v>425</v>
      </c>
      <c r="E88" s="37"/>
      <c r="F88" s="233" t="s">
        <v>450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425</v>
      </c>
      <c r="AU88" s="18" t="s">
        <v>83</v>
      </c>
    </row>
    <row r="89" spans="1:65" s="13" customFormat="1" ht="11.25">
      <c r="B89" s="192"/>
      <c r="C89" s="193"/>
      <c r="D89" s="187" t="s">
        <v>155</v>
      </c>
      <c r="E89" s="194" t="s">
        <v>19</v>
      </c>
      <c r="F89" s="195" t="s">
        <v>629</v>
      </c>
      <c r="G89" s="193"/>
      <c r="H89" s="196">
        <v>32</v>
      </c>
      <c r="I89" s="197"/>
      <c r="J89" s="193"/>
      <c r="K89" s="193"/>
      <c r="L89" s="198"/>
      <c r="M89" s="199"/>
      <c r="N89" s="200"/>
      <c r="O89" s="200"/>
      <c r="P89" s="200"/>
      <c r="Q89" s="200"/>
      <c r="R89" s="200"/>
      <c r="S89" s="200"/>
      <c r="T89" s="201"/>
      <c r="AT89" s="202" t="s">
        <v>155</v>
      </c>
      <c r="AU89" s="202" t="s">
        <v>83</v>
      </c>
      <c r="AV89" s="13" t="s">
        <v>83</v>
      </c>
      <c r="AW89" s="13" t="s">
        <v>33</v>
      </c>
      <c r="AX89" s="13" t="s">
        <v>81</v>
      </c>
      <c r="AY89" s="202" t="s">
        <v>146</v>
      </c>
    </row>
    <row r="90" spans="1:65" s="2" customFormat="1" ht="16.5" customHeight="1">
      <c r="A90" s="35"/>
      <c r="B90" s="36"/>
      <c r="C90" s="173" t="s">
        <v>83</v>
      </c>
      <c r="D90" s="173" t="s">
        <v>147</v>
      </c>
      <c r="E90" s="174" t="s">
        <v>420</v>
      </c>
      <c r="F90" s="175" t="s">
        <v>421</v>
      </c>
      <c r="G90" s="176" t="s">
        <v>150</v>
      </c>
      <c r="H90" s="177">
        <v>3.2</v>
      </c>
      <c r="I90" s="178"/>
      <c r="J90" s="179">
        <f>ROUND(I90*H90,2)</f>
        <v>0</v>
      </c>
      <c r="K90" s="180"/>
      <c r="L90" s="40"/>
      <c r="M90" s="181" t="s">
        <v>19</v>
      </c>
      <c r="N90" s="182" t="s">
        <v>44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151</v>
      </c>
      <c r="AT90" s="185" t="s">
        <v>147</v>
      </c>
      <c r="AU90" s="185" t="s">
        <v>83</v>
      </c>
      <c r="AY90" s="18" t="s">
        <v>146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151</v>
      </c>
      <c r="BM90" s="185" t="s">
        <v>630</v>
      </c>
    </row>
    <row r="91" spans="1:65" s="2" customFormat="1" ht="11.25">
      <c r="A91" s="35"/>
      <c r="B91" s="36"/>
      <c r="C91" s="37"/>
      <c r="D91" s="187" t="s">
        <v>153</v>
      </c>
      <c r="E91" s="37"/>
      <c r="F91" s="188" t="s">
        <v>423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153</v>
      </c>
      <c r="AU91" s="18" t="s">
        <v>83</v>
      </c>
    </row>
    <row r="92" spans="1:65" s="2" customFormat="1" ht="11.25">
      <c r="A92" s="35"/>
      <c r="B92" s="36"/>
      <c r="C92" s="37"/>
      <c r="D92" s="231" t="s">
        <v>417</v>
      </c>
      <c r="E92" s="37"/>
      <c r="F92" s="232" t="s">
        <v>424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417</v>
      </c>
      <c r="AU92" s="18" t="s">
        <v>83</v>
      </c>
    </row>
    <row r="93" spans="1:65" s="2" customFormat="1" ht="29.25">
      <c r="A93" s="35"/>
      <c r="B93" s="36"/>
      <c r="C93" s="37"/>
      <c r="D93" s="187" t="s">
        <v>425</v>
      </c>
      <c r="E93" s="37"/>
      <c r="F93" s="233" t="s">
        <v>631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425</v>
      </c>
      <c r="AU93" s="18" t="s">
        <v>83</v>
      </c>
    </row>
    <row r="94" spans="1:65" s="13" customFormat="1" ht="11.25">
      <c r="B94" s="192"/>
      <c r="C94" s="193"/>
      <c r="D94" s="187" t="s">
        <v>155</v>
      </c>
      <c r="E94" s="194" t="s">
        <v>19</v>
      </c>
      <c r="F94" s="195" t="s">
        <v>632</v>
      </c>
      <c r="G94" s="193"/>
      <c r="H94" s="196">
        <v>3.2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155</v>
      </c>
      <c r="AU94" s="202" t="s">
        <v>83</v>
      </c>
      <c r="AV94" s="13" t="s">
        <v>83</v>
      </c>
      <c r="AW94" s="13" t="s">
        <v>33</v>
      </c>
      <c r="AX94" s="13" t="s">
        <v>81</v>
      </c>
      <c r="AY94" s="202" t="s">
        <v>146</v>
      </c>
    </row>
    <row r="95" spans="1:65" s="2" customFormat="1" ht="16.5" customHeight="1">
      <c r="A95" s="35"/>
      <c r="B95" s="36"/>
      <c r="C95" s="173" t="s">
        <v>163</v>
      </c>
      <c r="D95" s="173" t="s">
        <v>147</v>
      </c>
      <c r="E95" s="174" t="s">
        <v>452</v>
      </c>
      <c r="F95" s="175" t="s">
        <v>453</v>
      </c>
      <c r="G95" s="176" t="s">
        <v>150</v>
      </c>
      <c r="H95" s="177">
        <v>12.8</v>
      </c>
      <c r="I95" s="178"/>
      <c r="J95" s="179">
        <f>ROUND(I95*H95,2)</f>
        <v>0</v>
      </c>
      <c r="K95" s="180"/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151</v>
      </c>
      <c r="AT95" s="185" t="s">
        <v>147</v>
      </c>
      <c r="AU95" s="185" t="s">
        <v>83</v>
      </c>
      <c r="AY95" s="18" t="s">
        <v>146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151</v>
      </c>
      <c r="BM95" s="185" t="s">
        <v>633</v>
      </c>
    </row>
    <row r="96" spans="1:65" s="2" customFormat="1" ht="11.25">
      <c r="A96" s="35"/>
      <c r="B96" s="36"/>
      <c r="C96" s="37"/>
      <c r="D96" s="187" t="s">
        <v>153</v>
      </c>
      <c r="E96" s="37"/>
      <c r="F96" s="188" t="s">
        <v>455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153</v>
      </c>
      <c r="AU96" s="18" t="s">
        <v>83</v>
      </c>
    </row>
    <row r="97" spans="1:65" s="2" customFormat="1" ht="11.25">
      <c r="A97" s="35"/>
      <c r="B97" s="36"/>
      <c r="C97" s="37"/>
      <c r="D97" s="231" t="s">
        <v>417</v>
      </c>
      <c r="E97" s="37"/>
      <c r="F97" s="232" t="s">
        <v>456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417</v>
      </c>
      <c r="AU97" s="18" t="s">
        <v>83</v>
      </c>
    </row>
    <row r="98" spans="1:65" s="2" customFormat="1" ht="19.5">
      <c r="A98" s="35"/>
      <c r="B98" s="36"/>
      <c r="C98" s="37"/>
      <c r="D98" s="187" t="s">
        <v>425</v>
      </c>
      <c r="E98" s="37"/>
      <c r="F98" s="233" t="s">
        <v>634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425</v>
      </c>
      <c r="AU98" s="18" t="s">
        <v>83</v>
      </c>
    </row>
    <row r="99" spans="1:65" s="13" customFormat="1" ht="11.25">
      <c r="B99" s="192"/>
      <c r="C99" s="193"/>
      <c r="D99" s="187" t="s">
        <v>155</v>
      </c>
      <c r="E99" s="194" t="s">
        <v>19</v>
      </c>
      <c r="F99" s="195" t="s">
        <v>635</v>
      </c>
      <c r="G99" s="193"/>
      <c r="H99" s="196">
        <v>12.8</v>
      </c>
      <c r="I99" s="197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155</v>
      </c>
      <c r="AU99" s="202" t="s">
        <v>83</v>
      </c>
      <c r="AV99" s="13" t="s">
        <v>83</v>
      </c>
      <c r="AW99" s="13" t="s">
        <v>33</v>
      </c>
      <c r="AX99" s="13" t="s">
        <v>81</v>
      </c>
      <c r="AY99" s="202" t="s">
        <v>146</v>
      </c>
    </row>
    <row r="100" spans="1:65" s="2" customFormat="1" ht="16.5" customHeight="1">
      <c r="A100" s="35"/>
      <c r="B100" s="36"/>
      <c r="C100" s="173" t="s">
        <v>151</v>
      </c>
      <c r="D100" s="173" t="s">
        <v>147</v>
      </c>
      <c r="E100" s="174" t="s">
        <v>636</v>
      </c>
      <c r="F100" s="175" t="s">
        <v>637</v>
      </c>
      <c r="G100" s="176" t="s">
        <v>150</v>
      </c>
      <c r="H100" s="177">
        <v>32</v>
      </c>
      <c r="I100" s="178"/>
      <c r="J100" s="179">
        <f>ROUND(I100*H100,2)</f>
        <v>0</v>
      </c>
      <c r="K100" s="180"/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151</v>
      </c>
      <c r="AT100" s="185" t="s">
        <v>147</v>
      </c>
      <c r="AU100" s="185" t="s">
        <v>83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151</v>
      </c>
      <c r="BM100" s="185" t="s">
        <v>638</v>
      </c>
    </row>
    <row r="101" spans="1:65" s="2" customFormat="1" ht="19.5">
      <c r="A101" s="35"/>
      <c r="B101" s="36"/>
      <c r="C101" s="37"/>
      <c r="D101" s="187" t="s">
        <v>153</v>
      </c>
      <c r="E101" s="37"/>
      <c r="F101" s="188" t="s">
        <v>639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153</v>
      </c>
      <c r="AU101" s="18" t="s">
        <v>83</v>
      </c>
    </row>
    <row r="102" spans="1:65" s="2" customFormat="1" ht="29.25">
      <c r="A102" s="35"/>
      <c r="B102" s="36"/>
      <c r="C102" s="37"/>
      <c r="D102" s="187" t="s">
        <v>425</v>
      </c>
      <c r="E102" s="37"/>
      <c r="F102" s="233" t="s">
        <v>640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425</v>
      </c>
      <c r="AU102" s="18" t="s">
        <v>83</v>
      </c>
    </row>
    <row r="103" spans="1:65" s="15" customFormat="1" ht="11.25">
      <c r="B103" s="237"/>
      <c r="C103" s="238"/>
      <c r="D103" s="187" t="s">
        <v>155</v>
      </c>
      <c r="E103" s="239" t="s">
        <v>19</v>
      </c>
      <c r="F103" s="240" t="s">
        <v>641</v>
      </c>
      <c r="G103" s="238"/>
      <c r="H103" s="239" t="s">
        <v>19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AT103" s="246" t="s">
        <v>155</v>
      </c>
      <c r="AU103" s="246" t="s">
        <v>83</v>
      </c>
      <c r="AV103" s="15" t="s">
        <v>81</v>
      </c>
      <c r="AW103" s="15" t="s">
        <v>33</v>
      </c>
      <c r="AX103" s="15" t="s">
        <v>73</v>
      </c>
      <c r="AY103" s="246" t="s">
        <v>146</v>
      </c>
    </row>
    <row r="104" spans="1:65" s="13" customFormat="1" ht="11.25">
      <c r="B104" s="192"/>
      <c r="C104" s="193"/>
      <c r="D104" s="187" t="s">
        <v>155</v>
      </c>
      <c r="E104" s="194" t="s">
        <v>19</v>
      </c>
      <c r="F104" s="195" t="s">
        <v>642</v>
      </c>
      <c r="G104" s="193"/>
      <c r="H104" s="196">
        <v>32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155</v>
      </c>
      <c r="AU104" s="202" t="s">
        <v>83</v>
      </c>
      <c r="AV104" s="13" t="s">
        <v>83</v>
      </c>
      <c r="AW104" s="13" t="s">
        <v>33</v>
      </c>
      <c r="AX104" s="13" t="s">
        <v>81</v>
      </c>
      <c r="AY104" s="202" t="s">
        <v>146</v>
      </c>
    </row>
    <row r="105" spans="1:65" s="2" customFormat="1" ht="16.5" customHeight="1">
      <c r="A105" s="35"/>
      <c r="B105" s="36"/>
      <c r="C105" s="173" t="s">
        <v>172</v>
      </c>
      <c r="D105" s="173" t="s">
        <v>147</v>
      </c>
      <c r="E105" s="174" t="s">
        <v>643</v>
      </c>
      <c r="F105" s="175" t="s">
        <v>644</v>
      </c>
      <c r="G105" s="176" t="s">
        <v>150</v>
      </c>
      <c r="H105" s="177">
        <v>32</v>
      </c>
      <c r="I105" s="178"/>
      <c r="J105" s="179">
        <f>ROUND(I105*H105,2)</f>
        <v>0</v>
      </c>
      <c r="K105" s="180"/>
      <c r="L105" s="40"/>
      <c r="M105" s="181" t="s">
        <v>19</v>
      </c>
      <c r="N105" s="182" t="s">
        <v>44</v>
      </c>
      <c r="O105" s="65"/>
      <c r="P105" s="183">
        <f>O105*H105</f>
        <v>0</v>
      </c>
      <c r="Q105" s="183">
        <v>0</v>
      </c>
      <c r="R105" s="183">
        <f>Q105*H105</f>
        <v>0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151</v>
      </c>
      <c r="AT105" s="185" t="s">
        <v>147</v>
      </c>
      <c r="AU105" s="185" t="s">
        <v>83</v>
      </c>
      <c r="AY105" s="18" t="s">
        <v>146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81</v>
      </c>
      <c r="BK105" s="186">
        <f>ROUND(I105*H105,2)</f>
        <v>0</v>
      </c>
      <c r="BL105" s="18" t="s">
        <v>151</v>
      </c>
      <c r="BM105" s="185" t="s">
        <v>645</v>
      </c>
    </row>
    <row r="106" spans="1:65" s="2" customFormat="1" ht="19.5">
      <c r="A106" s="35"/>
      <c r="B106" s="36"/>
      <c r="C106" s="37"/>
      <c r="D106" s="187" t="s">
        <v>153</v>
      </c>
      <c r="E106" s="37"/>
      <c r="F106" s="188" t="s">
        <v>646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153</v>
      </c>
      <c r="AU106" s="18" t="s">
        <v>83</v>
      </c>
    </row>
    <row r="107" spans="1:65" s="13" customFormat="1" ht="11.25">
      <c r="B107" s="192"/>
      <c r="C107" s="193"/>
      <c r="D107" s="187" t="s">
        <v>155</v>
      </c>
      <c r="E107" s="194" t="s">
        <v>19</v>
      </c>
      <c r="F107" s="195" t="s">
        <v>236</v>
      </c>
      <c r="G107" s="193"/>
      <c r="H107" s="196">
        <v>32</v>
      </c>
      <c r="I107" s="197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155</v>
      </c>
      <c r="AU107" s="202" t="s">
        <v>83</v>
      </c>
      <c r="AV107" s="13" t="s">
        <v>83</v>
      </c>
      <c r="AW107" s="13" t="s">
        <v>33</v>
      </c>
      <c r="AX107" s="13" t="s">
        <v>81</v>
      </c>
      <c r="AY107" s="202" t="s">
        <v>146</v>
      </c>
    </row>
    <row r="108" spans="1:65" s="2" customFormat="1" ht="16.5" customHeight="1">
      <c r="A108" s="35"/>
      <c r="B108" s="36"/>
      <c r="C108" s="173" t="s">
        <v>170</v>
      </c>
      <c r="D108" s="173" t="s">
        <v>147</v>
      </c>
      <c r="E108" s="174" t="s">
        <v>647</v>
      </c>
      <c r="F108" s="175" t="s">
        <v>648</v>
      </c>
      <c r="G108" s="176" t="s">
        <v>159</v>
      </c>
      <c r="H108" s="177">
        <v>120</v>
      </c>
      <c r="I108" s="178"/>
      <c r="J108" s="179">
        <f>ROUND(I108*H108,2)</f>
        <v>0</v>
      </c>
      <c r="K108" s="180"/>
      <c r="L108" s="40"/>
      <c r="M108" s="181" t="s">
        <v>19</v>
      </c>
      <c r="N108" s="182" t="s">
        <v>44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151</v>
      </c>
      <c r="AT108" s="185" t="s">
        <v>147</v>
      </c>
      <c r="AU108" s="185" t="s">
        <v>83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151</v>
      </c>
      <c r="BM108" s="185" t="s">
        <v>649</v>
      </c>
    </row>
    <row r="109" spans="1:65" s="2" customFormat="1" ht="19.5">
      <c r="A109" s="35"/>
      <c r="B109" s="36"/>
      <c r="C109" s="37"/>
      <c r="D109" s="187" t="s">
        <v>153</v>
      </c>
      <c r="E109" s="37"/>
      <c r="F109" s="188" t="s">
        <v>650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153</v>
      </c>
      <c r="AU109" s="18" t="s">
        <v>83</v>
      </c>
    </row>
    <row r="110" spans="1:65" s="2" customFormat="1" ht="11.25">
      <c r="A110" s="35"/>
      <c r="B110" s="36"/>
      <c r="C110" s="37"/>
      <c r="D110" s="231" t="s">
        <v>417</v>
      </c>
      <c r="E110" s="37"/>
      <c r="F110" s="232" t="s">
        <v>651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417</v>
      </c>
      <c r="AU110" s="18" t="s">
        <v>83</v>
      </c>
    </row>
    <row r="111" spans="1:65" s="13" customFormat="1" ht="11.25">
      <c r="B111" s="192"/>
      <c r="C111" s="193"/>
      <c r="D111" s="187" t="s">
        <v>155</v>
      </c>
      <c r="E111" s="194" t="s">
        <v>19</v>
      </c>
      <c r="F111" s="195" t="s">
        <v>652</v>
      </c>
      <c r="G111" s="193"/>
      <c r="H111" s="196">
        <v>120</v>
      </c>
      <c r="I111" s="197"/>
      <c r="J111" s="193"/>
      <c r="K111" s="193"/>
      <c r="L111" s="198"/>
      <c r="M111" s="199"/>
      <c r="N111" s="200"/>
      <c r="O111" s="200"/>
      <c r="P111" s="200"/>
      <c r="Q111" s="200"/>
      <c r="R111" s="200"/>
      <c r="S111" s="200"/>
      <c r="T111" s="201"/>
      <c r="AT111" s="202" t="s">
        <v>155</v>
      </c>
      <c r="AU111" s="202" t="s">
        <v>83</v>
      </c>
      <c r="AV111" s="13" t="s">
        <v>83</v>
      </c>
      <c r="AW111" s="13" t="s">
        <v>33</v>
      </c>
      <c r="AX111" s="13" t="s">
        <v>73</v>
      </c>
      <c r="AY111" s="202" t="s">
        <v>146</v>
      </c>
    </row>
    <row r="112" spans="1:65" s="2" customFormat="1" ht="21.75" customHeight="1">
      <c r="A112" s="35"/>
      <c r="B112" s="36"/>
      <c r="C112" s="173" t="s">
        <v>182</v>
      </c>
      <c r="D112" s="173" t="s">
        <v>147</v>
      </c>
      <c r="E112" s="174" t="s">
        <v>653</v>
      </c>
      <c r="F112" s="175" t="s">
        <v>654</v>
      </c>
      <c r="G112" s="176" t="s">
        <v>159</v>
      </c>
      <c r="H112" s="177">
        <v>120</v>
      </c>
      <c r="I112" s="178"/>
      <c r="J112" s="179">
        <f>ROUND(I112*H112,2)</f>
        <v>0</v>
      </c>
      <c r="K112" s="180"/>
      <c r="L112" s="40"/>
      <c r="M112" s="181" t="s">
        <v>19</v>
      </c>
      <c r="N112" s="182" t="s">
        <v>44</v>
      </c>
      <c r="O112" s="65"/>
      <c r="P112" s="183">
        <f>O112*H112</f>
        <v>0</v>
      </c>
      <c r="Q112" s="183">
        <v>3.0000000000000001E-3</v>
      </c>
      <c r="R112" s="183">
        <f>Q112*H112</f>
        <v>0.36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151</v>
      </c>
      <c r="AT112" s="185" t="s">
        <v>147</v>
      </c>
      <c r="AU112" s="185" t="s">
        <v>83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81</v>
      </c>
      <c r="BK112" s="186">
        <f>ROUND(I112*H112,2)</f>
        <v>0</v>
      </c>
      <c r="BL112" s="18" t="s">
        <v>151</v>
      </c>
      <c r="BM112" s="185" t="s">
        <v>655</v>
      </c>
    </row>
    <row r="113" spans="1:65" s="2" customFormat="1" ht="11.25">
      <c r="A113" s="35"/>
      <c r="B113" s="36"/>
      <c r="C113" s="37"/>
      <c r="D113" s="187" t="s">
        <v>153</v>
      </c>
      <c r="E113" s="37"/>
      <c r="F113" s="188" t="s">
        <v>656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153</v>
      </c>
      <c r="AU113" s="18" t="s">
        <v>83</v>
      </c>
    </row>
    <row r="114" spans="1:65" s="2" customFormat="1" ht="11.25">
      <c r="A114" s="35"/>
      <c r="B114" s="36"/>
      <c r="C114" s="37"/>
      <c r="D114" s="231" t="s">
        <v>417</v>
      </c>
      <c r="E114" s="37"/>
      <c r="F114" s="232" t="s">
        <v>657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417</v>
      </c>
      <c r="AU114" s="18" t="s">
        <v>83</v>
      </c>
    </row>
    <row r="115" spans="1:65" s="13" customFormat="1" ht="11.25">
      <c r="B115" s="192"/>
      <c r="C115" s="193"/>
      <c r="D115" s="187" t="s">
        <v>155</v>
      </c>
      <c r="E115" s="194" t="s">
        <v>19</v>
      </c>
      <c r="F115" s="195" t="s">
        <v>658</v>
      </c>
      <c r="G115" s="193"/>
      <c r="H115" s="196">
        <v>120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155</v>
      </c>
      <c r="AU115" s="202" t="s">
        <v>83</v>
      </c>
      <c r="AV115" s="13" t="s">
        <v>83</v>
      </c>
      <c r="AW115" s="13" t="s">
        <v>33</v>
      </c>
      <c r="AX115" s="13" t="s">
        <v>81</v>
      </c>
      <c r="AY115" s="202" t="s">
        <v>146</v>
      </c>
    </row>
    <row r="116" spans="1:65" s="2" customFormat="1" ht="21.75" customHeight="1">
      <c r="A116" s="35"/>
      <c r="B116" s="36"/>
      <c r="C116" s="173" t="s">
        <v>175</v>
      </c>
      <c r="D116" s="173" t="s">
        <v>147</v>
      </c>
      <c r="E116" s="174" t="s">
        <v>428</v>
      </c>
      <c r="F116" s="175" t="s">
        <v>429</v>
      </c>
      <c r="G116" s="176" t="s">
        <v>150</v>
      </c>
      <c r="H116" s="177">
        <v>12.8</v>
      </c>
      <c r="I116" s="178"/>
      <c r="J116" s="179">
        <f>ROUND(I116*H116,2)</f>
        <v>0</v>
      </c>
      <c r="K116" s="180"/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151</v>
      </c>
      <c r="AT116" s="185" t="s">
        <v>147</v>
      </c>
      <c r="AU116" s="185" t="s">
        <v>83</v>
      </c>
      <c r="AY116" s="18" t="s">
        <v>146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151</v>
      </c>
      <c r="BM116" s="185" t="s">
        <v>659</v>
      </c>
    </row>
    <row r="117" spans="1:65" s="2" customFormat="1" ht="19.5">
      <c r="A117" s="35"/>
      <c r="B117" s="36"/>
      <c r="C117" s="37"/>
      <c r="D117" s="187" t="s">
        <v>153</v>
      </c>
      <c r="E117" s="37"/>
      <c r="F117" s="188" t="s">
        <v>431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153</v>
      </c>
      <c r="AU117" s="18" t="s">
        <v>83</v>
      </c>
    </row>
    <row r="118" spans="1:65" s="2" customFormat="1" ht="11.25">
      <c r="A118" s="35"/>
      <c r="B118" s="36"/>
      <c r="C118" s="37"/>
      <c r="D118" s="231" t="s">
        <v>417</v>
      </c>
      <c r="E118" s="37"/>
      <c r="F118" s="232" t="s">
        <v>432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417</v>
      </c>
      <c r="AU118" s="18" t="s">
        <v>83</v>
      </c>
    </row>
    <row r="119" spans="1:65" s="13" customFormat="1" ht="11.25">
      <c r="B119" s="192"/>
      <c r="C119" s="193"/>
      <c r="D119" s="187" t="s">
        <v>155</v>
      </c>
      <c r="E119" s="194" t="s">
        <v>19</v>
      </c>
      <c r="F119" s="195" t="s">
        <v>635</v>
      </c>
      <c r="G119" s="193"/>
      <c r="H119" s="196">
        <v>12.8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155</v>
      </c>
      <c r="AU119" s="202" t="s">
        <v>83</v>
      </c>
      <c r="AV119" s="13" t="s">
        <v>83</v>
      </c>
      <c r="AW119" s="13" t="s">
        <v>33</v>
      </c>
      <c r="AX119" s="13" t="s">
        <v>81</v>
      </c>
      <c r="AY119" s="202" t="s">
        <v>146</v>
      </c>
    </row>
    <row r="120" spans="1:65" s="2" customFormat="1" ht="24.2" customHeight="1">
      <c r="A120" s="35"/>
      <c r="B120" s="36"/>
      <c r="C120" s="173" t="s">
        <v>192</v>
      </c>
      <c r="D120" s="173" t="s">
        <v>147</v>
      </c>
      <c r="E120" s="174" t="s">
        <v>433</v>
      </c>
      <c r="F120" s="175" t="s">
        <v>434</v>
      </c>
      <c r="G120" s="176" t="s">
        <v>150</v>
      </c>
      <c r="H120" s="177">
        <v>102.4</v>
      </c>
      <c r="I120" s="178"/>
      <c r="J120" s="179">
        <f>ROUND(I120*H120,2)</f>
        <v>0</v>
      </c>
      <c r="K120" s="180"/>
      <c r="L120" s="40"/>
      <c r="M120" s="181" t="s">
        <v>19</v>
      </c>
      <c r="N120" s="182" t="s">
        <v>44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151</v>
      </c>
      <c r="AT120" s="185" t="s">
        <v>147</v>
      </c>
      <c r="AU120" s="185" t="s">
        <v>83</v>
      </c>
      <c r="AY120" s="18" t="s">
        <v>146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151</v>
      </c>
      <c r="BM120" s="185" t="s">
        <v>660</v>
      </c>
    </row>
    <row r="121" spans="1:65" s="2" customFormat="1" ht="19.5">
      <c r="A121" s="35"/>
      <c r="B121" s="36"/>
      <c r="C121" s="37"/>
      <c r="D121" s="187" t="s">
        <v>153</v>
      </c>
      <c r="E121" s="37"/>
      <c r="F121" s="188" t="s">
        <v>436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153</v>
      </c>
      <c r="AU121" s="18" t="s">
        <v>83</v>
      </c>
    </row>
    <row r="122" spans="1:65" s="2" customFormat="1" ht="11.25">
      <c r="A122" s="35"/>
      <c r="B122" s="36"/>
      <c r="C122" s="37"/>
      <c r="D122" s="231" t="s">
        <v>417</v>
      </c>
      <c r="E122" s="37"/>
      <c r="F122" s="232" t="s">
        <v>437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417</v>
      </c>
      <c r="AU122" s="18" t="s">
        <v>83</v>
      </c>
    </row>
    <row r="123" spans="1:65" s="13" customFormat="1" ht="11.25">
      <c r="B123" s="192"/>
      <c r="C123" s="193"/>
      <c r="D123" s="187" t="s">
        <v>155</v>
      </c>
      <c r="E123" s="194" t="s">
        <v>19</v>
      </c>
      <c r="F123" s="195" t="s">
        <v>661</v>
      </c>
      <c r="G123" s="193"/>
      <c r="H123" s="196">
        <v>102.4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155</v>
      </c>
      <c r="AU123" s="202" t="s">
        <v>83</v>
      </c>
      <c r="AV123" s="13" t="s">
        <v>83</v>
      </c>
      <c r="AW123" s="13" t="s">
        <v>33</v>
      </c>
      <c r="AX123" s="13" t="s">
        <v>81</v>
      </c>
      <c r="AY123" s="202" t="s">
        <v>146</v>
      </c>
    </row>
    <row r="124" spans="1:65" s="2" customFormat="1" ht="16.5" customHeight="1">
      <c r="A124" s="35"/>
      <c r="B124" s="36"/>
      <c r="C124" s="173" t="s">
        <v>181</v>
      </c>
      <c r="D124" s="173" t="s">
        <v>147</v>
      </c>
      <c r="E124" s="174" t="s">
        <v>439</v>
      </c>
      <c r="F124" s="175" t="s">
        <v>440</v>
      </c>
      <c r="G124" s="176" t="s">
        <v>204</v>
      </c>
      <c r="H124" s="177">
        <v>25.6</v>
      </c>
      <c r="I124" s="178"/>
      <c r="J124" s="179">
        <f>ROUND(I124*H124,2)</f>
        <v>0</v>
      </c>
      <c r="K124" s="180"/>
      <c r="L124" s="40"/>
      <c r="M124" s="181" t="s">
        <v>19</v>
      </c>
      <c r="N124" s="182" t="s">
        <v>44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151</v>
      </c>
      <c r="AT124" s="185" t="s">
        <v>147</v>
      </c>
      <c r="AU124" s="185" t="s">
        <v>83</v>
      </c>
      <c r="AY124" s="18" t="s">
        <v>146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81</v>
      </c>
      <c r="BK124" s="186">
        <f>ROUND(I124*H124,2)</f>
        <v>0</v>
      </c>
      <c r="BL124" s="18" t="s">
        <v>151</v>
      </c>
      <c r="BM124" s="185" t="s">
        <v>662</v>
      </c>
    </row>
    <row r="125" spans="1:65" s="2" customFormat="1" ht="11.25">
      <c r="A125" s="35"/>
      <c r="B125" s="36"/>
      <c r="C125" s="37"/>
      <c r="D125" s="187" t="s">
        <v>153</v>
      </c>
      <c r="E125" s="37"/>
      <c r="F125" s="188" t="s">
        <v>442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153</v>
      </c>
      <c r="AU125" s="18" t="s">
        <v>83</v>
      </c>
    </row>
    <row r="126" spans="1:65" s="2" customFormat="1" ht="11.25">
      <c r="A126" s="35"/>
      <c r="B126" s="36"/>
      <c r="C126" s="37"/>
      <c r="D126" s="231" t="s">
        <v>417</v>
      </c>
      <c r="E126" s="37"/>
      <c r="F126" s="232" t="s">
        <v>443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417</v>
      </c>
      <c r="AU126" s="18" t="s">
        <v>83</v>
      </c>
    </row>
    <row r="127" spans="1:65" s="13" customFormat="1" ht="11.25">
      <c r="B127" s="192"/>
      <c r="C127" s="193"/>
      <c r="D127" s="187" t="s">
        <v>155</v>
      </c>
      <c r="E127" s="194" t="s">
        <v>19</v>
      </c>
      <c r="F127" s="195" t="s">
        <v>663</v>
      </c>
      <c r="G127" s="193"/>
      <c r="H127" s="196">
        <v>25.6</v>
      </c>
      <c r="I127" s="197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155</v>
      </c>
      <c r="AU127" s="202" t="s">
        <v>83</v>
      </c>
      <c r="AV127" s="13" t="s">
        <v>83</v>
      </c>
      <c r="AW127" s="13" t="s">
        <v>33</v>
      </c>
      <c r="AX127" s="13" t="s">
        <v>81</v>
      </c>
      <c r="AY127" s="202" t="s">
        <v>146</v>
      </c>
    </row>
    <row r="128" spans="1:65" s="2" customFormat="1" ht="16.5" customHeight="1">
      <c r="A128" s="35"/>
      <c r="B128" s="36"/>
      <c r="C128" s="173" t="s">
        <v>199</v>
      </c>
      <c r="D128" s="173" t="s">
        <v>147</v>
      </c>
      <c r="E128" s="174" t="s">
        <v>664</v>
      </c>
      <c r="F128" s="175" t="s">
        <v>665</v>
      </c>
      <c r="G128" s="176" t="s">
        <v>159</v>
      </c>
      <c r="H128" s="177">
        <v>12.8</v>
      </c>
      <c r="I128" s="178"/>
      <c r="J128" s="179">
        <f>ROUND(I128*H128,2)</f>
        <v>0</v>
      </c>
      <c r="K128" s="180"/>
      <c r="L128" s="40"/>
      <c r="M128" s="181" t="s">
        <v>19</v>
      </c>
      <c r="N128" s="182" t="s">
        <v>44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151</v>
      </c>
      <c r="AT128" s="185" t="s">
        <v>147</v>
      </c>
      <c r="AU128" s="185" t="s">
        <v>83</v>
      </c>
      <c r="AY128" s="18" t="s">
        <v>146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151</v>
      </c>
      <c r="BM128" s="185" t="s">
        <v>666</v>
      </c>
    </row>
    <row r="129" spans="1:65" s="2" customFormat="1" ht="11.25">
      <c r="A129" s="35"/>
      <c r="B129" s="36"/>
      <c r="C129" s="37"/>
      <c r="D129" s="187" t="s">
        <v>153</v>
      </c>
      <c r="E129" s="37"/>
      <c r="F129" s="188" t="s">
        <v>667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153</v>
      </c>
      <c r="AU129" s="18" t="s">
        <v>83</v>
      </c>
    </row>
    <row r="130" spans="1:65" s="2" customFormat="1" ht="11.25">
      <c r="A130" s="35"/>
      <c r="B130" s="36"/>
      <c r="C130" s="37"/>
      <c r="D130" s="231" t="s">
        <v>417</v>
      </c>
      <c r="E130" s="37"/>
      <c r="F130" s="232" t="s">
        <v>668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417</v>
      </c>
      <c r="AU130" s="18" t="s">
        <v>83</v>
      </c>
    </row>
    <row r="131" spans="1:65" s="13" customFormat="1" ht="11.25">
      <c r="B131" s="192"/>
      <c r="C131" s="193"/>
      <c r="D131" s="187" t="s">
        <v>155</v>
      </c>
      <c r="E131" s="194" t="s">
        <v>19</v>
      </c>
      <c r="F131" s="195" t="s">
        <v>669</v>
      </c>
      <c r="G131" s="193"/>
      <c r="H131" s="196">
        <v>12.8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155</v>
      </c>
      <c r="AU131" s="202" t="s">
        <v>83</v>
      </c>
      <c r="AV131" s="13" t="s">
        <v>83</v>
      </c>
      <c r="AW131" s="13" t="s">
        <v>33</v>
      </c>
      <c r="AX131" s="13" t="s">
        <v>81</v>
      </c>
      <c r="AY131" s="202" t="s">
        <v>146</v>
      </c>
    </row>
    <row r="132" spans="1:65" s="2" customFormat="1" ht="16.5" customHeight="1">
      <c r="A132" s="35"/>
      <c r="B132" s="36"/>
      <c r="C132" s="173" t="s">
        <v>186</v>
      </c>
      <c r="D132" s="173" t="s">
        <v>147</v>
      </c>
      <c r="E132" s="174" t="s">
        <v>467</v>
      </c>
      <c r="F132" s="175" t="s">
        <v>468</v>
      </c>
      <c r="G132" s="176" t="s">
        <v>159</v>
      </c>
      <c r="H132" s="177">
        <v>32</v>
      </c>
      <c r="I132" s="178"/>
      <c r="J132" s="179">
        <f>ROUND(I132*H132,2)</f>
        <v>0</v>
      </c>
      <c r="K132" s="180"/>
      <c r="L132" s="40"/>
      <c r="M132" s="181" t="s">
        <v>19</v>
      </c>
      <c r="N132" s="182" t="s">
        <v>44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151</v>
      </c>
      <c r="AT132" s="185" t="s">
        <v>147</v>
      </c>
      <c r="AU132" s="185" t="s">
        <v>83</v>
      </c>
      <c r="AY132" s="18" t="s">
        <v>146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81</v>
      </c>
      <c r="BK132" s="186">
        <f>ROUND(I132*H132,2)</f>
        <v>0</v>
      </c>
      <c r="BL132" s="18" t="s">
        <v>151</v>
      </c>
      <c r="BM132" s="185" t="s">
        <v>670</v>
      </c>
    </row>
    <row r="133" spans="1:65" s="2" customFormat="1" ht="11.25">
      <c r="A133" s="35"/>
      <c r="B133" s="36"/>
      <c r="C133" s="37"/>
      <c r="D133" s="187" t="s">
        <v>153</v>
      </c>
      <c r="E133" s="37"/>
      <c r="F133" s="188" t="s">
        <v>470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153</v>
      </c>
      <c r="AU133" s="18" t="s">
        <v>83</v>
      </c>
    </row>
    <row r="134" spans="1:65" s="2" customFormat="1" ht="11.25">
      <c r="A134" s="35"/>
      <c r="B134" s="36"/>
      <c r="C134" s="37"/>
      <c r="D134" s="231" t="s">
        <v>417</v>
      </c>
      <c r="E134" s="37"/>
      <c r="F134" s="232" t="s">
        <v>471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417</v>
      </c>
      <c r="AU134" s="18" t="s">
        <v>83</v>
      </c>
    </row>
    <row r="135" spans="1:65" s="13" customFormat="1" ht="11.25">
      <c r="B135" s="192"/>
      <c r="C135" s="193"/>
      <c r="D135" s="187" t="s">
        <v>155</v>
      </c>
      <c r="E135" s="194" t="s">
        <v>19</v>
      </c>
      <c r="F135" s="195" t="s">
        <v>671</v>
      </c>
      <c r="G135" s="193"/>
      <c r="H135" s="196">
        <v>32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155</v>
      </c>
      <c r="AU135" s="202" t="s">
        <v>83</v>
      </c>
      <c r="AV135" s="13" t="s">
        <v>83</v>
      </c>
      <c r="AW135" s="13" t="s">
        <v>33</v>
      </c>
      <c r="AX135" s="13" t="s">
        <v>73</v>
      </c>
      <c r="AY135" s="202" t="s">
        <v>146</v>
      </c>
    </row>
    <row r="136" spans="1:65" s="2" customFormat="1" ht="16.5" customHeight="1">
      <c r="A136" s="35"/>
      <c r="B136" s="36"/>
      <c r="C136" s="214" t="s">
        <v>209</v>
      </c>
      <c r="D136" s="214" t="s">
        <v>183</v>
      </c>
      <c r="E136" s="215" t="s">
        <v>473</v>
      </c>
      <c r="F136" s="216" t="s">
        <v>474</v>
      </c>
      <c r="G136" s="217" t="s">
        <v>342</v>
      </c>
      <c r="H136" s="218">
        <v>1.6</v>
      </c>
      <c r="I136" s="219"/>
      <c r="J136" s="220">
        <f>ROUND(I136*H136,2)</f>
        <v>0</v>
      </c>
      <c r="K136" s="221"/>
      <c r="L136" s="222"/>
      <c r="M136" s="223" t="s">
        <v>19</v>
      </c>
      <c r="N136" s="224" t="s">
        <v>44</v>
      </c>
      <c r="O136" s="65"/>
      <c r="P136" s="183">
        <f>O136*H136</f>
        <v>0</v>
      </c>
      <c r="Q136" s="183">
        <v>1E-3</v>
      </c>
      <c r="R136" s="183">
        <f>Q136*H136</f>
        <v>1.6000000000000001E-3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175</v>
      </c>
      <c r="AT136" s="185" t="s">
        <v>183</v>
      </c>
      <c r="AU136" s="185" t="s">
        <v>83</v>
      </c>
      <c r="AY136" s="18" t="s">
        <v>146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151</v>
      </c>
      <c r="BM136" s="185" t="s">
        <v>672</v>
      </c>
    </row>
    <row r="137" spans="1:65" s="2" customFormat="1" ht="11.25">
      <c r="A137" s="35"/>
      <c r="B137" s="36"/>
      <c r="C137" s="37"/>
      <c r="D137" s="187" t="s">
        <v>153</v>
      </c>
      <c r="E137" s="37"/>
      <c r="F137" s="188" t="s">
        <v>474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153</v>
      </c>
      <c r="AU137" s="18" t="s">
        <v>83</v>
      </c>
    </row>
    <row r="138" spans="1:65" s="13" customFormat="1" ht="11.25">
      <c r="B138" s="192"/>
      <c r="C138" s="193"/>
      <c r="D138" s="187" t="s">
        <v>155</v>
      </c>
      <c r="E138" s="194" t="s">
        <v>19</v>
      </c>
      <c r="F138" s="195" t="s">
        <v>673</v>
      </c>
      <c r="G138" s="193"/>
      <c r="H138" s="196">
        <v>1.6</v>
      </c>
      <c r="I138" s="197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155</v>
      </c>
      <c r="AU138" s="202" t="s">
        <v>83</v>
      </c>
      <c r="AV138" s="13" t="s">
        <v>83</v>
      </c>
      <c r="AW138" s="13" t="s">
        <v>33</v>
      </c>
      <c r="AX138" s="13" t="s">
        <v>81</v>
      </c>
      <c r="AY138" s="202" t="s">
        <v>146</v>
      </c>
    </row>
    <row r="139" spans="1:65" s="2" customFormat="1" ht="16.5" customHeight="1">
      <c r="A139" s="35"/>
      <c r="B139" s="36"/>
      <c r="C139" s="173" t="s">
        <v>191</v>
      </c>
      <c r="D139" s="173" t="s">
        <v>147</v>
      </c>
      <c r="E139" s="174" t="s">
        <v>674</v>
      </c>
      <c r="F139" s="175" t="s">
        <v>675</v>
      </c>
      <c r="G139" s="176" t="s">
        <v>159</v>
      </c>
      <c r="H139" s="177">
        <v>32</v>
      </c>
      <c r="I139" s="178"/>
      <c r="J139" s="179">
        <f>ROUND(I139*H139,2)</f>
        <v>0</v>
      </c>
      <c r="K139" s="180"/>
      <c r="L139" s="40"/>
      <c r="M139" s="181" t="s">
        <v>19</v>
      </c>
      <c r="N139" s="182" t="s">
        <v>44</v>
      </c>
      <c r="O139" s="65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151</v>
      </c>
      <c r="AT139" s="185" t="s">
        <v>147</v>
      </c>
      <c r="AU139" s="185" t="s">
        <v>83</v>
      </c>
      <c r="AY139" s="18" t="s">
        <v>146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81</v>
      </c>
      <c r="BK139" s="186">
        <f>ROUND(I139*H139,2)</f>
        <v>0</v>
      </c>
      <c r="BL139" s="18" t="s">
        <v>151</v>
      </c>
      <c r="BM139" s="185" t="s">
        <v>676</v>
      </c>
    </row>
    <row r="140" spans="1:65" s="2" customFormat="1" ht="19.5">
      <c r="A140" s="35"/>
      <c r="B140" s="36"/>
      <c r="C140" s="37"/>
      <c r="D140" s="187" t="s">
        <v>153</v>
      </c>
      <c r="E140" s="37"/>
      <c r="F140" s="188" t="s">
        <v>677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153</v>
      </c>
      <c r="AU140" s="18" t="s">
        <v>83</v>
      </c>
    </row>
    <row r="141" spans="1:65" s="13" customFormat="1" ht="11.25">
      <c r="B141" s="192"/>
      <c r="C141" s="193"/>
      <c r="D141" s="187" t="s">
        <v>155</v>
      </c>
      <c r="E141" s="194" t="s">
        <v>19</v>
      </c>
      <c r="F141" s="195" t="s">
        <v>236</v>
      </c>
      <c r="G141" s="193"/>
      <c r="H141" s="196">
        <v>32</v>
      </c>
      <c r="I141" s="197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155</v>
      </c>
      <c r="AU141" s="202" t="s">
        <v>83</v>
      </c>
      <c r="AV141" s="13" t="s">
        <v>83</v>
      </c>
      <c r="AW141" s="13" t="s">
        <v>33</v>
      </c>
      <c r="AX141" s="13" t="s">
        <v>73</v>
      </c>
      <c r="AY141" s="202" t="s">
        <v>146</v>
      </c>
    </row>
    <row r="142" spans="1:65" s="12" customFormat="1" ht="22.9" customHeight="1">
      <c r="B142" s="159"/>
      <c r="C142" s="160"/>
      <c r="D142" s="161" t="s">
        <v>72</v>
      </c>
      <c r="E142" s="225" t="s">
        <v>175</v>
      </c>
      <c r="F142" s="225" t="s">
        <v>678</v>
      </c>
      <c r="G142" s="160"/>
      <c r="H142" s="160"/>
      <c r="I142" s="163"/>
      <c r="J142" s="226">
        <f>BK142</f>
        <v>0</v>
      </c>
      <c r="K142" s="160"/>
      <c r="L142" s="165"/>
      <c r="M142" s="166"/>
      <c r="N142" s="167"/>
      <c r="O142" s="167"/>
      <c r="P142" s="168">
        <f>SUM(P143:P168)</f>
        <v>0</v>
      </c>
      <c r="Q142" s="167"/>
      <c r="R142" s="168">
        <f>SUM(R143:R168)</f>
        <v>25.67501</v>
      </c>
      <c r="S142" s="167"/>
      <c r="T142" s="169">
        <f>SUM(T143:T168)</f>
        <v>0</v>
      </c>
      <c r="AR142" s="170" t="s">
        <v>81</v>
      </c>
      <c r="AT142" s="171" t="s">
        <v>72</v>
      </c>
      <c r="AU142" s="171" t="s">
        <v>81</v>
      </c>
      <c r="AY142" s="170" t="s">
        <v>146</v>
      </c>
      <c r="BK142" s="172">
        <f>SUM(BK143:BK168)</f>
        <v>0</v>
      </c>
    </row>
    <row r="143" spans="1:65" s="2" customFormat="1" ht="21.75" customHeight="1">
      <c r="A143" s="35"/>
      <c r="B143" s="36"/>
      <c r="C143" s="173" t="s">
        <v>8</v>
      </c>
      <c r="D143" s="173" t="s">
        <v>147</v>
      </c>
      <c r="E143" s="174" t="s">
        <v>679</v>
      </c>
      <c r="F143" s="175" t="s">
        <v>680</v>
      </c>
      <c r="G143" s="176" t="s">
        <v>150</v>
      </c>
      <c r="H143" s="177">
        <v>9.6</v>
      </c>
      <c r="I143" s="178"/>
      <c r="J143" s="179">
        <f>ROUND(I143*H143,2)</f>
        <v>0</v>
      </c>
      <c r="K143" s="180"/>
      <c r="L143" s="40"/>
      <c r="M143" s="181" t="s">
        <v>19</v>
      </c>
      <c r="N143" s="182" t="s">
        <v>44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151</v>
      </c>
      <c r="AT143" s="185" t="s">
        <v>147</v>
      </c>
      <c r="AU143" s="185" t="s">
        <v>83</v>
      </c>
      <c r="AY143" s="18" t="s">
        <v>146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81</v>
      </c>
      <c r="BK143" s="186">
        <f>ROUND(I143*H143,2)</f>
        <v>0</v>
      </c>
      <c r="BL143" s="18" t="s">
        <v>151</v>
      </c>
      <c r="BM143" s="185" t="s">
        <v>681</v>
      </c>
    </row>
    <row r="144" spans="1:65" s="2" customFormat="1" ht="19.5">
      <c r="A144" s="35"/>
      <c r="B144" s="36"/>
      <c r="C144" s="37"/>
      <c r="D144" s="187" t="s">
        <v>153</v>
      </c>
      <c r="E144" s="37"/>
      <c r="F144" s="188" t="s">
        <v>682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153</v>
      </c>
      <c r="AU144" s="18" t="s">
        <v>83</v>
      </c>
    </row>
    <row r="145" spans="1:65" s="13" customFormat="1" ht="11.25">
      <c r="B145" s="192"/>
      <c r="C145" s="193"/>
      <c r="D145" s="187" t="s">
        <v>155</v>
      </c>
      <c r="E145" s="194" t="s">
        <v>19</v>
      </c>
      <c r="F145" s="195" t="s">
        <v>683</v>
      </c>
      <c r="G145" s="193"/>
      <c r="H145" s="196">
        <v>9.6</v>
      </c>
      <c r="I145" s="197"/>
      <c r="J145" s="193"/>
      <c r="K145" s="193"/>
      <c r="L145" s="198"/>
      <c r="M145" s="199"/>
      <c r="N145" s="200"/>
      <c r="O145" s="200"/>
      <c r="P145" s="200"/>
      <c r="Q145" s="200"/>
      <c r="R145" s="200"/>
      <c r="S145" s="200"/>
      <c r="T145" s="201"/>
      <c r="AT145" s="202" t="s">
        <v>155</v>
      </c>
      <c r="AU145" s="202" t="s">
        <v>83</v>
      </c>
      <c r="AV145" s="13" t="s">
        <v>83</v>
      </c>
      <c r="AW145" s="13" t="s">
        <v>33</v>
      </c>
      <c r="AX145" s="13" t="s">
        <v>81</v>
      </c>
      <c r="AY145" s="202" t="s">
        <v>146</v>
      </c>
    </row>
    <row r="146" spans="1:65" s="2" customFormat="1" ht="16.5" customHeight="1">
      <c r="A146" s="35"/>
      <c r="B146" s="36"/>
      <c r="C146" s="214" t="s">
        <v>195</v>
      </c>
      <c r="D146" s="214" t="s">
        <v>183</v>
      </c>
      <c r="E146" s="215" t="s">
        <v>684</v>
      </c>
      <c r="F146" s="216" t="s">
        <v>685</v>
      </c>
      <c r="G146" s="217" t="s">
        <v>204</v>
      </c>
      <c r="H146" s="218">
        <v>25.6</v>
      </c>
      <c r="I146" s="219"/>
      <c r="J146" s="220">
        <f>ROUND(I146*H146,2)</f>
        <v>0</v>
      </c>
      <c r="K146" s="221"/>
      <c r="L146" s="222"/>
      <c r="M146" s="223" t="s">
        <v>19</v>
      </c>
      <c r="N146" s="224" t="s">
        <v>44</v>
      </c>
      <c r="O146" s="65"/>
      <c r="P146" s="183">
        <f>O146*H146</f>
        <v>0</v>
      </c>
      <c r="Q146" s="183">
        <v>1</v>
      </c>
      <c r="R146" s="183">
        <f>Q146*H146</f>
        <v>25.6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175</v>
      </c>
      <c r="AT146" s="185" t="s">
        <v>183</v>
      </c>
      <c r="AU146" s="185" t="s">
        <v>83</v>
      </c>
      <c r="AY146" s="18" t="s">
        <v>146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151</v>
      </c>
      <c r="BM146" s="185" t="s">
        <v>686</v>
      </c>
    </row>
    <row r="147" spans="1:65" s="2" customFormat="1" ht="11.25">
      <c r="A147" s="35"/>
      <c r="B147" s="36"/>
      <c r="C147" s="37"/>
      <c r="D147" s="187" t="s">
        <v>153</v>
      </c>
      <c r="E147" s="37"/>
      <c r="F147" s="188" t="s">
        <v>685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153</v>
      </c>
      <c r="AU147" s="18" t="s">
        <v>83</v>
      </c>
    </row>
    <row r="148" spans="1:65" s="13" customFormat="1" ht="11.25">
      <c r="B148" s="192"/>
      <c r="C148" s="193"/>
      <c r="D148" s="187" t="s">
        <v>155</v>
      </c>
      <c r="E148" s="194" t="s">
        <v>19</v>
      </c>
      <c r="F148" s="195" t="s">
        <v>663</v>
      </c>
      <c r="G148" s="193"/>
      <c r="H148" s="196">
        <v>25.6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155</v>
      </c>
      <c r="AU148" s="202" t="s">
        <v>83</v>
      </c>
      <c r="AV148" s="13" t="s">
        <v>83</v>
      </c>
      <c r="AW148" s="13" t="s">
        <v>33</v>
      </c>
      <c r="AX148" s="13" t="s">
        <v>81</v>
      </c>
      <c r="AY148" s="202" t="s">
        <v>146</v>
      </c>
    </row>
    <row r="149" spans="1:65" s="2" customFormat="1" ht="16.5" customHeight="1">
      <c r="A149" s="35"/>
      <c r="B149" s="36"/>
      <c r="C149" s="173" t="s">
        <v>226</v>
      </c>
      <c r="D149" s="173" t="s">
        <v>147</v>
      </c>
      <c r="E149" s="174" t="s">
        <v>687</v>
      </c>
      <c r="F149" s="175" t="s">
        <v>688</v>
      </c>
      <c r="G149" s="176" t="s">
        <v>150</v>
      </c>
      <c r="H149" s="177">
        <v>3.2</v>
      </c>
      <c r="I149" s="178"/>
      <c r="J149" s="179">
        <f>ROUND(I149*H149,2)</f>
        <v>0</v>
      </c>
      <c r="K149" s="180"/>
      <c r="L149" s="40"/>
      <c r="M149" s="181" t="s">
        <v>19</v>
      </c>
      <c r="N149" s="182" t="s">
        <v>44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151</v>
      </c>
      <c r="AT149" s="185" t="s">
        <v>147</v>
      </c>
      <c r="AU149" s="185" t="s">
        <v>83</v>
      </c>
      <c r="AY149" s="18" t="s">
        <v>146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81</v>
      </c>
      <c r="BK149" s="186">
        <f>ROUND(I149*H149,2)</f>
        <v>0</v>
      </c>
      <c r="BL149" s="18" t="s">
        <v>151</v>
      </c>
      <c r="BM149" s="185" t="s">
        <v>689</v>
      </c>
    </row>
    <row r="150" spans="1:65" s="2" customFormat="1" ht="11.25">
      <c r="A150" s="35"/>
      <c r="B150" s="36"/>
      <c r="C150" s="37"/>
      <c r="D150" s="187" t="s">
        <v>153</v>
      </c>
      <c r="E150" s="37"/>
      <c r="F150" s="188" t="s">
        <v>690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153</v>
      </c>
      <c r="AU150" s="18" t="s">
        <v>83</v>
      </c>
    </row>
    <row r="151" spans="1:65" s="2" customFormat="1" ht="11.25">
      <c r="A151" s="35"/>
      <c r="B151" s="36"/>
      <c r="C151" s="37"/>
      <c r="D151" s="231" t="s">
        <v>417</v>
      </c>
      <c r="E151" s="37"/>
      <c r="F151" s="232" t="s">
        <v>691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417</v>
      </c>
      <c r="AU151" s="18" t="s">
        <v>83</v>
      </c>
    </row>
    <row r="152" spans="1:65" s="13" customFormat="1" ht="11.25">
      <c r="B152" s="192"/>
      <c r="C152" s="193"/>
      <c r="D152" s="187" t="s">
        <v>155</v>
      </c>
      <c r="E152" s="194" t="s">
        <v>19</v>
      </c>
      <c r="F152" s="195" t="s">
        <v>692</v>
      </c>
      <c r="G152" s="193"/>
      <c r="H152" s="196">
        <v>3.2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155</v>
      </c>
      <c r="AU152" s="202" t="s">
        <v>83</v>
      </c>
      <c r="AV152" s="13" t="s">
        <v>83</v>
      </c>
      <c r="AW152" s="13" t="s">
        <v>33</v>
      </c>
      <c r="AX152" s="13" t="s">
        <v>81</v>
      </c>
      <c r="AY152" s="202" t="s">
        <v>146</v>
      </c>
    </row>
    <row r="153" spans="1:65" s="2" customFormat="1" ht="16.5" customHeight="1">
      <c r="A153" s="35"/>
      <c r="B153" s="36"/>
      <c r="C153" s="173" t="s">
        <v>198</v>
      </c>
      <c r="D153" s="173" t="s">
        <v>147</v>
      </c>
      <c r="E153" s="174" t="s">
        <v>693</v>
      </c>
      <c r="F153" s="175" t="s">
        <v>694</v>
      </c>
      <c r="G153" s="176" t="s">
        <v>224</v>
      </c>
      <c r="H153" s="177">
        <v>40</v>
      </c>
      <c r="I153" s="178"/>
      <c r="J153" s="179">
        <f>ROUND(I153*H153,2)</f>
        <v>0</v>
      </c>
      <c r="K153" s="180"/>
      <c r="L153" s="40"/>
      <c r="M153" s="181" t="s">
        <v>19</v>
      </c>
      <c r="N153" s="182" t="s">
        <v>44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151</v>
      </c>
      <c r="AT153" s="185" t="s">
        <v>147</v>
      </c>
      <c r="AU153" s="185" t="s">
        <v>83</v>
      </c>
      <c r="AY153" s="18" t="s">
        <v>146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81</v>
      </c>
      <c r="BK153" s="186">
        <f>ROUND(I153*H153,2)</f>
        <v>0</v>
      </c>
      <c r="BL153" s="18" t="s">
        <v>151</v>
      </c>
      <c r="BM153" s="185" t="s">
        <v>695</v>
      </c>
    </row>
    <row r="154" spans="1:65" s="2" customFormat="1" ht="11.25">
      <c r="A154" s="35"/>
      <c r="B154" s="36"/>
      <c r="C154" s="37"/>
      <c r="D154" s="187" t="s">
        <v>153</v>
      </c>
      <c r="E154" s="37"/>
      <c r="F154" s="188" t="s">
        <v>696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153</v>
      </c>
      <c r="AU154" s="18" t="s">
        <v>83</v>
      </c>
    </row>
    <row r="155" spans="1:65" s="2" customFormat="1" ht="11.25">
      <c r="A155" s="35"/>
      <c r="B155" s="36"/>
      <c r="C155" s="37"/>
      <c r="D155" s="231" t="s">
        <v>417</v>
      </c>
      <c r="E155" s="37"/>
      <c r="F155" s="232" t="s">
        <v>697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417</v>
      </c>
      <c r="AU155" s="18" t="s">
        <v>83</v>
      </c>
    </row>
    <row r="156" spans="1:65" s="2" customFormat="1" ht="29.25">
      <c r="A156" s="35"/>
      <c r="B156" s="36"/>
      <c r="C156" s="37"/>
      <c r="D156" s="187" t="s">
        <v>425</v>
      </c>
      <c r="E156" s="37"/>
      <c r="F156" s="233" t="s">
        <v>698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425</v>
      </c>
      <c r="AU156" s="18" t="s">
        <v>83</v>
      </c>
    </row>
    <row r="157" spans="1:65" s="13" customFormat="1" ht="11.25">
      <c r="B157" s="192"/>
      <c r="C157" s="193"/>
      <c r="D157" s="187" t="s">
        <v>155</v>
      </c>
      <c r="E157" s="194" t="s">
        <v>19</v>
      </c>
      <c r="F157" s="195" t="s">
        <v>253</v>
      </c>
      <c r="G157" s="193"/>
      <c r="H157" s="196">
        <v>40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155</v>
      </c>
      <c r="AU157" s="202" t="s">
        <v>83</v>
      </c>
      <c r="AV157" s="13" t="s">
        <v>83</v>
      </c>
      <c r="AW157" s="13" t="s">
        <v>33</v>
      </c>
      <c r="AX157" s="13" t="s">
        <v>81</v>
      </c>
      <c r="AY157" s="202" t="s">
        <v>146</v>
      </c>
    </row>
    <row r="158" spans="1:65" s="2" customFormat="1" ht="16.5" customHeight="1">
      <c r="A158" s="35"/>
      <c r="B158" s="36"/>
      <c r="C158" s="214" t="s">
        <v>233</v>
      </c>
      <c r="D158" s="214" t="s">
        <v>183</v>
      </c>
      <c r="E158" s="215" t="s">
        <v>699</v>
      </c>
      <c r="F158" s="216" t="s">
        <v>700</v>
      </c>
      <c r="G158" s="217" t="s">
        <v>224</v>
      </c>
      <c r="H158" s="218">
        <v>40</v>
      </c>
      <c r="I158" s="219"/>
      <c r="J158" s="220">
        <f>ROUND(I158*H158,2)</f>
        <v>0</v>
      </c>
      <c r="K158" s="221"/>
      <c r="L158" s="222"/>
      <c r="M158" s="223" t="s">
        <v>19</v>
      </c>
      <c r="N158" s="224" t="s">
        <v>44</v>
      </c>
      <c r="O158" s="65"/>
      <c r="P158" s="183">
        <f>O158*H158</f>
        <v>0</v>
      </c>
      <c r="Q158" s="183">
        <v>2.7E-4</v>
      </c>
      <c r="R158" s="183">
        <f>Q158*H158</f>
        <v>1.0800000000000001E-2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175</v>
      </c>
      <c r="AT158" s="185" t="s">
        <v>183</v>
      </c>
      <c r="AU158" s="185" t="s">
        <v>83</v>
      </c>
      <c r="AY158" s="18" t="s">
        <v>146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81</v>
      </c>
      <c r="BK158" s="186">
        <f>ROUND(I158*H158,2)</f>
        <v>0</v>
      </c>
      <c r="BL158" s="18" t="s">
        <v>151</v>
      </c>
      <c r="BM158" s="185" t="s">
        <v>701</v>
      </c>
    </row>
    <row r="159" spans="1:65" s="2" customFormat="1" ht="11.25">
      <c r="A159" s="35"/>
      <c r="B159" s="36"/>
      <c r="C159" s="37"/>
      <c r="D159" s="187" t="s">
        <v>153</v>
      </c>
      <c r="E159" s="37"/>
      <c r="F159" s="188" t="s">
        <v>702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153</v>
      </c>
      <c r="AU159" s="18" t="s">
        <v>83</v>
      </c>
    </row>
    <row r="160" spans="1:65" s="2" customFormat="1" ht="19.5">
      <c r="A160" s="35"/>
      <c r="B160" s="36"/>
      <c r="C160" s="37"/>
      <c r="D160" s="187" t="s">
        <v>425</v>
      </c>
      <c r="E160" s="37"/>
      <c r="F160" s="233" t="s">
        <v>703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425</v>
      </c>
      <c r="AU160" s="18" t="s">
        <v>83</v>
      </c>
    </row>
    <row r="161" spans="1:65" s="13" customFormat="1" ht="11.25">
      <c r="B161" s="192"/>
      <c r="C161" s="193"/>
      <c r="D161" s="187" t="s">
        <v>155</v>
      </c>
      <c r="E161" s="194" t="s">
        <v>19</v>
      </c>
      <c r="F161" s="195" t="s">
        <v>253</v>
      </c>
      <c r="G161" s="193"/>
      <c r="H161" s="196">
        <v>40</v>
      </c>
      <c r="I161" s="197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155</v>
      </c>
      <c r="AU161" s="202" t="s">
        <v>83</v>
      </c>
      <c r="AV161" s="13" t="s">
        <v>83</v>
      </c>
      <c r="AW161" s="13" t="s">
        <v>33</v>
      </c>
      <c r="AX161" s="13" t="s">
        <v>81</v>
      </c>
      <c r="AY161" s="202" t="s">
        <v>146</v>
      </c>
    </row>
    <row r="162" spans="1:65" s="2" customFormat="1" ht="16.5" customHeight="1">
      <c r="A162" s="35"/>
      <c r="B162" s="36"/>
      <c r="C162" s="173" t="s">
        <v>162</v>
      </c>
      <c r="D162" s="173" t="s">
        <v>147</v>
      </c>
      <c r="E162" s="174" t="s">
        <v>704</v>
      </c>
      <c r="F162" s="175" t="s">
        <v>705</v>
      </c>
      <c r="G162" s="176" t="s">
        <v>180</v>
      </c>
      <c r="H162" s="177">
        <v>1</v>
      </c>
      <c r="I162" s="178"/>
      <c r="J162" s="179">
        <f>ROUND(I162*H162,2)</f>
        <v>0</v>
      </c>
      <c r="K162" s="180"/>
      <c r="L162" s="40"/>
      <c r="M162" s="181" t="s">
        <v>19</v>
      </c>
      <c r="N162" s="182" t="s">
        <v>44</v>
      </c>
      <c r="O162" s="65"/>
      <c r="P162" s="183">
        <f>O162*H162</f>
        <v>0</v>
      </c>
      <c r="Q162" s="183">
        <v>3.8000000000000002E-4</v>
      </c>
      <c r="R162" s="183">
        <f>Q162*H162</f>
        <v>3.8000000000000002E-4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151</v>
      </c>
      <c r="AT162" s="185" t="s">
        <v>147</v>
      </c>
      <c r="AU162" s="185" t="s">
        <v>83</v>
      </c>
      <c r="AY162" s="18" t="s">
        <v>146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81</v>
      </c>
      <c r="BK162" s="186">
        <f>ROUND(I162*H162,2)</f>
        <v>0</v>
      </c>
      <c r="BL162" s="18" t="s">
        <v>151</v>
      </c>
      <c r="BM162" s="185" t="s">
        <v>706</v>
      </c>
    </row>
    <row r="163" spans="1:65" s="2" customFormat="1" ht="11.25">
      <c r="A163" s="35"/>
      <c r="B163" s="36"/>
      <c r="C163" s="37"/>
      <c r="D163" s="187" t="s">
        <v>153</v>
      </c>
      <c r="E163" s="37"/>
      <c r="F163" s="188" t="s">
        <v>707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153</v>
      </c>
      <c r="AU163" s="18" t="s">
        <v>83</v>
      </c>
    </row>
    <row r="164" spans="1:65" s="13" customFormat="1" ht="11.25">
      <c r="B164" s="192"/>
      <c r="C164" s="193"/>
      <c r="D164" s="187" t="s">
        <v>155</v>
      </c>
      <c r="E164" s="194" t="s">
        <v>19</v>
      </c>
      <c r="F164" s="195" t="s">
        <v>81</v>
      </c>
      <c r="G164" s="193"/>
      <c r="H164" s="196">
        <v>1</v>
      </c>
      <c r="I164" s="197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155</v>
      </c>
      <c r="AU164" s="202" t="s">
        <v>83</v>
      </c>
      <c r="AV164" s="13" t="s">
        <v>83</v>
      </c>
      <c r="AW164" s="13" t="s">
        <v>33</v>
      </c>
      <c r="AX164" s="13" t="s">
        <v>81</v>
      </c>
      <c r="AY164" s="202" t="s">
        <v>146</v>
      </c>
    </row>
    <row r="165" spans="1:65" s="2" customFormat="1" ht="16.5" customHeight="1">
      <c r="A165" s="35"/>
      <c r="B165" s="36"/>
      <c r="C165" s="173" t="s">
        <v>7</v>
      </c>
      <c r="D165" s="173" t="s">
        <v>147</v>
      </c>
      <c r="E165" s="174" t="s">
        <v>708</v>
      </c>
      <c r="F165" s="175" t="s">
        <v>709</v>
      </c>
      <c r="G165" s="176" t="s">
        <v>710</v>
      </c>
      <c r="H165" s="177">
        <v>1</v>
      </c>
      <c r="I165" s="178"/>
      <c r="J165" s="179">
        <f>ROUND(I165*H165,2)</f>
        <v>0</v>
      </c>
      <c r="K165" s="180"/>
      <c r="L165" s="40"/>
      <c r="M165" s="181" t="s">
        <v>19</v>
      </c>
      <c r="N165" s="182" t="s">
        <v>44</v>
      </c>
      <c r="O165" s="65"/>
      <c r="P165" s="183">
        <f>O165*H165</f>
        <v>0</v>
      </c>
      <c r="Q165" s="183">
        <v>6.3829999999999998E-2</v>
      </c>
      <c r="R165" s="183">
        <f>Q165*H165</f>
        <v>6.3829999999999998E-2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151</v>
      </c>
      <c r="AT165" s="185" t="s">
        <v>147</v>
      </c>
      <c r="AU165" s="185" t="s">
        <v>83</v>
      </c>
      <c r="AY165" s="18" t="s">
        <v>146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81</v>
      </c>
      <c r="BK165" s="186">
        <f>ROUND(I165*H165,2)</f>
        <v>0</v>
      </c>
      <c r="BL165" s="18" t="s">
        <v>151</v>
      </c>
      <c r="BM165" s="185" t="s">
        <v>711</v>
      </c>
    </row>
    <row r="166" spans="1:65" s="2" customFormat="1" ht="11.25">
      <c r="A166" s="35"/>
      <c r="B166" s="36"/>
      <c r="C166" s="37"/>
      <c r="D166" s="187" t="s">
        <v>153</v>
      </c>
      <c r="E166" s="37"/>
      <c r="F166" s="188" t="s">
        <v>712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153</v>
      </c>
      <c r="AU166" s="18" t="s">
        <v>83</v>
      </c>
    </row>
    <row r="167" spans="1:65" s="2" customFormat="1" ht="29.25">
      <c r="A167" s="35"/>
      <c r="B167" s="36"/>
      <c r="C167" s="37"/>
      <c r="D167" s="187" t="s">
        <v>425</v>
      </c>
      <c r="E167" s="37"/>
      <c r="F167" s="233" t="s">
        <v>698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425</v>
      </c>
      <c r="AU167" s="18" t="s">
        <v>83</v>
      </c>
    </row>
    <row r="168" spans="1:65" s="13" customFormat="1" ht="11.25">
      <c r="B168" s="192"/>
      <c r="C168" s="193"/>
      <c r="D168" s="187" t="s">
        <v>155</v>
      </c>
      <c r="E168" s="194" t="s">
        <v>19</v>
      </c>
      <c r="F168" s="195" t="s">
        <v>81</v>
      </c>
      <c r="G168" s="193"/>
      <c r="H168" s="196">
        <v>1</v>
      </c>
      <c r="I168" s="197"/>
      <c r="J168" s="193"/>
      <c r="K168" s="193"/>
      <c r="L168" s="198"/>
      <c r="M168" s="234"/>
      <c r="N168" s="235"/>
      <c r="O168" s="235"/>
      <c r="P168" s="235"/>
      <c r="Q168" s="235"/>
      <c r="R168" s="235"/>
      <c r="S168" s="235"/>
      <c r="T168" s="236"/>
      <c r="AT168" s="202" t="s">
        <v>155</v>
      </c>
      <c r="AU168" s="202" t="s">
        <v>83</v>
      </c>
      <c r="AV168" s="13" t="s">
        <v>83</v>
      </c>
      <c r="AW168" s="13" t="s">
        <v>33</v>
      </c>
      <c r="AX168" s="13" t="s">
        <v>81</v>
      </c>
      <c r="AY168" s="202" t="s">
        <v>146</v>
      </c>
    </row>
    <row r="169" spans="1:65" s="2" customFormat="1" ht="6.95" customHeight="1">
      <c r="A169" s="35"/>
      <c r="B169" s="48"/>
      <c r="C169" s="49"/>
      <c r="D169" s="49"/>
      <c r="E169" s="49"/>
      <c r="F169" s="49"/>
      <c r="G169" s="49"/>
      <c r="H169" s="49"/>
      <c r="I169" s="49"/>
      <c r="J169" s="49"/>
      <c r="K169" s="49"/>
      <c r="L169" s="40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algorithmName="SHA-512" hashValue="B3qIqDBCVcwahkVEKv8Oz4Ze1xYlVSKRC+K/BetGH188CxxXYmY17dbJ9mm0GaYo+0Vuued47/hFeqE1rR6F8w==" saltValue="gI0tBb9NGNGLKOxKbG/GR7Vc+/uCGYjTjD3ns5ex7FOoZNxvMfdVsStPsQ/RF8BcEkg1UpRBWiND5EKwAcwTyA==" spinCount="100000" sheet="1" objects="1" scenarios="1" formatColumns="0" formatRows="0" autoFilter="0"/>
  <autoFilter ref="C81:K168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2" r:id="rId2"/>
    <hyperlink ref="F97" r:id="rId3"/>
    <hyperlink ref="F110" r:id="rId4"/>
    <hyperlink ref="F114" r:id="rId5"/>
    <hyperlink ref="F118" r:id="rId6"/>
    <hyperlink ref="F122" r:id="rId7"/>
    <hyperlink ref="F126" r:id="rId8"/>
    <hyperlink ref="F130" r:id="rId9"/>
    <hyperlink ref="F134" r:id="rId10"/>
    <hyperlink ref="F151" r:id="rId11"/>
    <hyperlink ref="F155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8" t="s">
        <v>95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4" t="str">
        <f>'Rekapitulace stavby'!K6</f>
        <v>Projektová dokumentace pro hospodářská zvířata - rozšíření psího útulku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06" t="s">
        <v>104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713</v>
      </c>
      <c r="F9" s="377"/>
      <c r="G9" s="377"/>
      <c r="H9" s="37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91</v>
      </c>
      <c r="G11" s="35"/>
      <c r="H11" s="35"/>
      <c r="I11" s="106" t="s">
        <v>20</v>
      </c>
      <c r="J11" s="108" t="s">
        <v>205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31. 3. 2022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21.75" customHeight="1">
      <c r="A13" s="35"/>
      <c r="B13" s="40"/>
      <c r="C13" s="35"/>
      <c r="D13" s="247" t="s">
        <v>714</v>
      </c>
      <c r="E13" s="35"/>
      <c r="F13" s="248" t="s">
        <v>715</v>
      </c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Město Kolín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716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626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59.25" customHeight="1">
      <c r="A27" s="110"/>
      <c r="B27" s="111"/>
      <c r="C27" s="110"/>
      <c r="D27" s="110"/>
      <c r="E27" s="380" t="s">
        <v>717</v>
      </c>
      <c r="F27" s="380"/>
      <c r="G27" s="380"/>
      <c r="H27" s="38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ROUND((SUM(BE89:BE269)),  2)</f>
        <v>0</v>
      </c>
      <c r="G33" s="35"/>
      <c r="H33" s="35"/>
      <c r="I33" s="119">
        <v>0.21</v>
      </c>
      <c r="J33" s="118">
        <f>ROUND(((SUM(BE89:BE269))*I33),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ROUND((SUM(BF89:BF269)),  2)</f>
        <v>0</v>
      </c>
      <c r="G34" s="35"/>
      <c r="H34" s="35"/>
      <c r="I34" s="119">
        <v>0.15</v>
      </c>
      <c r="J34" s="118">
        <f>ROUND(((SUM(BF89:BF269))*I34),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ROUND((SUM(BG89:BG269)),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ROUND((SUM(BH89:BH269)),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ROUND((SUM(BI89:BI269)),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107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1" t="str">
        <f>E7</f>
        <v>Projektová dokumentace pro hospodářská zvířata - rozšíření psího útulku</v>
      </c>
      <c r="F48" s="382"/>
      <c r="G48" s="382"/>
      <c r="H48" s="38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4" t="str">
        <f>E9</f>
        <v xml:space="preserve">95.4 - elektro </v>
      </c>
      <c r="F50" s="383"/>
      <c r="G50" s="383"/>
      <c r="H50" s="38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Kolín</v>
      </c>
      <c r="G52" s="37"/>
      <c r="H52" s="37"/>
      <c r="I52" s="30" t="s">
        <v>23</v>
      </c>
      <c r="J52" s="60" t="str">
        <f>IF(J12="","",J12)</f>
        <v>31. 3. 2022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Kolín</v>
      </c>
      <c r="G54" s="37"/>
      <c r="H54" s="37"/>
      <c r="I54" s="30" t="s">
        <v>31</v>
      </c>
      <c r="J54" s="33" t="str">
        <f>E21</f>
        <v>Ing. Tomáš Dvořák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S4a, 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108</v>
      </c>
      <c r="D57" s="132"/>
      <c r="E57" s="132"/>
      <c r="F57" s="132"/>
      <c r="G57" s="132"/>
      <c r="H57" s="132"/>
      <c r="I57" s="132"/>
      <c r="J57" s="133" t="s">
        <v>109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110</v>
      </c>
    </row>
    <row r="60" spans="1:47" s="9" customFormat="1" ht="24.95" customHeight="1">
      <c r="B60" s="135"/>
      <c r="C60" s="136"/>
      <c r="D60" s="137" t="s">
        <v>121</v>
      </c>
      <c r="E60" s="138"/>
      <c r="F60" s="138"/>
      <c r="G60" s="138"/>
      <c r="H60" s="138"/>
      <c r="I60" s="138"/>
      <c r="J60" s="139">
        <f>J90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400</v>
      </c>
      <c r="E61" s="144"/>
      <c r="F61" s="144"/>
      <c r="G61" s="144"/>
      <c r="H61" s="144"/>
      <c r="I61" s="144"/>
      <c r="J61" s="145">
        <f>J91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401</v>
      </c>
      <c r="E62" s="144"/>
      <c r="F62" s="144"/>
      <c r="G62" s="144"/>
      <c r="H62" s="144"/>
      <c r="I62" s="144"/>
      <c r="J62" s="145">
        <f>J99</f>
        <v>0</v>
      </c>
      <c r="K62" s="142"/>
      <c r="L62" s="146"/>
    </row>
    <row r="63" spans="1:47" s="10" customFormat="1" ht="14.85" customHeight="1">
      <c r="B63" s="141"/>
      <c r="C63" s="142"/>
      <c r="D63" s="143" t="s">
        <v>718</v>
      </c>
      <c r="E63" s="144"/>
      <c r="F63" s="144"/>
      <c r="G63" s="144"/>
      <c r="H63" s="144"/>
      <c r="I63" s="144"/>
      <c r="J63" s="145">
        <f>J100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719</v>
      </c>
      <c r="E64" s="144"/>
      <c r="F64" s="144"/>
      <c r="G64" s="144"/>
      <c r="H64" s="144"/>
      <c r="I64" s="144"/>
      <c r="J64" s="145">
        <f>J105</f>
        <v>0</v>
      </c>
      <c r="K64" s="142"/>
      <c r="L64" s="146"/>
    </row>
    <row r="65" spans="1:31" s="9" customFormat="1" ht="24.95" customHeight="1">
      <c r="B65" s="135"/>
      <c r="C65" s="136"/>
      <c r="D65" s="137" t="s">
        <v>720</v>
      </c>
      <c r="E65" s="138"/>
      <c r="F65" s="138"/>
      <c r="G65" s="138"/>
      <c r="H65" s="138"/>
      <c r="I65" s="138"/>
      <c r="J65" s="139">
        <f>J117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721</v>
      </c>
      <c r="E66" s="144"/>
      <c r="F66" s="144"/>
      <c r="G66" s="144"/>
      <c r="H66" s="144"/>
      <c r="I66" s="144"/>
      <c r="J66" s="145">
        <f>J118</f>
        <v>0</v>
      </c>
      <c r="K66" s="142"/>
      <c r="L66" s="146"/>
    </row>
    <row r="67" spans="1:31" s="9" customFormat="1" ht="24.95" customHeight="1">
      <c r="B67" s="135"/>
      <c r="C67" s="136"/>
      <c r="D67" s="137" t="s">
        <v>129</v>
      </c>
      <c r="E67" s="138"/>
      <c r="F67" s="138"/>
      <c r="G67" s="138"/>
      <c r="H67" s="138"/>
      <c r="I67" s="138"/>
      <c r="J67" s="139">
        <f>J178</f>
        <v>0</v>
      </c>
      <c r="K67" s="136"/>
      <c r="L67" s="140"/>
    </row>
    <row r="68" spans="1:31" s="10" customFormat="1" ht="19.899999999999999" customHeight="1">
      <c r="B68" s="141"/>
      <c r="C68" s="142"/>
      <c r="D68" s="143" t="s">
        <v>722</v>
      </c>
      <c r="E68" s="144"/>
      <c r="F68" s="144"/>
      <c r="G68" s="144"/>
      <c r="H68" s="144"/>
      <c r="I68" s="144"/>
      <c r="J68" s="145">
        <f>J179</f>
        <v>0</v>
      </c>
      <c r="K68" s="142"/>
      <c r="L68" s="146"/>
    </row>
    <row r="69" spans="1:31" s="10" customFormat="1" ht="19.899999999999999" customHeight="1">
      <c r="B69" s="141"/>
      <c r="C69" s="142"/>
      <c r="D69" s="143" t="s">
        <v>130</v>
      </c>
      <c r="E69" s="144"/>
      <c r="F69" s="144"/>
      <c r="G69" s="144"/>
      <c r="H69" s="144"/>
      <c r="I69" s="144"/>
      <c r="J69" s="145">
        <f>J214</f>
        <v>0</v>
      </c>
      <c r="K69" s="142"/>
      <c r="L69" s="146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131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81" t="str">
        <f>E7</f>
        <v>Projektová dokumentace pro hospodářská zvířata - rozšíření psího útulku</v>
      </c>
      <c r="F79" s="382"/>
      <c r="G79" s="382"/>
      <c r="H79" s="38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104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34" t="str">
        <f>E9</f>
        <v xml:space="preserve">95.4 - elektro </v>
      </c>
      <c r="F81" s="383"/>
      <c r="G81" s="383"/>
      <c r="H81" s="383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>Kolín</v>
      </c>
      <c r="G83" s="37"/>
      <c r="H83" s="37"/>
      <c r="I83" s="30" t="s">
        <v>23</v>
      </c>
      <c r="J83" s="60" t="str">
        <f>IF(J12="","",J12)</f>
        <v>31. 3. 2022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25</v>
      </c>
      <c r="D85" s="37"/>
      <c r="E85" s="37"/>
      <c r="F85" s="28" t="str">
        <f>E15</f>
        <v>Město Kolín</v>
      </c>
      <c r="G85" s="37"/>
      <c r="H85" s="37"/>
      <c r="I85" s="30" t="s">
        <v>31</v>
      </c>
      <c r="J85" s="33" t="str">
        <f>E21</f>
        <v>Ing. Tomáš Dvořák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29</v>
      </c>
      <c r="D86" s="37"/>
      <c r="E86" s="37"/>
      <c r="F86" s="28" t="str">
        <f>IF(E18="","",E18)</f>
        <v>Vyplň údaj</v>
      </c>
      <c r="G86" s="37"/>
      <c r="H86" s="37"/>
      <c r="I86" s="30" t="s">
        <v>34</v>
      </c>
      <c r="J86" s="33" t="str">
        <f>E24</f>
        <v>S4a, s.r.o.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7"/>
      <c r="B88" s="148"/>
      <c r="C88" s="149" t="s">
        <v>132</v>
      </c>
      <c r="D88" s="150" t="s">
        <v>58</v>
      </c>
      <c r="E88" s="150" t="s">
        <v>54</v>
      </c>
      <c r="F88" s="150" t="s">
        <v>55</v>
      </c>
      <c r="G88" s="150" t="s">
        <v>133</v>
      </c>
      <c r="H88" s="150" t="s">
        <v>134</v>
      </c>
      <c r="I88" s="150" t="s">
        <v>135</v>
      </c>
      <c r="J88" s="151" t="s">
        <v>109</v>
      </c>
      <c r="K88" s="152" t="s">
        <v>136</v>
      </c>
      <c r="L88" s="153"/>
      <c r="M88" s="69" t="s">
        <v>19</v>
      </c>
      <c r="N88" s="70" t="s">
        <v>43</v>
      </c>
      <c r="O88" s="70" t="s">
        <v>137</v>
      </c>
      <c r="P88" s="70" t="s">
        <v>138</v>
      </c>
      <c r="Q88" s="70" t="s">
        <v>139</v>
      </c>
      <c r="R88" s="70" t="s">
        <v>140</v>
      </c>
      <c r="S88" s="70" t="s">
        <v>141</v>
      </c>
      <c r="T88" s="71" t="s">
        <v>142</v>
      </c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</row>
    <row r="89" spans="1:65" s="2" customFormat="1" ht="22.9" customHeight="1">
      <c r="A89" s="35"/>
      <c r="B89" s="36"/>
      <c r="C89" s="76" t="s">
        <v>143</v>
      </c>
      <c r="D89" s="37"/>
      <c r="E89" s="37"/>
      <c r="F89" s="37"/>
      <c r="G89" s="37"/>
      <c r="H89" s="37"/>
      <c r="I89" s="37"/>
      <c r="J89" s="154">
        <f>BK89</f>
        <v>0</v>
      </c>
      <c r="K89" s="37"/>
      <c r="L89" s="40"/>
      <c r="M89" s="72"/>
      <c r="N89" s="155"/>
      <c r="O89" s="73"/>
      <c r="P89" s="156">
        <f>P90+P117+P178</f>
        <v>0</v>
      </c>
      <c r="Q89" s="73"/>
      <c r="R89" s="156">
        <f>R90+R117+R178</f>
        <v>34.929693000000007</v>
      </c>
      <c r="S89" s="73"/>
      <c r="T89" s="157">
        <f>T90+T117+T178</f>
        <v>3.12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72</v>
      </c>
      <c r="AU89" s="18" t="s">
        <v>110</v>
      </c>
      <c r="BK89" s="158">
        <f>BK90+BK117+BK178</f>
        <v>0</v>
      </c>
    </row>
    <row r="90" spans="1:65" s="12" customFormat="1" ht="25.9" customHeight="1">
      <c r="B90" s="159"/>
      <c r="C90" s="160"/>
      <c r="D90" s="161" t="s">
        <v>72</v>
      </c>
      <c r="E90" s="162" t="s">
        <v>323</v>
      </c>
      <c r="F90" s="162" t="s">
        <v>324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P91+P99+P105</f>
        <v>0</v>
      </c>
      <c r="Q90" s="167"/>
      <c r="R90" s="168">
        <f>R91+R99+R105</f>
        <v>1.07064</v>
      </c>
      <c r="S90" s="167"/>
      <c r="T90" s="169">
        <f>T91+T99+T105</f>
        <v>0</v>
      </c>
      <c r="AR90" s="170" t="s">
        <v>81</v>
      </c>
      <c r="AT90" s="171" t="s">
        <v>72</v>
      </c>
      <c r="AU90" s="171" t="s">
        <v>73</v>
      </c>
      <c r="AY90" s="170" t="s">
        <v>146</v>
      </c>
      <c r="BK90" s="172">
        <f>BK91+BK99+BK105</f>
        <v>0</v>
      </c>
    </row>
    <row r="91" spans="1:65" s="12" customFormat="1" ht="22.9" customHeight="1">
      <c r="B91" s="159"/>
      <c r="C91" s="160"/>
      <c r="D91" s="161" t="s">
        <v>72</v>
      </c>
      <c r="E91" s="225" t="s">
        <v>172</v>
      </c>
      <c r="F91" s="225" t="s">
        <v>500</v>
      </c>
      <c r="G91" s="160"/>
      <c r="H91" s="160"/>
      <c r="I91" s="163"/>
      <c r="J91" s="226">
        <f>BK91</f>
        <v>0</v>
      </c>
      <c r="K91" s="160"/>
      <c r="L91" s="165"/>
      <c r="M91" s="166"/>
      <c r="N91" s="167"/>
      <c r="O91" s="167"/>
      <c r="P91" s="168">
        <f>SUM(P92:P98)</f>
        <v>0</v>
      </c>
      <c r="Q91" s="167"/>
      <c r="R91" s="168">
        <f>SUM(R92:R98)</f>
        <v>1.07064</v>
      </c>
      <c r="S91" s="167"/>
      <c r="T91" s="169">
        <f>SUM(T92:T98)</f>
        <v>0</v>
      </c>
      <c r="AR91" s="170" t="s">
        <v>81</v>
      </c>
      <c r="AT91" s="171" t="s">
        <v>72</v>
      </c>
      <c r="AU91" s="171" t="s">
        <v>81</v>
      </c>
      <c r="AY91" s="170" t="s">
        <v>146</v>
      </c>
      <c r="BK91" s="172">
        <f>SUM(BK92:BK98)</f>
        <v>0</v>
      </c>
    </row>
    <row r="92" spans="1:65" s="2" customFormat="1" ht="16.5" customHeight="1">
      <c r="A92" s="35"/>
      <c r="B92" s="36"/>
      <c r="C92" s="173" t="s">
        <v>81</v>
      </c>
      <c r="D92" s="173" t="s">
        <v>147</v>
      </c>
      <c r="E92" s="174" t="s">
        <v>723</v>
      </c>
      <c r="F92" s="175" t="s">
        <v>724</v>
      </c>
      <c r="G92" s="176" t="s">
        <v>159</v>
      </c>
      <c r="H92" s="177">
        <v>12</v>
      </c>
      <c r="I92" s="178"/>
      <c r="J92" s="179">
        <f>ROUND(I92*H92,2)</f>
        <v>0</v>
      </c>
      <c r="K92" s="180"/>
      <c r="L92" s="40"/>
      <c r="M92" s="181" t="s">
        <v>19</v>
      </c>
      <c r="N92" s="182" t="s">
        <v>44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151</v>
      </c>
      <c r="AT92" s="185" t="s">
        <v>147</v>
      </c>
      <c r="AU92" s="185" t="s">
        <v>83</v>
      </c>
      <c r="AY92" s="18" t="s">
        <v>146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81</v>
      </c>
      <c r="BK92" s="186">
        <f>ROUND(I92*H92,2)</f>
        <v>0</v>
      </c>
      <c r="BL92" s="18" t="s">
        <v>151</v>
      </c>
      <c r="BM92" s="185" t="s">
        <v>725</v>
      </c>
    </row>
    <row r="93" spans="1:65" s="2" customFormat="1" ht="11.25">
      <c r="A93" s="35"/>
      <c r="B93" s="36"/>
      <c r="C93" s="37"/>
      <c r="D93" s="187" t="s">
        <v>153</v>
      </c>
      <c r="E93" s="37"/>
      <c r="F93" s="188" t="s">
        <v>726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153</v>
      </c>
      <c r="AU93" s="18" t="s">
        <v>83</v>
      </c>
    </row>
    <row r="94" spans="1:65" s="13" customFormat="1" ht="11.25">
      <c r="B94" s="192"/>
      <c r="C94" s="193"/>
      <c r="D94" s="187" t="s">
        <v>155</v>
      </c>
      <c r="E94" s="194" t="s">
        <v>19</v>
      </c>
      <c r="F94" s="195" t="s">
        <v>186</v>
      </c>
      <c r="G94" s="193"/>
      <c r="H94" s="196">
        <v>12</v>
      </c>
      <c r="I94" s="197"/>
      <c r="J94" s="193"/>
      <c r="K94" s="193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155</v>
      </c>
      <c r="AU94" s="202" t="s">
        <v>83</v>
      </c>
      <c r="AV94" s="13" t="s">
        <v>83</v>
      </c>
      <c r="AW94" s="13" t="s">
        <v>33</v>
      </c>
      <c r="AX94" s="13" t="s">
        <v>81</v>
      </c>
      <c r="AY94" s="202" t="s">
        <v>146</v>
      </c>
    </row>
    <row r="95" spans="1:65" s="2" customFormat="1" ht="16.5" customHeight="1">
      <c r="A95" s="35"/>
      <c r="B95" s="36"/>
      <c r="C95" s="173" t="s">
        <v>83</v>
      </c>
      <c r="D95" s="173" t="s">
        <v>147</v>
      </c>
      <c r="E95" s="174" t="s">
        <v>727</v>
      </c>
      <c r="F95" s="175" t="s">
        <v>728</v>
      </c>
      <c r="G95" s="176" t="s">
        <v>159</v>
      </c>
      <c r="H95" s="177">
        <v>12</v>
      </c>
      <c r="I95" s="178"/>
      <c r="J95" s="179">
        <f>ROUND(I95*H95,2)</f>
        <v>0</v>
      </c>
      <c r="K95" s="180"/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8.9219999999999994E-2</v>
      </c>
      <c r="R95" s="183">
        <f>Q95*H95</f>
        <v>1.07064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151</v>
      </c>
      <c r="AT95" s="185" t="s">
        <v>147</v>
      </c>
      <c r="AU95" s="185" t="s">
        <v>83</v>
      </c>
      <c r="AY95" s="18" t="s">
        <v>146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151</v>
      </c>
      <c r="BM95" s="185" t="s">
        <v>729</v>
      </c>
    </row>
    <row r="96" spans="1:65" s="2" customFormat="1" ht="29.25">
      <c r="A96" s="35"/>
      <c r="B96" s="36"/>
      <c r="C96" s="37"/>
      <c r="D96" s="187" t="s">
        <v>153</v>
      </c>
      <c r="E96" s="37"/>
      <c r="F96" s="188" t="s">
        <v>730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153</v>
      </c>
      <c r="AU96" s="18" t="s">
        <v>83</v>
      </c>
    </row>
    <row r="97" spans="1:65" s="2" customFormat="1" ht="11.25">
      <c r="A97" s="35"/>
      <c r="B97" s="36"/>
      <c r="C97" s="37"/>
      <c r="D97" s="231" t="s">
        <v>417</v>
      </c>
      <c r="E97" s="37"/>
      <c r="F97" s="232" t="s">
        <v>731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417</v>
      </c>
      <c r="AU97" s="18" t="s">
        <v>83</v>
      </c>
    </row>
    <row r="98" spans="1:65" s="13" customFormat="1" ht="11.25">
      <c r="B98" s="192"/>
      <c r="C98" s="193"/>
      <c r="D98" s="187" t="s">
        <v>155</v>
      </c>
      <c r="E98" s="194" t="s">
        <v>19</v>
      </c>
      <c r="F98" s="195" t="s">
        <v>186</v>
      </c>
      <c r="G98" s="193"/>
      <c r="H98" s="196">
        <v>12</v>
      </c>
      <c r="I98" s="197"/>
      <c r="J98" s="193"/>
      <c r="K98" s="193"/>
      <c r="L98" s="198"/>
      <c r="M98" s="199"/>
      <c r="N98" s="200"/>
      <c r="O98" s="200"/>
      <c r="P98" s="200"/>
      <c r="Q98" s="200"/>
      <c r="R98" s="200"/>
      <c r="S98" s="200"/>
      <c r="T98" s="201"/>
      <c r="AT98" s="202" t="s">
        <v>155</v>
      </c>
      <c r="AU98" s="202" t="s">
        <v>83</v>
      </c>
      <c r="AV98" s="13" t="s">
        <v>83</v>
      </c>
      <c r="AW98" s="13" t="s">
        <v>33</v>
      </c>
      <c r="AX98" s="13" t="s">
        <v>81</v>
      </c>
      <c r="AY98" s="202" t="s">
        <v>146</v>
      </c>
    </row>
    <row r="99" spans="1:65" s="12" customFormat="1" ht="22.9" customHeight="1">
      <c r="B99" s="159"/>
      <c r="C99" s="160"/>
      <c r="D99" s="161" t="s">
        <v>72</v>
      </c>
      <c r="E99" s="225" t="s">
        <v>192</v>
      </c>
      <c r="F99" s="225" t="s">
        <v>208</v>
      </c>
      <c r="G99" s="160"/>
      <c r="H99" s="160"/>
      <c r="I99" s="163"/>
      <c r="J99" s="226">
        <f>BK99</f>
        <v>0</v>
      </c>
      <c r="K99" s="160"/>
      <c r="L99" s="165"/>
      <c r="M99" s="166"/>
      <c r="N99" s="167"/>
      <c r="O99" s="167"/>
      <c r="P99" s="168">
        <f>P100</f>
        <v>0</v>
      </c>
      <c r="Q99" s="167"/>
      <c r="R99" s="168">
        <f>R100</f>
        <v>0</v>
      </c>
      <c r="S99" s="167"/>
      <c r="T99" s="169">
        <f>T100</f>
        <v>0</v>
      </c>
      <c r="AR99" s="170" t="s">
        <v>81</v>
      </c>
      <c r="AT99" s="171" t="s">
        <v>72</v>
      </c>
      <c r="AU99" s="171" t="s">
        <v>81</v>
      </c>
      <c r="AY99" s="170" t="s">
        <v>146</v>
      </c>
      <c r="BK99" s="172">
        <f>BK100</f>
        <v>0</v>
      </c>
    </row>
    <row r="100" spans="1:65" s="12" customFormat="1" ht="20.85" customHeight="1">
      <c r="B100" s="159"/>
      <c r="C100" s="160"/>
      <c r="D100" s="161" t="s">
        <v>72</v>
      </c>
      <c r="E100" s="225" t="s">
        <v>732</v>
      </c>
      <c r="F100" s="225" t="s">
        <v>618</v>
      </c>
      <c r="G100" s="160"/>
      <c r="H100" s="160"/>
      <c r="I100" s="163"/>
      <c r="J100" s="226">
        <f>BK100</f>
        <v>0</v>
      </c>
      <c r="K100" s="160"/>
      <c r="L100" s="165"/>
      <c r="M100" s="166"/>
      <c r="N100" s="167"/>
      <c r="O100" s="167"/>
      <c r="P100" s="168">
        <f>SUM(P101:P104)</f>
        <v>0</v>
      </c>
      <c r="Q100" s="167"/>
      <c r="R100" s="168">
        <f>SUM(R101:R104)</f>
        <v>0</v>
      </c>
      <c r="S100" s="167"/>
      <c r="T100" s="169">
        <f>SUM(T101:T104)</f>
        <v>0</v>
      </c>
      <c r="AR100" s="170" t="s">
        <v>81</v>
      </c>
      <c r="AT100" s="171" t="s">
        <v>72</v>
      </c>
      <c r="AU100" s="171" t="s">
        <v>83</v>
      </c>
      <c r="AY100" s="170" t="s">
        <v>146</v>
      </c>
      <c r="BK100" s="172">
        <f>SUM(BK101:BK104)</f>
        <v>0</v>
      </c>
    </row>
    <row r="101" spans="1:65" s="2" customFormat="1" ht="16.5" customHeight="1">
      <c r="A101" s="35"/>
      <c r="B101" s="36"/>
      <c r="C101" s="173" t="s">
        <v>163</v>
      </c>
      <c r="D101" s="173" t="s">
        <v>147</v>
      </c>
      <c r="E101" s="174" t="s">
        <v>733</v>
      </c>
      <c r="F101" s="175" t="s">
        <v>734</v>
      </c>
      <c r="G101" s="176" t="s">
        <v>204</v>
      </c>
      <c r="H101" s="177">
        <v>1</v>
      </c>
      <c r="I101" s="178"/>
      <c r="J101" s="179">
        <f>ROUND(I101*H101,2)</f>
        <v>0</v>
      </c>
      <c r="K101" s="180"/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151</v>
      </c>
      <c r="AT101" s="185" t="s">
        <v>147</v>
      </c>
      <c r="AU101" s="185" t="s">
        <v>163</v>
      </c>
      <c r="AY101" s="18" t="s">
        <v>146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151</v>
      </c>
      <c r="BM101" s="185" t="s">
        <v>735</v>
      </c>
    </row>
    <row r="102" spans="1:65" s="2" customFormat="1" ht="11.25">
      <c r="A102" s="35"/>
      <c r="B102" s="36"/>
      <c r="C102" s="37"/>
      <c r="D102" s="187" t="s">
        <v>153</v>
      </c>
      <c r="E102" s="37"/>
      <c r="F102" s="188" t="s">
        <v>734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153</v>
      </c>
      <c r="AU102" s="18" t="s">
        <v>163</v>
      </c>
    </row>
    <row r="103" spans="1:65" s="2" customFormat="1" ht="19.5">
      <c r="A103" s="35"/>
      <c r="B103" s="36"/>
      <c r="C103" s="37"/>
      <c r="D103" s="187" t="s">
        <v>425</v>
      </c>
      <c r="E103" s="37"/>
      <c r="F103" s="233" t="s">
        <v>736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425</v>
      </c>
      <c r="AU103" s="18" t="s">
        <v>163</v>
      </c>
    </row>
    <row r="104" spans="1:65" s="13" customFormat="1" ht="11.25">
      <c r="B104" s="192"/>
      <c r="C104" s="193"/>
      <c r="D104" s="187" t="s">
        <v>155</v>
      </c>
      <c r="E104" s="194" t="s">
        <v>19</v>
      </c>
      <c r="F104" s="195" t="s">
        <v>81</v>
      </c>
      <c r="G104" s="193"/>
      <c r="H104" s="196">
        <v>1</v>
      </c>
      <c r="I104" s="197"/>
      <c r="J104" s="193"/>
      <c r="K104" s="193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155</v>
      </c>
      <c r="AU104" s="202" t="s">
        <v>163</v>
      </c>
      <c r="AV104" s="13" t="s">
        <v>83</v>
      </c>
      <c r="AW104" s="13" t="s">
        <v>33</v>
      </c>
      <c r="AX104" s="13" t="s">
        <v>81</v>
      </c>
      <c r="AY104" s="202" t="s">
        <v>146</v>
      </c>
    </row>
    <row r="105" spans="1:65" s="12" customFormat="1" ht="22.9" customHeight="1">
      <c r="B105" s="159"/>
      <c r="C105" s="160"/>
      <c r="D105" s="161" t="s">
        <v>72</v>
      </c>
      <c r="E105" s="225" t="s">
        <v>737</v>
      </c>
      <c r="F105" s="225" t="s">
        <v>738</v>
      </c>
      <c r="G105" s="160"/>
      <c r="H105" s="160"/>
      <c r="I105" s="163"/>
      <c r="J105" s="226">
        <f>BK105</f>
        <v>0</v>
      </c>
      <c r="K105" s="160"/>
      <c r="L105" s="165"/>
      <c r="M105" s="166"/>
      <c r="N105" s="167"/>
      <c r="O105" s="167"/>
      <c r="P105" s="168">
        <f>SUM(P106:P116)</f>
        <v>0</v>
      </c>
      <c r="Q105" s="167"/>
      <c r="R105" s="168">
        <f>SUM(R106:R116)</f>
        <v>0</v>
      </c>
      <c r="S105" s="167"/>
      <c r="T105" s="169">
        <f>SUM(T106:T116)</f>
        <v>0</v>
      </c>
      <c r="AR105" s="170" t="s">
        <v>81</v>
      </c>
      <c r="AT105" s="171" t="s">
        <v>72</v>
      </c>
      <c r="AU105" s="171" t="s">
        <v>81</v>
      </c>
      <c r="AY105" s="170" t="s">
        <v>146</v>
      </c>
      <c r="BK105" s="172">
        <f>SUM(BK106:BK116)</f>
        <v>0</v>
      </c>
    </row>
    <row r="106" spans="1:65" s="2" customFormat="1" ht="21.75" customHeight="1">
      <c r="A106" s="35"/>
      <c r="B106" s="36"/>
      <c r="C106" s="173" t="s">
        <v>151</v>
      </c>
      <c r="D106" s="173" t="s">
        <v>147</v>
      </c>
      <c r="E106" s="174" t="s">
        <v>739</v>
      </c>
      <c r="F106" s="175" t="s">
        <v>740</v>
      </c>
      <c r="G106" s="176" t="s">
        <v>204</v>
      </c>
      <c r="H106" s="177">
        <v>4.7149999999999999</v>
      </c>
      <c r="I106" s="178"/>
      <c r="J106" s="179">
        <f>ROUND(I106*H106,2)</f>
        <v>0</v>
      </c>
      <c r="K106" s="180"/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151</v>
      </c>
      <c r="AT106" s="185" t="s">
        <v>147</v>
      </c>
      <c r="AU106" s="185" t="s">
        <v>83</v>
      </c>
      <c r="AY106" s="18" t="s">
        <v>146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151</v>
      </c>
      <c r="BM106" s="185" t="s">
        <v>741</v>
      </c>
    </row>
    <row r="107" spans="1:65" s="2" customFormat="1" ht="11.25">
      <c r="A107" s="35"/>
      <c r="B107" s="36"/>
      <c r="C107" s="37"/>
      <c r="D107" s="187" t="s">
        <v>153</v>
      </c>
      <c r="E107" s="37"/>
      <c r="F107" s="188" t="s">
        <v>742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153</v>
      </c>
      <c r="AU107" s="18" t="s">
        <v>83</v>
      </c>
    </row>
    <row r="108" spans="1:65" s="13" customFormat="1" ht="11.25">
      <c r="B108" s="192"/>
      <c r="C108" s="193"/>
      <c r="D108" s="187" t="s">
        <v>155</v>
      </c>
      <c r="E108" s="194" t="s">
        <v>19</v>
      </c>
      <c r="F108" s="195" t="s">
        <v>743</v>
      </c>
      <c r="G108" s="193"/>
      <c r="H108" s="196">
        <v>4.7149999999999999</v>
      </c>
      <c r="I108" s="197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155</v>
      </c>
      <c r="AU108" s="202" t="s">
        <v>83</v>
      </c>
      <c r="AV108" s="13" t="s">
        <v>83</v>
      </c>
      <c r="AW108" s="13" t="s">
        <v>33</v>
      </c>
      <c r="AX108" s="13" t="s">
        <v>81</v>
      </c>
      <c r="AY108" s="202" t="s">
        <v>146</v>
      </c>
    </row>
    <row r="109" spans="1:65" s="2" customFormat="1" ht="16.5" customHeight="1">
      <c r="A109" s="35"/>
      <c r="B109" s="36"/>
      <c r="C109" s="173" t="s">
        <v>172</v>
      </c>
      <c r="D109" s="173" t="s">
        <v>147</v>
      </c>
      <c r="E109" s="174" t="s">
        <v>744</v>
      </c>
      <c r="F109" s="175" t="s">
        <v>745</v>
      </c>
      <c r="G109" s="176" t="s">
        <v>204</v>
      </c>
      <c r="H109" s="177">
        <v>8.4870000000000001</v>
      </c>
      <c r="I109" s="178"/>
      <c r="J109" s="179">
        <f>ROUND(I109*H109,2)</f>
        <v>0</v>
      </c>
      <c r="K109" s="180"/>
      <c r="L109" s="40"/>
      <c r="M109" s="181" t="s">
        <v>19</v>
      </c>
      <c r="N109" s="182" t="s">
        <v>44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151</v>
      </c>
      <c r="AT109" s="185" t="s">
        <v>147</v>
      </c>
      <c r="AU109" s="185" t="s">
        <v>83</v>
      </c>
      <c r="AY109" s="18" t="s">
        <v>146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151</v>
      </c>
      <c r="BM109" s="185" t="s">
        <v>746</v>
      </c>
    </row>
    <row r="110" spans="1:65" s="2" customFormat="1" ht="11.25">
      <c r="A110" s="35"/>
      <c r="B110" s="36"/>
      <c r="C110" s="37"/>
      <c r="D110" s="187" t="s">
        <v>153</v>
      </c>
      <c r="E110" s="37"/>
      <c r="F110" s="188" t="s">
        <v>747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153</v>
      </c>
      <c r="AU110" s="18" t="s">
        <v>83</v>
      </c>
    </row>
    <row r="111" spans="1:65" s="2" customFormat="1" ht="11.25">
      <c r="A111" s="35"/>
      <c r="B111" s="36"/>
      <c r="C111" s="37"/>
      <c r="D111" s="231" t="s">
        <v>417</v>
      </c>
      <c r="E111" s="37"/>
      <c r="F111" s="232" t="s">
        <v>748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417</v>
      </c>
      <c r="AU111" s="18" t="s">
        <v>83</v>
      </c>
    </row>
    <row r="112" spans="1:65" s="13" customFormat="1" ht="11.25">
      <c r="B112" s="192"/>
      <c r="C112" s="193"/>
      <c r="D112" s="187" t="s">
        <v>155</v>
      </c>
      <c r="E112" s="194" t="s">
        <v>19</v>
      </c>
      <c r="F112" s="195" t="s">
        <v>749</v>
      </c>
      <c r="G112" s="193"/>
      <c r="H112" s="196">
        <v>8.4870000000000001</v>
      </c>
      <c r="I112" s="197"/>
      <c r="J112" s="193"/>
      <c r="K112" s="193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155</v>
      </c>
      <c r="AU112" s="202" t="s">
        <v>83</v>
      </c>
      <c r="AV112" s="13" t="s">
        <v>83</v>
      </c>
      <c r="AW112" s="13" t="s">
        <v>33</v>
      </c>
      <c r="AX112" s="13" t="s">
        <v>81</v>
      </c>
      <c r="AY112" s="202" t="s">
        <v>146</v>
      </c>
    </row>
    <row r="113" spans="1:65" s="2" customFormat="1" ht="16.5" customHeight="1">
      <c r="A113" s="35"/>
      <c r="B113" s="36"/>
      <c r="C113" s="173" t="s">
        <v>170</v>
      </c>
      <c r="D113" s="173" t="s">
        <v>147</v>
      </c>
      <c r="E113" s="174" t="s">
        <v>750</v>
      </c>
      <c r="F113" s="175" t="s">
        <v>751</v>
      </c>
      <c r="G113" s="176" t="s">
        <v>204</v>
      </c>
      <c r="H113" s="177">
        <v>89.584999999999994</v>
      </c>
      <c r="I113" s="178"/>
      <c r="J113" s="179">
        <f>ROUND(I113*H113,2)</f>
        <v>0</v>
      </c>
      <c r="K113" s="180"/>
      <c r="L113" s="40"/>
      <c r="M113" s="181" t="s">
        <v>19</v>
      </c>
      <c r="N113" s="182" t="s">
        <v>44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151</v>
      </c>
      <c r="AT113" s="185" t="s">
        <v>147</v>
      </c>
      <c r="AU113" s="185" t="s">
        <v>83</v>
      </c>
      <c r="AY113" s="18" t="s">
        <v>146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81</v>
      </c>
      <c r="BK113" s="186">
        <f>ROUND(I113*H113,2)</f>
        <v>0</v>
      </c>
      <c r="BL113" s="18" t="s">
        <v>151</v>
      </c>
      <c r="BM113" s="185" t="s">
        <v>752</v>
      </c>
    </row>
    <row r="114" spans="1:65" s="2" customFormat="1" ht="19.5">
      <c r="A114" s="35"/>
      <c r="B114" s="36"/>
      <c r="C114" s="37"/>
      <c r="D114" s="187" t="s">
        <v>153</v>
      </c>
      <c r="E114" s="37"/>
      <c r="F114" s="188" t="s">
        <v>753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153</v>
      </c>
      <c r="AU114" s="18" t="s">
        <v>83</v>
      </c>
    </row>
    <row r="115" spans="1:65" s="2" customFormat="1" ht="11.25">
      <c r="A115" s="35"/>
      <c r="B115" s="36"/>
      <c r="C115" s="37"/>
      <c r="D115" s="231" t="s">
        <v>417</v>
      </c>
      <c r="E115" s="37"/>
      <c r="F115" s="232" t="s">
        <v>754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417</v>
      </c>
      <c r="AU115" s="18" t="s">
        <v>83</v>
      </c>
    </row>
    <row r="116" spans="1:65" s="13" customFormat="1" ht="11.25">
      <c r="B116" s="192"/>
      <c r="C116" s="193"/>
      <c r="D116" s="187" t="s">
        <v>155</v>
      </c>
      <c r="E116" s="194" t="s">
        <v>19</v>
      </c>
      <c r="F116" s="195" t="s">
        <v>755</v>
      </c>
      <c r="G116" s="193"/>
      <c r="H116" s="196">
        <v>89.584999999999994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155</v>
      </c>
      <c r="AU116" s="202" t="s">
        <v>83</v>
      </c>
      <c r="AV116" s="13" t="s">
        <v>83</v>
      </c>
      <c r="AW116" s="13" t="s">
        <v>33</v>
      </c>
      <c r="AX116" s="13" t="s">
        <v>81</v>
      </c>
      <c r="AY116" s="202" t="s">
        <v>146</v>
      </c>
    </row>
    <row r="117" spans="1:65" s="12" customFormat="1" ht="25.9" customHeight="1">
      <c r="B117" s="159"/>
      <c r="C117" s="160"/>
      <c r="D117" s="161" t="s">
        <v>72</v>
      </c>
      <c r="E117" s="162" t="s">
        <v>756</v>
      </c>
      <c r="F117" s="162" t="s">
        <v>757</v>
      </c>
      <c r="G117" s="160"/>
      <c r="H117" s="160"/>
      <c r="I117" s="163"/>
      <c r="J117" s="164">
        <f>BK117</f>
        <v>0</v>
      </c>
      <c r="K117" s="160"/>
      <c r="L117" s="165"/>
      <c r="M117" s="166"/>
      <c r="N117" s="167"/>
      <c r="O117" s="167"/>
      <c r="P117" s="168">
        <f>P118</f>
        <v>0</v>
      </c>
      <c r="Q117" s="167"/>
      <c r="R117" s="168">
        <f>R118</f>
        <v>26.086932000000008</v>
      </c>
      <c r="S117" s="167"/>
      <c r="T117" s="169">
        <f>T118</f>
        <v>0</v>
      </c>
      <c r="AR117" s="170" t="s">
        <v>83</v>
      </c>
      <c r="AT117" s="171" t="s">
        <v>72</v>
      </c>
      <c r="AU117" s="171" t="s">
        <v>73</v>
      </c>
      <c r="AY117" s="170" t="s">
        <v>146</v>
      </c>
      <c r="BK117" s="172">
        <f>BK118</f>
        <v>0</v>
      </c>
    </row>
    <row r="118" spans="1:65" s="12" customFormat="1" ht="22.9" customHeight="1">
      <c r="B118" s="159"/>
      <c r="C118" s="160"/>
      <c r="D118" s="161" t="s">
        <v>72</v>
      </c>
      <c r="E118" s="225" t="s">
        <v>758</v>
      </c>
      <c r="F118" s="225" t="s">
        <v>759</v>
      </c>
      <c r="G118" s="160"/>
      <c r="H118" s="160"/>
      <c r="I118" s="163"/>
      <c r="J118" s="226">
        <f>BK118</f>
        <v>0</v>
      </c>
      <c r="K118" s="160"/>
      <c r="L118" s="165"/>
      <c r="M118" s="166"/>
      <c r="N118" s="167"/>
      <c r="O118" s="167"/>
      <c r="P118" s="168">
        <f>SUM(P119:P177)</f>
        <v>0</v>
      </c>
      <c r="Q118" s="167"/>
      <c r="R118" s="168">
        <f>SUM(R119:R177)</f>
        <v>26.086932000000008</v>
      </c>
      <c r="S118" s="167"/>
      <c r="T118" s="169">
        <f>SUM(T119:T177)</f>
        <v>0</v>
      </c>
      <c r="AR118" s="170" t="s">
        <v>83</v>
      </c>
      <c r="AT118" s="171" t="s">
        <v>72</v>
      </c>
      <c r="AU118" s="171" t="s">
        <v>81</v>
      </c>
      <c r="AY118" s="170" t="s">
        <v>146</v>
      </c>
      <c r="BK118" s="172">
        <f>SUM(BK119:BK177)</f>
        <v>0</v>
      </c>
    </row>
    <row r="119" spans="1:65" s="2" customFormat="1" ht="16.5" customHeight="1">
      <c r="A119" s="35"/>
      <c r="B119" s="36"/>
      <c r="C119" s="173" t="s">
        <v>182</v>
      </c>
      <c r="D119" s="173" t="s">
        <v>147</v>
      </c>
      <c r="E119" s="174" t="s">
        <v>760</v>
      </c>
      <c r="F119" s="175" t="s">
        <v>761</v>
      </c>
      <c r="G119" s="176" t="s">
        <v>224</v>
      </c>
      <c r="H119" s="177">
        <v>13</v>
      </c>
      <c r="I119" s="178"/>
      <c r="J119" s="179">
        <f>ROUND(I119*H119,2)</f>
        <v>0</v>
      </c>
      <c r="K119" s="180"/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195</v>
      </c>
      <c r="AT119" s="185" t="s">
        <v>147</v>
      </c>
      <c r="AU119" s="185" t="s">
        <v>83</v>
      </c>
      <c r="AY119" s="18" t="s">
        <v>146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195</v>
      </c>
      <c r="BM119" s="185" t="s">
        <v>762</v>
      </c>
    </row>
    <row r="120" spans="1:65" s="2" customFormat="1" ht="19.5">
      <c r="A120" s="35"/>
      <c r="B120" s="36"/>
      <c r="C120" s="37"/>
      <c r="D120" s="187" t="s">
        <v>153</v>
      </c>
      <c r="E120" s="37"/>
      <c r="F120" s="188" t="s">
        <v>763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153</v>
      </c>
      <c r="AU120" s="18" t="s">
        <v>83</v>
      </c>
    </row>
    <row r="121" spans="1:65" s="2" customFormat="1" ht="11.25">
      <c r="A121" s="35"/>
      <c r="B121" s="36"/>
      <c r="C121" s="37"/>
      <c r="D121" s="231" t="s">
        <v>417</v>
      </c>
      <c r="E121" s="37"/>
      <c r="F121" s="232" t="s">
        <v>764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417</v>
      </c>
      <c r="AU121" s="18" t="s">
        <v>83</v>
      </c>
    </row>
    <row r="122" spans="1:65" s="13" customFormat="1" ht="11.25">
      <c r="B122" s="192"/>
      <c r="C122" s="193"/>
      <c r="D122" s="187" t="s">
        <v>155</v>
      </c>
      <c r="E122" s="194" t="s">
        <v>19</v>
      </c>
      <c r="F122" s="195" t="s">
        <v>765</v>
      </c>
      <c r="G122" s="193"/>
      <c r="H122" s="196">
        <v>13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155</v>
      </c>
      <c r="AU122" s="202" t="s">
        <v>83</v>
      </c>
      <c r="AV122" s="13" t="s">
        <v>83</v>
      </c>
      <c r="AW122" s="13" t="s">
        <v>33</v>
      </c>
      <c r="AX122" s="13" t="s">
        <v>81</v>
      </c>
      <c r="AY122" s="202" t="s">
        <v>146</v>
      </c>
    </row>
    <row r="123" spans="1:65" s="2" customFormat="1" ht="16.5" customHeight="1">
      <c r="A123" s="35"/>
      <c r="B123" s="36"/>
      <c r="C123" s="214" t="s">
        <v>175</v>
      </c>
      <c r="D123" s="214" t="s">
        <v>183</v>
      </c>
      <c r="E123" s="215" t="s">
        <v>766</v>
      </c>
      <c r="F123" s="216" t="s">
        <v>767</v>
      </c>
      <c r="G123" s="217" t="s">
        <v>224</v>
      </c>
      <c r="H123" s="218">
        <v>14.4</v>
      </c>
      <c r="I123" s="219"/>
      <c r="J123" s="220">
        <f>ROUND(I123*H123,2)</f>
        <v>0</v>
      </c>
      <c r="K123" s="221"/>
      <c r="L123" s="222"/>
      <c r="M123" s="223" t="s">
        <v>19</v>
      </c>
      <c r="N123" s="224" t="s">
        <v>44</v>
      </c>
      <c r="O123" s="65"/>
      <c r="P123" s="183">
        <f>O123*H123</f>
        <v>0</v>
      </c>
      <c r="Q123" s="183">
        <v>1.2E-4</v>
      </c>
      <c r="R123" s="183">
        <f>Q123*H123</f>
        <v>1.7280000000000002E-3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236</v>
      </c>
      <c r="AT123" s="185" t="s">
        <v>183</v>
      </c>
      <c r="AU123" s="185" t="s">
        <v>83</v>
      </c>
      <c r="AY123" s="18" t="s">
        <v>146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81</v>
      </c>
      <c r="BK123" s="186">
        <f>ROUND(I123*H123,2)</f>
        <v>0</v>
      </c>
      <c r="BL123" s="18" t="s">
        <v>195</v>
      </c>
      <c r="BM123" s="185" t="s">
        <v>768</v>
      </c>
    </row>
    <row r="124" spans="1:65" s="2" customFormat="1" ht="11.25">
      <c r="A124" s="35"/>
      <c r="B124" s="36"/>
      <c r="C124" s="37"/>
      <c r="D124" s="187" t="s">
        <v>153</v>
      </c>
      <c r="E124" s="37"/>
      <c r="F124" s="188" t="s">
        <v>767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153</v>
      </c>
      <c r="AU124" s="18" t="s">
        <v>83</v>
      </c>
    </row>
    <row r="125" spans="1:65" s="13" customFormat="1" ht="11.25">
      <c r="B125" s="192"/>
      <c r="C125" s="193"/>
      <c r="D125" s="187" t="s">
        <v>155</v>
      </c>
      <c r="E125" s="194" t="s">
        <v>19</v>
      </c>
      <c r="F125" s="195" t="s">
        <v>186</v>
      </c>
      <c r="G125" s="193"/>
      <c r="H125" s="196">
        <v>12</v>
      </c>
      <c r="I125" s="197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155</v>
      </c>
      <c r="AU125" s="202" t="s">
        <v>83</v>
      </c>
      <c r="AV125" s="13" t="s">
        <v>83</v>
      </c>
      <c r="AW125" s="13" t="s">
        <v>33</v>
      </c>
      <c r="AX125" s="13" t="s">
        <v>81</v>
      </c>
      <c r="AY125" s="202" t="s">
        <v>146</v>
      </c>
    </row>
    <row r="126" spans="1:65" s="13" customFormat="1" ht="11.25">
      <c r="B126" s="192"/>
      <c r="C126" s="193"/>
      <c r="D126" s="187" t="s">
        <v>155</v>
      </c>
      <c r="E126" s="193"/>
      <c r="F126" s="195" t="s">
        <v>769</v>
      </c>
      <c r="G126" s="193"/>
      <c r="H126" s="196">
        <v>14.4</v>
      </c>
      <c r="I126" s="197"/>
      <c r="J126" s="193"/>
      <c r="K126" s="193"/>
      <c r="L126" s="198"/>
      <c r="M126" s="199"/>
      <c r="N126" s="200"/>
      <c r="O126" s="200"/>
      <c r="P126" s="200"/>
      <c r="Q126" s="200"/>
      <c r="R126" s="200"/>
      <c r="S126" s="200"/>
      <c r="T126" s="201"/>
      <c r="AT126" s="202" t="s">
        <v>155</v>
      </c>
      <c r="AU126" s="202" t="s">
        <v>83</v>
      </c>
      <c r="AV126" s="13" t="s">
        <v>83</v>
      </c>
      <c r="AW126" s="13" t="s">
        <v>4</v>
      </c>
      <c r="AX126" s="13" t="s">
        <v>81</v>
      </c>
      <c r="AY126" s="202" t="s">
        <v>146</v>
      </c>
    </row>
    <row r="127" spans="1:65" s="2" customFormat="1" ht="16.5" customHeight="1">
      <c r="A127" s="35"/>
      <c r="B127" s="36"/>
      <c r="C127" s="214" t="s">
        <v>192</v>
      </c>
      <c r="D127" s="214" t="s">
        <v>183</v>
      </c>
      <c r="E127" s="215" t="s">
        <v>770</v>
      </c>
      <c r="F127" s="216" t="s">
        <v>771</v>
      </c>
      <c r="G127" s="217" t="s">
        <v>224</v>
      </c>
      <c r="H127" s="218">
        <v>1.2</v>
      </c>
      <c r="I127" s="219"/>
      <c r="J127" s="220">
        <f>ROUND(I127*H127,2)</f>
        <v>0</v>
      </c>
      <c r="K127" s="221"/>
      <c r="L127" s="222"/>
      <c r="M127" s="223" t="s">
        <v>19</v>
      </c>
      <c r="N127" s="224" t="s">
        <v>44</v>
      </c>
      <c r="O127" s="65"/>
      <c r="P127" s="183">
        <f>O127*H127</f>
        <v>0</v>
      </c>
      <c r="Q127" s="183">
        <v>1.7000000000000001E-4</v>
      </c>
      <c r="R127" s="183">
        <f>Q127*H127</f>
        <v>2.04E-4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236</v>
      </c>
      <c r="AT127" s="185" t="s">
        <v>183</v>
      </c>
      <c r="AU127" s="185" t="s">
        <v>83</v>
      </c>
      <c r="AY127" s="18" t="s">
        <v>146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81</v>
      </c>
      <c r="BK127" s="186">
        <f>ROUND(I127*H127,2)</f>
        <v>0</v>
      </c>
      <c r="BL127" s="18" t="s">
        <v>195</v>
      </c>
      <c r="BM127" s="185" t="s">
        <v>772</v>
      </c>
    </row>
    <row r="128" spans="1:65" s="2" customFormat="1" ht="11.25">
      <c r="A128" s="35"/>
      <c r="B128" s="36"/>
      <c r="C128" s="37"/>
      <c r="D128" s="187" t="s">
        <v>153</v>
      </c>
      <c r="E128" s="37"/>
      <c r="F128" s="188" t="s">
        <v>771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153</v>
      </c>
      <c r="AU128" s="18" t="s">
        <v>83</v>
      </c>
    </row>
    <row r="129" spans="1:65" s="13" customFormat="1" ht="11.25">
      <c r="B129" s="192"/>
      <c r="C129" s="193"/>
      <c r="D129" s="187" t="s">
        <v>155</v>
      </c>
      <c r="E129" s="193"/>
      <c r="F129" s="195" t="s">
        <v>773</v>
      </c>
      <c r="G129" s="193"/>
      <c r="H129" s="196">
        <v>1.2</v>
      </c>
      <c r="I129" s="197"/>
      <c r="J129" s="193"/>
      <c r="K129" s="193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155</v>
      </c>
      <c r="AU129" s="202" t="s">
        <v>83</v>
      </c>
      <c r="AV129" s="13" t="s">
        <v>83</v>
      </c>
      <c r="AW129" s="13" t="s">
        <v>4</v>
      </c>
      <c r="AX129" s="13" t="s">
        <v>81</v>
      </c>
      <c r="AY129" s="202" t="s">
        <v>146</v>
      </c>
    </row>
    <row r="130" spans="1:65" s="2" customFormat="1" ht="16.5" customHeight="1">
      <c r="A130" s="35"/>
      <c r="B130" s="36"/>
      <c r="C130" s="173" t="s">
        <v>181</v>
      </c>
      <c r="D130" s="173" t="s">
        <v>147</v>
      </c>
      <c r="E130" s="174" t="s">
        <v>217</v>
      </c>
      <c r="F130" s="175" t="s">
        <v>774</v>
      </c>
      <c r="G130" s="176" t="s">
        <v>224</v>
      </c>
      <c r="H130" s="177">
        <v>6</v>
      </c>
      <c r="I130" s="178"/>
      <c r="J130" s="179">
        <f>ROUND(I130*H130,2)</f>
        <v>0</v>
      </c>
      <c r="K130" s="180"/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195</v>
      </c>
      <c r="AT130" s="185" t="s">
        <v>147</v>
      </c>
      <c r="AU130" s="185" t="s">
        <v>83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195</v>
      </c>
      <c r="BM130" s="185" t="s">
        <v>775</v>
      </c>
    </row>
    <row r="131" spans="1:65" s="2" customFormat="1" ht="11.25">
      <c r="A131" s="35"/>
      <c r="B131" s="36"/>
      <c r="C131" s="37"/>
      <c r="D131" s="187" t="s">
        <v>153</v>
      </c>
      <c r="E131" s="37"/>
      <c r="F131" s="188" t="s">
        <v>774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153</v>
      </c>
      <c r="AU131" s="18" t="s">
        <v>83</v>
      </c>
    </row>
    <row r="132" spans="1:65" s="13" customFormat="1" ht="11.25">
      <c r="B132" s="192"/>
      <c r="C132" s="193"/>
      <c r="D132" s="187" t="s">
        <v>155</v>
      </c>
      <c r="E132" s="194" t="s">
        <v>19</v>
      </c>
      <c r="F132" s="195" t="s">
        <v>170</v>
      </c>
      <c r="G132" s="193"/>
      <c r="H132" s="196">
        <v>6</v>
      </c>
      <c r="I132" s="197"/>
      <c r="J132" s="193"/>
      <c r="K132" s="193"/>
      <c r="L132" s="198"/>
      <c r="M132" s="199"/>
      <c r="N132" s="200"/>
      <c r="O132" s="200"/>
      <c r="P132" s="200"/>
      <c r="Q132" s="200"/>
      <c r="R132" s="200"/>
      <c r="S132" s="200"/>
      <c r="T132" s="201"/>
      <c r="AT132" s="202" t="s">
        <v>155</v>
      </c>
      <c r="AU132" s="202" t="s">
        <v>83</v>
      </c>
      <c r="AV132" s="13" t="s">
        <v>83</v>
      </c>
      <c r="AW132" s="13" t="s">
        <v>33</v>
      </c>
      <c r="AX132" s="13" t="s">
        <v>81</v>
      </c>
      <c r="AY132" s="202" t="s">
        <v>146</v>
      </c>
    </row>
    <row r="133" spans="1:65" s="2" customFormat="1" ht="16.5" customHeight="1">
      <c r="A133" s="35"/>
      <c r="B133" s="36"/>
      <c r="C133" s="173" t="s">
        <v>199</v>
      </c>
      <c r="D133" s="173" t="s">
        <v>147</v>
      </c>
      <c r="E133" s="174" t="s">
        <v>776</v>
      </c>
      <c r="F133" s="175" t="s">
        <v>777</v>
      </c>
      <c r="G133" s="176" t="s">
        <v>224</v>
      </c>
      <c r="H133" s="177">
        <v>10</v>
      </c>
      <c r="I133" s="178"/>
      <c r="J133" s="179">
        <f>ROUND(I133*H133,2)</f>
        <v>0</v>
      </c>
      <c r="K133" s="180"/>
      <c r="L133" s="40"/>
      <c r="M133" s="181" t="s">
        <v>19</v>
      </c>
      <c r="N133" s="182" t="s">
        <v>44</v>
      </c>
      <c r="O133" s="65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195</v>
      </c>
      <c r="AT133" s="185" t="s">
        <v>147</v>
      </c>
      <c r="AU133" s="185" t="s">
        <v>83</v>
      </c>
      <c r="AY133" s="18" t="s">
        <v>146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81</v>
      </c>
      <c r="BK133" s="186">
        <f>ROUND(I133*H133,2)</f>
        <v>0</v>
      </c>
      <c r="BL133" s="18" t="s">
        <v>195</v>
      </c>
      <c r="BM133" s="185" t="s">
        <v>778</v>
      </c>
    </row>
    <row r="134" spans="1:65" s="2" customFormat="1" ht="19.5">
      <c r="A134" s="35"/>
      <c r="B134" s="36"/>
      <c r="C134" s="37"/>
      <c r="D134" s="187" t="s">
        <v>153</v>
      </c>
      <c r="E134" s="37"/>
      <c r="F134" s="188" t="s">
        <v>779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153</v>
      </c>
      <c r="AU134" s="18" t="s">
        <v>83</v>
      </c>
    </row>
    <row r="135" spans="1:65" s="2" customFormat="1" ht="11.25">
      <c r="A135" s="35"/>
      <c r="B135" s="36"/>
      <c r="C135" s="37"/>
      <c r="D135" s="231" t="s">
        <v>417</v>
      </c>
      <c r="E135" s="37"/>
      <c r="F135" s="232" t="s">
        <v>780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417</v>
      </c>
      <c r="AU135" s="18" t="s">
        <v>83</v>
      </c>
    </row>
    <row r="136" spans="1:65" s="13" customFormat="1" ht="11.25">
      <c r="B136" s="192"/>
      <c r="C136" s="193"/>
      <c r="D136" s="187" t="s">
        <v>155</v>
      </c>
      <c r="E136" s="194" t="s">
        <v>19</v>
      </c>
      <c r="F136" s="195" t="s">
        <v>181</v>
      </c>
      <c r="G136" s="193"/>
      <c r="H136" s="196">
        <v>10</v>
      </c>
      <c r="I136" s="197"/>
      <c r="J136" s="193"/>
      <c r="K136" s="193"/>
      <c r="L136" s="198"/>
      <c r="M136" s="199"/>
      <c r="N136" s="200"/>
      <c r="O136" s="200"/>
      <c r="P136" s="200"/>
      <c r="Q136" s="200"/>
      <c r="R136" s="200"/>
      <c r="S136" s="200"/>
      <c r="T136" s="201"/>
      <c r="AT136" s="202" t="s">
        <v>155</v>
      </c>
      <c r="AU136" s="202" t="s">
        <v>83</v>
      </c>
      <c r="AV136" s="13" t="s">
        <v>83</v>
      </c>
      <c r="AW136" s="13" t="s">
        <v>33</v>
      </c>
      <c r="AX136" s="13" t="s">
        <v>81</v>
      </c>
      <c r="AY136" s="202" t="s">
        <v>146</v>
      </c>
    </row>
    <row r="137" spans="1:65" s="2" customFormat="1" ht="16.5" customHeight="1">
      <c r="A137" s="35"/>
      <c r="B137" s="36"/>
      <c r="C137" s="214" t="s">
        <v>186</v>
      </c>
      <c r="D137" s="214" t="s">
        <v>183</v>
      </c>
      <c r="E137" s="215" t="s">
        <v>781</v>
      </c>
      <c r="F137" s="216" t="s">
        <v>782</v>
      </c>
      <c r="G137" s="217" t="s">
        <v>224</v>
      </c>
      <c r="H137" s="218">
        <v>12</v>
      </c>
      <c r="I137" s="219"/>
      <c r="J137" s="220">
        <f>ROUND(I137*H137,2)</f>
        <v>0</v>
      </c>
      <c r="K137" s="221"/>
      <c r="L137" s="222"/>
      <c r="M137" s="223" t="s">
        <v>19</v>
      </c>
      <c r="N137" s="224" t="s">
        <v>44</v>
      </c>
      <c r="O137" s="65"/>
      <c r="P137" s="183">
        <f>O137*H137</f>
        <v>0</v>
      </c>
      <c r="Q137" s="183">
        <v>1.6000000000000001E-4</v>
      </c>
      <c r="R137" s="183">
        <f>Q137*H137</f>
        <v>1.9200000000000003E-3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236</v>
      </c>
      <c r="AT137" s="185" t="s">
        <v>183</v>
      </c>
      <c r="AU137" s="185" t="s">
        <v>83</v>
      </c>
      <c r="AY137" s="18" t="s">
        <v>146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195</v>
      </c>
      <c r="BM137" s="185" t="s">
        <v>783</v>
      </c>
    </row>
    <row r="138" spans="1:65" s="2" customFormat="1" ht="11.25">
      <c r="A138" s="35"/>
      <c r="B138" s="36"/>
      <c r="C138" s="37"/>
      <c r="D138" s="187" t="s">
        <v>153</v>
      </c>
      <c r="E138" s="37"/>
      <c r="F138" s="188" t="s">
        <v>782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153</v>
      </c>
      <c r="AU138" s="18" t="s">
        <v>83</v>
      </c>
    </row>
    <row r="139" spans="1:65" s="13" customFormat="1" ht="11.25">
      <c r="B139" s="192"/>
      <c r="C139" s="193"/>
      <c r="D139" s="187" t="s">
        <v>155</v>
      </c>
      <c r="E139" s="193"/>
      <c r="F139" s="195" t="s">
        <v>784</v>
      </c>
      <c r="G139" s="193"/>
      <c r="H139" s="196">
        <v>12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155</v>
      </c>
      <c r="AU139" s="202" t="s">
        <v>83</v>
      </c>
      <c r="AV139" s="13" t="s">
        <v>83</v>
      </c>
      <c r="AW139" s="13" t="s">
        <v>4</v>
      </c>
      <c r="AX139" s="13" t="s">
        <v>81</v>
      </c>
      <c r="AY139" s="202" t="s">
        <v>146</v>
      </c>
    </row>
    <row r="140" spans="1:65" s="2" customFormat="1" ht="16.5" customHeight="1">
      <c r="A140" s="35"/>
      <c r="B140" s="36"/>
      <c r="C140" s="173" t="s">
        <v>209</v>
      </c>
      <c r="D140" s="173" t="s">
        <v>147</v>
      </c>
      <c r="E140" s="174" t="s">
        <v>785</v>
      </c>
      <c r="F140" s="175" t="s">
        <v>786</v>
      </c>
      <c r="G140" s="176" t="s">
        <v>224</v>
      </c>
      <c r="H140" s="177">
        <v>41</v>
      </c>
      <c r="I140" s="178"/>
      <c r="J140" s="179">
        <f>ROUND(I140*H140,2)</f>
        <v>0</v>
      </c>
      <c r="K140" s="180"/>
      <c r="L140" s="40"/>
      <c r="M140" s="181" t="s">
        <v>19</v>
      </c>
      <c r="N140" s="182" t="s">
        <v>44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195</v>
      </c>
      <c r="AT140" s="185" t="s">
        <v>147</v>
      </c>
      <c r="AU140" s="185" t="s">
        <v>83</v>
      </c>
      <c r="AY140" s="18" t="s">
        <v>146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195</v>
      </c>
      <c r="BM140" s="185" t="s">
        <v>787</v>
      </c>
    </row>
    <row r="141" spans="1:65" s="2" customFormat="1" ht="19.5">
      <c r="A141" s="35"/>
      <c r="B141" s="36"/>
      <c r="C141" s="37"/>
      <c r="D141" s="187" t="s">
        <v>153</v>
      </c>
      <c r="E141" s="37"/>
      <c r="F141" s="188" t="s">
        <v>788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153</v>
      </c>
      <c r="AU141" s="18" t="s">
        <v>83</v>
      </c>
    </row>
    <row r="142" spans="1:65" s="2" customFormat="1" ht="11.25">
      <c r="A142" s="35"/>
      <c r="B142" s="36"/>
      <c r="C142" s="37"/>
      <c r="D142" s="231" t="s">
        <v>417</v>
      </c>
      <c r="E142" s="37"/>
      <c r="F142" s="232" t="s">
        <v>789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417</v>
      </c>
      <c r="AU142" s="18" t="s">
        <v>83</v>
      </c>
    </row>
    <row r="143" spans="1:65" s="13" customFormat="1" ht="11.25">
      <c r="B143" s="192"/>
      <c r="C143" s="193"/>
      <c r="D143" s="187" t="s">
        <v>155</v>
      </c>
      <c r="E143" s="194" t="s">
        <v>19</v>
      </c>
      <c r="F143" s="195" t="s">
        <v>326</v>
      </c>
      <c r="G143" s="193"/>
      <c r="H143" s="196">
        <v>41</v>
      </c>
      <c r="I143" s="197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155</v>
      </c>
      <c r="AU143" s="202" t="s">
        <v>83</v>
      </c>
      <c r="AV143" s="13" t="s">
        <v>83</v>
      </c>
      <c r="AW143" s="13" t="s">
        <v>33</v>
      </c>
      <c r="AX143" s="13" t="s">
        <v>81</v>
      </c>
      <c r="AY143" s="202" t="s">
        <v>146</v>
      </c>
    </row>
    <row r="144" spans="1:65" s="2" customFormat="1" ht="16.5" customHeight="1">
      <c r="A144" s="35"/>
      <c r="B144" s="36"/>
      <c r="C144" s="214" t="s">
        <v>191</v>
      </c>
      <c r="D144" s="214" t="s">
        <v>183</v>
      </c>
      <c r="E144" s="215" t="s">
        <v>790</v>
      </c>
      <c r="F144" s="216" t="s">
        <v>791</v>
      </c>
      <c r="G144" s="217" t="s">
        <v>224</v>
      </c>
      <c r="H144" s="218">
        <v>49.2</v>
      </c>
      <c r="I144" s="219"/>
      <c r="J144" s="220">
        <f>ROUND(I144*H144,2)</f>
        <v>0</v>
      </c>
      <c r="K144" s="221"/>
      <c r="L144" s="222"/>
      <c r="M144" s="223" t="s">
        <v>19</v>
      </c>
      <c r="N144" s="224" t="s">
        <v>44</v>
      </c>
      <c r="O144" s="65"/>
      <c r="P144" s="183">
        <f>O144*H144</f>
        <v>0</v>
      </c>
      <c r="Q144" s="183">
        <v>0.53</v>
      </c>
      <c r="R144" s="183">
        <f>Q144*H144</f>
        <v>26.076000000000004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236</v>
      </c>
      <c r="AT144" s="185" t="s">
        <v>183</v>
      </c>
      <c r="AU144" s="185" t="s">
        <v>83</v>
      </c>
      <c r="AY144" s="18" t="s">
        <v>146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81</v>
      </c>
      <c r="BK144" s="186">
        <f>ROUND(I144*H144,2)</f>
        <v>0</v>
      </c>
      <c r="BL144" s="18" t="s">
        <v>195</v>
      </c>
      <c r="BM144" s="185" t="s">
        <v>792</v>
      </c>
    </row>
    <row r="145" spans="1:65" s="2" customFormat="1" ht="11.25">
      <c r="A145" s="35"/>
      <c r="B145" s="36"/>
      <c r="C145" s="37"/>
      <c r="D145" s="187" t="s">
        <v>153</v>
      </c>
      <c r="E145" s="37"/>
      <c r="F145" s="188" t="s">
        <v>791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153</v>
      </c>
      <c r="AU145" s="18" t="s">
        <v>83</v>
      </c>
    </row>
    <row r="146" spans="1:65" s="13" customFormat="1" ht="11.25">
      <c r="B146" s="192"/>
      <c r="C146" s="193"/>
      <c r="D146" s="187" t="s">
        <v>155</v>
      </c>
      <c r="E146" s="194" t="s">
        <v>19</v>
      </c>
      <c r="F146" s="195" t="s">
        <v>793</v>
      </c>
      <c r="G146" s="193"/>
      <c r="H146" s="196">
        <v>49.2</v>
      </c>
      <c r="I146" s="197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155</v>
      </c>
      <c r="AU146" s="202" t="s">
        <v>83</v>
      </c>
      <c r="AV146" s="13" t="s">
        <v>83</v>
      </c>
      <c r="AW146" s="13" t="s">
        <v>33</v>
      </c>
      <c r="AX146" s="13" t="s">
        <v>81</v>
      </c>
      <c r="AY146" s="202" t="s">
        <v>146</v>
      </c>
    </row>
    <row r="147" spans="1:65" s="2" customFormat="1" ht="24.2" customHeight="1">
      <c r="A147" s="35"/>
      <c r="B147" s="36"/>
      <c r="C147" s="173" t="s">
        <v>8</v>
      </c>
      <c r="D147" s="173" t="s">
        <v>147</v>
      </c>
      <c r="E147" s="174" t="s">
        <v>794</v>
      </c>
      <c r="F147" s="175" t="s">
        <v>795</v>
      </c>
      <c r="G147" s="176" t="s">
        <v>180</v>
      </c>
      <c r="H147" s="177">
        <v>1</v>
      </c>
      <c r="I147" s="178"/>
      <c r="J147" s="179">
        <f>ROUND(I147*H147,2)</f>
        <v>0</v>
      </c>
      <c r="K147" s="180"/>
      <c r="L147" s="40"/>
      <c r="M147" s="181" t="s">
        <v>19</v>
      </c>
      <c r="N147" s="182" t="s">
        <v>44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195</v>
      </c>
      <c r="AT147" s="185" t="s">
        <v>147</v>
      </c>
      <c r="AU147" s="185" t="s">
        <v>83</v>
      </c>
      <c r="AY147" s="18" t="s">
        <v>146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81</v>
      </c>
      <c r="BK147" s="186">
        <f>ROUND(I147*H147,2)</f>
        <v>0</v>
      </c>
      <c r="BL147" s="18" t="s">
        <v>195</v>
      </c>
      <c r="BM147" s="185" t="s">
        <v>796</v>
      </c>
    </row>
    <row r="148" spans="1:65" s="2" customFormat="1" ht="29.25">
      <c r="A148" s="35"/>
      <c r="B148" s="36"/>
      <c r="C148" s="37"/>
      <c r="D148" s="187" t="s">
        <v>153</v>
      </c>
      <c r="E148" s="37"/>
      <c r="F148" s="188" t="s">
        <v>797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153</v>
      </c>
      <c r="AU148" s="18" t="s">
        <v>83</v>
      </c>
    </row>
    <row r="149" spans="1:65" s="13" customFormat="1" ht="11.25">
      <c r="B149" s="192"/>
      <c r="C149" s="193"/>
      <c r="D149" s="187" t="s">
        <v>155</v>
      </c>
      <c r="E149" s="194" t="s">
        <v>19</v>
      </c>
      <c r="F149" s="195" t="s">
        <v>81</v>
      </c>
      <c r="G149" s="193"/>
      <c r="H149" s="196">
        <v>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155</v>
      </c>
      <c r="AU149" s="202" t="s">
        <v>83</v>
      </c>
      <c r="AV149" s="13" t="s">
        <v>83</v>
      </c>
      <c r="AW149" s="13" t="s">
        <v>33</v>
      </c>
      <c r="AX149" s="13" t="s">
        <v>81</v>
      </c>
      <c r="AY149" s="202" t="s">
        <v>146</v>
      </c>
    </row>
    <row r="150" spans="1:65" s="2" customFormat="1" ht="16.5" customHeight="1">
      <c r="A150" s="35"/>
      <c r="B150" s="36"/>
      <c r="C150" s="173" t="s">
        <v>195</v>
      </c>
      <c r="D150" s="173" t="s">
        <v>147</v>
      </c>
      <c r="E150" s="174" t="s">
        <v>798</v>
      </c>
      <c r="F150" s="175" t="s">
        <v>799</v>
      </c>
      <c r="G150" s="176" t="s">
        <v>180</v>
      </c>
      <c r="H150" s="177">
        <v>1</v>
      </c>
      <c r="I150" s="178"/>
      <c r="J150" s="179">
        <f>ROUND(I150*H150,2)</f>
        <v>0</v>
      </c>
      <c r="K150" s="180"/>
      <c r="L150" s="40"/>
      <c r="M150" s="181" t="s">
        <v>19</v>
      </c>
      <c r="N150" s="182" t="s">
        <v>44</v>
      </c>
      <c r="O150" s="65"/>
      <c r="P150" s="183">
        <f>O150*H150</f>
        <v>0</v>
      </c>
      <c r="Q150" s="183">
        <v>2.7999999999999998E-4</v>
      </c>
      <c r="R150" s="183">
        <f>Q150*H150</f>
        <v>2.7999999999999998E-4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195</v>
      </c>
      <c r="AT150" s="185" t="s">
        <v>147</v>
      </c>
      <c r="AU150" s="185" t="s">
        <v>83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81</v>
      </c>
      <c r="BK150" s="186">
        <f>ROUND(I150*H150,2)</f>
        <v>0</v>
      </c>
      <c r="BL150" s="18" t="s">
        <v>195</v>
      </c>
      <c r="BM150" s="185" t="s">
        <v>800</v>
      </c>
    </row>
    <row r="151" spans="1:65" s="2" customFormat="1" ht="11.25">
      <c r="A151" s="35"/>
      <c r="B151" s="36"/>
      <c r="C151" s="37"/>
      <c r="D151" s="187" t="s">
        <v>153</v>
      </c>
      <c r="E151" s="37"/>
      <c r="F151" s="188" t="s">
        <v>799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153</v>
      </c>
      <c r="AU151" s="18" t="s">
        <v>83</v>
      </c>
    </row>
    <row r="152" spans="1:65" s="2" customFormat="1" ht="16.5" customHeight="1">
      <c r="A152" s="35"/>
      <c r="B152" s="36"/>
      <c r="C152" s="173" t="s">
        <v>226</v>
      </c>
      <c r="D152" s="173" t="s">
        <v>147</v>
      </c>
      <c r="E152" s="174" t="s">
        <v>801</v>
      </c>
      <c r="F152" s="175" t="s">
        <v>802</v>
      </c>
      <c r="G152" s="176" t="s">
        <v>180</v>
      </c>
      <c r="H152" s="177">
        <v>2</v>
      </c>
      <c r="I152" s="178"/>
      <c r="J152" s="179">
        <f>ROUND(I152*H152,2)</f>
        <v>0</v>
      </c>
      <c r="K152" s="180"/>
      <c r="L152" s="40"/>
      <c r="M152" s="181" t="s">
        <v>19</v>
      </c>
      <c r="N152" s="182" t="s">
        <v>44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195</v>
      </c>
      <c r="AT152" s="185" t="s">
        <v>147</v>
      </c>
      <c r="AU152" s="185" t="s">
        <v>83</v>
      </c>
      <c r="AY152" s="18" t="s">
        <v>146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195</v>
      </c>
      <c r="BM152" s="185" t="s">
        <v>803</v>
      </c>
    </row>
    <row r="153" spans="1:65" s="2" customFormat="1" ht="11.25">
      <c r="A153" s="35"/>
      <c r="B153" s="36"/>
      <c r="C153" s="37"/>
      <c r="D153" s="187" t="s">
        <v>153</v>
      </c>
      <c r="E153" s="37"/>
      <c r="F153" s="188" t="s">
        <v>802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153</v>
      </c>
      <c r="AU153" s="18" t="s">
        <v>83</v>
      </c>
    </row>
    <row r="154" spans="1:65" s="13" customFormat="1" ht="11.25">
      <c r="B154" s="192"/>
      <c r="C154" s="193"/>
      <c r="D154" s="187" t="s">
        <v>155</v>
      </c>
      <c r="E154" s="194" t="s">
        <v>19</v>
      </c>
      <c r="F154" s="195" t="s">
        <v>83</v>
      </c>
      <c r="G154" s="193"/>
      <c r="H154" s="196">
        <v>2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155</v>
      </c>
      <c r="AU154" s="202" t="s">
        <v>83</v>
      </c>
      <c r="AV154" s="13" t="s">
        <v>83</v>
      </c>
      <c r="AW154" s="13" t="s">
        <v>33</v>
      </c>
      <c r="AX154" s="13" t="s">
        <v>81</v>
      </c>
      <c r="AY154" s="202" t="s">
        <v>146</v>
      </c>
    </row>
    <row r="155" spans="1:65" s="2" customFormat="1" ht="16.5" customHeight="1">
      <c r="A155" s="35"/>
      <c r="B155" s="36"/>
      <c r="C155" s="173" t="s">
        <v>198</v>
      </c>
      <c r="D155" s="173" t="s">
        <v>147</v>
      </c>
      <c r="E155" s="174" t="s">
        <v>804</v>
      </c>
      <c r="F155" s="175" t="s">
        <v>805</v>
      </c>
      <c r="G155" s="176" t="s">
        <v>180</v>
      </c>
      <c r="H155" s="177">
        <v>1</v>
      </c>
      <c r="I155" s="178"/>
      <c r="J155" s="179">
        <f>ROUND(I155*H155,2)</f>
        <v>0</v>
      </c>
      <c r="K155" s="180"/>
      <c r="L155" s="40"/>
      <c r="M155" s="181" t="s">
        <v>19</v>
      </c>
      <c r="N155" s="182" t="s">
        <v>44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195</v>
      </c>
      <c r="AT155" s="185" t="s">
        <v>147</v>
      </c>
      <c r="AU155" s="185" t="s">
        <v>83</v>
      </c>
      <c r="AY155" s="18" t="s">
        <v>146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81</v>
      </c>
      <c r="BK155" s="186">
        <f>ROUND(I155*H155,2)</f>
        <v>0</v>
      </c>
      <c r="BL155" s="18" t="s">
        <v>195</v>
      </c>
      <c r="BM155" s="185" t="s">
        <v>806</v>
      </c>
    </row>
    <row r="156" spans="1:65" s="2" customFormat="1" ht="11.25">
      <c r="A156" s="35"/>
      <c r="B156" s="36"/>
      <c r="C156" s="37"/>
      <c r="D156" s="187" t="s">
        <v>153</v>
      </c>
      <c r="E156" s="37"/>
      <c r="F156" s="188" t="s">
        <v>805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153</v>
      </c>
      <c r="AU156" s="18" t="s">
        <v>83</v>
      </c>
    </row>
    <row r="157" spans="1:65" s="13" customFormat="1" ht="11.25">
      <c r="B157" s="192"/>
      <c r="C157" s="193"/>
      <c r="D157" s="187" t="s">
        <v>155</v>
      </c>
      <c r="E157" s="194" t="s">
        <v>19</v>
      </c>
      <c r="F157" s="195" t="s">
        <v>81</v>
      </c>
      <c r="G157" s="193"/>
      <c r="H157" s="196">
        <v>1</v>
      </c>
      <c r="I157" s="197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155</v>
      </c>
      <c r="AU157" s="202" t="s">
        <v>83</v>
      </c>
      <c r="AV157" s="13" t="s">
        <v>83</v>
      </c>
      <c r="AW157" s="13" t="s">
        <v>33</v>
      </c>
      <c r="AX157" s="13" t="s">
        <v>81</v>
      </c>
      <c r="AY157" s="202" t="s">
        <v>146</v>
      </c>
    </row>
    <row r="158" spans="1:65" s="2" customFormat="1" ht="16.5" customHeight="1">
      <c r="A158" s="35"/>
      <c r="B158" s="36"/>
      <c r="C158" s="173" t="s">
        <v>233</v>
      </c>
      <c r="D158" s="173" t="s">
        <v>147</v>
      </c>
      <c r="E158" s="174" t="s">
        <v>807</v>
      </c>
      <c r="F158" s="175" t="s">
        <v>808</v>
      </c>
      <c r="G158" s="176" t="s">
        <v>180</v>
      </c>
      <c r="H158" s="177">
        <v>1</v>
      </c>
      <c r="I158" s="178"/>
      <c r="J158" s="179">
        <f>ROUND(I158*H158,2)</f>
        <v>0</v>
      </c>
      <c r="K158" s="180"/>
      <c r="L158" s="40"/>
      <c r="M158" s="181" t="s">
        <v>19</v>
      </c>
      <c r="N158" s="182" t="s">
        <v>44</v>
      </c>
      <c r="O158" s="65"/>
      <c r="P158" s="183">
        <f>O158*H158</f>
        <v>0</v>
      </c>
      <c r="Q158" s="183">
        <v>4.0000000000000002E-4</v>
      </c>
      <c r="R158" s="183">
        <f>Q158*H158</f>
        <v>4.0000000000000002E-4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195</v>
      </c>
      <c r="AT158" s="185" t="s">
        <v>147</v>
      </c>
      <c r="AU158" s="185" t="s">
        <v>83</v>
      </c>
      <c r="AY158" s="18" t="s">
        <v>146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81</v>
      </c>
      <c r="BK158" s="186">
        <f>ROUND(I158*H158,2)</f>
        <v>0</v>
      </c>
      <c r="BL158" s="18" t="s">
        <v>195</v>
      </c>
      <c r="BM158" s="185" t="s">
        <v>809</v>
      </c>
    </row>
    <row r="159" spans="1:65" s="2" customFormat="1" ht="11.25">
      <c r="A159" s="35"/>
      <c r="B159" s="36"/>
      <c r="C159" s="37"/>
      <c r="D159" s="187" t="s">
        <v>153</v>
      </c>
      <c r="E159" s="37"/>
      <c r="F159" s="188" t="s">
        <v>808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153</v>
      </c>
      <c r="AU159" s="18" t="s">
        <v>83</v>
      </c>
    </row>
    <row r="160" spans="1:65" s="2" customFormat="1" ht="16.5" customHeight="1">
      <c r="A160" s="35"/>
      <c r="B160" s="36"/>
      <c r="C160" s="173" t="s">
        <v>162</v>
      </c>
      <c r="D160" s="173" t="s">
        <v>147</v>
      </c>
      <c r="E160" s="174" t="s">
        <v>810</v>
      </c>
      <c r="F160" s="175" t="s">
        <v>811</v>
      </c>
      <c r="G160" s="176" t="s">
        <v>180</v>
      </c>
      <c r="H160" s="177">
        <v>1</v>
      </c>
      <c r="I160" s="178"/>
      <c r="J160" s="179">
        <f>ROUND(I160*H160,2)</f>
        <v>0</v>
      </c>
      <c r="K160" s="180"/>
      <c r="L160" s="40"/>
      <c r="M160" s="181" t="s">
        <v>19</v>
      </c>
      <c r="N160" s="182" t="s">
        <v>44</v>
      </c>
      <c r="O160" s="65"/>
      <c r="P160" s="183">
        <f>O160*H160</f>
        <v>0</v>
      </c>
      <c r="Q160" s="183">
        <v>8.0000000000000004E-4</v>
      </c>
      <c r="R160" s="183">
        <f>Q160*H160</f>
        <v>8.0000000000000004E-4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195</v>
      </c>
      <c r="AT160" s="185" t="s">
        <v>147</v>
      </c>
      <c r="AU160" s="185" t="s">
        <v>83</v>
      </c>
      <c r="AY160" s="18" t="s">
        <v>146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81</v>
      </c>
      <c r="BK160" s="186">
        <f>ROUND(I160*H160,2)</f>
        <v>0</v>
      </c>
      <c r="BL160" s="18" t="s">
        <v>195</v>
      </c>
      <c r="BM160" s="185" t="s">
        <v>812</v>
      </c>
    </row>
    <row r="161" spans="1:65" s="2" customFormat="1" ht="11.25">
      <c r="A161" s="35"/>
      <c r="B161" s="36"/>
      <c r="C161" s="37"/>
      <c r="D161" s="187" t="s">
        <v>153</v>
      </c>
      <c r="E161" s="37"/>
      <c r="F161" s="188" t="s">
        <v>811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153</v>
      </c>
      <c r="AU161" s="18" t="s">
        <v>83</v>
      </c>
    </row>
    <row r="162" spans="1:65" s="2" customFormat="1" ht="16.5" customHeight="1">
      <c r="A162" s="35"/>
      <c r="B162" s="36"/>
      <c r="C162" s="173" t="s">
        <v>7</v>
      </c>
      <c r="D162" s="173" t="s">
        <v>147</v>
      </c>
      <c r="E162" s="174" t="s">
        <v>813</v>
      </c>
      <c r="F162" s="175" t="s">
        <v>814</v>
      </c>
      <c r="G162" s="176" t="s">
        <v>180</v>
      </c>
      <c r="H162" s="177">
        <v>1</v>
      </c>
      <c r="I162" s="178"/>
      <c r="J162" s="179">
        <f>ROUND(I162*H162,2)</f>
        <v>0</v>
      </c>
      <c r="K162" s="180"/>
      <c r="L162" s="40"/>
      <c r="M162" s="181" t="s">
        <v>19</v>
      </c>
      <c r="N162" s="182" t="s">
        <v>44</v>
      </c>
      <c r="O162" s="65"/>
      <c r="P162" s="183">
        <f>O162*H162</f>
        <v>0</v>
      </c>
      <c r="Q162" s="183">
        <v>8.0000000000000004E-4</v>
      </c>
      <c r="R162" s="183">
        <f>Q162*H162</f>
        <v>8.0000000000000004E-4</v>
      </c>
      <c r="S162" s="183">
        <v>0</v>
      </c>
      <c r="T162" s="18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85" t="s">
        <v>195</v>
      </c>
      <c r="AT162" s="185" t="s">
        <v>147</v>
      </c>
      <c r="AU162" s="185" t="s">
        <v>83</v>
      </c>
      <c r="AY162" s="18" t="s">
        <v>146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18" t="s">
        <v>81</v>
      </c>
      <c r="BK162" s="186">
        <f>ROUND(I162*H162,2)</f>
        <v>0</v>
      </c>
      <c r="BL162" s="18" t="s">
        <v>195</v>
      </c>
      <c r="BM162" s="185" t="s">
        <v>815</v>
      </c>
    </row>
    <row r="163" spans="1:65" s="2" customFormat="1" ht="11.25">
      <c r="A163" s="35"/>
      <c r="B163" s="36"/>
      <c r="C163" s="37"/>
      <c r="D163" s="187" t="s">
        <v>153</v>
      </c>
      <c r="E163" s="37"/>
      <c r="F163" s="188" t="s">
        <v>814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153</v>
      </c>
      <c r="AU163" s="18" t="s">
        <v>83</v>
      </c>
    </row>
    <row r="164" spans="1:65" s="2" customFormat="1" ht="16.5" customHeight="1">
      <c r="A164" s="35"/>
      <c r="B164" s="36"/>
      <c r="C164" s="173" t="s">
        <v>205</v>
      </c>
      <c r="D164" s="173" t="s">
        <v>147</v>
      </c>
      <c r="E164" s="174" t="s">
        <v>816</v>
      </c>
      <c r="F164" s="175" t="s">
        <v>817</v>
      </c>
      <c r="G164" s="176" t="s">
        <v>180</v>
      </c>
      <c r="H164" s="177">
        <v>1</v>
      </c>
      <c r="I164" s="178"/>
      <c r="J164" s="179">
        <f>ROUND(I164*H164,2)</f>
        <v>0</v>
      </c>
      <c r="K164" s="180"/>
      <c r="L164" s="40"/>
      <c r="M164" s="181" t="s">
        <v>19</v>
      </c>
      <c r="N164" s="182" t="s">
        <v>44</v>
      </c>
      <c r="O164" s="65"/>
      <c r="P164" s="183">
        <f>O164*H164</f>
        <v>0</v>
      </c>
      <c r="Q164" s="183">
        <v>8.0000000000000004E-4</v>
      </c>
      <c r="R164" s="183">
        <f>Q164*H164</f>
        <v>8.0000000000000004E-4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195</v>
      </c>
      <c r="AT164" s="185" t="s">
        <v>147</v>
      </c>
      <c r="AU164" s="185" t="s">
        <v>83</v>
      </c>
      <c r="AY164" s="18" t="s">
        <v>146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81</v>
      </c>
      <c r="BK164" s="186">
        <f>ROUND(I164*H164,2)</f>
        <v>0</v>
      </c>
      <c r="BL164" s="18" t="s">
        <v>195</v>
      </c>
      <c r="BM164" s="185" t="s">
        <v>818</v>
      </c>
    </row>
    <row r="165" spans="1:65" s="2" customFormat="1" ht="11.25">
      <c r="A165" s="35"/>
      <c r="B165" s="36"/>
      <c r="C165" s="37"/>
      <c r="D165" s="187" t="s">
        <v>153</v>
      </c>
      <c r="E165" s="37"/>
      <c r="F165" s="188" t="s">
        <v>817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153</v>
      </c>
      <c r="AU165" s="18" t="s">
        <v>83</v>
      </c>
    </row>
    <row r="166" spans="1:65" s="2" customFormat="1" ht="16.5" customHeight="1">
      <c r="A166" s="35"/>
      <c r="B166" s="36"/>
      <c r="C166" s="173" t="s">
        <v>250</v>
      </c>
      <c r="D166" s="173" t="s">
        <v>147</v>
      </c>
      <c r="E166" s="174" t="s">
        <v>819</v>
      </c>
      <c r="F166" s="175" t="s">
        <v>820</v>
      </c>
      <c r="G166" s="176" t="s">
        <v>180</v>
      </c>
      <c r="H166" s="177">
        <v>3</v>
      </c>
      <c r="I166" s="178"/>
      <c r="J166" s="179">
        <f>ROUND(I166*H166,2)</f>
        <v>0</v>
      </c>
      <c r="K166" s="180"/>
      <c r="L166" s="40"/>
      <c r="M166" s="181" t="s">
        <v>19</v>
      </c>
      <c r="N166" s="182" t="s">
        <v>44</v>
      </c>
      <c r="O166" s="65"/>
      <c r="P166" s="183">
        <f>O166*H166</f>
        <v>0</v>
      </c>
      <c r="Q166" s="183">
        <v>8.0000000000000004E-4</v>
      </c>
      <c r="R166" s="183">
        <f>Q166*H166</f>
        <v>2.4000000000000002E-3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195</v>
      </c>
      <c r="AT166" s="185" t="s">
        <v>147</v>
      </c>
      <c r="AU166" s="185" t="s">
        <v>83</v>
      </c>
      <c r="AY166" s="18" t="s">
        <v>146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81</v>
      </c>
      <c r="BK166" s="186">
        <f>ROUND(I166*H166,2)</f>
        <v>0</v>
      </c>
      <c r="BL166" s="18" t="s">
        <v>195</v>
      </c>
      <c r="BM166" s="185" t="s">
        <v>821</v>
      </c>
    </row>
    <row r="167" spans="1:65" s="2" customFormat="1" ht="11.25">
      <c r="A167" s="35"/>
      <c r="B167" s="36"/>
      <c r="C167" s="37"/>
      <c r="D167" s="187" t="s">
        <v>153</v>
      </c>
      <c r="E167" s="37"/>
      <c r="F167" s="188" t="s">
        <v>820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153</v>
      </c>
      <c r="AU167" s="18" t="s">
        <v>83</v>
      </c>
    </row>
    <row r="168" spans="1:65" s="13" customFormat="1" ht="11.25">
      <c r="B168" s="192"/>
      <c r="C168" s="193"/>
      <c r="D168" s="187" t="s">
        <v>155</v>
      </c>
      <c r="E168" s="194" t="s">
        <v>19</v>
      </c>
      <c r="F168" s="195" t="s">
        <v>163</v>
      </c>
      <c r="G168" s="193"/>
      <c r="H168" s="196">
        <v>3</v>
      </c>
      <c r="I168" s="197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155</v>
      </c>
      <c r="AU168" s="202" t="s">
        <v>83</v>
      </c>
      <c r="AV168" s="13" t="s">
        <v>83</v>
      </c>
      <c r="AW168" s="13" t="s">
        <v>33</v>
      </c>
      <c r="AX168" s="13" t="s">
        <v>81</v>
      </c>
      <c r="AY168" s="202" t="s">
        <v>146</v>
      </c>
    </row>
    <row r="169" spans="1:65" s="2" customFormat="1" ht="16.5" customHeight="1">
      <c r="A169" s="35"/>
      <c r="B169" s="36"/>
      <c r="C169" s="173" t="s">
        <v>212</v>
      </c>
      <c r="D169" s="173" t="s">
        <v>147</v>
      </c>
      <c r="E169" s="174" t="s">
        <v>822</v>
      </c>
      <c r="F169" s="175" t="s">
        <v>823</v>
      </c>
      <c r="G169" s="176" t="s">
        <v>180</v>
      </c>
      <c r="H169" s="177">
        <v>1</v>
      </c>
      <c r="I169" s="178"/>
      <c r="J169" s="179">
        <f>ROUND(I169*H169,2)</f>
        <v>0</v>
      </c>
      <c r="K169" s="180"/>
      <c r="L169" s="40"/>
      <c r="M169" s="181" t="s">
        <v>19</v>
      </c>
      <c r="N169" s="182" t="s">
        <v>44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195</v>
      </c>
      <c r="AT169" s="185" t="s">
        <v>147</v>
      </c>
      <c r="AU169" s="185" t="s">
        <v>83</v>
      </c>
      <c r="AY169" s="18" t="s">
        <v>146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81</v>
      </c>
      <c r="BK169" s="186">
        <f>ROUND(I169*H169,2)</f>
        <v>0</v>
      </c>
      <c r="BL169" s="18" t="s">
        <v>195</v>
      </c>
      <c r="BM169" s="185" t="s">
        <v>824</v>
      </c>
    </row>
    <row r="170" spans="1:65" s="2" customFormat="1" ht="19.5">
      <c r="A170" s="35"/>
      <c r="B170" s="36"/>
      <c r="C170" s="37"/>
      <c r="D170" s="187" t="s">
        <v>153</v>
      </c>
      <c r="E170" s="37"/>
      <c r="F170" s="188" t="s">
        <v>825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153</v>
      </c>
      <c r="AU170" s="18" t="s">
        <v>83</v>
      </c>
    </row>
    <row r="171" spans="1:65" s="2" customFormat="1" ht="11.25">
      <c r="A171" s="35"/>
      <c r="B171" s="36"/>
      <c r="C171" s="37"/>
      <c r="D171" s="231" t="s">
        <v>417</v>
      </c>
      <c r="E171" s="37"/>
      <c r="F171" s="232" t="s">
        <v>826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417</v>
      </c>
      <c r="AU171" s="18" t="s">
        <v>83</v>
      </c>
    </row>
    <row r="172" spans="1:65" s="13" customFormat="1" ht="11.25">
      <c r="B172" s="192"/>
      <c r="C172" s="193"/>
      <c r="D172" s="187" t="s">
        <v>155</v>
      </c>
      <c r="E172" s="194" t="s">
        <v>19</v>
      </c>
      <c r="F172" s="195" t="s">
        <v>81</v>
      </c>
      <c r="G172" s="193"/>
      <c r="H172" s="196">
        <v>1</v>
      </c>
      <c r="I172" s="197"/>
      <c r="J172" s="193"/>
      <c r="K172" s="193"/>
      <c r="L172" s="198"/>
      <c r="M172" s="199"/>
      <c r="N172" s="200"/>
      <c r="O172" s="200"/>
      <c r="P172" s="200"/>
      <c r="Q172" s="200"/>
      <c r="R172" s="200"/>
      <c r="S172" s="200"/>
      <c r="T172" s="201"/>
      <c r="AT172" s="202" t="s">
        <v>155</v>
      </c>
      <c r="AU172" s="202" t="s">
        <v>83</v>
      </c>
      <c r="AV172" s="13" t="s">
        <v>83</v>
      </c>
      <c r="AW172" s="13" t="s">
        <v>33</v>
      </c>
      <c r="AX172" s="13" t="s">
        <v>81</v>
      </c>
      <c r="AY172" s="202" t="s">
        <v>146</v>
      </c>
    </row>
    <row r="173" spans="1:65" s="2" customFormat="1" ht="24.2" customHeight="1">
      <c r="A173" s="35"/>
      <c r="B173" s="36"/>
      <c r="C173" s="173" t="s">
        <v>257</v>
      </c>
      <c r="D173" s="173" t="s">
        <v>147</v>
      </c>
      <c r="E173" s="174" t="s">
        <v>827</v>
      </c>
      <c r="F173" s="175" t="s">
        <v>828</v>
      </c>
      <c r="G173" s="176" t="s">
        <v>180</v>
      </c>
      <c r="H173" s="177">
        <v>2</v>
      </c>
      <c r="I173" s="178"/>
      <c r="J173" s="179">
        <f>ROUND(I173*H173,2)</f>
        <v>0</v>
      </c>
      <c r="K173" s="180"/>
      <c r="L173" s="40"/>
      <c r="M173" s="181" t="s">
        <v>19</v>
      </c>
      <c r="N173" s="182" t="s">
        <v>44</v>
      </c>
      <c r="O173" s="65"/>
      <c r="P173" s="183">
        <f>O173*H173</f>
        <v>0</v>
      </c>
      <c r="Q173" s="183">
        <v>8.0000000000000004E-4</v>
      </c>
      <c r="R173" s="183">
        <f>Q173*H173</f>
        <v>1.6000000000000001E-3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195</v>
      </c>
      <c r="AT173" s="185" t="s">
        <v>147</v>
      </c>
      <c r="AU173" s="185" t="s">
        <v>83</v>
      </c>
      <c r="AY173" s="18" t="s">
        <v>146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81</v>
      </c>
      <c r="BK173" s="186">
        <f>ROUND(I173*H173,2)</f>
        <v>0</v>
      </c>
      <c r="BL173" s="18" t="s">
        <v>195</v>
      </c>
      <c r="BM173" s="185" t="s">
        <v>829</v>
      </c>
    </row>
    <row r="174" spans="1:65" s="2" customFormat="1" ht="11.25">
      <c r="A174" s="35"/>
      <c r="B174" s="36"/>
      <c r="C174" s="37"/>
      <c r="D174" s="187" t="s">
        <v>153</v>
      </c>
      <c r="E174" s="37"/>
      <c r="F174" s="188" t="s">
        <v>828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153</v>
      </c>
      <c r="AU174" s="18" t="s">
        <v>83</v>
      </c>
    </row>
    <row r="175" spans="1:65" s="13" customFormat="1" ht="11.25">
      <c r="B175" s="192"/>
      <c r="C175" s="193"/>
      <c r="D175" s="187" t="s">
        <v>155</v>
      </c>
      <c r="E175" s="194" t="s">
        <v>19</v>
      </c>
      <c r="F175" s="195" t="s">
        <v>83</v>
      </c>
      <c r="G175" s="193"/>
      <c r="H175" s="196">
        <v>2</v>
      </c>
      <c r="I175" s="197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155</v>
      </c>
      <c r="AU175" s="202" t="s">
        <v>83</v>
      </c>
      <c r="AV175" s="13" t="s">
        <v>83</v>
      </c>
      <c r="AW175" s="13" t="s">
        <v>33</v>
      </c>
      <c r="AX175" s="13" t="s">
        <v>81</v>
      </c>
      <c r="AY175" s="202" t="s">
        <v>146</v>
      </c>
    </row>
    <row r="176" spans="1:65" s="2" customFormat="1" ht="16.5" customHeight="1">
      <c r="A176" s="35"/>
      <c r="B176" s="36"/>
      <c r="C176" s="173" t="s">
        <v>225</v>
      </c>
      <c r="D176" s="173" t="s">
        <v>147</v>
      </c>
      <c r="E176" s="174" t="s">
        <v>830</v>
      </c>
      <c r="F176" s="175" t="s">
        <v>831</v>
      </c>
      <c r="G176" s="176" t="s">
        <v>224</v>
      </c>
      <c r="H176" s="177">
        <v>3</v>
      </c>
      <c r="I176" s="178"/>
      <c r="J176" s="179">
        <f>ROUND(I176*H176,2)</f>
        <v>0</v>
      </c>
      <c r="K176" s="180"/>
      <c r="L176" s="40"/>
      <c r="M176" s="181" t="s">
        <v>19</v>
      </c>
      <c r="N176" s="182" t="s">
        <v>44</v>
      </c>
      <c r="O176" s="65"/>
      <c r="P176" s="183">
        <f>O176*H176</f>
        <v>0</v>
      </c>
      <c r="Q176" s="183">
        <v>0</v>
      </c>
      <c r="R176" s="183">
        <f>Q176*H176</f>
        <v>0</v>
      </c>
      <c r="S176" s="183">
        <v>0</v>
      </c>
      <c r="T176" s="18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5" t="s">
        <v>195</v>
      </c>
      <c r="AT176" s="185" t="s">
        <v>147</v>
      </c>
      <c r="AU176" s="185" t="s">
        <v>83</v>
      </c>
      <c r="AY176" s="18" t="s">
        <v>146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18" t="s">
        <v>81</v>
      </c>
      <c r="BK176" s="186">
        <f>ROUND(I176*H176,2)</f>
        <v>0</v>
      </c>
      <c r="BL176" s="18" t="s">
        <v>195</v>
      </c>
      <c r="BM176" s="185" t="s">
        <v>832</v>
      </c>
    </row>
    <row r="177" spans="1:65" s="2" customFormat="1" ht="11.25">
      <c r="A177" s="35"/>
      <c r="B177" s="36"/>
      <c r="C177" s="37"/>
      <c r="D177" s="187" t="s">
        <v>153</v>
      </c>
      <c r="E177" s="37"/>
      <c r="F177" s="188" t="s">
        <v>833</v>
      </c>
      <c r="G177" s="37"/>
      <c r="H177" s="37"/>
      <c r="I177" s="189"/>
      <c r="J177" s="37"/>
      <c r="K177" s="37"/>
      <c r="L177" s="40"/>
      <c r="M177" s="190"/>
      <c r="N177" s="191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153</v>
      </c>
      <c r="AU177" s="18" t="s">
        <v>83</v>
      </c>
    </row>
    <row r="178" spans="1:65" s="12" customFormat="1" ht="25.9" customHeight="1">
      <c r="B178" s="159"/>
      <c r="C178" s="160"/>
      <c r="D178" s="161" t="s">
        <v>72</v>
      </c>
      <c r="E178" s="162" t="s">
        <v>183</v>
      </c>
      <c r="F178" s="162" t="s">
        <v>394</v>
      </c>
      <c r="G178" s="160"/>
      <c r="H178" s="160"/>
      <c r="I178" s="163"/>
      <c r="J178" s="164">
        <f>BK178</f>
        <v>0</v>
      </c>
      <c r="K178" s="160"/>
      <c r="L178" s="165"/>
      <c r="M178" s="166"/>
      <c r="N178" s="167"/>
      <c r="O178" s="167"/>
      <c r="P178" s="168">
        <f>P179+P214</f>
        <v>0</v>
      </c>
      <c r="Q178" s="167"/>
      <c r="R178" s="168">
        <f>R179+R214</f>
        <v>7.7721210000000003</v>
      </c>
      <c r="S178" s="167"/>
      <c r="T178" s="169">
        <f>T179+T214</f>
        <v>3.12</v>
      </c>
      <c r="AR178" s="170" t="s">
        <v>163</v>
      </c>
      <c r="AT178" s="171" t="s">
        <v>72</v>
      </c>
      <c r="AU178" s="171" t="s">
        <v>73</v>
      </c>
      <c r="AY178" s="170" t="s">
        <v>146</v>
      </c>
      <c r="BK178" s="172">
        <f>BK179+BK214</f>
        <v>0</v>
      </c>
    </row>
    <row r="179" spans="1:65" s="12" customFormat="1" ht="22.9" customHeight="1">
      <c r="B179" s="159"/>
      <c r="C179" s="160"/>
      <c r="D179" s="161" t="s">
        <v>72</v>
      </c>
      <c r="E179" s="225" t="s">
        <v>834</v>
      </c>
      <c r="F179" s="225" t="s">
        <v>835</v>
      </c>
      <c r="G179" s="160"/>
      <c r="H179" s="160"/>
      <c r="I179" s="163"/>
      <c r="J179" s="226">
        <f>BK179</f>
        <v>0</v>
      </c>
      <c r="K179" s="160"/>
      <c r="L179" s="165"/>
      <c r="M179" s="166"/>
      <c r="N179" s="167"/>
      <c r="O179" s="167"/>
      <c r="P179" s="168">
        <f>SUM(P180:P213)</f>
        <v>0</v>
      </c>
      <c r="Q179" s="167"/>
      <c r="R179" s="168">
        <f>SUM(R180:R213)</f>
        <v>7.9408000000000006E-2</v>
      </c>
      <c r="S179" s="167"/>
      <c r="T179" s="169">
        <f>SUM(T180:T213)</f>
        <v>0</v>
      </c>
      <c r="AR179" s="170" t="s">
        <v>163</v>
      </c>
      <c r="AT179" s="171" t="s">
        <v>72</v>
      </c>
      <c r="AU179" s="171" t="s">
        <v>81</v>
      </c>
      <c r="AY179" s="170" t="s">
        <v>146</v>
      </c>
      <c r="BK179" s="172">
        <f>SUM(BK180:BK213)</f>
        <v>0</v>
      </c>
    </row>
    <row r="180" spans="1:65" s="2" customFormat="1" ht="21.75" customHeight="1">
      <c r="A180" s="35"/>
      <c r="B180" s="36"/>
      <c r="C180" s="173" t="s">
        <v>264</v>
      </c>
      <c r="D180" s="173" t="s">
        <v>147</v>
      </c>
      <c r="E180" s="174" t="s">
        <v>836</v>
      </c>
      <c r="F180" s="175" t="s">
        <v>837</v>
      </c>
      <c r="G180" s="176" t="s">
        <v>224</v>
      </c>
      <c r="H180" s="177">
        <v>10</v>
      </c>
      <c r="I180" s="178"/>
      <c r="J180" s="179">
        <f>ROUND(I180*H180,2)</f>
        <v>0</v>
      </c>
      <c r="K180" s="180"/>
      <c r="L180" s="40"/>
      <c r="M180" s="181" t="s">
        <v>19</v>
      </c>
      <c r="N180" s="182" t="s">
        <v>44</v>
      </c>
      <c r="O180" s="65"/>
      <c r="P180" s="183">
        <f>O180*H180</f>
        <v>0</v>
      </c>
      <c r="Q180" s="183">
        <v>0</v>
      </c>
      <c r="R180" s="183">
        <f>Q180*H180</f>
        <v>0</v>
      </c>
      <c r="S180" s="183">
        <v>0</v>
      </c>
      <c r="T180" s="18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5" t="s">
        <v>301</v>
      </c>
      <c r="AT180" s="185" t="s">
        <v>147</v>
      </c>
      <c r="AU180" s="185" t="s">
        <v>83</v>
      </c>
      <c r="AY180" s="18" t="s">
        <v>146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18" t="s">
        <v>81</v>
      </c>
      <c r="BK180" s="186">
        <f>ROUND(I180*H180,2)</f>
        <v>0</v>
      </c>
      <c r="BL180" s="18" t="s">
        <v>301</v>
      </c>
      <c r="BM180" s="185" t="s">
        <v>838</v>
      </c>
    </row>
    <row r="181" spans="1:65" s="2" customFormat="1" ht="19.5">
      <c r="A181" s="35"/>
      <c r="B181" s="36"/>
      <c r="C181" s="37"/>
      <c r="D181" s="187" t="s">
        <v>153</v>
      </c>
      <c r="E181" s="37"/>
      <c r="F181" s="188" t="s">
        <v>839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153</v>
      </c>
      <c r="AU181" s="18" t="s">
        <v>83</v>
      </c>
    </row>
    <row r="182" spans="1:65" s="2" customFormat="1" ht="11.25">
      <c r="A182" s="35"/>
      <c r="B182" s="36"/>
      <c r="C182" s="37"/>
      <c r="D182" s="231" t="s">
        <v>417</v>
      </c>
      <c r="E182" s="37"/>
      <c r="F182" s="232" t="s">
        <v>840</v>
      </c>
      <c r="G182" s="37"/>
      <c r="H182" s="37"/>
      <c r="I182" s="189"/>
      <c r="J182" s="37"/>
      <c r="K182" s="37"/>
      <c r="L182" s="40"/>
      <c r="M182" s="190"/>
      <c r="N182" s="191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417</v>
      </c>
      <c r="AU182" s="18" t="s">
        <v>83</v>
      </c>
    </row>
    <row r="183" spans="1:65" s="2" customFormat="1" ht="16.5" customHeight="1">
      <c r="A183" s="35"/>
      <c r="B183" s="36"/>
      <c r="C183" s="214" t="s">
        <v>229</v>
      </c>
      <c r="D183" s="214" t="s">
        <v>183</v>
      </c>
      <c r="E183" s="215" t="s">
        <v>841</v>
      </c>
      <c r="F183" s="216" t="s">
        <v>842</v>
      </c>
      <c r="G183" s="217" t="s">
        <v>342</v>
      </c>
      <c r="H183" s="218">
        <v>10</v>
      </c>
      <c r="I183" s="219"/>
      <c r="J183" s="220">
        <f>ROUND(I183*H183,2)</f>
        <v>0</v>
      </c>
      <c r="K183" s="221"/>
      <c r="L183" s="222"/>
      <c r="M183" s="223" t="s">
        <v>19</v>
      </c>
      <c r="N183" s="224" t="s">
        <v>44</v>
      </c>
      <c r="O183" s="65"/>
      <c r="P183" s="183">
        <f>O183*H183</f>
        <v>0</v>
      </c>
      <c r="Q183" s="183">
        <v>1E-3</v>
      </c>
      <c r="R183" s="183">
        <f>Q183*H183</f>
        <v>0.01</v>
      </c>
      <c r="S183" s="183">
        <v>0</v>
      </c>
      <c r="T183" s="18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85" t="s">
        <v>843</v>
      </c>
      <c r="AT183" s="185" t="s">
        <v>183</v>
      </c>
      <c r="AU183" s="185" t="s">
        <v>83</v>
      </c>
      <c r="AY183" s="18" t="s">
        <v>146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18" t="s">
        <v>81</v>
      </c>
      <c r="BK183" s="186">
        <f>ROUND(I183*H183,2)</f>
        <v>0</v>
      </c>
      <c r="BL183" s="18" t="s">
        <v>301</v>
      </c>
      <c r="BM183" s="185" t="s">
        <v>844</v>
      </c>
    </row>
    <row r="184" spans="1:65" s="2" customFormat="1" ht="11.25">
      <c r="A184" s="35"/>
      <c r="B184" s="36"/>
      <c r="C184" s="37"/>
      <c r="D184" s="187" t="s">
        <v>153</v>
      </c>
      <c r="E184" s="37"/>
      <c r="F184" s="188" t="s">
        <v>842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153</v>
      </c>
      <c r="AU184" s="18" t="s">
        <v>83</v>
      </c>
    </row>
    <row r="185" spans="1:65" s="2" customFormat="1" ht="16.5" customHeight="1">
      <c r="A185" s="35"/>
      <c r="B185" s="36"/>
      <c r="C185" s="173" t="s">
        <v>273</v>
      </c>
      <c r="D185" s="173" t="s">
        <v>147</v>
      </c>
      <c r="E185" s="174" t="s">
        <v>845</v>
      </c>
      <c r="F185" s="175" t="s">
        <v>846</v>
      </c>
      <c r="G185" s="176" t="s">
        <v>224</v>
      </c>
      <c r="H185" s="177">
        <v>70.2</v>
      </c>
      <c r="I185" s="178"/>
      <c r="J185" s="179">
        <f>ROUND(I185*H185,2)</f>
        <v>0</v>
      </c>
      <c r="K185" s="180"/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195</v>
      </c>
      <c r="AT185" s="185" t="s">
        <v>147</v>
      </c>
      <c r="AU185" s="185" t="s">
        <v>83</v>
      </c>
      <c r="AY185" s="18" t="s">
        <v>146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195</v>
      </c>
      <c r="BM185" s="185" t="s">
        <v>847</v>
      </c>
    </row>
    <row r="186" spans="1:65" s="2" customFormat="1" ht="19.5">
      <c r="A186" s="35"/>
      <c r="B186" s="36"/>
      <c r="C186" s="37"/>
      <c r="D186" s="187" t="s">
        <v>153</v>
      </c>
      <c r="E186" s="37"/>
      <c r="F186" s="188" t="s">
        <v>848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153</v>
      </c>
      <c r="AU186" s="18" t="s">
        <v>83</v>
      </c>
    </row>
    <row r="187" spans="1:65" s="2" customFormat="1" ht="19.5">
      <c r="A187" s="35"/>
      <c r="B187" s="36"/>
      <c r="C187" s="37"/>
      <c r="D187" s="187" t="s">
        <v>425</v>
      </c>
      <c r="E187" s="37"/>
      <c r="F187" s="233" t="s">
        <v>849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425</v>
      </c>
      <c r="AU187" s="18" t="s">
        <v>83</v>
      </c>
    </row>
    <row r="188" spans="1:65" s="13" customFormat="1" ht="11.25">
      <c r="B188" s="192"/>
      <c r="C188" s="193"/>
      <c r="D188" s="187" t="s">
        <v>155</v>
      </c>
      <c r="E188" s="194" t="s">
        <v>19</v>
      </c>
      <c r="F188" s="195" t="s">
        <v>850</v>
      </c>
      <c r="G188" s="193"/>
      <c r="H188" s="196">
        <v>70.2</v>
      </c>
      <c r="I188" s="197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155</v>
      </c>
      <c r="AU188" s="202" t="s">
        <v>83</v>
      </c>
      <c r="AV188" s="13" t="s">
        <v>83</v>
      </c>
      <c r="AW188" s="13" t="s">
        <v>33</v>
      </c>
      <c r="AX188" s="13" t="s">
        <v>81</v>
      </c>
      <c r="AY188" s="202" t="s">
        <v>146</v>
      </c>
    </row>
    <row r="189" spans="1:65" s="2" customFormat="1" ht="16.5" customHeight="1">
      <c r="A189" s="35"/>
      <c r="B189" s="36"/>
      <c r="C189" s="173" t="s">
        <v>232</v>
      </c>
      <c r="D189" s="173" t="s">
        <v>147</v>
      </c>
      <c r="E189" s="174" t="s">
        <v>851</v>
      </c>
      <c r="F189" s="175" t="s">
        <v>852</v>
      </c>
      <c r="G189" s="176" t="s">
        <v>224</v>
      </c>
      <c r="H189" s="177">
        <v>37.200000000000003</v>
      </c>
      <c r="I189" s="178"/>
      <c r="J189" s="179">
        <f>ROUND(I189*H189,2)</f>
        <v>0</v>
      </c>
      <c r="K189" s="180"/>
      <c r="L189" s="40"/>
      <c r="M189" s="181" t="s">
        <v>19</v>
      </c>
      <c r="N189" s="182" t="s">
        <v>44</v>
      </c>
      <c r="O189" s="65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5" t="s">
        <v>301</v>
      </c>
      <c r="AT189" s="185" t="s">
        <v>147</v>
      </c>
      <c r="AU189" s="185" t="s">
        <v>83</v>
      </c>
      <c r="AY189" s="18" t="s">
        <v>146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18" t="s">
        <v>81</v>
      </c>
      <c r="BK189" s="186">
        <f>ROUND(I189*H189,2)</f>
        <v>0</v>
      </c>
      <c r="BL189" s="18" t="s">
        <v>301</v>
      </c>
      <c r="BM189" s="185" t="s">
        <v>853</v>
      </c>
    </row>
    <row r="190" spans="1:65" s="2" customFormat="1" ht="11.25">
      <c r="A190" s="35"/>
      <c r="B190" s="36"/>
      <c r="C190" s="37"/>
      <c r="D190" s="187" t="s">
        <v>153</v>
      </c>
      <c r="E190" s="37"/>
      <c r="F190" s="188" t="s">
        <v>852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153</v>
      </c>
      <c r="AU190" s="18" t="s">
        <v>83</v>
      </c>
    </row>
    <row r="191" spans="1:65" s="2" customFormat="1" ht="19.5">
      <c r="A191" s="35"/>
      <c r="B191" s="36"/>
      <c r="C191" s="37"/>
      <c r="D191" s="187" t="s">
        <v>425</v>
      </c>
      <c r="E191" s="37"/>
      <c r="F191" s="233" t="s">
        <v>849</v>
      </c>
      <c r="G191" s="37"/>
      <c r="H191" s="37"/>
      <c r="I191" s="189"/>
      <c r="J191" s="37"/>
      <c r="K191" s="37"/>
      <c r="L191" s="40"/>
      <c r="M191" s="190"/>
      <c r="N191" s="191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425</v>
      </c>
      <c r="AU191" s="18" t="s">
        <v>83</v>
      </c>
    </row>
    <row r="192" spans="1:65" s="13" customFormat="1" ht="11.25">
      <c r="B192" s="192"/>
      <c r="C192" s="193"/>
      <c r="D192" s="187" t="s">
        <v>155</v>
      </c>
      <c r="E192" s="194" t="s">
        <v>19</v>
      </c>
      <c r="F192" s="195" t="s">
        <v>854</v>
      </c>
      <c r="G192" s="193"/>
      <c r="H192" s="196">
        <v>37.200000000000003</v>
      </c>
      <c r="I192" s="197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155</v>
      </c>
      <c r="AU192" s="202" t="s">
        <v>83</v>
      </c>
      <c r="AV192" s="13" t="s">
        <v>83</v>
      </c>
      <c r="AW192" s="13" t="s">
        <v>33</v>
      </c>
      <c r="AX192" s="13" t="s">
        <v>81</v>
      </c>
      <c r="AY192" s="202" t="s">
        <v>146</v>
      </c>
    </row>
    <row r="193" spans="1:65" s="2" customFormat="1" ht="16.5" customHeight="1">
      <c r="A193" s="35"/>
      <c r="B193" s="36"/>
      <c r="C193" s="214" t="s">
        <v>282</v>
      </c>
      <c r="D193" s="214" t="s">
        <v>183</v>
      </c>
      <c r="E193" s="215" t="s">
        <v>855</v>
      </c>
      <c r="F193" s="216" t="s">
        <v>856</v>
      </c>
      <c r="G193" s="217" t="s">
        <v>224</v>
      </c>
      <c r="H193" s="218">
        <v>37.200000000000003</v>
      </c>
      <c r="I193" s="219"/>
      <c r="J193" s="220">
        <f>ROUND(I193*H193,2)</f>
        <v>0</v>
      </c>
      <c r="K193" s="221"/>
      <c r="L193" s="222"/>
      <c r="M193" s="223" t="s">
        <v>19</v>
      </c>
      <c r="N193" s="224" t="s">
        <v>44</v>
      </c>
      <c r="O193" s="65"/>
      <c r="P193" s="183">
        <f>O193*H193</f>
        <v>0</v>
      </c>
      <c r="Q193" s="183">
        <v>7.2000000000000005E-4</v>
      </c>
      <c r="R193" s="183">
        <f>Q193*H193</f>
        <v>2.6784000000000002E-2</v>
      </c>
      <c r="S193" s="183">
        <v>0</v>
      </c>
      <c r="T193" s="18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5" t="s">
        <v>843</v>
      </c>
      <c r="AT193" s="185" t="s">
        <v>183</v>
      </c>
      <c r="AU193" s="185" t="s">
        <v>83</v>
      </c>
      <c r="AY193" s="18" t="s">
        <v>146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18" t="s">
        <v>81</v>
      </c>
      <c r="BK193" s="186">
        <f>ROUND(I193*H193,2)</f>
        <v>0</v>
      </c>
      <c r="BL193" s="18" t="s">
        <v>301</v>
      </c>
      <c r="BM193" s="185" t="s">
        <v>857</v>
      </c>
    </row>
    <row r="194" spans="1:65" s="2" customFormat="1" ht="11.25">
      <c r="A194" s="35"/>
      <c r="B194" s="36"/>
      <c r="C194" s="37"/>
      <c r="D194" s="187" t="s">
        <v>153</v>
      </c>
      <c r="E194" s="37"/>
      <c r="F194" s="188" t="s">
        <v>858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153</v>
      </c>
      <c r="AU194" s="18" t="s">
        <v>83</v>
      </c>
    </row>
    <row r="195" spans="1:65" s="13" customFormat="1" ht="11.25">
      <c r="B195" s="192"/>
      <c r="C195" s="193"/>
      <c r="D195" s="187" t="s">
        <v>155</v>
      </c>
      <c r="E195" s="194" t="s">
        <v>19</v>
      </c>
      <c r="F195" s="195" t="s">
        <v>859</v>
      </c>
      <c r="G195" s="193"/>
      <c r="H195" s="196">
        <v>37.200000000000003</v>
      </c>
      <c r="I195" s="197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155</v>
      </c>
      <c r="AU195" s="202" t="s">
        <v>83</v>
      </c>
      <c r="AV195" s="13" t="s">
        <v>83</v>
      </c>
      <c r="AW195" s="13" t="s">
        <v>33</v>
      </c>
      <c r="AX195" s="13" t="s">
        <v>81</v>
      </c>
      <c r="AY195" s="202" t="s">
        <v>146</v>
      </c>
    </row>
    <row r="196" spans="1:65" s="2" customFormat="1" ht="16.5" customHeight="1">
      <c r="A196" s="35"/>
      <c r="B196" s="36"/>
      <c r="C196" s="173" t="s">
        <v>236</v>
      </c>
      <c r="D196" s="173" t="s">
        <v>147</v>
      </c>
      <c r="E196" s="174" t="s">
        <v>860</v>
      </c>
      <c r="F196" s="175" t="s">
        <v>861</v>
      </c>
      <c r="G196" s="176" t="s">
        <v>224</v>
      </c>
      <c r="H196" s="177">
        <v>49.2</v>
      </c>
      <c r="I196" s="178"/>
      <c r="J196" s="179">
        <f>ROUND(I196*H196,2)</f>
        <v>0</v>
      </c>
      <c r="K196" s="180"/>
      <c r="L196" s="40"/>
      <c r="M196" s="181" t="s">
        <v>19</v>
      </c>
      <c r="N196" s="182" t="s">
        <v>44</v>
      </c>
      <c r="O196" s="65"/>
      <c r="P196" s="183">
        <f>O196*H196</f>
        <v>0</v>
      </c>
      <c r="Q196" s="183">
        <v>0</v>
      </c>
      <c r="R196" s="183">
        <f>Q196*H196</f>
        <v>0</v>
      </c>
      <c r="S196" s="183">
        <v>0</v>
      </c>
      <c r="T196" s="18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5" t="s">
        <v>301</v>
      </c>
      <c r="AT196" s="185" t="s">
        <v>147</v>
      </c>
      <c r="AU196" s="185" t="s">
        <v>83</v>
      </c>
      <c r="AY196" s="18" t="s">
        <v>146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18" t="s">
        <v>81</v>
      </c>
      <c r="BK196" s="186">
        <f>ROUND(I196*H196,2)</f>
        <v>0</v>
      </c>
      <c r="BL196" s="18" t="s">
        <v>301</v>
      </c>
      <c r="BM196" s="185" t="s">
        <v>862</v>
      </c>
    </row>
    <row r="197" spans="1:65" s="2" customFormat="1" ht="11.25">
      <c r="A197" s="35"/>
      <c r="B197" s="36"/>
      <c r="C197" s="37"/>
      <c r="D197" s="187" t="s">
        <v>153</v>
      </c>
      <c r="E197" s="37"/>
      <c r="F197" s="188" t="s">
        <v>863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153</v>
      </c>
      <c r="AU197" s="18" t="s">
        <v>83</v>
      </c>
    </row>
    <row r="198" spans="1:65" s="2" customFormat="1" ht="19.5">
      <c r="A198" s="35"/>
      <c r="B198" s="36"/>
      <c r="C198" s="37"/>
      <c r="D198" s="187" t="s">
        <v>425</v>
      </c>
      <c r="E198" s="37"/>
      <c r="F198" s="233" t="s">
        <v>849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425</v>
      </c>
      <c r="AU198" s="18" t="s">
        <v>83</v>
      </c>
    </row>
    <row r="199" spans="1:65" s="13" customFormat="1" ht="11.25">
      <c r="B199" s="192"/>
      <c r="C199" s="193"/>
      <c r="D199" s="187" t="s">
        <v>155</v>
      </c>
      <c r="E199" s="194" t="s">
        <v>19</v>
      </c>
      <c r="F199" s="195" t="s">
        <v>864</v>
      </c>
      <c r="G199" s="193"/>
      <c r="H199" s="196">
        <v>49.2</v>
      </c>
      <c r="I199" s="197"/>
      <c r="J199" s="193"/>
      <c r="K199" s="193"/>
      <c r="L199" s="198"/>
      <c r="M199" s="199"/>
      <c r="N199" s="200"/>
      <c r="O199" s="200"/>
      <c r="P199" s="200"/>
      <c r="Q199" s="200"/>
      <c r="R199" s="200"/>
      <c r="S199" s="200"/>
      <c r="T199" s="201"/>
      <c r="AT199" s="202" t="s">
        <v>155</v>
      </c>
      <c r="AU199" s="202" t="s">
        <v>83</v>
      </c>
      <c r="AV199" s="13" t="s">
        <v>83</v>
      </c>
      <c r="AW199" s="13" t="s">
        <v>33</v>
      </c>
      <c r="AX199" s="13" t="s">
        <v>81</v>
      </c>
      <c r="AY199" s="202" t="s">
        <v>146</v>
      </c>
    </row>
    <row r="200" spans="1:65" s="2" customFormat="1" ht="16.5" customHeight="1">
      <c r="A200" s="35"/>
      <c r="B200" s="36"/>
      <c r="C200" s="214" t="s">
        <v>291</v>
      </c>
      <c r="D200" s="214" t="s">
        <v>183</v>
      </c>
      <c r="E200" s="215" t="s">
        <v>865</v>
      </c>
      <c r="F200" s="216" t="s">
        <v>866</v>
      </c>
      <c r="G200" s="217" t="s">
        <v>224</v>
      </c>
      <c r="H200" s="218">
        <v>49.2</v>
      </c>
      <c r="I200" s="219"/>
      <c r="J200" s="220">
        <f>ROUND(I200*H200,2)</f>
        <v>0</v>
      </c>
      <c r="K200" s="221"/>
      <c r="L200" s="222"/>
      <c r="M200" s="223" t="s">
        <v>19</v>
      </c>
      <c r="N200" s="224" t="s">
        <v>44</v>
      </c>
      <c r="O200" s="65"/>
      <c r="P200" s="183">
        <f>O200*H200</f>
        <v>0</v>
      </c>
      <c r="Q200" s="183">
        <v>7.2000000000000005E-4</v>
      </c>
      <c r="R200" s="183">
        <f>Q200*H200</f>
        <v>3.5424000000000004E-2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843</v>
      </c>
      <c r="AT200" s="185" t="s">
        <v>183</v>
      </c>
      <c r="AU200" s="185" t="s">
        <v>83</v>
      </c>
      <c r="AY200" s="18" t="s">
        <v>146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81</v>
      </c>
      <c r="BK200" s="186">
        <f>ROUND(I200*H200,2)</f>
        <v>0</v>
      </c>
      <c r="BL200" s="18" t="s">
        <v>301</v>
      </c>
      <c r="BM200" s="185" t="s">
        <v>867</v>
      </c>
    </row>
    <row r="201" spans="1:65" s="2" customFormat="1" ht="11.25">
      <c r="A201" s="35"/>
      <c r="B201" s="36"/>
      <c r="C201" s="37"/>
      <c r="D201" s="187" t="s">
        <v>153</v>
      </c>
      <c r="E201" s="37"/>
      <c r="F201" s="188" t="s">
        <v>868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153</v>
      </c>
      <c r="AU201" s="18" t="s">
        <v>83</v>
      </c>
    </row>
    <row r="202" spans="1:65" s="2" customFormat="1" ht="29.25">
      <c r="A202" s="35"/>
      <c r="B202" s="36"/>
      <c r="C202" s="37"/>
      <c r="D202" s="187" t="s">
        <v>425</v>
      </c>
      <c r="E202" s="37"/>
      <c r="F202" s="233" t="s">
        <v>869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425</v>
      </c>
      <c r="AU202" s="18" t="s">
        <v>83</v>
      </c>
    </row>
    <row r="203" spans="1:65" s="13" customFormat="1" ht="11.25">
      <c r="B203" s="192"/>
      <c r="C203" s="193"/>
      <c r="D203" s="187" t="s">
        <v>155</v>
      </c>
      <c r="E203" s="194" t="s">
        <v>19</v>
      </c>
      <c r="F203" s="195" t="s">
        <v>793</v>
      </c>
      <c r="G203" s="193"/>
      <c r="H203" s="196">
        <v>49.2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155</v>
      </c>
      <c r="AU203" s="202" t="s">
        <v>83</v>
      </c>
      <c r="AV203" s="13" t="s">
        <v>83</v>
      </c>
      <c r="AW203" s="13" t="s">
        <v>33</v>
      </c>
      <c r="AX203" s="13" t="s">
        <v>81</v>
      </c>
      <c r="AY203" s="202" t="s">
        <v>146</v>
      </c>
    </row>
    <row r="204" spans="1:65" s="2" customFormat="1" ht="16.5" customHeight="1">
      <c r="A204" s="35"/>
      <c r="B204" s="36"/>
      <c r="C204" s="173" t="s">
        <v>240</v>
      </c>
      <c r="D204" s="173" t="s">
        <v>147</v>
      </c>
      <c r="E204" s="174" t="s">
        <v>870</v>
      </c>
      <c r="F204" s="175" t="s">
        <v>871</v>
      </c>
      <c r="G204" s="176" t="s">
        <v>224</v>
      </c>
      <c r="H204" s="177">
        <v>10</v>
      </c>
      <c r="I204" s="178"/>
      <c r="J204" s="179">
        <f>ROUND(I204*H204,2)</f>
        <v>0</v>
      </c>
      <c r="K204" s="180"/>
      <c r="L204" s="40"/>
      <c r="M204" s="181" t="s">
        <v>19</v>
      </c>
      <c r="N204" s="182" t="s">
        <v>44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301</v>
      </c>
      <c r="AT204" s="185" t="s">
        <v>147</v>
      </c>
      <c r="AU204" s="185" t="s">
        <v>83</v>
      </c>
      <c r="AY204" s="18" t="s">
        <v>146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81</v>
      </c>
      <c r="BK204" s="186">
        <f>ROUND(I204*H204,2)</f>
        <v>0</v>
      </c>
      <c r="BL204" s="18" t="s">
        <v>301</v>
      </c>
      <c r="BM204" s="185" t="s">
        <v>872</v>
      </c>
    </row>
    <row r="205" spans="1:65" s="2" customFormat="1" ht="11.25">
      <c r="A205" s="35"/>
      <c r="B205" s="36"/>
      <c r="C205" s="37"/>
      <c r="D205" s="187" t="s">
        <v>153</v>
      </c>
      <c r="E205" s="37"/>
      <c r="F205" s="188" t="s">
        <v>871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153</v>
      </c>
      <c r="AU205" s="18" t="s">
        <v>83</v>
      </c>
    </row>
    <row r="206" spans="1:65" s="13" customFormat="1" ht="11.25">
      <c r="B206" s="192"/>
      <c r="C206" s="193"/>
      <c r="D206" s="187" t="s">
        <v>155</v>
      </c>
      <c r="E206" s="194" t="s">
        <v>19</v>
      </c>
      <c r="F206" s="195" t="s">
        <v>873</v>
      </c>
      <c r="G206" s="193"/>
      <c r="H206" s="196">
        <v>10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155</v>
      </c>
      <c r="AU206" s="202" t="s">
        <v>83</v>
      </c>
      <c r="AV206" s="13" t="s">
        <v>83</v>
      </c>
      <c r="AW206" s="13" t="s">
        <v>33</v>
      </c>
      <c r="AX206" s="13" t="s">
        <v>81</v>
      </c>
      <c r="AY206" s="202" t="s">
        <v>146</v>
      </c>
    </row>
    <row r="207" spans="1:65" s="2" customFormat="1" ht="16.5" customHeight="1">
      <c r="A207" s="35"/>
      <c r="B207" s="36"/>
      <c r="C207" s="214" t="s">
        <v>298</v>
      </c>
      <c r="D207" s="214" t="s">
        <v>183</v>
      </c>
      <c r="E207" s="215" t="s">
        <v>874</v>
      </c>
      <c r="F207" s="216" t="s">
        <v>875</v>
      </c>
      <c r="G207" s="217" t="s">
        <v>224</v>
      </c>
      <c r="H207" s="218">
        <v>10</v>
      </c>
      <c r="I207" s="219"/>
      <c r="J207" s="220">
        <f>ROUND(I207*H207,2)</f>
        <v>0</v>
      </c>
      <c r="K207" s="221"/>
      <c r="L207" s="222"/>
      <c r="M207" s="223" t="s">
        <v>19</v>
      </c>
      <c r="N207" s="224" t="s">
        <v>44</v>
      </c>
      <c r="O207" s="65"/>
      <c r="P207" s="183">
        <f>O207*H207</f>
        <v>0</v>
      </c>
      <c r="Q207" s="183">
        <v>7.2000000000000005E-4</v>
      </c>
      <c r="R207" s="183">
        <f>Q207*H207</f>
        <v>7.2000000000000007E-3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843</v>
      </c>
      <c r="AT207" s="185" t="s">
        <v>183</v>
      </c>
      <c r="AU207" s="185" t="s">
        <v>83</v>
      </c>
      <c r="AY207" s="18" t="s">
        <v>146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81</v>
      </c>
      <c r="BK207" s="186">
        <f>ROUND(I207*H207,2)</f>
        <v>0</v>
      </c>
      <c r="BL207" s="18" t="s">
        <v>301</v>
      </c>
      <c r="BM207" s="185" t="s">
        <v>876</v>
      </c>
    </row>
    <row r="208" spans="1:65" s="2" customFormat="1" ht="11.25">
      <c r="A208" s="35"/>
      <c r="B208" s="36"/>
      <c r="C208" s="37"/>
      <c r="D208" s="187" t="s">
        <v>153</v>
      </c>
      <c r="E208" s="37"/>
      <c r="F208" s="188" t="s">
        <v>877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153</v>
      </c>
      <c r="AU208" s="18" t="s">
        <v>83</v>
      </c>
    </row>
    <row r="209" spans="1:65" s="2" customFormat="1" ht="19.5">
      <c r="A209" s="35"/>
      <c r="B209" s="36"/>
      <c r="C209" s="37"/>
      <c r="D209" s="187" t="s">
        <v>425</v>
      </c>
      <c r="E209" s="37"/>
      <c r="F209" s="233" t="s">
        <v>878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425</v>
      </c>
      <c r="AU209" s="18" t="s">
        <v>83</v>
      </c>
    </row>
    <row r="210" spans="1:65" s="2" customFormat="1" ht="16.5" customHeight="1">
      <c r="A210" s="35"/>
      <c r="B210" s="36"/>
      <c r="C210" s="173" t="s">
        <v>244</v>
      </c>
      <c r="D210" s="173" t="s">
        <v>147</v>
      </c>
      <c r="E210" s="174" t="s">
        <v>879</v>
      </c>
      <c r="F210" s="175" t="s">
        <v>880</v>
      </c>
      <c r="G210" s="176" t="s">
        <v>180</v>
      </c>
      <c r="H210" s="177">
        <v>1</v>
      </c>
      <c r="I210" s="178"/>
      <c r="J210" s="179">
        <f>ROUND(I210*H210,2)</f>
        <v>0</v>
      </c>
      <c r="K210" s="180"/>
      <c r="L210" s="40"/>
      <c r="M210" s="181" t="s">
        <v>19</v>
      </c>
      <c r="N210" s="182" t="s">
        <v>44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301</v>
      </c>
      <c r="AT210" s="185" t="s">
        <v>147</v>
      </c>
      <c r="AU210" s="185" t="s">
        <v>83</v>
      </c>
      <c r="AY210" s="18" t="s">
        <v>146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81</v>
      </c>
      <c r="BK210" s="186">
        <f>ROUND(I210*H210,2)</f>
        <v>0</v>
      </c>
      <c r="BL210" s="18" t="s">
        <v>301</v>
      </c>
      <c r="BM210" s="185" t="s">
        <v>881</v>
      </c>
    </row>
    <row r="211" spans="1:65" s="2" customFormat="1" ht="11.25">
      <c r="A211" s="35"/>
      <c r="B211" s="36"/>
      <c r="C211" s="37"/>
      <c r="D211" s="187" t="s">
        <v>153</v>
      </c>
      <c r="E211" s="37"/>
      <c r="F211" s="188" t="s">
        <v>880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153</v>
      </c>
      <c r="AU211" s="18" t="s">
        <v>83</v>
      </c>
    </row>
    <row r="212" spans="1:65" s="2" customFormat="1" ht="11.25">
      <c r="A212" s="35"/>
      <c r="B212" s="36"/>
      <c r="C212" s="37"/>
      <c r="D212" s="231" t="s">
        <v>417</v>
      </c>
      <c r="E212" s="37"/>
      <c r="F212" s="232" t="s">
        <v>882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417</v>
      </c>
      <c r="AU212" s="18" t="s">
        <v>83</v>
      </c>
    </row>
    <row r="213" spans="1:65" s="13" customFormat="1" ht="11.25">
      <c r="B213" s="192"/>
      <c r="C213" s="193"/>
      <c r="D213" s="187" t="s">
        <v>155</v>
      </c>
      <c r="E213" s="194" t="s">
        <v>19</v>
      </c>
      <c r="F213" s="195" t="s">
        <v>81</v>
      </c>
      <c r="G213" s="193"/>
      <c r="H213" s="196">
        <v>1</v>
      </c>
      <c r="I213" s="197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155</v>
      </c>
      <c r="AU213" s="202" t="s">
        <v>83</v>
      </c>
      <c r="AV213" s="13" t="s">
        <v>83</v>
      </c>
      <c r="AW213" s="13" t="s">
        <v>33</v>
      </c>
      <c r="AX213" s="13" t="s">
        <v>81</v>
      </c>
      <c r="AY213" s="202" t="s">
        <v>146</v>
      </c>
    </row>
    <row r="214" spans="1:65" s="12" customFormat="1" ht="22.9" customHeight="1">
      <c r="B214" s="159"/>
      <c r="C214" s="160"/>
      <c r="D214" s="161" t="s">
        <v>72</v>
      </c>
      <c r="E214" s="225" t="s">
        <v>395</v>
      </c>
      <c r="F214" s="225" t="s">
        <v>396</v>
      </c>
      <c r="G214" s="160"/>
      <c r="H214" s="160"/>
      <c r="I214" s="163"/>
      <c r="J214" s="226">
        <f>BK214</f>
        <v>0</v>
      </c>
      <c r="K214" s="160"/>
      <c r="L214" s="165"/>
      <c r="M214" s="166"/>
      <c r="N214" s="167"/>
      <c r="O214" s="167"/>
      <c r="P214" s="168">
        <f>SUM(P215:P269)</f>
        <v>0</v>
      </c>
      <c r="Q214" s="167"/>
      <c r="R214" s="168">
        <f>SUM(R215:R269)</f>
        <v>7.6927130000000004</v>
      </c>
      <c r="S214" s="167"/>
      <c r="T214" s="169">
        <f>SUM(T215:T269)</f>
        <v>3.12</v>
      </c>
      <c r="AR214" s="170" t="s">
        <v>163</v>
      </c>
      <c r="AT214" s="171" t="s">
        <v>72</v>
      </c>
      <c r="AU214" s="171" t="s">
        <v>81</v>
      </c>
      <c r="AY214" s="170" t="s">
        <v>146</v>
      </c>
      <c r="BK214" s="172">
        <f>SUM(BK215:BK269)</f>
        <v>0</v>
      </c>
    </row>
    <row r="215" spans="1:65" s="2" customFormat="1" ht="16.5" customHeight="1">
      <c r="A215" s="35"/>
      <c r="B215" s="36"/>
      <c r="C215" s="173" t="s">
        <v>305</v>
      </c>
      <c r="D215" s="173" t="s">
        <v>147</v>
      </c>
      <c r="E215" s="174" t="s">
        <v>883</v>
      </c>
      <c r="F215" s="175" t="s">
        <v>884</v>
      </c>
      <c r="G215" s="176" t="s">
        <v>710</v>
      </c>
      <c r="H215" s="177">
        <v>1</v>
      </c>
      <c r="I215" s="178"/>
      <c r="J215" s="179">
        <f>ROUND(I215*H215,2)</f>
        <v>0</v>
      </c>
      <c r="K215" s="180"/>
      <c r="L215" s="40"/>
      <c r="M215" s="181" t="s">
        <v>19</v>
      </c>
      <c r="N215" s="182" t="s">
        <v>44</v>
      </c>
      <c r="O215" s="65"/>
      <c r="P215" s="183">
        <f>O215*H215</f>
        <v>0</v>
      </c>
      <c r="Q215" s="183">
        <v>9.9000000000000008E-3</v>
      </c>
      <c r="R215" s="183">
        <f>Q215*H215</f>
        <v>9.9000000000000008E-3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195</v>
      </c>
      <c r="AT215" s="185" t="s">
        <v>147</v>
      </c>
      <c r="AU215" s="185" t="s">
        <v>83</v>
      </c>
      <c r="AY215" s="18" t="s">
        <v>146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81</v>
      </c>
      <c r="BK215" s="186">
        <f>ROUND(I215*H215,2)</f>
        <v>0</v>
      </c>
      <c r="BL215" s="18" t="s">
        <v>195</v>
      </c>
      <c r="BM215" s="185" t="s">
        <v>885</v>
      </c>
    </row>
    <row r="216" spans="1:65" s="2" customFormat="1" ht="11.25">
      <c r="A216" s="35"/>
      <c r="B216" s="36"/>
      <c r="C216" s="37"/>
      <c r="D216" s="187" t="s">
        <v>153</v>
      </c>
      <c r="E216" s="37"/>
      <c r="F216" s="188" t="s">
        <v>886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153</v>
      </c>
      <c r="AU216" s="18" t="s">
        <v>83</v>
      </c>
    </row>
    <row r="217" spans="1:65" s="13" customFormat="1" ht="11.25">
      <c r="B217" s="192"/>
      <c r="C217" s="193"/>
      <c r="D217" s="187" t="s">
        <v>155</v>
      </c>
      <c r="E217" s="194" t="s">
        <v>19</v>
      </c>
      <c r="F217" s="195" t="s">
        <v>81</v>
      </c>
      <c r="G217" s="193"/>
      <c r="H217" s="196">
        <v>1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155</v>
      </c>
      <c r="AU217" s="202" t="s">
        <v>83</v>
      </c>
      <c r="AV217" s="13" t="s">
        <v>83</v>
      </c>
      <c r="AW217" s="13" t="s">
        <v>33</v>
      </c>
      <c r="AX217" s="13" t="s">
        <v>73</v>
      </c>
      <c r="AY217" s="202" t="s">
        <v>146</v>
      </c>
    </row>
    <row r="218" spans="1:65" s="2" customFormat="1" ht="16.5" customHeight="1">
      <c r="A218" s="35"/>
      <c r="B218" s="36"/>
      <c r="C218" s="173" t="s">
        <v>249</v>
      </c>
      <c r="D218" s="173" t="s">
        <v>147</v>
      </c>
      <c r="E218" s="174" t="s">
        <v>887</v>
      </c>
      <c r="F218" s="175" t="s">
        <v>888</v>
      </c>
      <c r="G218" s="176" t="s">
        <v>150</v>
      </c>
      <c r="H218" s="177">
        <v>3</v>
      </c>
      <c r="I218" s="178"/>
      <c r="J218" s="179">
        <f>ROUND(I218*H218,2)</f>
        <v>0</v>
      </c>
      <c r="K218" s="180"/>
      <c r="L218" s="40"/>
      <c r="M218" s="181" t="s">
        <v>19</v>
      </c>
      <c r="N218" s="182" t="s">
        <v>44</v>
      </c>
      <c r="O218" s="65"/>
      <c r="P218" s="183">
        <f>O218*H218</f>
        <v>0</v>
      </c>
      <c r="Q218" s="183">
        <v>0</v>
      </c>
      <c r="R218" s="183">
        <f>Q218*H218</f>
        <v>0</v>
      </c>
      <c r="S218" s="183">
        <v>0</v>
      </c>
      <c r="T218" s="18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5" t="s">
        <v>151</v>
      </c>
      <c r="AT218" s="185" t="s">
        <v>147</v>
      </c>
      <c r="AU218" s="185" t="s">
        <v>83</v>
      </c>
      <c r="AY218" s="18" t="s">
        <v>146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18" t="s">
        <v>81</v>
      </c>
      <c r="BK218" s="186">
        <f>ROUND(I218*H218,2)</f>
        <v>0</v>
      </c>
      <c r="BL218" s="18" t="s">
        <v>151</v>
      </c>
      <c r="BM218" s="185" t="s">
        <v>889</v>
      </c>
    </row>
    <row r="219" spans="1:65" s="2" customFormat="1" ht="19.5">
      <c r="A219" s="35"/>
      <c r="B219" s="36"/>
      <c r="C219" s="37"/>
      <c r="D219" s="187" t="s">
        <v>153</v>
      </c>
      <c r="E219" s="37"/>
      <c r="F219" s="188" t="s">
        <v>890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153</v>
      </c>
      <c r="AU219" s="18" t="s">
        <v>83</v>
      </c>
    </row>
    <row r="220" spans="1:65" s="13" customFormat="1" ht="11.25">
      <c r="B220" s="192"/>
      <c r="C220" s="193"/>
      <c r="D220" s="187" t="s">
        <v>155</v>
      </c>
      <c r="E220" s="194" t="s">
        <v>19</v>
      </c>
      <c r="F220" s="195" t="s">
        <v>891</v>
      </c>
      <c r="G220" s="193"/>
      <c r="H220" s="196">
        <v>3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155</v>
      </c>
      <c r="AU220" s="202" t="s">
        <v>83</v>
      </c>
      <c r="AV220" s="13" t="s">
        <v>83</v>
      </c>
      <c r="AW220" s="13" t="s">
        <v>33</v>
      </c>
      <c r="AX220" s="13" t="s">
        <v>81</v>
      </c>
      <c r="AY220" s="202" t="s">
        <v>146</v>
      </c>
    </row>
    <row r="221" spans="1:65" s="2" customFormat="1" ht="21.75" customHeight="1">
      <c r="A221" s="35"/>
      <c r="B221" s="36"/>
      <c r="C221" s="173" t="s">
        <v>314</v>
      </c>
      <c r="D221" s="173" t="s">
        <v>147</v>
      </c>
      <c r="E221" s="174" t="s">
        <v>892</v>
      </c>
      <c r="F221" s="175" t="s">
        <v>893</v>
      </c>
      <c r="G221" s="176" t="s">
        <v>150</v>
      </c>
      <c r="H221" s="177">
        <v>3</v>
      </c>
      <c r="I221" s="178"/>
      <c r="J221" s="179">
        <f>ROUND(I221*H221,2)</f>
        <v>0</v>
      </c>
      <c r="K221" s="180"/>
      <c r="L221" s="40"/>
      <c r="M221" s="181" t="s">
        <v>19</v>
      </c>
      <c r="N221" s="182" t="s">
        <v>44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151</v>
      </c>
      <c r="AT221" s="185" t="s">
        <v>147</v>
      </c>
      <c r="AU221" s="185" t="s">
        <v>83</v>
      </c>
      <c r="AY221" s="18" t="s">
        <v>146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81</v>
      </c>
      <c r="BK221" s="186">
        <f>ROUND(I221*H221,2)</f>
        <v>0</v>
      </c>
      <c r="BL221" s="18" t="s">
        <v>151</v>
      </c>
      <c r="BM221" s="185" t="s">
        <v>894</v>
      </c>
    </row>
    <row r="222" spans="1:65" s="2" customFormat="1" ht="19.5">
      <c r="A222" s="35"/>
      <c r="B222" s="36"/>
      <c r="C222" s="37"/>
      <c r="D222" s="187" t="s">
        <v>153</v>
      </c>
      <c r="E222" s="37"/>
      <c r="F222" s="188" t="s">
        <v>895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153</v>
      </c>
      <c r="AU222" s="18" t="s">
        <v>83</v>
      </c>
    </row>
    <row r="223" spans="1:65" s="13" customFormat="1" ht="11.25">
      <c r="B223" s="192"/>
      <c r="C223" s="193"/>
      <c r="D223" s="187" t="s">
        <v>155</v>
      </c>
      <c r="E223" s="194" t="s">
        <v>19</v>
      </c>
      <c r="F223" s="195" t="s">
        <v>163</v>
      </c>
      <c r="G223" s="193"/>
      <c r="H223" s="196">
        <v>3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155</v>
      </c>
      <c r="AU223" s="202" t="s">
        <v>83</v>
      </c>
      <c r="AV223" s="13" t="s">
        <v>83</v>
      </c>
      <c r="AW223" s="13" t="s">
        <v>33</v>
      </c>
      <c r="AX223" s="13" t="s">
        <v>81</v>
      </c>
      <c r="AY223" s="202" t="s">
        <v>146</v>
      </c>
    </row>
    <row r="224" spans="1:65" s="2" customFormat="1" ht="16.5" customHeight="1">
      <c r="A224" s="35"/>
      <c r="B224" s="36"/>
      <c r="C224" s="173" t="s">
        <v>253</v>
      </c>
      <c r="D224" s="173" t="s">
        <v>147</v>
      </c>
      <c r="E224" s="174" t="s">
        <v>896</v>
      </c>
      <c r="F224" s="175" t="s">
        <v>897</v>
      </c>
      <c r="G224" s="176" t="s">
        <v>150</v>
      </c>
      <c r="H224" s="177">
        <v>0.25</v>
      </c>
      <c r="I224" s="178"/>
      <c r="J224" s="179">
        <f>ROUND(I224*H224,2)</f>
        <v>0</v>
      </c>
      <c r="K224" s="180"/>
      <c r="L224" s="40"/>
      <c r="M224" s="181" t="s">
        <v>19</v>
      </c>
      <c r="N224" s="182" t="s">
        <v>44</v>
      </c>
      <c r="O224" s="65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85" t="s">
        <v>151</v>
      </c>
      <c r="AT224" s="185" t="s">
        <v>147</v>
      </c>
      <c r="AU224" s="185" t="s">
        <v>83</v>
      </c>
      <c r="AY224" s="18" t="s">
        <v>146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18" t="s">
        <v>81</v>
      </c>
      <c r="BK224" s="186">
        <f>ROUND(I224*H224,2)</f>
        <v>0</v>
      </c>
      <c r="BL224" s="18" t="s">
        <v>151</v>
      </c>
      <c r="BM224" s="185" t="s">
        <v>898</v>
      </c>
    </row>
    <row r="225" spans="1:65" s="2" customFormat="1" ht="11.25">
      <c r="A225" s="35"/>
      <c r="B225" s="36"/>
      <c r="C225" s="37"/>
      <c r="D225" s="187" t="s">
        <v>153</v>
      </c>
      <c r="E225" s="37"/>
      <c r="F225" s="188" t="s">
        <v>899</v>
      </c>
      <c r="G225" s="37"/>
      <c r="H225" s="37"/>
      <c r="I225" s="189"/>
      <c r="J225" s="37"/>
      <c r="K225" s="37"/>
      <c r="L225" s="40"/>
      <c r="M225" s="190"/>
      <c r="N225" s="191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153</v>
      </c>
      <c r="AU225" s="18" t="s">
        <v>83</v>
      </c>
    </row>
    <row r="226" spans="1:65" s="13" customFormat="1" ht="11.25">
      <c r="B226" s="192"/>
      <c r="C226" s="193"/>
      <c r="D226" s="187" t="s">
        <v>155</v>
      </c>
      <c r="E226" s="194" t="s">
        <v>19</v>
      </c>
      <c r="F226" s="195" t="s">
        <v>900</v>
      </c>
      <c r="G226" s="193"/>
      <c r="H226" s="196">
        <v>0.25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155</v>
      </c>
      <c r="AU226" s="202" t="s">
        <v>83</v>
      </c>
      <c r="AV226" s="13" t="s">
        <v>83</v>
      </c>
      <c r="AW226" s="13" t="s">
        <v>33</v>
      </c>
      <c r="AX226" s="13" t="s">
        <v>81</v>
      </c>
      <c r="AY226" s="202" t="s">
        <v>146</v>
      </c>
    </row>
    <row r="227" spans="1:65" s="2" customFormat="1" ht="16.5" customHeight="1">
      <c r="A227" s="35"/>
      <c r="B227" s="36"/>
      <c r="C227" s="173" t="s">
        <v>326</v>
      </c>
      <c r="D227" s="173" t="s">
        <v>147</v>
      </c>
      <c r="E227" s="174" t="s">
        <v>901</v>
      </c>
      <c r="F227" s="175" t="s">
        <v>902</v>
      </c>
      <c r="G227" s="176" t="s">
        <v>150</v>
      </c>
      <c r="H227" s="177">
        <v>10.4</v>
      </c>
      <c r="I227" s="178"/>
      <c r="J227" s="179">
        <f>ROUND(I227*H227,2)</f>
        <v>0</v>
      </c>
      <c r="K227" s="180"/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301</v>
      </c>
      <c r="AT227" s="185" t="s">
        <v>147</v>
      </c>
      <c r="AU227" s="185" t="s">
        <v>83</v>
      </c>
      <c r="AY227" s="18" t="s">
        <v>146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301</v>
      </c>
      <c r="BM227" s="185" t="s">
        <v>903</v>
      </c>
    </row>
    <row r="228" spans="1:65" s="2" customFormat="1" ht="19.5">
      <c r="A228" s="35"/>
      <c r="B228" s="36"/>
      <c r="C228" s="37"/>
      <c r="D228" s="187" t="s">
        <v>153</v>
      </c>
      <c r="E228" s="37"/>
      <c r="F228" s="188" t="s">
        <v>904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153</v>
      </c>
      <c r="AU228" s="18" t="s">
        <v>83</v>
      </c>
    </row>
    <row r="229" spans="1:65" s="2" customFormat="1" ht="11.25">
      <c r="A229" s="35"/>
      <c r="B229" s="36"/>
      <c r="C229" s="37"/>
      <c r="D229" s="231" t="s">
        <v>417</v>
      </c>
      <c r="E229" s="37"/>
      <c r="F229" s="232" t="s">
        <v>905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417</v>
      </c>
      <c r="AU229" s="18" t="s">
        <v>83</v>
      </c>
    </row>
    <row r="230" spans="1:65" s="13" customFormat="1" ht="11.25">
      <c r="B230" s="192"/>
      <c r="C230" s="193"/>
      <c r="D230" s="187" t="s">
        <v>155</v>
      </c>
      <c r="E230" s="194" t="s">
        <v>19</v>
      </c>
      <c r="F230" s="195" t="s">
        <v>906</v>
      </c>
      <c r="G230" s="193"/>
      <c r="H230" s="196">
        <v>10.4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155</v>
      </c>
      <c r="AU230" s="202" t="s">
        <v>83</v>
      </c>
      <c r="AV230" s="13" t="s">
        <v>83</v>
      </c>
      <c r="AW230" s="13" t="s">
        <v>33</v>
      </c>
      <c r="AX230" s="13" t="s">
        <v>81</v>
      </c>
      <c r="AY230" s="202" t="s">
        <v>146</v>
      </c>
    </row>
    <row r="231" spans="1:65" s="2" customFormat="1" ht="16.5" customHeight="1">
      <c r="A231" s="35"/>
      <c r="B231" s="36"/>
      <c r="C231" s="173" t="s">
        <v>256</v>
      </c>
      <c r="D231" s="173" t="s">
        <v>147</v>
      </c>
      <c r="E231" s="174" t="s">
        <v>907</v>
      </c>
      <c r="F231" s="175" t="s">
        <v>908</v>
      </c>
      <c r="G231" s="176" t="s">
        <v>150</v>
      </c>
      <c r="H231" s="177">
        <v>10.4</v>
      </c>
      <c r="I231" s="178"/>
      <c r="J231" s="179">
        <f>ROUND(I231*H231,2)</f>
        <v>0</v>
      </c>
      <c r="K231" s="180"/>
      <c r="L231" s="40"/>
      <c r="M231" s="181" t="s">
        <v>19</v>
      </c>
      <c r="N231" s="182" t="s">
        <v>44</v>
      </c>
      <c r="O231" s="65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151</v>
      </c>
      <c r="AT231" s="185" t="s">
        <v>147</v>
      </c>
      <c r="AU231" s="185" t="s">
        <v>83</v>
      </c>
      <c r="AY231" s="18" t="s">
        <v>146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81</v>
      </c>
      <c r="BK231" s="186">
        <f>ROUND(I231*H231,2)</f>
        <v>0</v>
      </c>
      <c r="BL231" s="18" t="s">
        <v>151</v>
      </c>
      <c r="BM231" s="185" t="s">
        <v>909</v>
      </c>
    </row>
    <row r="232" spans="1:65" s="2" customFormat="1" ht="19.5">
      <c r="A232" s="35"/>
      <c r="B232" s="36"/>
      <c r="C232" s="37"/>
      <c r="D232" s="187" t="s">
        <v>153</v>
      </c>
      <c r="E232" s="37"/>
      <c r="F232" s="188" t="s">
        <v>910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153</v>
      </c>
      <c r="AU232" s="18" t="s">
        <v>83</v>
      </c>
    </row>
    <row r="233" spans="1:65" s="13" customFormat="1" ht="11.25">
      <c r="B233" s="192"/>
      <c r="C233" s="193"/>
      <c r="D233" s="187" t="s">
        <v>155</v>
      </c>
      <c r="E233" s="194" t="s">
        <v>19</v>
      </c>
      <c r="F233" s="195" t="s">
        <v>911</v>
      </c>
      <c r="G233" s="193"/>
      <c r="H233" s="196">
        <v>10.4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155</v>
      </c>
      <c r="AU233" s="202" t="s">
        <v>83</v>
      </c>
      <c r="AV233" s="13" t="s">
        <v>83</v>
      </c>
      <c r="AW233" s="13" t="s">
        <v>33</v>
      </c>
      <c r="AX233" s="13" t="s">
        <v>81</v>
      </c>
      <c r="AY233" s="202" t="s">
        <v>146</v>
      </c>
    </row>
    <row r="234" spans="1:65" s="2" customFormat="1" ht="16.5" customHeight="1">
      <c r="A234" s="35"/>
      <c r="B234" s="36"/>
      <c r="C234" s="173" t="s">
        <v>336</v>
      </c>
      <c r="D234" s="173" t="s">
        <v>147</v>
      </c>
      <c r="E234" s="174" t="s">
        <v>912</v>
      </c>
      <c r="F234" s="175" t="s">
        <v>913</v>
      </c>
      <c r="G234" s="176" t="s">
        <v>150</v>
      </c>
      <c r="H234" s="177">
        <v>5.8</v>
      </c>
      <c r="I234" s="178"/>
      <c r="J234" s="179">
        <f>ROUND(I234*H234,2)</f>
        <v>0</v>
      </c>
      <c r="K234" s="180"/>
      <c r="L234" s="40"/>
      <c r="M234" s="181" t="s">
        <v>19</v>
      </c>
      <c r="N234" s="182" t="s">
        <v>44</v>
      </c>
      <c r="O234" s="65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151</v>
      </c>
      <c r="AT234" s="185" t="s">
        <v>147</v>
      </c>
      <c r="AU234" s="185" t="s">
        <v>83</v>
      </c>
      <c r="AY234" s="18" t="s">
        <v>146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81</v>
      </c>
      <c r="BK234" s="186">
        <f>ROUND(I234*H234,2)</f>
        <v>0</v>
      </c>
      <c r="BL234" s="18" t="s">
        <v>151</v>
      </c>
      <c r="BM234" s="185" t="s">
        <v>914</v>
      </c>
    </row>
    <row r="235" spans="1:65" s="2" customFormat="1" ht="19.5">
      <c r="A235" s="35"/>
      <c r="B235" s="36"/>
      <c r="C235" s="37"/>
      <c r="D235" s="187" t="s">
        <v>153</v>
      </c>
      <c r="E235" s="37"/>
      <c r="F235" s="188" t="s">
        <v>915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153</v>
      </c>
      <c r="AU235" s="18" t="s">
        <v>83</v>
      </c>
    </row>
    <row r="236" spans="1:65" s="13" customFormat="1" ht="11.25">
      <c r="B236" s="192"/>
      <c r="C236" s="193"/>
      <c r="D236" s="187" t="s">
        <v>155</v>
      </c>
      <c r="E236" s="194" t="s">
        <v>19</v>
      </c>
      <c r="F236" s="195" t="s">
        <v>916</v>
      </c>
      <c r="G236" s="193"/>
      <c r="H236" s="196">
        <v>5.8</v>
      </c>
      <c r="I236" s="197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155</v>
      </c>
      <c r="AU236" s="202" t="s">
        <v>83</v>
      </c>
      <c r="AV236" s="13" t="s">
        <v>83</v>
      </c>
      <c r="AW236" s="13" t="s">
        <v>33</v>
      </c>
      <c r="AX236" s="13" t="s">
        <v>81</v>
      </c>
      <c r="AY236" s="202" t="s">
        <v>146</v>
      </c>
    </row>
    <row r="237" spans="1:65" s="2" customFormat="1" ht="16.5" customHeight="1">
      <c r="A237" s="35"/>
      <c r="B237" s="36"/>
      <c r="C237" s="173" t="s">
        <v>260</v>
      </c>
      <c r="D237" s="173" t="s">
        <v>147</v>
      </c>
      <c r="E237" s="174" t="s">
        <v>917</v>
      </c>
      <c r="F237" s="175" t="s">
        <v>918</v>
      </c>
      <c r="G237" s="176" t="s">
        <v>224</v>
      </c>
      <c r="H237" s="177">
        <v>49.2</v>
      </c>
      <c r="I237" s="178"/>
      <c r="J237" s="179">
        <f>ROUND(I237*H237,2)</f>
        <v>0</v>
      </c>
      <c r="K237" s="180"/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0.15614</v>
      </c>
      <c r="R237" s="183">
        <f>Q237*H237</f>
        <v>7.6820880000000002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301</v>
      </c>
      <c r="AT237" s="185" t="s">
        <v>147</v>
      </c>
      <c r="AU237" s="185" t="s">
        <v>83</v>
      </c>
      <c r="AY237" s="18" t="s">
        <v>146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301</v>
      </c>
      <c r="BM237" s="185" t="s">
        <v>919</v>
      </c>
    </row>
    <row r="238" spans="1:65" s="2" customFormat="1" ht="19.5">
      <c r="A238" s="35"/>
      <c r="B238" s="36"/>
      <c r="C238" s="37"/>
      <c r="D238" s="187" t="s">
        <v>153</v>
      </c>
      <c r="E238" s="37"/>
      <c r="F238" s="188" t="s">
        <v>920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153</v>
      </c>
      <c r="AU238" s="18" t="s">
        <v>83</v>
      </c>
    </row>
    <row r="239" spans="1:65" s="2" customFormat="1" ht="11.25">
      <c r="A239" s="35"/>
      <c r="B239" s="36"/>
      <c r="C239" s="37"/>
      <c r="D239" s="231" t="s">
        <v>417</v>
      </c>
      <c r="E239" s="37"/>
      <c r="F239" s="232" t="s">
        <v>921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417</v>
      </c>
      <c r="AU239" s="18" t="s">
        <v>83</v>
      </c>
    </row>
    <row r="240" spans="1:65" s="13" customFormat="1" ht="11.25">
      <c r="B240" s="192"/>
      <c r="C240" s="193"/>
      <c r="D240" s="187" t="s">
        <v>155</v>
      </c>
      <c r="E240" s="194" t="s">
        <v>19</v>
      </c>
      <c r="F240" s="195" t="s">
        <v>922</v>
      </c>
      <c r="G240" s="193"/>
      <c r="H240" s="196">
        <v>49.2</v>
      </c>
      <c r="I240" s="197"/>
      <c r="J240" s="193"/>
      <c r="K240" s="193"/>
      <c r="L240" s="198"/>
      <c r="M240" s="199"/>
      <c r="N240" s="200"/>
      <c r="O240" s="200"/>
      <c r="P240" s="200"/>
      <c r="Q240" s="200"/>
      <c r="R240" s="200"/>
      <c r="S240" s="200"/>
      <c r="T240" s="201"/>
      <c r="AT240" s="202" t="s">
        <v>155</v>
      </c>
      <c r="AU240" s="202" t="s">
        <v>83</v>
      </c>
      <c r="AV240" s="13" t="s">
        <v>83</v>
      </c>
      <c r="AW240" s="13" t="s">
        <v>33</v>
      </c>
      <c r="AX240" s="13" t="s">
        <v>81</v>
      </c>
      <c r="AY240" s="202" t="s">
        <v>146</v>
      </c>
    </row>
    <row r="241" spans="1:65" s="2" customFormat="1" ht="16.5" customHeight="1">
      <c r="A241" s="35"/>
      <c r="B241" s="36"/>
      <c r="C241" s="173" t="s">
        <v>346</v>
      </c>
      <c r="D241" s="173" t="s">
        <v>147</v>
      </c>
      <c r="E241" s="174" t="s">
        <v>923</v>
      </c>
      <c r="F241" s="175" t="s">
        <v>924</v>
      </c>
      <c r="G241" s="176" t="s">
        <v>150</v>
      </c>
      <c r="H241" s="177">
        <v>5.2</v>
      </c>
      <c r="I241" s="178"/>
      <c r="J241" s="179">
        <f>ROUND(I241*H241,2)</f>
        <v>0</v>
      </c>
      <c r="K241" s="180"/>
      <c r="L241" s="40"/>
      <c r="M241" s="181" t="s">
        <v>19</v>
      </c>
      <c r="N241" s="182" t="s">
        <v>44</v>
      </c>
      <c r="O241" s="65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301</v>
      </c>
      <c r="AT241" s="185" t="s">
        <v>147</v>
      </c>
      <c r="AU241" s="185" t="s">
        <v>83</v>
      </c>
      <c r="AY241" s="18" t="s">
        <v>146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81</v>
      </c>
      <c r="BK241" s="186">
        <f>ROUND(I241*H241,2)</f>
        <v>0</v>
      </c>
      <c r="BL241" s="18" t="s">
        <v>301</v>
      </c>
      <c r="BM241" s="185" t="s">
        <v>925</v>
      </c>
    </row>
    <row r="242" spans="1:65" s="2" customFormat="1" ht="11.25">
      <c r="A242" s="35"/>
      <c r="B242" s="36"/>
      <c r="C242" s="37"/>
      <c r="D242" s="187" t="s">
        <v>153</v>
      </c>
      <c r="E242" s="37"/>
      <c r="F242" s="188" t="s">
        <v>926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153</v>
      </c>
      <c r="AU242" s="18" t="s">
        <v>83</v>
      </c>
    </row>
    <row r="243" spans="1:65" s="13" customFormat="1" ht="11.25">
      <c r="B243" s="192"/>
      <c r="C243" s="193"/>
      <c r="D243" s="187" t="s">
        <v>155</v>
      </c>
      <c r="E243" s="194" t="s">
        <v>19</v>
      </c>
      <c r="F243" s="195" t="s">
        <v>927</v>
      </c>
      <c r="G243" s="193"/>
      <c r="H243" s="196">
        <v>5.2</v>
      </c>
      <c r="I243" s="197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155</v>
      </c>
      <c r="AU243" s="202" t="s">
        <v>83</v>
      </c>
      <c r="AV243" s="13" t="s">
        <v>83</v>
      </c>
      <c r="AW243" s="13" t="s">
        <v>33</v>
      </c>
      <c r="AX243" s="13" t="s">
        <v>81</v>
      </c>
      <c r="AY243" s="202" t="s">
        <v>146</v>
      </c>
    </row>
    <row r="244" spans="1:65" s="2" customFormat="1" ht="16.5" customHeight="1">
      <c r="A244" s="35"/>
      <c r="B244" s="36"/>
      <c r="C244" s="173" t="s">
        <v>263</v>
      </c>
      <c r="D244" s="173" t="s">
        <v>147</v>
      </c>
      <c r="E244" s="174" t="s">
        <v>157</v>
      </c>
      <c r="F244" s="175" t="s">
        <v>158</v>
      </c>
      <c r="G244" s="176" t="s">
        <v>159</v>
      </c>
      <c r="H244" s="177">
        <v>14.5</v>
      </c>
      <c r="I244" s="178"/>
      <c r="J244" s="179">
        <f>ROUND(I244*H244,2)</f>
        <v>0</v>
      </c>
      <c r="K244" s="180"/>
      <c r="L244" s="40"/>
      <c r="M244" s="181" t="s">
        <v>19</v>
      </c>
      <c r="N244" s="182" t="s">
        <v>44</v>
      </c>
      <c r="O244" s="65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151</v>
      </c>
      <c r="AT244" s="185" t="s">
        <v>147</v>
      </c>
      <c r="AU244" s="185" t="s">
        <v>83</v>
      </c>
      <c r="AY244" s="18" t="s">
        <v>146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81</v>
      </c>
      <c r="BK244" s="186">
        <f>ROUND(I244*H244,2)</f>
        <v>0</v>
      </c>
      <c r="BL244" s="18" t="s">
        <v>151</v>
      </c>
      <c r="BM244" s="185" t="s">
        <v>928</v>
      </c>
    </row>
    <row r="245" spans="1:65" s="2" customFormat="1" ht="11.25">
      <c r="A245" s="35"/>
      <c r="B245" s="36"/>
      <c r="C245" s="37"/>
      <c r="D245" s="187" t="s">
        <v>153</v>
      </c>
      <c r="E245" s="37"/>
      <c r="F245" s="188" t="s">
        <v>161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153</v>
      </c>
      <c r="AU245" s="18" t="s">
        <v>83</v>
      </c>
    </row>
    <row r="246" spans="1:65" s="13" customFormat="1" ht="11.25">
      <c r="B246" s="192"/>
      <c r="C246" s="193"/>
      <c r="D246" s="187" t="s">
        <v>155</v>
      </c>
      <c r="E246" s="194" t="s">
        <v>19</v>
      </c>
      <c r="F246" s="195" t="s">
        <v>929</v>
      </c>
      <c r="G246" s="193"/>
      <c r="H246" s="196">
        <v>14.5</v>
      </c>
      <c r="I246" s="197"/>
      <c r="J246" s="193"/>
      <c r="K246" s="193"/>
      <c r="L246" s="198"/>
      <c r="M246" s="199"/>
      <c r="N246" s="200"/>
      <c r="O246" s="200"/>
      <c r="P246" s="200"/>
      <c r="Q246" s="200"/>
      <c r="R246" s="200"/>
      <c r="S246" s="200"/>
      <c r="T246" s="201"/>
      <c r="AT246" s="202" t="s">
        <v>155</v>
      </c>
      <c r="AU246" s="202" t="s">
        <v>83</v>
      </c>
      <c r="AV246" s="13" t="s">
        <v>83</v>
      </c>
      <c r="AW246" s="13" t="s">
        <v>33</v>
      </c>
      <c r="AX246" s="13" t="s">
        <v>81</v>
      </c>
      <c r="AY246" s="202" t="s">
        <v>146</v>
      </c>
    </row>
    <row r="247" spans="1:65" s="2" customFormat="1" ht="16.5" customHeight="1">
      <c r="A247" s="35"/>
      <c r="B247" s="36"/>
      <c r="C247" s="173" t="s">
        <v>353</v>
      </c>
      <c r="D247" s="173" t="s">
        <v>147</v>
      </c>
      <c r="E247" s="174" t="s">
        <v>930</v>
      </c>
      <c r="F247" s="175" t="s">
        <v>931</v>
      </c>
      <c r="G247" s="176" t="s">
        <v>159</v>
      </c>
      <c r="H247" s="177">
        <v>12</v>
      </c>
      <c r="I247" s="178"/>
      <c r="J247" s="179">
        <f>ROUND(I247*H247,2)</f>
        <v>0</v>
      </c>
      <c r="K247" s="180"/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0.26</v>
      </c>
      <c r="T247" s="184">
        <f>S247*H247</f>
        <v>3.12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151</v>
      </c>
      <c r="AT247" s="185" t="s">
        <v>147</v>
      </c>
      <c r="AU247" s="185" t="s">
        <v>83</v>
      </c>
      <c r="AY247" s="18" t="s">
        <v>146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151</v>
      </c>
      <c r="BM247" s="185" t="s">
        <v>932</v>
      </c>
    </row>
    <row r="248" spans="1:65" s="2" customFormat="1" ht="19.5">
      <c r="A248" s="35"/>
      <c r="B248" s="36"/>
      <c r="C248" s="37"/>
      <c r="D248" s="187" t="s">
        <v>153</v>
      </c>
      <c r="E248" s="37"/>
      <c r="F248" s="188" t="s">
        <v>933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153</v>
      </c>
      <c r="AU248" s="18" t="s">
        <v>83</v>
      </c>
    </row>
    <row r="249" spans="1:65" s="2" customFormat="1" ht="11.25">
      <c r="A249" s="35"/>
      <c r="B249" s="36"/>
      <c r="C249" s="37"/>
      <c r="D249" s="231" t="s">
        <v>417</v>
      </c>
      <c r="E249" s="37"/>
      <c r="F249" s="232" t="s">
        <v>934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417</v>
      </c>
      <c r="AU249" s="18" t="s">
        <v>83</v>
      </c>
    </row>
    <row r="250" spans="1:65" s="13" customFormat="1" ht="11.25">
      <c r="B250" s="192"/>
      <c r="C250" s="193"/>
      <c r="D250" s="187" t="s">
        <v>155</v>
      </c>
      <c r="E250" s="194" t="s">
        <v>19</v>
      </c>
      <c r="F250" s="195" t="s">
        <v>935</v>
      </c>
      <c r="G250" s="193"/>
      <c r="H250" s="196">
        <v>12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155</v>
      </c>
      <c r="AU250" s="202" t="s">
        <v>83</v>
      </c>
      <c r="AV250" s="13" t="s">
        <v>83</v>
      </c>
      <c r="AW250" s="13" t="s">
        <v>33</v>
      </c>
      <c r="AX250" s="13" t="s">
        <v>81</v>
      </c>
      <c r="AY250" s="202" t="s">
        <v>146</v>
      </c>
    </row>
    <row r="251" spans="1:65" s="2" customFormat="1" ht="16.5" customHeight="1">
      <c r="A251" s="35"/>
      <c r="B251" s="36"/>
      <c r="C251" s="173" t="s">
        <v>267</v>
      </c>
      <c r="D251" s="173" t="s">
        <v>147</v>
      </c>
      <c r="E251" s="174" t="s">
        <v>420</v>
      </c>
      <c r="F251" s="175" t="s">
        <v>421</v>
      </c>
      <c r="G251" s="176" t="s">
        <v>150</v>
      </c>
      <c r="H251" s="177">
        <v>5</v>
      </c>
      <c r="I251" s="178"/>
      <c r="J251" s="179">
        <f>ROUND(I251*H251,2)</f>
        <v>0</v>
      </c>
      <c r="K251" s="180"/>
      <c r="L251" s="40"/>
      <c r="M251" s="181" t="s">
        <v>19</v>
      </c>
      <c r="N251" s="182" t="s">
        <v>44</v>
      </c>
      <c r="O251" s="65"/>
      <c r="P251" s="183">
        <f>O251*H251</f>
        <v>0</v>
      </c>
      <c r="Q251" s="183">
        <v>0</v>
      </c>
      <c r="R251" s="183">
        <f>Q251*H251</f>
        <v>0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151</v>
      </c>
      <c r="AT251" s="185" t="s">
        <v>147</v>
      </c>
      <c r="AU251" s="185" t="s">
        <v>83</v>
      </c>
      <c r="AY251" s="18" t="s">
        <v>146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81</v>
      </c>
      <c r="BK251" s="186">
        <f>ROUND(I251*H251,2)</f>
        <v>0</v>
      </c>
      <c r="BL251" s="18" t="s">
        <v>151</v>
      </c>
      <c r="BM251" s="185" t="s">
        <v>936</v>
      </c>
    </row>
    <row r="252" spans="1:65" s="2" customFormat="1" ht="11.25">
      <c r="A252" s="35"/>
      <c r="B252" s="36"/>
      <c r="C252" s="37"/>
      <c r="D252" s="187" t="s">
        <v>153</v>
      </c>
      <c r="E252" s="37"/>
      <c r="F252" s="188" t="s">
        <v>423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153</v>
      </c>
      <c r="AU252" s="18" t="s">
        <v>83</v>
      </c>
    </row>
    <row r="253" spans="1:65" s="2" customFormat="1" ht="11.25">
      <c r="A253" s="35"/>
      <c r="B253" s="36"/>
      <c r="C253" s="37"/>
      <c r="D253" s="231" t="s">
        <v>417</v>
      </c>
      <c r="E253" s="37"/>
      <c r="F253" s="232" t="s">
        <v>424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417</v>
      </c>
      <c r="AU253" s="18" t="s">
        <v>83</v>
      </c>
    </row>
    <row r="254" spans="1:65" s="2" customFormat="1" ht="29.25">
      <c r="A254" s="35"/>
      <c r="B254" s="36"/>
      <c r="C254" s="37"/>
      <c r="D254" s="187" t="s">
        <v>425</v>
      </c>
      <c r="E254" s="37"/>
      <c r="F254" s="233" t="s">
        <v>937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425</v>
      </c>
      <c r="AU254" s="18" t="s">
        <v>83</v>
      </c>
    </row>
    <row r="255" spans="1:65" s="13" customFormat="1" ht="11.25">
      <c r="B255" s="192"/>
      <c r="C255" s="193"/>
      <c r="D255" s="187" t="s">
        <v>155</v>
      </c>
      <c r="E255" s="194" t="s">
        <v>19</v>
      </c>
      <c r="F255" s="195" t="s">
        <v>938</v>
      </c>
      <c r="G255" s="193"/>
      <c r="H255" s="196">
        <v>5</v>
      </c>
      <c r="I255" s="197"/>
      <c r="J255" s="193"/>
      <c r="K255" s="193"/>
      <c r="L255" s="198"/>
      <c r="M255" s="199"/>
      <c r="N255" s="200"/>
      <c r="O255" s="200"/>
      <c r="P255" s="200"/>
      <c r="Q255" s="200"/>
      <c r="R255" s="200"/>
      <c r="S255" s="200"/>
      <c r="T255" s="201"/>
      <c r="AT255" s="202" t="s">
        <v>155</v>
      </c>
      <c r="AU255" s="202" t="s">
        <v>83</v>
      </c>
      <c r="AV255" s="13" t="s">
        <v>83</v>
      </c>
      <c r="AW255" s="13" t="s">
        <v>33</v>
      </c>
      <c r="AX255" s="13" t="s">
        <v>81</v>
      </c>
      <c r="AY255" s="202" t="s">
        <v>146</v>
      </c>
    </row>
    <row r="256" spans="1:65" s="2" customFormat="1" ht="16.5" customHeight="1">
      <c r="A256" s="35"/>
      <c r="B256" s="36"/>
      <c r="C256" s="173" t="s">
        <v>362</v>
      </c>
      <c r="D256" s="173" t="s">
        <v>147</v>
      </c>
      <c r="E256" s="174" t="s">
        <v>939</v>
      </c>
      <c r="F256" s="175" t="s">
        <v>940</v>
      </c>
      <c r="G256" s="176" t="s">
        <v>180</v>
      </c>
      <c r="H256" s="177">
        <v>6</v>
      </c>
      <c r="I256" s="178"/>
      <c r="J256" s="179">
        <f>ROUND(I256*H256,2)</f>
        <v>0</v>
      </c>
      <c r="K256" s="180"/>
      <c r="L256" s="40"/>
      <c r="M256" s="181" t="s">
        <v>19</v>
      </c>
      <c r="N256" s="182" t="s">
        <v>44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151</v>
      </c>
      <c r="AT256" s="185" t="s">
        <v>147</v>
      </c>
      <c r="AU256" s="185" t="s">
        <v>83</v>
      </c>
      <c r="AY256" s="18" t="s">
        <v>146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81</v>
      </c>
      <c r="BK256" s="186">
        <f>ROUND(I256*H256,2)</f>
        <v>0</v>
      </c>
      <c r="BL256" s="18" t="s">
        <v>151</v>
      </c>
      <c r="BM256" s="185" t="s">
        <v>941</v>
      </c>
    </row>
    <row r="257" spans="1:65" s="2" customFormat="1" ht="11.25">
      <c r="A257" s="35"/>
      <c r="B257" s="36"/>
      <c r="C257" s="37"/>
      <c r="D257" s="187" t="s">
        <v>153</v>
      </c>
      <c r="E257" s="37"/>
      <c r="F257" s="188" t="s">
        <v>940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153</v>
      </c>
      <c r="AU257" s="18" t="s">
        <v>83</v>
      </c>
    </row>
    <row r="258" spans="1:65" s="13" customFormat="1" ht="11.25">
      <c r="B258" s="192"/>
      <c r="C258" s="193"/>
      <c r="D258" s="187" t="s">
        <v>155</v>
      </c>
      <c r="E258" s="194" t="s">
        <v>19</v>
      </c>
      <c r="F258" s="195" t="s">
        <v>942</v>
      </c>
      <c r="G258" s="193"/>
      <c r="H258" s="196">
        <v>6</v>
      </c>
      <c r="I258" s="197"/>
      <c r="J258" s="193"/>
      <c r="K258" s="193"/>
      <c r="L258" s="198"/>
      <c r="M258" s="199"/>
      <c r="N258" s="200"/>
      <c r="O258" s="200"/>
      <c r="P258" s="200"/>
      <c r="Q258" s="200"/>
      <c r="R258" s="200"/>
      <c r="S258" s="200"/>
      <c r="T258" s="201"/>
      <c r="AT258" s="202" t="s">
        <v>155</v>
      </c>
      <c r="AU258" s="202" t="s">
        <v>83</v>
      </c>
      <c r="AV258" s="13" t="s">
        <v>83</v>
      </c>
      <c r="AW258" s="13" t="s">
        <v>33</v>
      </c>
      <c r="AX258" s="13" t="s">
        <v>81</v>
      </c>
      <c r="AY258" s="202" t="s">
        <v>146</v>
      </c>
    </row>
    <row r="259" spans="1:65" s="2" customFormat="1" ht="16.5" customHeight="1">
      <c r="A259" s="35"/>
      <c r="B259" s="36"/>
      <c r="C259" s="173" t="s">
        <v>270</v>
      </c>
      <c r="D259" s="173" t="s">
        <v>147</v>
      </c>
      <c r="E259" s="174" t="s">
        <v>467</v>
      </c>
      <c r="F259" s="175" t="s">
        <v>468</v>
      </c>
      <c r="G259" s="176" t="s">
        <v>159</v>
      </c>
      <c r="H259" s="177">
        <v>14.5</v>
      </c>
      <c r="I259" s="178"/>
      <c r="J259" s="179">
        <f>ROUND(I259*H259,2)</f>
        <v>0</v>
      </c>
      <c r="K259" s="180"/>
      <c r="L259" s="40"/>
      <c r="M259" s="181" t="s">
        <v>19</v>
      </c>
      <c r="N259" s="182" t="s">
        <v>44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151</v>
      </c>
      <c r="AT259" s="185" t="s">
        <v>147</v>
      </c>
      <c r="AU259" s="185" t="s">
        <v>83</v>
      </c>
      <c r="AY259" s="18" t="s">
        <v>146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81</v>
      </c>
      <c r="BK259" s="186">
        <f>ROUND(I259*H259,2)</f>
        <v>0</v>
      </c>
      <c r="BL259" s="18" t="s">
        <v>151</v>
      </c>
      <c r="BM259" s="185" t="s">
        <v>943</v>
      </c>
    </row>
    <row r="260" spans="1:65" s="2" customFormat="1" ht="11.25">
      <c r="A260" s="35"/>
      <c r="B260" s="36"/>
      <c r="C260" s="37"/>
      <c r="D260" s="187" t="s">
        <v>153</v>
      </c>
      <c r="E260" s="37"/>
      <c r="F260" s="188" t="s">
        <v>470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153</v>
      </c>
      <c r="AU260" s="18" t="s">
        <v>83</v>
      </c>
    </row>
    <row r="261" spans="1:65" s="2" customFormat="1" ht="11.25">
      <c r="A261" s="35"/>
      <c r="B261" s="36"/>
      <c r="C261" s="37"/>
      <c r="D261" s="231" t="s">
        <v>417</v>
      </c>
      <c r="E261" s="37"/>
      <c r="F261" s="232" t="s">
        <v>471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417</v>
      </c>
      <c r="AU261" s="18" t="s">
        <v>83</v>
      </c>
    </row>
    <row r="262" spans="1:65" s="13" customFormat="1" ht="11.25">
      <c r="B262" s="192"/>
      <c r="C262" s="193"/>
      <c r="D262" s="187" t="s">
        <v>155</v>
      </c>
      <c r="E262" s="194" t="s">
        <v>19</v>
      </c>
      <c r="F262" s="195" t="s">
        <v>944</v>
      </c>
      <c r="G262" s="193"/>
      <c r="H262" s="196">
        <v>14.5</v>
      </c>
      <c r="I262" s="197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155</v>
      </c>
      <c r="AU262" s="202" t="s">
        <v>83</v>
      </c>
      <c r="AV262" s="13" t="s">
        <v>83</v>
      </c>
      <c r="AW262" s="13" t="s">
        <v>33</v>
      </c>
      <c r="AX262" s="13" t="s">
        <v>81</v>
      </c>
      <c r="AY262" s="202" t="s">
        <v>146</v>
      </c>
    </row>
    <row r="263" spans="1:65" s="2" customFormat="1" ht="16.5" customHeight="1">
      <c r="A263" s="35"/>
      <c r="B263" s="36"/>
      <c r="C263" s="214" t="s">
        <v>369</v>
      </c>
      <c r="D263" s="214" t="s">
        <v>183</v>
      </c>
      <c r="E263" s="215" t="s">
        <v>473</v>
      </c>
      <c r="F263" s="216" t="s">
        <v>474</v>
      </c>
      <c r="G263" s="217" t="s">
        <v>342</v>
      </c>
      <c r="H263" s="218">
        <v>0.72499999999999998</v>
      </c>
      <c r="I263" s="219"/>
      <c r="J263" s="220">
        <f>ROUND(I263*H263,2)</f>
        <v>0</v>
      </c>
      <c r="K263" s="221"/>
      <c r="L263" s="222"/>
      <c r="M263" s="223" t="s">
        <v>19</v>
      </c>
      <c r="N263" s="224" t="s">
        <v>44</v>
      </c>
      <c r="O263" s="65"/>
      <c r="P263" s="183">
        <f>O263*H263</f>
        <v>0</v>
      </c>
      <c r="Q263" s="183">
        <v>1E-3</v>
      </c>
      <c r="R263" s="183">
        <f>Q263*H263</f>
        <v>7.2499999999999995E-4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175</v>
      </c>
      <c r="AT263" s="185" t="s">
        <v>183</v>
      </c>
      <c r="AU263" s="185" t="s">
        <v>83</v>
      </c>
      <c r="AY263" s="18" t="s">
        <v>146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81</v>
      </c>
      <c r="BK263" s="186">
        <f>ROUND(I263*H263,2)</f>
        <v>0</v>
      </c>
      <c r="BL263" s="18" t="s">
        <v>151</v>
      </c>
      <c r="BM263" s="185" t="s">
        <v>945</v>
      </c>
    </row>
    <row r="264" spans="1:65" s="2" customFormat="1" ht="11.25">
      <c r="A264" s="35"/>
      <c r="B264" s="36"/>
      <c r="C264" s="37"/>
      <c r="D264" s="187" t="s">
        <v>153</v>
      </c>
      <c r="E264" s="37"/>
      <c r="F264" s="188" t="s">
        <v>474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153</v>
      </c>
      <c r="AU264" s="18" t="s">
        <v>83</v>
      </c>
    </row>
    <row r="265" spans="1:65" s="13" customFormat="1" ht="11.25">
      <c r="B265" s="192"/>
      <c r="C265" s="193"/>
      <c r="D265" s="187" t="s">
        <v>155</v>
      </c>
      <c r="E265" s="194" t="s">
        <v>19</v>
      </c>
      <c r="F265" s="195" t="s">
        <v>946</v>
      </c>
      <c r="G265" s="193"/>
      <c r="H265" s="196">
        <v>0.72499999999999998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155</v>
      </c>
      <c r="AU265" s="202" t="s">
        <v>83</v>
      </c>
      <c r="AV265" s="13" t="s">
        <v>83</v>
      </c>
      <c r="AW265" s="13" t="s">
        <v>33</v>
      </c>
      <c r="AX265" s="13" t="s">
        <v>73</v>
      </c>
      <c r="AY265" s="202" t="s">
        <v>146</v>
      </c>
    </row>
    <row r="266" spans="1:65" s="2" customFormat="1" ht="16.5" customHeight="1">
      <c r="A266" s="35"/>
      <c r="B266" s="36"/>
      <c r="C266" s="173" t="s">
        <v>276</v>
      </c>
      <c r="D266" s="173" t="s">
        <v>147</v>
      </c>
      <c r="E266" s="174" t="s">
        <v>477</v>
      </c>
      <c r="F266" s="175" t="s">
        <v>478</v>
      </c>
      <c r="G266" s="176" t="s">
        <v>159</v>
      </c>
      <c r="H266" s="177">
        <v>12</v>
      </c>
      <c r="I266" s="178"/>
      <c r="J266" s="179">
        <f>ROUND(I266*H266,2)</f>
        <v>0</v>
      </c>
      <c r="K266" s="180"/>
      <c r="L266" s="40"/>
      <c r="M266" s="181" t="s">
        <v>19</v>
      </c>
      <c r="N266" s="182" t="s">
        <v>44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151</v>
      </c>
      <c r="AT266" s="185" t="s">
        <v>147</v>
      </c>
      <c r="AU266" s="185" t="s">
        <v>83</v>
      </c>
      <c r="AY266" s="18" t="s">
        <v>146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81</v>
      </c>
      <c r="BK266" s="186">
        <f>ROUND(I266*H266,2)</f>
        <v>0</v>
      </c>
      <c r="BL266" s="18" t="s">
        <v>151</v>
      </c>
      <c r="BM266" s="185" t="s">
        <v>947</v>
      </c>
    </row>
    <row r="267" spans="1:65" s="2" customFormat="1" ht="11.25">
      <c r="A267" s="35"/>
      <c r="B267" s="36"/>
      <c r="C267" s="37"/>
      <c r="D267" s="187" t="s">
        <v>153</v>
      </c>
      <c r="E267" s="37"/>
      <c r="F267" s="188" t="s">
        <v>480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153</v>
      </c>
      <c r="AU267" s="18" t="s">
        <v>83</v>
      </c>
    </row>
    <row r="268" spans="1:65" s="2" customFormat="1" ht="19.5">
      <c r="A268" s="35"/>
      <c r="B268" s="36"/>
      <c r="C268" s="37"/>
      <c r="D268" s="187" t="s">
        <v>425</v>
      </c>
      <c r="E268" s="37"/>
      <c r="F268" s="233" t="s">
        <v>481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425</v>
      </c>
      <c r="AU268" s="18" t="s">
        <v>83</v>
      </c>
    </row>
    <row r="269" spans="1:65" s="13" customFormat="1" ht="11.25">
      <c r="B269" s="192"/>
      <c r="C269" s="193"/>
      <c r="D269" s="187" t="s">
        <v>155</v>
      </c>
      <c r="E269" s="194" t="s">
        <v>19</v>
      </c>
      <c r="F269" s="195" t="s">
        <v>186</v>
      </c>
      <c r="G269" s="193"/>
      <c r="H269" s="196">
        <v>12</v>
      </c>
      <c r="I269" s="197"/>
      <c r="J269" s="193"/>
      <c r="K269" s="193"/>
      <c r="L269" s="198"/>
      <c r="M269" s="234"/>
      <c r="N269" s="235"/>
      <c r="O269" s="235"/>
      <c r="P269" s="235"/>
      <c r="Q269" s="235"/>
      <c r="R269" s="235"/>
      <c r="S269" s="235"/>
      <c r="T269" s="236"/>
      <c r="AT269" s="202" t="s">
        <v>155</v>
      </c>
      <c r="AU269" s="202" t="s">
        <v>83</v>
      </c>
      <c r="AV269" s="13" t="s">
        <v>83</v>
      </c>
      <c r="AW269" s="13" t="s">
        <v>33</v>
      </c>
      <c r="AX269" s="13" t="s">
        <v>81</v>
      </c>
      <c r="AY269" s="202" t="s">
        <v>146</v>
      </c>
    </row>
    <row r="270" spans="1:65" s="2" customFormat="1" ht="6.95" customHeight="1">
      <c r="A270" s="35"/>
      <c r="B270" s="48"/>
      <c r="C270" s="49"/>
      <c r="D270" s="49"/>
      <c r="E270" s="49"/>
      <c r="F270" s="49"/>
      <c r="G270" s="49"/>
      <c r="H270" s="49"/>
      <c r="I270" s="49"/>
      <c r="J270" s="49"/>
      <c r="K270" s="49"/>
      <c r="L270" s="40"/>
      <c r="M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</row>
  </sheetData>
  <sheetProtection algorithmName="SHA-512" hashValue="v0jcop+S8hNUEedLl9U8jyt9ygqSwLjxdXHQ62frD1vKpRt/MhSLQ8+pEcTizMC84fIn2qs4BdWOj5xAft4FRg==" saltValue="K4HToQdvOwLHXVDRxcTC/8sw1RvEQGQqtvetYEVdlwqjcYhINmELGQ6e5zhjL9iOu+q1v/mHpu1z7kmAIzV4Gw==" spinCount="100000" sheet="1" objects="1" scenarios="1" formatColumns="0" formatRows="0" autoFilter="0"/>
  <autoFilter ref="C88:K26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7" r:id="rId1"/>
    <hyperlink ref="F111" r:id="rId2"/>
    <hyperlink ref="F115" r:id="rId3"/>
    <hyperlink ref="F121" r:id="rId4"/>
    <hyperlink ref="F135" r:id="rId5"/>
    <hyperlink ref="F142" r:id="rId6"/>
    <hyperlink ref="F171" r:id="rId7"/>
    <hyperlink ref="F182" r:id="rId8"/>
    <hyperlink ref="F212" r:id="rId9"/>
    <hyperlink ref="F229" r:id="rId10"/>
    <hyperlink ref="F239" r:id="rId11"/>
    <hyperlink ref="F249" r:id="rId12"/>
    <hyperlink ref="F253" r:id="rId13"/>
    <hyperlink ref="F261" r:id="rId1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8" t="s">
        <v>98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4" t="str">
        <f>'Rekapitulace stavby'!K6</f>
        <v>Projektová dokumentace pro hospodářská zvířata - rozšíření psího útulku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06" t="s">
        <v>104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948</v>
      </c>
      <c r="F9" s="377"/>
      <c r="G9" s="377"/>
      <c r="H9" s="37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106</v>
      </c>
      <c r="G12" s="35"/>
      <c r="H12" s="35"/>
      <c r="I12" s="106" t="s">
        <v>23</v>
      </c>
      <c r="J12" s="109" t="str">
        <f>'Rekapitulace stavby'!AN8</f>
        <v>31. 3. 2022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tr">
        <f>IF('Rekapitulace stavby'!AN10="","",'Rekapitulace stavby'!AN10)</f>
        <v/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tr">
        <f>IF('Rekapitulace stavby'!E11="","",'Rekapitulace stavby'!E11)</f>
        <v>Město Kolín</v>
      </c>
      <c r="F15" s="35"/>
      <c r="G15" s="35"/>
      <c r="H15" s="35"/>
      <c r="I15" s="106" t="s">
        <v>28</v>
      </c>
      <c r="J15" s="108" t="str">
        <f>IF('Rekapitulace stavby'!AN11="","",'Rekapitulace stavby'!AN11)</f>
        <v/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>Lucie Dvořáková</v>
      </c>
      <c r="F21" s="35"/>
      <c r="G21" s="35"/>
      <c r="H21" s="35"/>
      <c r="I21" s="106" t="s">
        <v>28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>27296695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>S4A,s.r.o.</v>
      </c>
      <c r="F24" s="35"/>
      <c r="G24" s="35"/>
      <c r="H24" s="35"/>
      <c r="I24" s="106" t="s">
        <v>28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0" t="s">
        <v>19</v>
      </c>
      <c r="F27" s="380"/>
      <c r="G27" s="380"/>
      <c r="H27" s="38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ROUND((SUM(BE88:BE151)),  2)</f>
        <v>0</v>
      </c>
      <c r="G33" s="35"/>
      <c r="H33" s="35"/>
      <c r="I33" s="119">
        <v>0.21</v>
      </c>
      <c r="J33" s="118">
        <f>ROUND(((SUM(BE88:BE151))*I33),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ROUND((SUM(BF88:BF151)),  2)</f>
        <v>0</v>
      </c>
      <c r="G34" s="35"/>
      <c r="H34" s="35"/>
      <c r="I34" s="119">
        <v>0.15</v>
      </c>
      <c r="J34" s="118">
        <f>ROUND(((SUM(BF88:BF151))*I34),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ROUND((SUM(BG88:BG151)),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ROUND((SUM(BH88:BH151)),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ROUND((SUM(BI88:BI151)),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107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1" t="str">
        <f>E7</f>
        <v>Projektová dokumentace pro hospodářská zvířata - rozšíření psího útulku</v>
      </c>
      <c r="F48" s="382"/>
      <c r="G48" s="382"/>
      <c r="H48" s="38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4" t="str">
        <f>E9</f>
        <v>95.5 - Vyhlídková plošina</v>
      </c>
      <c r="F50" s="383"/>
      <c r="G50" s="383"/>
      <c r="H50" s="38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31. 3. 2022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Kolín</v>
      </c>
      <c r="G54" s="37"/>
      <c r="H54" s="37"/>
      <c r="I54" s="30" t="s">
        <v>31</v>
      </c>
      <c r="J54" s="33" t="str">
        <f>E21</f>
        <v>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S4A,s.r.o.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108</v>
      </c>
      <c r="D57" s="132"/>
      <c r="E57" s="132"/>
      <c r="F57" s="132"/>
      <c r="G57" s="132"/>
      <c r="H57" s="132"/>
      <c r="I57" s="132"/>
      <c r="J57" s="133" t="s">
        <v>109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110</v>
      </c>
    </row>
    <row r="60" spans="1:47" s="9" customFormat="1" ht="24.95" customHeight="1">
      <c r="B60" s="135"/>
      <c r="C60" s="136"/>
      <c r="D60" s="137" t="s">
        <v>112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9" customFormat="1" ht="24.95" customHeight="1">
      <c r="B61" s="135"/>
      <c r="C61" s="136"/>
      <c r="D61" s="137" t="s">
        <v>117</v>
      </c>
      <c r="E61" s="138"/>
      <c r="F61" s="138"/>
      <c r="G61" s="138"/>
      <c r="H61" s="138"/>
      <c r="I61" s="138"/>
      <c r="J61" s="139">
        <f>J94</f>
        <v>0</v>
      </c>
      <c r="K61" s="136"/>
      <c r="L61" s="140"/>
    </row>
    <row r="62" spans="1:47" s="9" customFormat="1" ht="24.95" customHeight="1">
      <c r="B62" s="135"/>
      <c r="C62" s="136"/>
      <c r="D62" s="137" t="s">
        <v>949</v>
      </c>
      <c r="E62" s="138"/>
      <c r="F62" s="138"/>
      <c r="G62" s="138"/>
      <c r="H62" s="138"/>
      <c r="I62" s="138"/>
      <c r="J62" s="139">
        <f>J105</f>
        <v>0</v>
      </c>
      <c r="K62" s="136"/>
      <c r="L62" s="140"/>
    </row>
    <row r="63" spans="1:47" s="9" customFormat="1" ht="24.95" customHeight="1">
      <c r="B63" s="135"/>
      <c r="C63" s="136"/>
      <c r="D63" s="137" t="s">
        <v>118</v>
      </c>
      <c r="E63" s="138"/>
      <c r="F63" s="138"/>
      <c r="G63" s="138"/>
      <c r="H63" s="138"/>
      <c r="I63" s="138"/>
      <c r="J63" s="139">
        <f>J114</f>
        <v>0</v>
      </c>
      <c r="K63" s="136"/>
      <c r="L63" s="140"/>
    </row>
    <row r="64" spans="1:47" s="9" customFormat="1" ht="24.95" customHeight="1">
      <c r="B64" s="135"/>
      <c r="C64" s="136"/>
      <c r="D64" s="137" t="s">
        <v>119</v>
      </c>
      <c r="E64" s="138"/>
      <c r="F64" s="138"/>
      <c r="G64" s="138"/>
      <c r="H64" s="138"/>
      <c r="I64" s="138"/>
      <c r="J64" s="139">
        <f>J125</f>
        <v>0</v>
      </c>
      <c r="K64" s="136"/>
      <c r="L64" s="140"/>
    </row>
    <row r="65" spans="1:31" s="9" customFormat="1" ht="24.95" customHeight="1">
      <c r="B65" s="135"/>
      <c r="C65" s="136"/>
      <c r="D65" s="137" t="s">
        <v>950</v>
      </c>
      <c r="E65" s="138"/>
      <c r="F65" s="138"/>
      <c r="G65" s="138"/>
      <c r="H65" s="138"/>
      <c r="I65" s="138"/>
      <c r="J65" s="139">
        <f>J136</f>
        <v>0</v>
      </c>
      <c r="K65" s="136"/>
      <c r="L65" s="140"/>
    </row>
    <row r="66" spans="1:31" s="9" customFormat="1" ht="24.95" customHeight="1">
      <c r="B66" s="135"/>
      <c r="C66" s="136"/>
      <c r="D66" s="137" t="s">
        <v>120</v>
      </c>
      <c r="E66" s="138"/>
      <c r="F66" s="138"/>
      <c r="G66" s="138"/>
      <c r="H66" s="138"/>
      <c r="I66" s="138"/>
      <c r="J66" s="139">
        <f>J141</f>
        <v>0</v>
      </c>
      <c r="K66" s="136"/>
      <c r="L66" s="140"/>
    </row>
    <row r="67" spans="1:31" s="9" customFormat="1" ht="24.95" customHeight="1">
      <c r="B67" s="135"/>
      <c r="C67" s="136"/>
      <c r="D67" s="137" t="s">
        <v>951</v>
      </c>
      <c r="E67" s="138"/>
      <c r="F67" s="138"/>
      <c r="G67" s="138"/>
      <c r="H67" s="138"/>
      <c r="I67" s="138"/>
      <c r="J67" s="139">
        <f>J144</f>
        <v>0</v>
      </c>
      <c r="K67" s="136"/>
      <c r="L67" s="140"/>
    </row>
    <row r="68" spans="1:31" s="9" customFormat="1" ht="24.95" customHeight="1">
      <c r="B68" s="135"/>
      <c r="C68" s="136"/>
      <c r="D68" s="137" t="s">
        <v>952</v>
      </c>
      <c r="E68" s="138"/>
      <c r="F68" s="138"/>
      <c r="G68" s="138"/>
      <c r="H68" s="138"/>
      <c r="I68" s="138"/>
      <c r="J68" s="139">
        <f>J147</f>
        <v>0</v>
      </c>
      <c r="K68" s="136"/>
      <c r="L68" s="140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131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81" t="str">
        <f>E7</f>
        <v>Projektová dokumentace pro hospodářská zvířata - rozšíření psího útulku</v>
      </c>
      <c r="F78" s="382"/>
      <c r="G78" s="382"/>
      <c r="H78" s="382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104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4" t="str">
        <f>E9</f>
        <v>95.5 - Vyhlídková plošina</v>
      </c>
      <c r="F80" s="383"/>
      <c r="G80" s="383"/>
      <c r="H80" s="383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 xml:space="preserve"> </v>
      </c>
      <c r="G82" s="37"/>
      <c r="H82" s="37"/>
      <c r="I82" s="30" t="s">
        <v>23</v>
      </c>
      <c r="J82" s="60" t="str">
        <f>IF(J12="","",J12)</f>
        <v>31. 3. 2022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E15</f>
        <v>Město Kolín</v>
      </c>
      <c r="G84" s="37"/>
      <c r="H84" s="37"/>
      <c r="I84" s="30" t="s">
        <v>31</v>
      </c>
      <c r="J84" s="33" t="str">
        <f>E21</f>
        <v>Lucie Dvořáková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29</v>
      </c>
      <c r="D85" s="37"/>
      <c r="E85" s="37"/>
      <c r="F85" s="28" t="str">
        <f>IF(E18="","",E18)</f>
        <v>Vyplň údaj</v>
      </c>
      <c r="G85" s="37"/>
      <c r="H85" s="37"/>
      <c r="I85" s="30" t="s">
        <v>34</v>
      </c>
      <c r="J85" s="33" t="str">
        <f>E24</f>
        <v>S4A,s.r.o.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132</v>
      </c>
      <c r="D87" s="150" t="s">
        <v>58</v>
      </c>
      <c r="E87" s="150" t="s">
        <v>54</v>
      </c>
      <c r="F87" s="150" t="s">
        <v>55</v>
      </c>
      <c r="G87" s="150" t="s">
        <v>133</v>
      </c>
      <c r="H87" s="150" t="s">
        <v>134</v>
      </c>
      <c r="I87" s="150" t="s">
        <v>135</v>
      </c>
      <c r="J87" s="151" t="s">
        <v>109</v>
      </c>
      <c r="K87" s="152" t="s">
        <v>136</v>
      </c>
      <c r="L87" s="153"/>
      <c r="M87" s="69" t="s">
        <v>19</v>
      </c>
      <c r="N87" s="70" t="s">
        <v>43</v>
      </c>
      <c r="O87" s="70" t="s">
        <v>137</v>
      </c>
      <c r="P87" s="70" t="s">
        <v>138</v>
      </c>
      <c r="Q87" s="70" t="s">
        <v>139</v>
      </c>
      <c r="R87" s="70" t="s">
        <v>140</v>
      </c>
      <c r="S87" s="70" t="s">
        <v>141</v>
      </c>
      <c r="T87" s="71" t="s">
        <v>142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143</v>
      </c>
      <c r="D88" s="37"/>
      <c r="E88" s="37"/>
      <c r="F88" s="37"/>
      <c r="G88" s="37"/>
      <c r="H88" s="37"/>
      <c r="I88" s="37"/>
      <c r="J88" s="154">
        <f>BK88</f>
        <v>0</v>
      </c>
      <c r="K88" s="37"/>
      <c r="L88" s="40"/>
      <c r="M88" s="72"/>
      <c r="N88" s="155"/>
      <c r="O88" s="73"/>
      <c r="P88" s="156">
        <f>P89+P94+P105+P114+P125+P136+P141+P144+P147</f>
        <v>0</v>
      </c>
      <c r="Q88" s="73"/>
      <c r="R88" s="156">
        <f>R89+R94+R105+R114+R125+R136+R141+R144+R147</f>
        <v>1.3255092500000001</v>
      </c>
      <c r="S88" s="73"/>
      <c r="T88" s="157">
        <f>T89+T94+T105+T114+T125+T136+T141+T144+T147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110</v>
      </c>
      <c r="BK88" s="158">
        <f>BK89+BK94+BK105+BK114+BK125+BK136+BK141+BK144+BK147</f>
        <v>0</v>
      </c>
    </row>
    <row r="89" spans="1:65" s="12" customFormat="1" ht="25.9" customHeight="1">
      <c r="B89" s="159"/>
      <c r="C89" s="160"/>
      <c r="D89" s="161" t="s">
        <v>72</v>
      </c>
      <c r="E89" s="162" t="s">
        <v>176</v>
      </c>
      <c r="F89" s="162" t="s">
        <v>177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SUM(P90:P93)</f>
        <v>0</v>
      </c>
      <c r="Q89" s="167"/>
      <c r="R89" s="168">
        <f>SUM(R90:R93)</f>
        <v>4.8600000000000004E-2</v>
      </c>
      <c r="S89" s="167"/>
      <c r="T89" s="169">
        <f>SUM(T90:T93)</f>
        <v>0</v>
      </c>
      <c r="AR89" s="170" t="s">
        <v>81</v>
      </c>
      <c r="AT89" s="171" t="s">
        <v>72</v>
      </c>
      <c r="AU89" s="171" t="s">
        <v>73</v>
      </c>
      <c r="AY89" s="170" t="s">
        <v>146</v>
      </c>
      <c r="BK89" s="172">
        <f>SUM(BK90:BK93)</f>
        <v>0</v>
      </c>
    </row>
    <row r="90" spans="1:65" s="2" customFormat="1" ht="16.5" customHeight="1">
      <c r="A90" s="35"/>
      <c r="B90" s="36"/>
      <c r="C90" s="173" t="s">
        <v>276</v>
      </c>
      <c r="D90" s="173" t="s">
        <v>147</v>
      </c>
      <c r="E90" s="174" t="s">
        <v>178</v>
      </c>
      <c r="F90" s="175" t="s">
        <v>179</v>
      </c>
      <c r="G90" s="176" t="s">
        <v>180</v>
      </c>
      <c r="H90" s="177">
        <v>6</v>
      </c>
      <c r="I90" s="178"/>
      <c r="J90" s="179">
        <f>ROUND(I90*H90,2)</f>
        <v>0</v>
      </c>
      <c r="K90" s="180"/>
      <c r="L90" s="40"/>
      <c r="M90" s="181" t="s">
        <v>19</v>
      </c>
      <c r="N90" s="182" t="s">
        <v>44</v>
      </c>
      <c r="O90" s="65"/>
      <c r="P90" s="183">
        <f>O90*H90</f>
        <v>0</v>
      </c>
      <c r="Q90" s="183">
        <v>5.3E-3</v>
      </c>
      <c r="R90" s="183">
        <f>Q90*H90</f>
        <v>3.1800000000000002E-2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151</v>
      </c>
      <c r="AT90" s="185" t="s">
        <v>147</v>
      </c>
      <c r="AU90" s="185" t="s">
        <v>81</v>
      </c>
      <c r="AY90" s="18" t="s">
        <v>146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151</v>
      </c>
      <c r="BM90" s="185" t="s">
        <v>83</v>
      </c>
    </row>
    <row r="91" spans="1:65" s="2" customFormat="1" ht="11.25">
      <c r="A91" s="35"/>
      <c r="B91" s="36"/>
      <c r="C91" s="37"/>
      <c r="D91" s="187" t="s">
        <v>153</v>
      </c>
      <c r="E91" s="37"/>
      <c r="F91" s="188" t="s">
        <v>179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153</v>
      </c>
      <c r="AU91" s="18" t="s">
        <v>81</v>
      </c>
    </row>
    <row r="92" spans="1:65" s="2" customFormat="1" ht="16.5" customHeight="1">
      <c r="A92" s="35"/>
      <c r="B92" s="36"/>
      <c r="C92" s="214" t="s">
        <v>376</v>
      </c>
      <c r="D92" s="214" t="s">
        <v>183</v>
      </c>
      <c r="E92" s="215" t="s">
        <v>184</v>
      </c>
      <c r="F92" s="216" t="s">
        <v>185</v>
      </c>
      <c r="G92" s="217" t="s">
        <v>180</v>
      </c>
      <c r="H92" s="218">
        <v>6</v>
      </c>
      <c r="I92" s="219"/>
      <c r="J92" s="220">
        <f>ROUND(I92*H92,2)</f>
        <v>0</v>
      </c>
      <c r="K92" s="221"/>
      <c r="L92" s="222"/>
      <c r="M92" s="223" t="s">
        <v>19</v>
      </c>
      <c r="N92" s="224" t="s">
        <v>44</v>
      </c>
      <c r="O92" s="65"/>
      <c r="P92" s="183">
        <f>O92*H92</f>
        <v>0</v>
      </c>
      <c r="Q92" s="183">
        <v>2.8E-3</v>
      </c>
      <c r="R92" s="183">
        <f>Q92*H92</f>
        <v>1.6799999999999999E-2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175</v>
      </c>
      <c r="AT92" s="185" t="s">
        <v>183</v>
      </c>
      <c r="AU92" s="185" t="s">
        <v>81</v>
      </c>
      <c r="AY92" s="18" t="s">
        <v>146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81</v>
      </c>
      <c r="BK92" s="186">
        <f>ROUND(I92*H92,2)</f>
        <v>0</v>
      </c>
      <c r="BL92" s="18" t="s">
        <v>151</v>
      </c>
      <c r="BM92" s="185" t="s">
        <v>151</v>
      </c>
    </row>
    <row r="93" spans="1:65" s="2" customFormat="1" ht="11.25">
      <c r="A93" s="35"/>
      <c r="B93" s="36"/>
      <c r="C93" s="37"/>
      <c r="D93" s="187" t="s">
        <v>153</v>
      </c>
      <c r="E93" s="37"/>
      <c r="F93" s="188" t="s">
        <v>185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153</v>
      </c>
      <c r="AU93" s="18" t="s">
        <v>81</v>
      </c>
    </row>
    <row r="94" spans="1:65" s="12" customFormat="1" ht="25.9" customHeight="1">
      <c r="B94" s="159"/>
      <c r="C94" s="160"/>
      <c r="D94" s="161" t="s">
        <v>72</v>
      </c>
      <c r="E94" s="162" t="s">
        <v>245</v>
      </c>
      <c r="F94" s="162" t="s">
        <v>246</v>
      </c>
      <c r="G94" s="160"/>
      <c r="H94" s="160"/>
      <c r="I94" s="163"/>
      <c r="J94" s="164">
        <f>BK94</f>
        <v>0</v>
      </c>
      <c r="K94" s="160"/>
      <c r="L94" s="165"/>
      <c r="M94" s="166"/>
      <c r="N94" s="167"/>
      <c r="O94" s="167"/>
      <c r="P94" s="168">
        <f>SUM(P95:P104)</f>
        <v>0</v>
      </c>
      <c r="Q94" s="167"/>
      <c r="R94" s="168">
        <f>SUM(R95:R104)</f>
        <v>0.33072310000000005</v>
      </c>
      <c r="S94" s="167"/>
      <c r="T94" s="169">
        <f>SUM(T95:T104)</f>
        <v>0</v>
      </c>
      <c r="AR94" s="170" t="s">
        <v>81</v>
      </c>
      <c r="AT94" s="171" t="s">
        <v>72</v>
      </c>
      <c r="AU94" s="171" t="s">
        <v>73</v>
      </c>
      <c r="AY94" s="170" t="s">
        <v>146</v>
      </c>
      <c r="BK94" s="172">
        <f>SUM(BK95:BK104)</f>
        <v>0</v>
      </c>
    </row>
    <row r="95" spans="1:65" s="2" customFormat="1" ht="16.5" customHeight="1">
      <c r="A95" s="35"/>
      <c r="B95" s="36"/>
      <c r="C95" s="173" t="s">
        <v>280</v>
      </c>
      <c r="D95" s="173" t="s">
        <v>147</v>
      </c>
      <c r="E95" s="174" t="s">
        <v>247</v>
      </c>
      <c r="F95" s="175" t="s">
        <v>953</v>
      </c>
      <c r="G95" s="176" t="s">
        <v>159</v>
      </c>
      <c r="H95" s="177">
        <v>8.5</v>
      </c>
      <c r="I95" s="178"/>
      <c r="J95" s="179">
        <f>ROUND(I95*H95,2)</f>
        <v>0</v>
      </c>
      <c r="K95" s="180"/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151</v>
      </c>
      <c r="AT95" s="185" t="s">
        <v>147</v>
      </c>
      <c r="AU95" s="185" t="s">
        <v>81</v>
      </c>
      <c r="AY95" s="18" t="s">
        <v>146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151</v>
      </c>
      <c r="BM95" s="185" t="s">
        <v>170</v>
      </c>
    </row>
    <row r="96" spans="1:65" s="2" customFormat="1" ht="11.25">
      <c r="A96" s="35"/>
      <c r="B96" s="36"/>
      <c r="C96" s="37"/>
      <c r="D96" s="187" t="s">
        <v>153</v>
      </c>
      <c r="E96" s="37"/>
      <c r="F96" s="188" t="s">
        <v>954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153</v>
      </c>
      <c r="AU96" s="18" t="s">
        <v>81</v>
      </c>
    </row>
    <row r="97" spans="1:65" s="2" customFormat="1" ht="16.5" customHeight="1">
      <c r="A97" s="35"/>
      <c r="B97" s="36"/>
      <c r="C97" s="214" t="s">
        <v>385</v>
      </c>
      <c r="D97" s="214" t="s">
        <v>183</v>
      </c>
      <c r="E97" s="215" t="s">
        <v>251</v>
      </c>
      <c r="F97" s="216" t="s">
        <v>252</v>
      </c>
      <c r="G97" s="217" t="s">
        <v>150</v>
      </c>
      <c r="H97" s="218">
        <v>0.28100000000000003</v>
      </c>
      <c r="I97" s="219"/>
      <c r="J97" s="220">
        <f>ROUND(I97*H97,2)</f>
        <v>0</v>
      </c>
      <c r="K97" s="221"/>
      <c r="L97" s="222"/>
      <c r="M97" s="223" t="s">
        <v>19</v>
      </c>
      <c r="N97" s="224" t="s">
        <v>44</v>
      </c>
      <c r="O97" s="65"/>
      <c r="P97" s="183">
        <f>O97*H97</f>
        <v>0</v>
      </c>
      <c r="Q97" s="183">
        <v>0.55000000000000004</v>
      </c>
      <c r="R97" s="183">
        <f>Q97*H97</f>
        <v>0.15455000000000002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175</v>
      </c>
      <c r="AT97" s="185" t="s">
        <v>183</v>
      </c>
      <c r="AU97" s="185" t="s">
        <v>81</v>
      </c>
      <c r="AY97" s="18" t="s">
        <v>146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81</v>
      </c>
      <c r="BK97" s="186">
        <f>ROUND(I97*H97,2)</f>
        <v>0</v>
      </c>
      <c r="BL97" s="18" t="s">
        <v>151</v>
      </c>
      <c r="BM97" s="185" t="s">
        <v>175</v>
      </c>
    </row>
    <row r="98" spans="1:65" s="2" customFormat="1" ht="11.25">
      <c r="A98" s="35"/>
      <c r="B98" s="36"/>
      <c r="C98" s="37"/>
      <c r="D98" s="187" t="s">
        <v>153</v>
      </c>
      <c r="E98" s="37"/>
      <c r="F98" s="188" t="s">
        <v>252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153</v>
      </c>
      <c r="AU98" s="18" t="s">
        <v>81</v>
      </c>
    </row>
    <row r="99" spans="1:65" s="2" customFormat="1" ht="16.5" customHeight="1">
      <c r="A99" s="35"/>
      <c r="B99" s="36"/>
      <c r="C99" s="173" t="s">
        <v>285</v>
      </c>
      <c r="D99" s="173" t="s">
        <v>147</v>
      </c>
      <c r="E99" s="174" t="s">
        <v>955</v>
      </c>
      <c r="F99" s="175" t="s">
        <v>956</v>
      </c>
      <c r="G99" s="176" t="s">
        <v>159</v>
      </c>
      <c r="H99" s="177">
        <v>7</v>
      </c>
      <c r="I99" s="178"/>
      <c r="J99" s="179">
        <f>ROUND(I99*H99,2)</f>
        <v>0</v>
      </c>
      <c r="K99" s="180"/>
      <c r="L99" s="40"/>
      <c r="M99" s="181" t="s">
        <v>19</v>
      </c>
      <c r="N99" s="182" t="s">
        <v>44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151</v>
      </c>
      <c r="AT99" s="185" t="s">
        <v>147</v>
      </c>
      <c r="AU99" s="185" t="s">
        <v>81</v>
      </c>
      <c r="AY99" s="18" t="s">
        <v>146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81</v>
      </c>
      <c r="BK99" s="186">
        <f>ROUND(I99*H99,2)</f>
        <v>0</v>
      </c>
      <c r="BL99" s="18" t="s">
        <v>151</v>
      </c>
      <c r="BM99" s="185" t="s">
        <v>181</v>
      </c>
    </row>
    <row r="100" spans="1:65" s="2" customFormat="1" ht="11.25">
      <c r="A100" s="35"/>
      <c r="B100" s="36"/>
      <c r="C100" s="37"/>
      <c r="D100" s="187" t="s">
        <v>153</v>
      </c>
      <c r="E100" s="37"/>
      <c r="F100" s="188" t="s">
        <v>956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153</v>
      </c>
      <c r="AU100" s="18" t="s">
        <v>81</v>
      </c>
    </row>
    <row r="101" spans="1:65" s="2" customFormat="1" ht="16.5" customHeight="1">
      <c r="A101" s="35"/>
      <c r="B101" s="36"/>
      <c r="C101" s="214" t="s">
        <v>957</v>
      </c>
      <c r="D101" s="214" t="s">
        <v>183</v>
      </c>
      <c r="E101" s="215" t="s">
        <v>958</v>
      </c>
      <c r="F101" s="216" t="s">
        <v>959</v>
      </c>
      <c r="G101" s="217" t="s">
        <v>150</v>
      </c>
      <c r="H101" s="218">
        <v>0.308</v>
      </c>
      <c r="I101" s="219"/>
      <c r="J101" s="220">
        <f>ROUND(I101*H101,2)</f>
        <v>0</v>
      </c>
      <c r="K101" s="221"/>
      <c r="L101" s="222"/>
      <c r="M101" s="223" t="s">
        <v>19</v>
      </c>
      <c r="N101" s="224" t="s">
        <v>44</v>
      </c>
      <c r="O101" s="65"/>
      <c r="P101" s="183">
        <f>O101*H101</f>
        <v>0</v>
      </c>
      <c r="Q101" s="183">
        <v>0.55000000000000004</v>
      </c>
      <c r="R101" s="183">
        <f>Q101*H101</f>
        <v>0.16940000000000002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175</v>
      </c>
      <c r="AT101" s="185" t="s">
        <v>183</v>
      </c>
      <c r="AU101" s="185" t="s">
        <v>81</v>
      </c>
      <c r="AY101" s="18" t="s">
        <v>146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151</v>
      </c>
      <c r="BM101" s="185" t="s">
        <v>186</v>
      </c>
    </row>
    <row r="102" spans="1:65" s="2" customFormat="1" ht="11.25">
      <c r="A102" s="35"/>
      <c r="B102" s="36"/>
      <c r="C102" s="37"/>
      <c r="D102" s="187" t="s">
        <v>153</v>
      </c>
      <c r="E102" s="37"/>
      <c r="F102" s="188" t="s">
        <v>959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153</v>
      </c>
      <c r="AU102" s="18" t="s">
        <v>81</v>
      </c>
    </row>
    <row r="103" spans="1:65" s="2" customFormat="1" ht="16.5" customHeight="1">
      <c r="A103" s="35"/>
      <c r="B103" s="36"/>
      <c r="C103" s="173" t="s">
        <v>290</v>
      </c>
      <c r="D103" s="173" t="s">
        <v>147</v>
      </c>
      <c r="E103" s="174" t="s">
        <v>268</v>
      </c>
      <c r="F103" s="175" t="s">
        <v>269</v>
      </c>
      <c r="G103" s="176" t="s">
        <v>150</v>
      </c>
      <c r="H103" s="177">
        <v>0.53500000000000003</v>
      </c>
      <c r="I103" s="178"/>
      <c r="J103" s="179">
        <f>ROUND(I103*H103,2)</f>
        <v>0</v>
      </c>
      <c r="K103" s="180"/>
      <c r="L103" s="40"/>
      <c r="M103" s="181" t="s">
        <v>19</v>
      </c>
      <c r="N103" s="182" t="s">
        <v>44</v>
      </c>
      <c r="O103" s="65"/>
      <c r="P103" s="183">
        <f>O103*H103</f>
        <v>0</v>
      </c>
      <c r="Q103" s="183">
        <v>1.2659999999999999E-2</v>
      </c>
      <c r="R103" s="183">
        <f>Q103*H103</f>
        <v>6.7730999999999998E-3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151</v>
      </c>
      <c r="AT103" s="185" t="s">
        <v>147</v>
      </c>
      <c r="AU103" s="185" t="s">
        <v>81</v>
      </c>
      <c r="AY103" s="18" t="s">
        <v>146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81</v>
      </c>
      <c r="BK103" s="186">
        <f>ROUND(I103*H103,2)</f>
        <v>0</v>
      </c>
      <c r="BL103" s="18" t="s">
        <v>151</v>
      </c>
      <c r="BM103" s="185" t="s">
        <v>191</v>
      </c>
    </row>
    <row r="104" spans="1:65" s="2" customFormat="1" ht="11.25">
      <c r="A104" s="35"/>
      <c r="B104" s="36"/>
      <c r="C104" s="37"/>
      <c r="D104" s="187" t="s">
        <v>153</v>
      </c>
      <c r="E104" s="37"/>
      <c r="F104" s="188" t="s">
        <v>269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153</v>
      </c>
      <c r="AU104" s="18" t="s">
        <v>81</v>
      </c>
    </row>
    <row r="105" spans="1:65" s="12" customFormat="1" ht="25.9" customHeight="1">
      <c r="B105" s="159"/>
      <c r="C105" s="160"/>
      <c r="D105" s="161" t="s">
        <v>72</v>
      </c>
      <c r="E105" s="162" t="s">
        <v>960</v>
      </c>
      <c r="F105" s="162" t="s">
        <v>961</v>
      </c>
      <c r="G105" s="160"/>
      <c r="H105" s="160"/>
      <c r="I105" s="163"/>
      <c r="J105" s="164">
        <f>BK105</f>
        <v>0</v>
      </c>
      <c r="K105" s="160"/>
      <c r="L105" s="165"/>
      <c r="M105" s="166"/>
      <c r="N105" s="167"/>
      <c r="O105" s="167"/>
      <c r="P105" s="168">
        <f>SUM(P106:P113)</f>
        <v>0</v>
      </c>
      <c r="Q105" s="167"/>
      <c r="R105" s="168">
        <f>SUM(R106:R113)</f>
        <v>9.384952000000002E-2</v>
      </c>
      <c r="S105" s="167"/>
      <c r="T105" s="169">
        <f>SUM(T106:T113)</f>
        <v>0</v>
      </c>
      <c r="AR105" s="170" t="s">
        <v>81</v>
      </c>
      <c r="AT105" s="171" t="s">
        <v>72</v>
      </c>
      <c r="AU105" s="171" t="s">
        <v>73</v>
      </c>
      <c r="AY105" s="170" t="s">
        <v>146</v>
      </c>
      <c r="BK105" s="172">
        <f>SUM(BK106:BK113)</f>
        <v>0</v>
      </c>
    </row>
    <row r="106" spans="1:65" s="2" customFormat="1" ht="16.5" customHeight="1">
      <c r="A106" s="35"/>
      <c r="B106" s="36"/>
      <c r="C106" s="173" t="s">
        <v>962</v>
      </c>
      <c r="D106" s="173" t="s">
        <v>147</v>
      </c>
      <c r="E106" s="174" t="s">
        <v>963</v>
      </c>
      <c r="F106" s="175" t="s">
        <v>964</v>
      </c>
      <c r="G106" s="176" t="s">
        <v>224</v>
      </c>
      <c r="H106" s="177">
        <v>2.2000000000000002</v>
      </c>
      <c r="I106" s="178"/>
      <c r="J106" s="179">
        <f>ROUND(I106*H106,2)</f>
        <v>0</v>
      </c>
      <c r="K106" s="180"/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5.1000000000000004E-3</v>
      </c>
      <c r="R106" s="183">
        <f>Q106*H106</f>
        <v>1.1220000000000003E-2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151</v>
      </c>
      <c r="AT106" s="185" t="s">
        <v>147</v>
      </c>
      <c r="AU106" s="185" t="s">
        <v>81</v>
      </c>
      <c r="AY106" s="18" t="s">
        <v>146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151</v>
      </c>
      <c r="BM106" s="185" t="s">
        <v>195</v>
      </c>
    </row>
    <row r="107" spans="1:65" s="2" customFormat="1" ht="11.25">
      <c r="A107" s="35"/>
      <c r="B107" s="36"/>
      <c r="C107" s="37"/>
      <c r="D107" s="187" t="s">
        <v>153</v>
      </c>
      <c r="E107" s="37"/>
      <c r="F107" s="188" t="s">
        <v>964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153</v>
      </c>
      <c r="AU107" s="18" t="s">
        <v>81</v>
      </c>
    </row>
    <row r="108" spans="1:65" s="2" customFormat="1" ht="16.5" customHeight="1">
      <c r="A108" s="35"/>
      <c r="B108" s="36"/>
      <c r="C108" s="214" t="s">
        <v>294</v>
      </c>
      <c r="D108" s="214" t="s">
        <v>183</v>
      </c>
      <c r="E108" s="215" t="s">
        <v>965</v>
      </c>
      <c r="F108" s="216" t="s">
        <v>966</v>
      </c>
      <c r="G108" s="217" t="s">
        <v>150</v>
      </c>
      <c r="H108" s="218">
        <v>7.6999999999999999E-2</v>
      </c>
      <c r="I108" s="219"/>
      <c r="J108" s="220">
        <f>ROUND(I108*H108,2)</f>
        <v>0</v>
      </c>
      <c r="K108" s="221"/>
      <c r="L108" s="222"/>
      <c r="M108" s="223" t="s">
        <v>19</v>
      </c>
      <c r="N108" s="224" t="s">
        <v>44</v>
      </c>
      <c r="O108" s="65"/>
      <c r="P108" s="183">
        <f>O108*H108</f>
        <v>0</v>
      </c>
      <c r="Q108" s="183">
        <v>0.55000000000000004</v>
      </c>
      <c r="R108" s="183">
        <f>Q108*H108</f>
        <v>4.2350000000000006E-2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175</v>
      </c>
      <c r="AT108" s="185" t="s">
        <v>183</v>
      </c>
      <c r="AU108" s="185" t="s">
        <v>81</v>
      </c>
      <c r="AY108" s="18" t="s">
        <v>146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151</v>
      </c>
      <c r="BM108" s="185" t="s">
        <v>198</v>
      </c>
    </row>
    <row r="109" spans="1:65" s="2" customFormat="1" ht="11.25">
      <c r="A109" s="35"/>
      <c r="B109" s="36"/>
      <c r="C109" s="37"/>
      <c r="D109" s="187" t="s">
        <v>153</v>
      </c>
      <c r="E109" s="37"/>
      <c r="F109" s="188" t="s">
        <v>966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153</v>
      </c>
      <c r="AU109" s="18" t="s">
        <v>81</v>
      </c>
    </row>
    <row r="110" spans="1:65" s="2" customFormat="1" ht="16.5" customHeight="1">
      <c r="A110" s="35"/>
      <c r="B110" s="36"/>
      <c r="C110" s="214" t="s">
        <v>967</v>
      </c>
      <c r="D110" s="214" t="s">
        <v>183</v>
      </c>
      <c r="E110" s="215" t="s">
        <v>968</v>
      </c>
      <c r="F110" s="216" t="s">
        <v>969</v>
      </c>
      <c r="G110" s="217" t="s">
        <v>150</v>
      </c>
      <c r="H110" s="218">
        <v>7.0000000000000007E-2</v>
      </c>
      <c r="I110" s="219"/>
      <c r="J110" s="220">
        <f>ROUND(I110*H110,2)</f>
        <v>0</v>
      </c>
      <c r="K110" s="221"/>
      <c r="L110" s="222"/>
      <c r="M110" s="223" t="s">
        <v>19</v>
      </c>
      <c r="N110" s="224" t="s">
        <v>44</v>
      </c>
      <c r="O110" s="65"/>
      <c r="P110" s="183">
        <f>O110*H110</f>
        <v>0</v>
      </c>
      <c r="Q110" s="183">
        <v>0.55000000000000004</v>
      </c>
      <c r="R110" s="183">
        <f>Q110*H110</f>
        <v>3.8500000000000006E-2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175</v>
      </c>
      <c r="AT110" s="185" t="s">
        <v>183</v>
      </c>
      <c r="AU110" s="185" t="s">
        <v>81</v>
      </c>
      <c r="AY110" s="18" t="s">
        <v>146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151</v>
      </c>
      <c r="BM110" s="185" t="s">
        <v>162</v>
      </c>
    </row>
    <row r="111" spans="1:65" s="2" customFormat="1" ht="11.25">
      <c r="A111" s="35"/>
      <c r="B111" s="36"/>
      <c r="C111" s="37"/>
      <c r="D111" s="187" t="s">
        <v>153</v>
      </c>
      <c r="E111" s="37"/>
      <c r="F111" s="188" t="s">
        <v>969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153</v>
      </c>
      <c r="AU111" s="18" t="s">
        <v>81</v>
      </c>
    </row>
    <row r="112" spans="1:65" s="2" customFormat="1" ht="16.5" customHeight="1">
      <c r="A112" s="35"/>
      <c r="B112" s="36"/>
      <c r="C112" s="173" t="s">
        <v>297</v>
      </c>
      <c r="D112" s="173" t="s">
        <v>147</v>
      </c>
      <c r="E112" s="174" t="s">
        <v>970</v>
      </c>
      <c r="F112" s="175" t="s">
        <v>971</v>
      </c>
      <c r="G112" s="176" t="s">
        <v>150</v>
      </c>
      <c r="H112" s="177">
        <v>0.13400000000000001</v>
      </c>
      <c r="I112" s="178"/>
      <c r="J112" s="179">
        <f>ROUND(I112*H112,2)</f>
        <v>0</v>
      </c>
      <c r="K112" s="180"/>
      <c r="L112" s="40"/>
      <c r="M112" s="181" t="s">
        <v>19</v>
      </c>
      <c r="N112" s="182" t="s">
        <v>44</v>
      </c>
      <c r="O112" s="65"/>
      <c r="P112" s="183">
        <f>O112*H112</f>
        <v>0</v>
      </c>
      <c r="Q112" s="183">
        <v>1.328E-2</v>
      </c>
      <c r="R112" s="183">
        <f>Q112*H112</f>
        <v>1.7795200000000001E-3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151</v>
      </c>
      <c r="AT112" s="185" t="s">
        <v>147</v>
      </c>
      <c r="AU112" s="185" t="s">
        <v>81</v>
      </c>
      <c r="AY112" s="18" t="s">
        <v>146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81</v>
      </c>
      <c r="BK112" s="186">
        <f>ROUND(I112*H112,2)</f>
        <v>0</v>
      </c>
      <c r="BL112" s="18" t="s">
        <v>151</v>
      </c>
      <c r="BM112" s="185" t="s">
        <v>205</v>
      </c>
    </row>
    <row r="113" spans="1:65" s="2" customFormat="1" ht="11.25">
      <c r="A113" s="35"/>
      <c r="B113" s="36"/>
      <c r="C113" s="37"/>
      <c r="D113" s="187" t="s">
        <v>153</v>
      </c>
      <c r="E113" s="37"/>
      <c r="F113" s="188" t="s">
        <v>971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153</v>
      </c>
      <c r="AU113" s="18" t="s">
        <v>81</v>
      </c>
    </row>
    <row r="114" spans="1:65" s="12" customFormat="1" ht="25.9" customHeight="1">
      <c r="B114" s="159"/>
      <c r="C114" s="160"/>
      <c r="D114" s="161" t="s">
        <v>72</v>
      </c>
      <c r="E114" s="162" t="s">
        <v>271</v>
      </c>
      <c r="F114" s="162" t="s">
        <v>272</v>
      </c>
      <c r="G114" s="160"/>
      <c r="H114" s="160"/>
      <c r="I114" s="163"/>
      <c r="J114" s="164">
        <f>BK114</f>
        <v>0</v>
      </c>
      <c r="K114" s="160"/>
      <c r="L114" s="165"/>
      <c r="M114" s="166"/>
      <c r="N114" s="167"/>
      <c r="O114" s="167"/>
      <c r="P114" s="168">
        <f>SUM(P115:P124)</f>
        <v>0</v>
      </c>
      <c r="Q114" s="167"/>
      <c r="R114" s="168">
        <f>SUM(R115:R124)</f>
        <v>0.27555605999999999</v>
      </c>
      <c r="S114" s="167"/>
      <c r="T114" s="169">
        <f>SUM(T115:T124)</f>
        <v>0</v>
      </c>
      <c r="AR114" s="170" t="s">
        <v>81</v>
      </c>
      <c r="AT114" s="171" t="s">
        <v>72</v>
      </c>
      <c r="AU114" s="171" t="s">
        <v>73</v>
      </c>
      <c r="AY114" s="170" t="s">
        <v>146</v>
      </c>
      <c r="BK114" s="172">
        <f>SUM(BK115:BK124)</f>
        <v>0</v>
      </c>
    </row>
    <row r="115" spans="1:65" s="2" customFormat="1" ht="21.75" customHeight="1">
      <c r="A115" s="35"/>
      <c r="B115" s="36"/>
      <c r="C115" s="173" t="s">
        <v>972</v>
      </c>
      <c r="D115" s="173" t="s">
        <v>147</v>
      </c>
      <c r="E115" s="174" t="s">
        <v>274</v>
      </c>
      <c r="F115" s="175" t="s">
        <v>275</v>
      </c>
      <c r="G115" s="176" t="s">
        <v>159</v>
      </c>
      <c r="H115" s="177">
        <v>14.5</v>
      </c>
      <c r="I115" s="178"/>
      <c r="J115" s="179">
        <f>ROUND(I115*H115,2)</f>
        <v>0</v>
      </c>
      <c r="K115" s="180"/>
      <c r="L115" s="40"/>
      <c r="M115" s="181" t="s">
        <v>19</v>
      </c>
      <c r="N115" s="182" t="s">
        <v>44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151</v>
      </c>
      <c r="AT115" s="185" t="s">
        <v>147</v>
      </c>
      <c r="AU115" s="185" t="s">
        <v>81</v>
      </c>
      <c r="AY115" s="18" t="s">
        <v>146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81</v>
      </c>
      <c r="BK115" s="186">
        <f>ROUND(I115*H115,2)</f>
        <v>0</v>
      </c>
      <c r="BL115" s="18" t="s">
        <v>151</v>
      </c>
      <c r="BM115" s="185" t="s">
        <v>212</v>
      </c>
    </row>
    <row r="116" spans="1:65" s="2" customFormat="1" ht="11.25">
      <c r="A116" s="35"/>
      <c r="B116" s="36"/>
      <c r="C116" s="37"/>
      <c r="D116" s="187" t="s">
        <v>153</v>
      </c>
      <c r="E116" s="37"/>
      <c r="F116" s="188" t="s">
        <v>275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153</v>
      </c>
      <c r="AU116" s="18" t="s">
        <v>81</v>
      </c>
    </row>
    <row r="117" spans="1:65" s="2" customFormat="1" ht="16.5" customHeight="1">
      <c r="A117" s="35"/>
      <c r="B117" s="36"/>
      <c r="C117" s="214" t="s">
        <v>301</v>
      </c>
      <c r="D117" s="214" t="s">
        <v>183</v>
      </c>
      <c r="E117" s="215" t="s">
        <v>278</v>
      </c>
      <c r="F117" s="216" t="s">
        <v>279</v>
      </c>
      <c r="G117" s="217" t="s">
        <v>150</v>
      </c>
      <c r="H117" s="218">
        <v>0.47899999999999998</v>
      </c>
      <c r="I117" s="219"/>
      <c r="J117" s="220">
        <f>ROUND(I117*H117,2)</f>
        <v>0</v>
      </c>
      <c r="K117" s="221"/>
      <c r="L117" s="222"/>
      <c r="M117" s="223" t="s">
        <v>19</v>
      </c>
      <c r="N117" s="224" t="s">
        <v>44</v>
      </c>
      <c r="O117" s="65"/>
      <c r="P117" s="183">
        <f>O117*H117</f>
        <v>0</v>
      </c>
      <c r="Q117" s="183">
        <v>0.55000000000000004</v>
      </c>
      <c r="R117" s="183">
        <f>Q117*H117</f>
        <v>0.26345000000000002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175</v>
      </c>
      <c r="AT117" s="185" t="s">
        <v>183</v>
      </c>
      <c r="AU117" s="185" t="s">
        <v>81</v>
      </c>
      <c r="AY117" s="18" t="s">
        <v>146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151</v>
      </c>
      <c r="BM117" s="185" t="s">
        <v>225</v>
      </c>
    </row>
    <row r="118" spans="1:65" s="2" customFormat="1" ht="11.25">
      <c r="A118" s="35"/>
      <c r="B118" s="36"/>
      <c r="C118" s="37"/>
      <c r="D118" s="187" t="s">
        <v>153</v>
      </c>
      <c r="E118" s="37"/>
      <c r="F118" s="188" t="s">
        <v>279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153</v>
      </c>
      <c r="AU118" s="18" t="s">
        <v>81</v>
      </c>
    </row>
    <row r="119" spans="1:65" s="2" customFormat="1" ht="16.5" customHeight="1">
      <c r="A119" s="35"/>
      <c r="B119" s="36"/>
      <c r="C119" s="173" t="s">
        <v>973</v>
      </c>
      <c r="D119" s="173" t="s">
        <v>147</v>
      </c>
      <c r="E119" s="174" t="s">
        <v>974</v>
      </c>
      <c r="F119" s="175" t="s">
        <v>975</v>
      </c>
      <c r="G119" s="176" t="s">
        <v>224</v>
      </c>
      <c r="H119" s="177">
        <v>10</v>
      </c>
      <c r="I119" s="178"/>
      <c r="J119" s="179">
        <f>ROUND(I119*H119,2)</f>
        <v>0</v>
      </c>
      <c r="K119" s="180"/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151</v>
      </c>
      <c r="AT119" s="185" t="s">
        <v>147</v>
      </c>
      <c r="AU119" s="185" t="s">
        <v>81</v>
      </c>
      <c r="AY119" s="18" t="s">
        <v>146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151</v>
      </c>
      <c r="BM119" s="185" t="s">
        <v>229</v>
      </c>
    </row>
    <row r="120" spans="1:65" s="2" customFormat="1" ht="11.25">
      <c r="A120" s="35"/>
      <c r="B120" s="36"/>
      <c r="C120" s="37"/>
      <c r="D120" s="187" t="s">
        <v>153</v>
      </c>
      <c r="E120" s="37"/>
      <c r="F120" s="188" t="s">
        <v>975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153</v>
      </c>
      <c r="AU120" s="18" t="s">
        <v>81</v>
      </c>
    </row>
    <row r="121" spans="1:65" s="2" customFormat="1" ht="16.5" customHeight="1">
      <c r="A121" s="35"/>
      <c r="B121" s="36"/>
      <c r="C121" s="214" t="s">
        <v>304</v>
      </c>
      <c r="D121" s="214" t="s">
        <v>183</v>
      </c>
      <c r="E121" s="215" t="s">
        <v>976</v>
      </c>
      <c r="F121" s="216" t="s">
        <v>977</v>
      </c>
      <c r="G121" s="217" t="s">
        <v>224</v>
      </c>
      <c r="H121" s="218">
        <v>11</v>
      </c>
      <c r="I121" s="219"/>
      <c r="J121" s="220">
        <f>ROUND(I121*H121,2)</f>
        <v>0</v>
      </c>
      <c r="K121" s="221"/>
      <c r="L121" s="222"/>
      <c r="M121" s="223" t="s">
        <v>19</v>
      </c>
      <c r="N121" s="224" t="s">
        <v>44</v>
      </c>
      <c r="O121" s="65"/>
      <c r="P121" s="183">
        <f>O121*H121</f>
        <v>0</v>
      </c>
      <c r="Q121" s="183">
        <v>1.7000000000000001E-4</v>
      </c>
      <c r="R121" s="183">
        <f>Q121*H121</f>
        <v>1.8700000000000001E-3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175</v>
      </c>
      <c r="AT121" s="185" t="s">
        <v>183</v>
      </c>
      <c r="AU121" s="185" t="s">
        <v>81</v>
      </c>
      <c r="AY121" s="18" t="s">
        <v>146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81</v>
      </c>
      <c r="BK121" s="186">
        <f>ROUND(I121*H121,2)</f>
        <v>0</v>
      </c>
      <c r="BL121" s="18" t="s">
        <v>151</v>
      </c>
      <c r="BM121" s="185" t="s">
        <v>232</v>
      </c>
    </row>
    <row r="122" spans="1:65" s="2" customFormat="1" ht="11.25">
      <c r="A122" s="35"/>
      <c r="B122" s="36"/>
      <c r="C122" s="37"/>
      <c r="D122" s="187" t="s">
        <v>153</v>
      </c>
      <c r="E122" s="37"/>
      <c r="F122" s="188" t="s">
        <v>977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153</v>
      </c>
      <c r="AU122" s="18" t="s">
        <v>81</v>
      </c>
    </row>
    <row r="123" spans="1:65" s="2" customFormat="1" ht="16.5" customHeight="1">
      <c r="A123" s="35"/>
      <c r="B123" s="36"/>
      <c r="C123" s="173" t="s">
        <v>978</v>
      </c>
      <c r="D123" s="173" t="s">
        <v>147</v>
      </c>
      <c r="E123" s="174" t="s">
        <v>283</v>
      </c>
      <c r="F123" s="175" t="s">
        <v>284</v>
      </c>
      <c r="G123" s="176" t="s">
        <v>150</v>
      </c>
      <c r="H123" s="177">
        <v>0.438</v>
      </c>
      <c r="I123" s="178"/>
      <c r="J123" s="179">
        <f>ROUND(I123*H123,2)</f>
        <v>0</v>
      </c>
      <c r="K123" s="180"/>
      <c r="L123" s="40"/>
      <c r="M123" s="181" t="s">
        <v>19</v>
      </c>
      <c r="N123" s="182" t="s">
        <v>44</v>
      </c>
      <c r="O123" s="65"/>
      <c r="P123" s="183">
        <f>O123*H123</f>
        <v>0</v>
      </c>
      <c r="Q123" s="183">
        <v>2.3369999999999998E-2</v>
      </c>
      <c r="R123" s="183">
        <f>Q123*H123</f>
        <v>1.023606E-2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151</v>
      </c>
      <c r="AT123" s="185" t="s">
        <v>147</v>
      </c>
      <c r="AU123" s="185" t="s">
        <v>81</v>
      </c>
      <c r="AY123" s="18" t="s">
        <v>146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81</v>
      </c>
      <c r="BK123" s="186">
        <f>ROUND(I123*H123,2)</f>
        <v>0</v>
      </c>
      <c r="BL123" s="18" t="s">
        <v>151</v>
      </c>
      <c r="BM123" s="185" t="s">
        <v>236</v>
      </c>
    </row>
    <row r="124" spans="1:65" s="2" customFormat="1" ht="11.25">
      <c r="A124" s="35"/>
      <c r="B124" s="36"/>
      <c r="C124" s="37"/>
      <c r="D124" s="187" t="s">
        <v>153</v>
      </c>
      <c r="E124" s="37"/>
      <c r="F124" s="188" t="s">
        <v>284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153</v>
      </c>
      <c r="AU124" s="18" t="s">
        <v>81</v>
      </c>
    </row>
    <row r="125" spans="1:65" s="12" customFormat="1" ht="25.9" customHeight="1">
      <c r="B125" s="159"/>
      <c r="C125" s="160"/>
      <c r="D125" s="161" t="s">
        <v>72</v>
      </c>
      <c r="E125" s="162" t="s">
        <v>286</v>
      </c>
      <c r="F125" s="162" t="s">
        <v>287</v>
      </c>
      <c r="G125" s="160"/>
      <c r="H125" s="160"/>
      <c r="I125" s="163"/>
      <c r="J125" s="164">
        <f>BK125</f>
        <v>0</v>
      </c>
      <c r="K125" s="160"/>
      <c r="L125" s="165"/>
      <c r="M125" s="166"/>
      <c r="N125" s="167"/>
      <c r="O125" s="167"/>
      <c r="P125" s="168">
        <f>SUM(P126:P135)</f>
        <v>0</v>
      </c>
      <c r="Q125" s="167"/>
      <c r="R125" s="168">
        <f>SUM(R126:R135)</f>
        <v>0.43695656999999999</v>
      </c>
      <c r="S125" s="167"/>
      <c r="T125" s="169">
        <f>SUM(T126:T135)</f>
        <v>0</v>
      </c>
      <c r="AR125" s="170" t="s">
        <v>81</v>
      </c>
      <c r="AT125" s="171" t="s">
        <v>72</v>
      </c>
      <c r="AU125" s="171" t="s">
        <v>73</v>
      </c>
      <c r="AY125" s="170" t="s">
        <v>146</v>
      </c>
      <c r="BK125" s="172">
        <f>SUM(BK126:BK135)</f>
        <v>0</v>
      </c>
    </row>
    <row r="126" spans="1:65" s="2" customFormat="1" ht="24.2" customHeight="1">
      <c r="A126" s="35"/>
      <c r="B126" s="36"/>
      <c r="C126" s="173" t="s">
        <v>308</v>
      </c>
      <c r="D126" s="173" t="s">
        <v>147</v>
      </c>
      <c r="E126" s="174" t="s">
        <v>288</v>
      </c>
      <c r="F126" s="175" t="s">
        <v>979</v>
      </c>
      <c r="G126" s="176" t="s">
        <v>224</v>
      </c>
      <c r="H126" s="177">
        <v>45</v>
      </c>
      <c r="I126" s="178"/>
      <c r="J126" s="179">
        <f>ROUND(I126*H126,2)</f>
        <v>0</v>
      </c>
      <c r="K126" s="180"/>
      <c r="L126" s="40"/>
      <c r="M126" s="181" t="s">
        <v>19</v>
      </c>
      <c r="N126" s="182" t="s">
        <v>44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151</v>
      </c>
      <c r="AT126" s="185" t="s">
        <v>147</v>
      </c>
      <c r="AU126" s="185" t="s">
        <v>81</v>
      </c>
      <c r="AY126" s="18" t="s">
        <v>146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81</v>
      </c>
      <c r="BK126" s="186">
        <f>ROUND(I126*H126,2)</f>
        <v>0</v>
      </c>
      <c r="BL126" s="18" t="s">
        <v>151</v>
      </c>
      <c r="BM126" s="185" t="s">
        <v>240</v>
      </c>
    </row>
    <row r="127" spans="1:65" s="2" customFormat="1" ht="19.5">
      <c r="A127" s="35"/>
      <c r="B127" s="36"/>
      <c r="C127" s="37"/>
      <c r="D127" s="187" t="s">
        <v>153</v>
      </c>
      <c r="E127" s="37"/>
      <c r="F127" s="188" t="s">
        <v>979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153</v>
      </c>
      <c r="AU127" s="18" t="s">
        <v>81</v>
      </c>
    </row>
    <row r="128" spans="1:65" s="2" customFormat="1" ht="16.5" customHeight="1">
      <c r="A128" s="35"/>
      <c r="B128" s="36"/>
      <c r="C128" s="214" t="s">
        <v>980</v>
      </c>
      <c r="D128" s="214" t="s">
        <v>183</v>
      </c>
      <c r="E128" s="215" t="s">
        <v>292</v>
      </c>
      <c r="F128" s="216" t="s">
        <v>293</v>
      </c>
      <c r="G128" s="217" t="s">
        <v>224</v>
      </c>
      <c r="H128" s="218">
        <v>49.5</v>
      </c>
      <c r="I128" s="219"/>
      <c r="J128" s="220">
        <f>ROUND(I128*H128,2)</f>
        <v>0</v>
      </c>
      <c r="K128" s="221"/>
      <c r="L128" s="222"/>
      <c r="M128" s="223" t="s">
        <v>19</v>
      </c>
      <c r="N128" s="224" t="s">
        <v>44</v>
      </c>
      <c r="O128" s="65"/>
      <c r="P128" s="183">
        <f>O128*H128</f>
        <v>0</v>
      </c>
      <c r="Q128" s="183">
        <v>3.8E-3</v>
      </c>
      <c r="R128" s="183">
        <f>Q128*H128</f>
        <v>0.18809999999999999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175</v>
      </c>
      <c r="AT128" s="185" t="s">
        <v>183</v>
      </c>
      <c r="AU128" s="185" t="s">
        <v>81</v>
      </c>
      <c r="AY128" s="18" t="s">
        <v>146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151</v>
      </c>
      <c r="BM128" s="185" t="s">
        <v>244</v>
      </c>
    </row>
    <row r="129" spans="1:65" s="2" customFormat="1" ht="11.25">
      <c r="A129" s="35"/>
      <c r="B129" s="36"/>
      <c r="C129" s="37"/>
      <c r="D129" s="187" t="s">
        <v>153</v>
      </c>
      <c r="E129" s="37"/>
      <c r="F129" s="188" t="s">
        <v>293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153</v>
      </c>
      <c r="AU129" s="18" t="s">
        <v>81</v>
      </c>
    </row>
    <row r="130" spans="1:65" s="2" customFormat="1" ht="21.75" customHeight="1">
      <c r="A130" s="35"/>
      <c r="B130" s="36"/>
      <c r="C130" s="173" t="s">
        <v>313</v>
      </c>
      <c r="D130" s="173" t="s">
        <v>147</v>
      </c>
      <c r="E130" s="174" t="s">
        <v>295</v>
      </c>
      <c r="F130" s="175" t="s">
        <v>981</v>
      </c>
      <c r="G130" s="176" t="s">
        <v>224</v>
      </c>
      <c r="H130" s="177">
        <v>24</v>
      </c>
      <c r="I130" s="178"/>
      <c r="J130" s="179">
        <f>ROUND(I130*H130,2)</f>
        <v>0</v>
      </c>
      <c r="K130" s="180"/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151</v>
      </c>
      <c r="AT130" s="185" t="s">
        <v>147</v>
      </c>
      <c r="AU130" s="185" t="s">
        <v>81</v>
      </c>
      <c r="AY130" s="18" t="s">
        <v>146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151</v>
      </c>
      <c r="BM130" s="185" t="s">
        <v>249</v>
      </c>
    </row>
    <row r="131" spans="1:65" s="2" customFormat="1" ht="11.25">
      <c r="A131" s="35"/>
      <c r="B131" s="36"/>
      <c r="C131" s="37"/>
      <c r="D131" s="187" t="s">
        <v>153</v>
      </c>
      <c r="E131" s="37"/>
      <c r="F131" s="188" t="s">
        <v>981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153</v>
      </c>
      <c r="AU131" s="18" t="s">
        <v>81</v>
      </c>
    </row>
    <row r="132" spans="1:65" s="2" customFormat="1" ht="16.5" customHeight="1">
      <c r="A132" s="35"/>
      <c r="B132" s="36"/>
      <c r="C132" s="214" t="s">
        <v>982</v>
      </c>
      <c r="D132" s="214" t="s">
        <v>183</v>
      </c>
      <c r="E132" s="215" t="s">
        <v>299</v>
      </c>
      <c r="F132" s="216" t="s">
        <v>300</v>
      </c>
      <c r="G132" s="217" t="s">
        <v>224</v>
      </c>
      <c r="H132" s="218">
        <v>26.4</v>
      </c>
      <c r="I132" s="219"/>
      <c r="J132" s="220">
        <f>ROUND(I132*H132,2)</f>
        <v>0</v>
      </c>
      <c r="K132" s="221"/>
      <c r="L132" s="222"/>
      <c r="M132" s="223" t="s">
        <v>19</v>
      </c>
      <c r="N132" s="224" t="s">
        <v>44</v>
      </c>
      <c r="O132" s="65"/>
      <c r="P132" s="183">
        <f>O132*H132</f>
        <v>0</v>
      </c>
      <c r="Q132" s="183">
        <v>8.0999999999999996E-3</v>
      </c>
      <c r="R132" s="183">
        <f>Q132*H132</f>
        <v>0.21383999999999997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175</v>
      </c>
      <c r="AT132" s="185" t="s">
        <v>183</v>
      </c>
      <c r="AU132" s="185" t="s">
        <v>81</v>
      </c>
      <c r="AY132" s="18" t="s">
        <v>146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81</v>
      </c>
      <c r="BK132" s="186">
        <f>ROUND(I132*H132,2)</f>
        <v>0</v>
      </c>
      <c r="BL132" s="18" t="s">
        <v>151</v>
      </c>
      <c r="BM132" s="185" t="s">
        <v>253</v>
      </c>
    </row>
    <row r="133" spans="1:65" s="2" customFormat="1" ht="11.25">
      <c r="A133" s="35"/>
      <c r="B133" s="36"/>
      <c r="C133" s="37"/>
      <c r="D133" s="187" t="s">
        <v>153</v>
      </c>
      <c r="E133" s="37"/>
      <c r="F133" s="188" t="s">
        <v>300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153</v>
      </c>
      <c r="AU133" s="18" t="s">
        <v>81</v>
      </c>
    </row>
    <row r="134" spans="1:65" s="2" customFormat="1" ht="16.5" customHeight="1">
      <c r="A134" s="35"/>
      <c r="B134" s="36"/>
      <c r="C134" s="173" t="s">
        <v>317</v>
      </c>
      <c r="D134" s="173" t="s">
        <v>147</v>
      </c>
      <c r="E134" s="174" t="s">
        <v>315</v>
      </c>
      <c r="F134" s="175" t="s">
        <v>316</v>
      </c>
      <c r="G134" s="176" t="s">
        <v>150</v>
      </c>
      <c r="H134" s="177">
        <v>1.431</v>
      </c>
      <c r="I134" s="178"/>
      <c r="J134" s="179">
        <f>ROUND(I134*H134,2)</f>
        <v>0</v>
      </c>
      <c r="K134" s="180"/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2.4469999999999999E-2</v>
      </c>
      <c r="R134" s="183">
        <f>Q134*H134</f>
        <v>3.5016569999999997E-2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151</v>
      </c>
      <c r="AT134" s="185" t="s">
        <v>147</v>
      </c>
      <c r="AU134" s="185" t="s">
        <v>81</v>
      </c>
      <c r="AY134" s="18" t="s">
        <v>146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151</v>
      </c>
      <c r="BM134" s="185" t="s">
        <v>256</v>
      </c>
    </row>
    <row r="135" spans="1:65" s="2" customFormat="1" ht="11.25">
      <c r="A135" s="35"/>
      <c r="B135" s="36"/>
      <c r="C135" s="37"/>
      <c r="D135" s="187" t="s">
        <v>153</v>
      </c>
      <c r="E135" s="37"/>
      <c r="F135" s="188" t="s">
        <v>316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153</v>
      </c>
      <c r="AU135" s="18" t="s">
        <v>81</v>
      </c>
    </row>
    <row r="136" spans="1:65" s="12" customFormat="1" ht="25.9" customHeight="1">
      <c r="B136" s="159"/>
      <c r="C136" s="160"/>
      <c r="D136" s="161" t="s">
        <v>72</v>
      </c>
      <c r="E136" s="162" t="s">
        <v>983</v>
      </c>
      <c r="F136" s="162" t="s">
        <v>984</v>
      </c>
      <c r="G136" s="160"/>
      <c r="H136" s="160"/>
      <c r="I136" s="163"/>
      <c r="J136" s="164">
        <f>BK136</f>
        <v>0</v>
      </c>
      <c r="K136" s="160"/>
      <c r="L136" s="165"/>
      <c r="M136" s="166"/>
      <c r="N136" s="167"/>
      <c r="O136" s="167"/>
      <c r="P136" s="168">
        <f>SUM(P137:P140)</f>
        <v>0</v>
      </c>
      <c r="Q136" s="167"/>
      <c r="R136" s="168">
        <f>SUM(R137:R140)</f>
        <v>6.718E-3</v>
      </c>
      <c r="S136" s="167"/>
      <c r="T136" s="169">
        <f>SUM(T137:T140)</f>
        <v>0</v>
      </c>
      <c r="AR136" s="170" t="s">
        <v>81</v>
      </c>
      <c r="AT136" s="171" t="s">
        <v>72</v>
      </c>
      <c r="AU136" s="171" t="s">
        <v>73</v>
      </c>
      <c r="AY136" s="170" t="s">
        <v>146</v>
      </c>
      <c r="BK136" s="172">
        <f>SUM(BK137:BK140)</f>
        <v>0</v>
      </c>
    </row>
    <row r="137" spans="1:65" s="2" customFormat="1" ht="16.5" customHeight="1">
      <c r="A137" s="35"/>
      <c r="B137" s="36"/>
      <c r="C137" s="173" t="s">
        <v>985</v>
      </c>
      <c r="D137" s="173" t="s">
        <v>147</v>
      </c>
      <c r="E137" s="174" t="s">
        <v>986</v>
      </c>
      <c r="F137" s="175" t="s">
        <v>987</v>
      </c>
      <c r="G137" s="176" t="s">
        <v>988</v>
      </c>
      <c r="H137" s="177">
        <v>1</v>
      </c>
      <c r="I137" s="178"/>
      <c r="J137" s="179">
        <f>ROUND(I137*H137,2)</f>
        <v>0</v>
      </c>
      <c r="K137" s="180"/>
      <c r="L137" s="40"/>
      <c r="M137" s="181" t="s">
        <v>19</v>
      </c>
      <c r="N137" s="182" t="s">
        <v>44</v>
      </c>
      <c r="O137" s="65"/>
      <c r="P137" s="183">
        <f>O137*H137</f>
        <v>0</v>
      </c>
      <c r="Q137" s="183">
        <v>2.6700000000000001E-3</v>
      </c>
      <c r="R137" s="183">
        <f>Q137*H137</f>
        <v>2.6700000000000001E-3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151</v>
      </c>
      <c r="AT137" s="185" t="s">
        <v>147</v>
      </c>
      <c r="AU137" s="185" t="s">
        <v>81</v>
      </c>
      <c r="AY137" s="18" t="s">
        <v>146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151</v>
      </c>
      <c r="BM137" s="185" t="s">
        <v>260</v>
      </c>
    </row>
    <row r="138" spans="1:65" s="2" customFormat="1" ht="11.25">
      <c r="A138" s="35"/>
      <c r="B138" s="36"/>
      <c r="C138" s="37"/>
      <c r="D138" s="187" t="s">
        <v>153</v>
      </c>
      <c r="E138" s="37"/>
      <c r="F138" s="188" t="s">
        <v>987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153</v>
      </c>
      <c r="AU138" s="18" t="s">
        <v>81</v>
      </c>
    </row>
    <row r="139" spans="1:65" s="2" customFormat="1" ht="16.5" customHeight="1">
      <c r="A139" s="35"/>
      <c r="B139" s="36"/>
      <c r="C139" s="214" t="s">
        <v>322</v>
      </c>
      <c r="D139" s="214" t="s">
        <v>183</v>
      </c>
      <c r="E139" s="215" t="s">
        <v>989</v>
      </c>
      <c r="F139" s="216" t="s">
        <v>990</v>
      </c>
      <c r="G139" s="217" t="s">
        <v>224</v>
      </c>
      <c r="H139" s="218">
        <v>8.8000000000000007</v>
      </c>
      <c r="I139" s="219"/>
      <c r="J139" s="220">
        <f>ROUND(I139*H139,2)</f>
        <v>0</v>
      </c>
      <c r="K139" s="221"/>
      <c r="L139" s="222"/>
      <c r="M139" s="223" t="s">
        <v>19</v>
      </c>
      <c r="N139" s="224" t="s">
        <v>44</v>
      </c>
      <c r="O139" s="65"/>
      <c r="P139" s="183">
        <f>O139*H139</f>
        <v>0</v>
      </c>
      <c r="Q139" s="183">
        <v>4.6000000000000001E-4</v>
      </c>
      <c r="R139" s="183">
        <f>Q139*H139</f>
        <v>4.0480000000000004E-3</v>
      </c>
      <c r="S139" s="183">
        <v>0</v>
      </c>
      <c r="T139" s="18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5" t="s">
        <v>175</v>
      </c>
      <c r="AT139" s="185" t="s">
        <v>183</v>
      </c>
      <c r="AU139" s="185" t="s">
        <v>81</v>
      </c>
      <c r="AY139" s="18" t="s">
        <v>146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18" t="s">
        <v>81</v>
      </c>
      <c r="BK139" s="186">
        <f>ROUND(I139*H139,2)</f>
        <v>0</v>
      </c>
      <c r="BL139" s="18" t="s">
        <v>151</v>
      </c>
      <c r="BM139" s="185" t="s">
        <v>263</v>
      </c>
    </row>
    <row r="140" spans="1:65" s="2" customFormat="1" ht="11.25">
      <c r="A140" s="35"/>
      <c r="B140" s="36"/>
      <c r="C140" s="37"/>
      <c r="D140" s="187" t="s">
        <v>153</v>
      </c>
      <c r="E140" s="37"/>
      <c r="F140" s="188" t="s">
        <v>990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153</v>
      </c>
      <c r="AU140" s="18" t="s">
        <v>81</v>
      </c>
    </row>
    <row r="141" spans="1:65" s="12" customFormat="1" ht="25.9" customHeight="1">
      <c r="B141" s="159"/>
      <c r="C141" s="160"/>
      <c r="D141" s="161" t="s">
        <v>72</v>
      </c>
      <c r="E141" s="162" t="s">
        <v>318</v>
      </c>
      <c r="F141" s="162" t="s">
        <v>319</v>
      </c>
      <c r="G141" s="160"/>
      <c r="H141" s="160"/>
      <c r="I141" s="163"/>
      <c r="J141" s="164">
        <f>BK141</f>
        <v>0</v>
      </c>
      <c r="K141" s="160"/>
      <c r="L141" s="165"/>
      <c r="M141" s="166"/>
      <c r="N141" s="167"/>
      <c r="O141" s="167"/>
      <c r="P141" s="168">
        <f>SUM(P142:P143)</f>
        <v>0</v>
      </c>
      <c r="Q141" s="167"/>
      <c r="R141" s="168">
        <f>SUM(R142:R143)</f>
        <v>0</v>
      </c>
      <c r="S141" s="167"/>
      <c r="T141" s="169">
        <f>SUM(T142:T143)</f>
        <v>0</v>
      </c>
      <c r="AR141" s="170" t="s">
        <v>81</v>
      </c>
      <c r="AT141" s="171" t="s">
        <v>72</v>
      </c>
      <c r="AU141" s="171" t="s">
        <v>73</v>
      </c>
      <c r="AY141" s="170" t="s">
        <v>146</v>
      </c>
      <c r="BK141" s="172">
        <f>SUM(BK142:BK143)</f>
        <v>0</v>
      </c>
    </row>
    <row r="142" spans="1:65" s="2" customFormat="1" ht="16.5" customHeight="1">
      <c r="A142" s="35"/>
      <c r="B142" s="36"/>
      <c r="C142" s="173" t="s">
        <v>991</v>
      </c>
      <c r="D142" s="173" t="s">
        <v>147</v>
      </c>
      <c r="E142" s="174" t="s">
        <v>320</v>
      </c>
      <c r="F142" s="175" t="s">
        <v>321</v>
      </c>
      <c r="G142" s="176" t="s">
        <v>204</v>
      </c>
      <c r="H142" s="177">
        <v>1.1439999999999999</v>
      </c>
      <c r="I142" s="178"/>
      <c r="J142" s="179">
        <f>ROUND(I142*H142,2)</f>
        <v>0</v>
      </c>
      <c r="K142" s="180"/>
      <c r="L142" s="40"/>
      <c r="M142" s="181" t="s">
        <v>19</v>
      </c>
      <c r="N142" s="182" t="s">
        <v>44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151</v>
      </c>
      <c r="AT142" s="185" t="s">
        <v>147</v>
      </c>
      <c r="AU142" s="185" t="s">
        <v>81</v>
      </c>
      <c r="AY142" s="18" t="s">
        <v>146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81</v>
      </c>
      <c r="BK142" s="186">
        <f>ROUND(I142*H142,2)</f>
        <v>0</v>
      </c>
      <c r="BL142" s="18" t="s">
        <v>151</v>
      </c>
      <c r="BM142" s="185" t="s">
        <v>267</v>
      </c>
    </row>
    <row r="143" spans="1:65" s="2" customFormat="1" ht="11.25">
      <c r="A143" s="35"/>
      <c r="B143" s="36"/>
      <c r="C143" s="37"/>
      <c r="D143" s="187" t="s">
        <v>153</v>
      </c>
      <c r="E143" s="37"/>
      <c r="F143" s="188" t="s">
        <v>321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153</v>
      </c>
      <c r="AU143" s="18" t="s">
        <v>81</v>
      </c>
    </row>
    <row r="144" spans="1:65" s="12" customFormat="1" ht="25.9" customHeight="1">
      <c r="B144" s="159"/>
      <c r="C144" s="160"/>
      <c r="D144" s="161" t="s">
        <v>72</v>
      </c>
      <c r="E144" s="162" t="s">
        <v>992</v>
      </c>
      <c r="F144" s="162" t="s">
        <v>993</v>
      </c>
      <c r="G144" s="160"/>
      <c r="H144" s="160"/>
      <c r="I144" s="163"/>
      <c r="J144" s="164">
        <f>BK144</f>
        <v>0</v>
      </c>
      <c r="K144" s="160"/>
      <c r="L144" s="165"/>
      <c r="M144" s="166"/>
      <c r="N144" s="167"/>
      <c r="O144" s="167"/>
      <c r="P144" s="168">
        <f>SUM(P145:P146)</f>
        <v>0</v>
      </c>
      <c r="Q144" s="167"/>
      <c r="R144" s="168">
        <f>SUM(R145:R146)</f>
        <v>1.38E-2</v>
      </c>
      <c r="S144" s="167"/>
      <c r="T144" s="169">
        <f>SUM(T145:T146)</f>
        <v>0</v>
      </c>
      <c r="AR144" s="170" t="s">
        <v>81</v>
      </c>
      <c r="AT144" s="171" t="s">
        <v>72</v>
      </c>
      <c r="AU144" s="171" t="s">
        <v>73</v>
      </c>
      <c r="AY144" s="170" t="s">
        <v>146</v>
      </c>
      <c r="BK144" s="172">
        <f>SUM(BK145:BK146)</f>
        <v>0</v>
      </c>
    </row>
    <row r="145" spans="1:65" s="2" customFormat="1" ht="16.5" customHeight="1">
      <c r="A145" s="35"/>
      <c r="B145" s="36"/>
      <c r="C145" s="214" t="s">
        <v>339</v>
      </c>
      <c r="D145" s="214" t="s">
        <v>183</v>
      </c>
      <c r="E145" s="215" t="s">
        <v>994</v>
      </c>
      <c r="F145" s="216" t="s">
        <v>995</v>
      </c>
      <c r="G145" s="217" t="s">
        <v>180</v>
      </c>
      <c r="H145" s="218">
        <v>1</v>
      </c>
      <c r="I145" s="219"/>
      <c r="J145" s="220">
        <f>ROUND(I145*H145,2)</f>
        <v>0</v>
      </c>
      <c r="K145" s="221"/>
      <c r="L145" s="222"/>
      <c r="M145" s="223" t="s">
        <v>19</v>
      </c>
      <c r="N145" s="224" t="s">
        <v>44</v>
      </c>
      <c r="O145" s="65"/>
      <c r="P145" s="183">
        <f>O145*H145</f>
        <v>0</v>
      </c>
      <c r="Q145" s="183">
        <v>1.38E-2</v>
      </c>
      <c r="R145" s="183">
        <f>Q145*H145</f>
        <v>1.38E-2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175</v>
      </c>
      <c r="AT145" s="185" t="s">
        <v>183</v>
      </c>
      <c r="AU145" s="185" t="s">
        <v>81</v>
      </c>
      <c r="AY145" s="18" t="s">
        <v>146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81</v>
      </c>
      <c r="BK145" s="186">
        <f>ROUND(I145*H145,2)</f>
        <v>0</v>
      </c>
      <c r="BL145" s="18" t="s">
        <v>151</v>
      </c>
      <c r="BM145" s="185" t="s">
        <v>270</v>
      </c>
    </row>
    <row r="146" spans="1:65" s="2" customFormat="1" ht="11.25">
      <c r="A146" s="35"/>
      <c r="B146" s="36"/>
      <c r="C146" s="37"/>
      <c r="D146" s="187" t="s">
        <v>153</v>
      </c>
      <c r="E146" s="37"/>
      <c r="F146" s="188" t="s">
        <v>995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153</v>
      </c>
      <c r="AU146" s="18" t="s">
        <v>81</v>
      </c>
    </row>
    <row r="147" spans="1:65" s="12" customFormat="1" ht="25.9" customHeight="1">
      <c r="B147" s="159"/>
      <c r="C147" s="160"/>
      <c r="D147" s="161" t="s">
        <v>72</v>
      </c>
      <c r="E147" s="162" t="s">
        <v>996</v>
      </c>
      <c r="F147" s="162" t="s">
        <v>997</v>
      </c>
      <c r="G147" s="160"/>
      <c r="H147" s="160"/>
      <c r="I147" s="163"/>
      <c r="J147" s="164">
        <f>BK147</f>
        <v>0</v>
      </c>
      <c r="K147" s="160"/>
      <c r="L147" s="165"/>
      <c r="M147" s="166"/>
      <c r="N147" s="167"/>
      <c r="O147" s="167"/>
      <c r="P147" s="168">
        <f>SUM(P148:P151)</f>
        <v>0</v>
      </c>
      <c r="Q147" s="167"/>
      <c r="R147" s="168">
        <f>SUM(R148:R151)</f>
        <v>0.11930600000000001</v>
      </c>
      <c r="S147" s="167"/>
      <c r="T147" s="169">
        <f>SUM(T148:T151)</f>
        <v>0</v>
      </c>
      <c r="AR147" s="170" t="s">
        <v>81</v>
      </c>
      <c r="AT147" s="171" t="s">
        <v>72</v>
      </c>
      <c r="AU147" s="171" t="s">
        <v>73</v>
      </c>
      <c r="AY147" s="170" t="s">
        <v>146</v>
      </c>
      <c r="BK147" s="172">
        <f>SUM(BK148:BK151)</f>
        <v>0</v>
      </c>
    </row>
    <row r="148" spans="1:65" s="2" customFormat="1" ht="16.5" customHeight="1">
      <c r="A148" s="35"/>
      <c r="B148" s="36"/>
      <c r="C148" s="173" t="s">
        <v>998</v>
      </c>
      <c r="D148" s="173" t="s">
        <v>147</v>
      </c>
      <c r="E148" s="174" t="s">
        <v>999</v>
      </c>
      <c r="F148" s="175" t="s">
        <v>1000</v>
      </c>
      <c r="G148" s="176" t="s">
        <v>159</v>
      </c>
      <c r="H148" s="177">
        <v>14.5</v>
      </c>
      <c r="I148" s="178"/>
      <c r="J148" s="179">
        <f>ROUND(I148*H148,2)</f>
        <v>0</v>
      </c>
      <c r="K148" s="180"/>
      <c r="L148" s="40"/>
      <c r="M148" s="181" t="s">
        <v>19</v>
      </c>
      <c r="N148" s="182" t="s">
        <v>44</v>
      </c>
      <c r="O148" s="65"/>
      <c r="P148" s="183">
        <f>O148*H148</f>
        <v>0</v>
      </c>
      <c r="Q148" s="183">
        <v>9.6000000000000002E-4</v>
      </c>
      <c r="R148" s="183">
        <f>Q148*H148</f>
        <v>1.392E-2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151</v>
      </c>
      <c r="AT148" s="185" t="s">
        <v>147</v>
      </c>
      <c r="AU148" s="185" t="s">
        <v>81</v>
      </c>
      <c r="AY148" s="18" t="s">
        <v>146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81</v>
      </c>
      <c r="BK148" s="186">
        <f>ROUND(I148*H148,2)</f>
        <v>0</v>
      </c>
      <c r="BL148" s="18" t="s">
        <v>151</v>
      </c>
      <c r="BM148" s="185" t="s">
        <v>276</v>
      </c>
    </row>
    <row r="149" spans="1:65" s="2" customFormat="1" ht="11.25">
      <c r="A149" s="35"/>
      <c r="B149" s="36"/>
      <c r="C149" s="37"/>
      <c r="D149" s="187" t="s">
        <v>153</v>
      </c>
      <c r="E149" s="37"/>
      <c r="F149" s="188" t="s">
        <v>1000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153</v>
      </c>
      <c r="AU149" s="18" t="s">
        <v>81</v>
      </c>
    </row>
    <row r="150" spans="1:65" s="2" customFormat="1" ht="33" customHeight="1">
      <c r="A150" s="35"/>
      <c r="B150" s="36"/>
      <c r="C150" s="214" t="s">
        <v>343</v>
      </c>
      <c r="D150" s="214" t="s">
        <v>183</v>
      </c>
      <c r="E150" s="215" t="s">
        <v>1001</v>
      </c>
      <c r="F150" s="216" t="s">
        <v>1002</v>
      </c>
      <c r="G150" s="217" t="s">
        <v>159</v>
      </c>
      <c r="H150" s="218">
        <v>16.675000000000001</v>
      </c>
      <c r="I150" s="219"/>
      <c r="J150" s="220">
        <f>ROUND(I150*H150,2)</f>
        <v>0</v>
      </c>
      <c r="K150" s="221"/>
      <c r="L150" s="222"/>
      <c r="M150" s="223" t="s">
        <v>19</v>
      </c>
      <c r="N150" s="224" t="s">
        <v>44</v>
      </c>
      <c r="O150" s="65"/>
      <c r="P150" s="183">
        <f>O150*H150</f>
        <v>0</v>
      </c>
      <c r="Q150" s="183">
        <v>6.3200000000000001E-3</v>
      </c>
      <c r="R150" s="183">
        <f>Q150*H150</f>
        <v>0.10538600000000001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175</v>
      </c>
      <c r="AT150" s="185" t="s">
        <v>183</v>
      </c>
      <c r="AU150" s="185" t="s">
        <v>81</v>
      </c>
      <c r="AY150" s="18" t="s">
        <v>146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81</v>
      </c>
      <c r="BK150" s="186">
        <f>ROUND(I150*H150,2)</f>
        <v>0</v>
      </c>
      <c r="BL150" s="18" t="s">
        <v>151</v>
      </c>
      <c r="BM150" s="185" t="s">
        <v>280</v>
      </c>
    </row>
    <row r="151" spans="1:65" s="2" customFormat="1" ht="19.5">
      <c r="A151" s="35"/>
      <c r="B151" s="36"/>
      <c r="C151" s="37"/>
      <c r="D151" s="187" t="s">
        <v>153</v>
      </c>
      <c r="E151" s="37"/>
      <c r="F151" s="188" t="s">
        <v>1002</v>
      </c>
      <c r="G151" s="37"/>
      <c r="H151" s="37"/>
      <c r="I151" s="189"/>
      <c r="J151" s="37"/>
      <c r="K151" s="37"/>
      <c r="L151" s="40"/>
      <c r="M151" s="249"/>
      <c r="N151" s="250"/>
      <c r="O151" s="251"/>
      <c r="P151" s="251"/>
      <c r="Q151" s="251"/>
      <c r="R151" s="251"/>
      <c r="S151" s="251"/>
      <c r="T151" s="25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153</v>
      </c>
      <c r="AU151" s="18" t="s">
        <v>81</v>
      </c>
    </row>
    <row r="152" spans="1:65" s="2" customFormat="1" ht="6.95" customHeight="1">
      <c r="A152" s="35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40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algorithmName="SHA-512" hashValue="p3/qBMUaHsapyxBRYyNVltyJuoFSuXEl37elwsMMk4+0CYyiQnu6hig+LXMzdfuaOkqGB+cqU4BozA+CVU01oQ==" saltValue="qA47D1qw4rBgJV9LXSzTyb0yM+Q5D3jnTos+l/vwEDFGds3DH+j6FEvmRCz/sKRxubIqSHmCPBJc4Y5Yw6Jqhg==" spinCount="100000" sheet="1" objects="1" scenarios="1" formatColumns="0" formatRows="0" autoFilter="0"/>
  <autoFilter ref="C87:K15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8" t="s">
        <v>102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103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74" t="str">
        <f>'Rekapitulace stavby'!K6</f>
        <v>Projektová dokumentace pro hospodářská zvířata - rozšíření psího útulku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06" t="s">
        <v>104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1003</v>
      </c>
      <c r="F9" s="377"/>
      <c r="G9" s="377"/>
      <c r="H9" s="37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91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31. 3. 2022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398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35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36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80" t="s">
        <v>19</v>
      </c>
      <c r="F27" s="380"/>
      <c r="G27" s="380"/>
      <c r="H27" s="38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ROUND((SUM(BE81:BE104)),  2)</f>
        <v>0</v>
      </c>
      <c r="G33" s="35"/>
      <c r="H33" s="35"/>
      <c r="I33" s="119">
        <v>0.21</v>
      </c>
      <c r="J33" s="118">
        <f>ROUND(((SUM(BE81:BE104))*I33),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ROUND((SUM(BF81:BF104)),  2)</f>
        <v>0</v>
      </c>
      <c r="G34" s="35"/>
      <c r="H34" s="35"/>
      <c r="I34" s="119">
        <v>0.15</v>
      </c>
      <c r="J34" s="118">
        <f>ROUND(((SUM(BF81:BF104))*I34),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ROUND((SUM(BG81:BG104)),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ROUND((SUM(BH81:BH104)),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ROUND((SUM(BI81:BI104)),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107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1" t="str">
        <f>E7</f>
        <v>Projektová dokumentace pro hospodářská zvířata - rozšíření psího útulku</v>
      </c>
      <c r="F48" s="382"/>
      <c r="G48" s="382"/>
      <c r="H48" s="38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104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4" t="str">
        <f>E9</f>
        <v>95.6 - VRN</v>
      </c>
      <c r="F50" s="383"/>
      <c r="G50" s="383"/>
      <c r="H50" s="38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Kolín</v>
      </c>
      <c r="G52" s="37"/>
      <c r="H52" s="37"/>
      <c r="I52" s="30" t="s">
        <v>23</v>
      </c>
      <c r="J52" s="60" t="str">
        <f>IF(J12="","",J12)</f>
        <v>31. 3. 2022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Kolín</v>
      </c>
      <c r="G54" s="37"/>
      <c r="H54" s="37"/>
      <c r="I54" s="30" t="s">
        <v>31</v>
      </c>
      <c r="J54" s="33" t="str">
        <f>E21</f>
        <v>Ing. Lucie Dvořáková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S4A,s.r.o.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108</v>
      </c>
      <c r="D57" s="132"/>
      <c r="E57" s="132"/>
      <c r="F57" s="132"/>
      <c r="G57" s="132"/>
      <c r="H57" s="132"/>
      <c r="I57" s="132"/>
      <c r="J57" s="133" t="s">
        <v>109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110</v>
      </c>
    </row>
    <row r="60" spans="1:47" s="9" customFormat="1" ht="24.95" customHeight="1">
      <c r="B60" s="135"/>
      <c r="C60" s="136"/>
      <c r="D60" s="137" t="s">
        <v>1004</v>
      </c>
      <c r="E60" s="138"/>
      <c r="F60" s="138"/>
      <c r="G60" s="138"/>
      <c r="H60" s="138"/>
      <c r="I60" s="138"/>
      <c r="J60" s="139">
        <f>J82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1005</v>
      </c>
      <c r="E61" s="144"/>
      <c r="F61" s="144"/>
      <c r="G61" s="144"/>
      <c r="H61" s="144"/>
      <c r="I61" s="144"/>
      <c r="J61" s="145">
        <f>J83</f>
        <v>0</v>
      </c>
      <c r="K61" s="142"/>
      <c r="L61" s="146"/>
    </row>
    <row r="62" spans="1:47" s="2" customFormat="1" ht="21.7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6.95" customHeight="1">
      <c r="A63" s="35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pans="1:31" s="2" customFormat="1" ht="6.95" customHeight="1">
      <c r="A67" s="35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24.95" customHeight="1">
      <c r="A68" s="35"/>
      <c r="B68" s="36"/>
      <c r="C68" s="24" t="s">
        <v>131</v>
      </c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6.9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12" customHeight="1">
      <c r="A70" s="35"/>
      <c r="B70" s="36"/>
      <c r="C70" s="30" t="s">
        <v>16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6.5" customHeight="1">
      <c r="A71" s="35"/>
      <c r="B71" s="36"/>
      <c r="C71" s="37"/>
      <c r="D71" s="37"/>
      <c r="E71" s="381" t="str">
        <f>E7</f>
        <v>Projektová dokumentace pro hospodářská zvířata - rozšíření psího útulku</v>
      </c>
      <c r="F71" s="382"/>
      <c r="G71" s="382"/>
      <c r="H71" s="382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104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34" t="str">
        <f>E9</f>
        <v>95.6 - VRN</v>
      </c>
      <c r="F73" s="383"/>
      <c r="G73" s="383"/>
      <c r="H73" s="383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21</v>
      </c>
      <c r="D75" s="37"/>
      <c r="E75" s="37"/>
      <c r="F75" s="28" t="str">
        <f>F12</f>
        <v>Kolín</v>
      </c>
      <c r="G75" s="37"/>
      <c r="H75" s="37"/>
      <c r="I75" s="30" t="s">
        <v>23</v>
      </c>
      <c r="J75" s="60" t="str">
        <f>IF(J12="","",J12)</f>
        <v>31. 3. 2022</v>
      </c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5.2" customHeight="1">
      <c r="A77" s="35"/>
      <c r="B77" s="36"/>
      <c r="C77" s="30" t="s">
        <v>25</v>
      </c>
      <c r="D77" s="37"/>
      <c r="E77" s="37"/>
      <c r="F77" s="28" t="str">
        <f>E15</f>
        <v>Město Kolín</v>
      </c>
      <c r="G77" s="37"/>
      <c r="H77" s="37"/>
      <c r="I77" s="30" t="s">
        <v>31</v>
      </c>
      <c r="J77" s="33" t="str">
        <f>E21</f>
        <v>Ing. Lucie Dvořáková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29</v>
      </c>
      <c r="D78" s="37"/>
      <c r="E78" s="37"/>
      <c r="F78" s="28" t="str">
        <f>IF(E18="","",E18)</f>
        <v>Vyplň údaj</v>
      </c>
      <c r="G78" s="37"/>
      <c r="H78" s="37"/>
      <c r="I78" s="30" t="s">
        <v>34</v>
      </c>
      <c r="J78" s="33" t="str">
        <f>E24</f>
        <v>S4A,s.r.o.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0.3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11" customFormat="1" ht="29.25" customHeight="1">
      <c r="A80" s="147"/>
      <c r="B80" s="148"/>
      <c r="C80" s="149" t="s">
        <v>132</v>
      </c>
      <c r="D80" s="150" t="s">
        <v>58</v>
      </c>
      <c r="E80" s="150" t="s">
        <v>54</v>
      </c>
      <c r="F80" s="150" t="s">
        <v>55</v>
      </c>
      <c r="G80" s="150" t="s">
        <v>133</v>
      </c>
      <c r="H80" s="150" t="s">
        <v>134</v>
      </c>
      <c r="I80" s="150" t="s">
        <v>135</v>
      </c>
      <c r="J80" s="151" t="s">
        <v>109</v>
      </c>
      <c r="K80" s="152" t="s">
        <v>136</v>
      </c>
      <c r="L80" s="153"/>
      <c r="M80" s="69" t="s">
        <v>19</v>
      </c>
      <c r="N80" s="70" t="s">
        <v>43</v>
      </c>
      <c r="O80" s="70" t="s">
        <v>137</v>
      </c>
      <c r="P80" s="70" t="s">
        <v>138</v>
      </c>
      <c r="Q80" s="70" t="s">
        <v>139</v>
      </c>
      <c r="R80" s="70" t="s">
        <v>140</v>
      </c>
      <c r="S80" s="70" t="s">
        <v>141</v>
      </c>
      <c r="T80" s="71" t="s">
        <v>142</v>
      </c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</row>
    <row r="81" spans="1:65" s="2" customFormat="1" ht="22.9" customHeight="1">
      <c r="A81" s="35"/>
      <c r="B81" s="36"/>
      <c r="C81" s="76" t="s">
        <v>143</v>
      </c>
      <c r="D81" s="37"/>
      <c r="E81" s="37"/>
      <c r="F81" s="37"/>
      <c r="G81" s="37"/>
      <c r="H81" s="37"/>
      <c r="I81" s="37"/>
      <c r="J81" s="154">
        <f>BK81</f>
        <v>0</v>
      </c>
      <c r="K81" s="37"/>
      <c r="L81" s="40"/>
      <c r="M81" s="72"/>
      <c r="N81" s="155"/>
      <c r="O81" s="73"/>
      <c r="P81" s="156">
        <f>P82</f>
        <v>0</v>
      </c>
      <c r="Q81" s="73"/>
      <c r="R81" s="156">
        <f>R82</f>
        <v>0</v>
      </c>
      <c r="S81" s="73"/>
      <c r="T81" s="157">
        <f>T82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72</v>
      </c>
      <c r="AU81" s="18" t="s">
        <v>110</v>
      </c>
      <c r="BK81" s="158">
        <f>BK82</f>
        <v>0</v>
      </c>
    </row>
    <row r="82" spans="1:65" s="12" customFormat="1" ht="25.9" customHeight="1">
      <c r="B82" s="159"/>
      <c r="C82" s="160"/>
      <c r="D82" s="161" t="s">
        <v>72</v>
      </c>
      <c r="E82" s="162" t="s">
        <v>100</v>
      </c>
      <c r="F82" s="162" t="s">
        <v>1006</v>
      </c>
      <c r="G82" s="160"/>
      <c r="H82" s="160"/>
      <c r="I82" s="163"/>
      <c r="J82" s="164">
        <f>BK82</f>
        <v>0</v>
      </c>
      <c r="K82" s="160"/>
      <c r="L82" s="165"/>
      <c r="M82" s="166"/>
      <c r="N82" s="167"/>
      <c r="O82" s="167"/>
      <c r="P82" s="168">
        <f>P83</f>
        <v>0</v>
      </c>
      <c r="Q82" s="167"/>
      <c r="R82" s="168">
        <f>R83</f>
        <v>0</v>
      </c>
      <c r="S82" s="167"/>
      <c r="T82" s="169">
        <f>T83</f>
        <v>0</v>
      </c>
      <c r="AR82" s="170" t="s">
        <v>172</v>
      </c>
      <c r="AT82" s="171" t="s">
        <v>72</v>
      </c>
      <c r="AU82" s="171" t="s">
        <v>73</v>
      </c>
      <c r="AY82" s="170" t="s">
        <v>146</v>
      </c>
      <c r="BK82" s="172">
        <f>BK83</f>
        <v>0</v>
      </c>
    </row>
    <row r="83" spans="1:65" s="12" customFormat="1" ht="22.9" customHeight="1">
      <c r="B83" s="159"/>
      <c r="C83" s="160"/>
      <c r="D83" s="161" t="s">
        <v>72</v>
      </c>
      <c r="E83" s="225" t="s">
        <v>73</v>
      </c>
      <c r="F83" s="225" t="s">
        <v>1006</v>
      </c>
      <c r="G83" s="160"/>
      <c r="H83" s="160"/>
      <c r="I83" s="163"/>
      <c r="J83" s="226">
        <f>BK83</f>
        <v>0</v>
      </c>
      <c r="K83" s="160"/>
      <c r="L83" s="165"/>
      <c r="M83" s="166"/>
      <c r="N83" s="167"/>
      <c r="O83" s="167"/>
      <c r="P83" s="168">
        <f>SUM(P84:P104)</f>
        <v>0</v>
      </c>
      <c r="Q83" s="167"/>
      <c r="R83" s="168">
        <f>SUM(R84:R104)</f>
        <v>0</v>
      </c>
      <c r="S83" s="167"/>
      <c r="T83" s="169">
        <f>SUM(T84:T104)</f>
        <v>0</v>
      </c>
      <c r="AR83" s="170" t="s">
        <v>172</v>
      </c>
      <c r="AT83" s="171" t="s">
        <v>72</v>
      </c>
      <c r="AU83" s="171" t="s">
        <v>81</v>
      </c>
      <c r="AY83" s="170" t="s">
        <v>146</v>
      </c>
      <c r="BK83" s="172">
        <f>SUM(BK84:BK104)</f>
        <v>0</v>
      </c>
    </row>
    <row r="84" spans="1:65" s="2" customFormat="1" ht="16.5" customHeight="1">
      <c r="A84" s="35"/>
      <c r="B84" s="36"/>
      <c r="C84" s="173" t="s">
        <v>81</v>
      </c>
      <c r="D84" s="173" t="s">
        <v>147</v>
      </c>
      <c r="E84" s="174" t="s">
        <v>1007</v>
      </c>
      <c r="F84" s="175" t="s">
        <v>1008</v>
      </c>
      <c r="G84" s="176" t="s">
        <v>1009</v>
      </c>
      <c r="H84" s="177">
        <v>1</v>
      </c>
      <c r="I84" s="178"/>
      <c r="J84" s="179">
        <f>ROUND(I84*H84,2)</f>
        <v>0</v>
      </c>
      <c r="K84" s="180"/>
      <c r="L84" s="40"/>
      <c r="M84" s="181" t="s">
        <v>19</v>
      </c>
      <c r="N84" s="182" t="s">
        <v>44</v>
      </c>
      <c r="O84" s="65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85" t="s">
        <v>1010</v>
      </c>
      <c r="AT84" s="185" t="s">
        <v>147</v>
      </c>
      <c r="AU84" s="185" t="s">
        <v>83</v>
      </c>
      <c r="AY84" s="18" t="s">
        <v>146</v>
      </c>
      <c r="BE84" s="186">
        <f>IF(N84="základní",J84,0)</f>
        <v>0</v>
      </c>
      <c r="BF84" s="186">
        <f>IF(N84="snížená",J84,0)</f>
        <v>0</v>
      </c>
      <c r="BG84" s="186">
        <f>IF(N84="zákl. přenesená",J84,0)</f>
        <v>0</v>
      </c>
      <c r="BH84" s="186">
        <f>IF(N84="sníž. přenesená",J84,0)</f>
        <v>0</v>
      </c>
      <c r="BI84" s="186">
        <f>IF(N84="nulová",J84,0)</f>
        <v>0</v>
      </c>
      <c r="BJ84" s="18" t="s">
        <v>81</v>
      </c>
      <c r="BK84" s="186">
        <f>ROUND(I84*H84,2)</f>
        <v>0</v>
      </c>
      <c r="BL84" s="18" t="s">
        <v>1010</v>
      </c>
      <c r="BM84" s="185" t="s">
        <v>1011</v>
      </c>
    </row>
    <row r="85" spans="1:65" s="2" customFormat="1" ht="11.25">
      <c r="A85" s="35"/>
      <c r="B85" s="36"/>
      <c r="C85" s="37"/>
      <c r="D85" s="187" t="s">
        <v>153</v>
      </c>
      <c r="E85" s="37"/>
      <c r="F85" s="188" t="s">
        <v>1012</v>
      </c>
      <c r="G85" s="37"/>
      <c r="H85" s="37"/>
      <c r="I85" s="189"/>
      <c r="J85" s="37"/>
      <c r="K85" s="37"/>
      <c r="L85" s="40"/>
      <c r="M85" s="190"/>
      <c r="N85" s="191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153</v>
      </c>
      <c r="AU85" s="18" t="s">
        <v>83</v>
      </c>
    </row>
    <row r="86" spans="1:65" s="2" customFormat="1" ht="29.25">
      <c r="A86" s="35"/>
      <c r="B86" s="36"/>
      <c r="C86" s="37"/>
      <c r="D86" s="187" t="s">
        <v>425</v>
      </c>
      <c r="E86" s="37"/>
      <c r="F86" s="233" t="s">
        <v>1013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425</v>
      </c>
      <c r="AU86" s="18" t="s">
        <v>83</v>
      </c>
    </row>
    <row r="87" spans="1:65" s="2" customFormat="1" ht="16.5" customHeight="1">
      <c r="A87" s="35"/>
      <c r="B87" s="36"/>
      <c r="C87" s="173" t="s">
        <v>83</v>
      </c>
      <c r="D87" s="173" t="s">
        <v>147</v>
      </c>
      <c r="E87" s="174" t="s">
        <v>1014</v>
      </c>
      <c r="F87" s="175" t="s">
        <v>1015</v>
      </c>
      <c r="G87" s="176" t="s">
        <v>1009</v>
      </c>
      <c r="H87" s="177">
        <v>1</v>
      </c>
      <c r="I87" s="178"/>
      <c r="J87" s="179">
        <f>ROUND(I87*H87,2)</f>
        <v>0</v>
      </c>
      <c r="K87" s="180"/>
      <c r="L87" s="40"/>
      <c r="M87" s="181" t="s">
        <v>19</v>
      </c>
      <c r="N87" s="182" t="s">
        <v>44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1010</v>
      </c>
      <c r="AT87" s="185" t="s">
        <v>147</v>
      </c>
      <c r="AU87" s="185" t="s">
        <v>83</v>
      </c>
      <c r="AY87" s="18" t="s">
        <v>146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81</v>
      </c>
      <c r="BK87" s="186">
        <f>ROUND(I87*H87,2)</f>
        <v>0</v>
      </c>
      <c r="BL87" s="18" t="s">
        <v>1010</v>
      </c>
      <c r="BM87" s="185" t="s">
        <v>1016</v>
      </c>
    </row>
    <row r="88" spans="1:65" s="2" customFormat="1" ht="11.25">
      <c r="A88" s="35"/>
      <c r="B88" s="36"/>
      <c r="C88" s="37"/>
      <c r="D88" s="187" t="s">
        <v>153</v>
      </c>
      <c r="E88" s="37"/>
      <c r="F88" s="188" t="s">
        <v>1017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153</v>
      </c>
      <c r="AU88" s="18" t="s">
        <v>83</v>
      </c>
    </row>
    <row r="89" spans="1:65" s="2" customFormat="1" ht="16.5" customHeight="1">
      <c r="A89" s="35"/>
      <c r="B89" s="36"/>
      <c r="C89" s="173" t="s">
        <v>163</v>
      </c>
      <c r="D89" s="173" t="s">
        <v>147</v>
      </c>
      <c r="E89" s="174" t="s">
        <v>1018</v>
      </c>
      <c r="F89" s="175" t="s">
        <v>1019</v>
      </c>
      <c r="G89" s="176" t="s">
        <v>1009</v>
      </c>
      <c r="H89" s="177">
        <v>1</v>
      </c>
      <c r="I89" s="178"/>
      <c r="J89" s="179">
        <f>ROUND(I89*H89,2)</f>
        <v>0</v>
      </c>
      <c r="K89" s="180"/>
      <c r="L89" s="40"/>
      <c r="M89" s="181" t="s">
        <v>19</v>
      </c>
      <c r="N89" s="182" t="s">
        <v>44</v>
      </c>
      <c r="O89" s="65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1010</v>
      </c>
      <c r="AT89" s="185" t="s">
        <v>147</v>
      </c>
      <c r="AU89" s="185" t="s">
        <v>83</v>
      </c>
      <c r="AY89" s="18" t="s">
        <v>146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81</v>
      </c>
      <c r="BK89" s="186">
        <f>ROUND(I89*H89,2)</f>
        <v>0</v>
      </c>
      <c r="BL89" s="18" t="s">
        <v>1010</v>
      </c>
      <c r="BM89" s="185" t="s">
        <v>1020</v>
      </c>
    </row>
    <row r="90" spans="1:65" s="2" customFormat="1" ht="11.25">
      <c r="A90" s="35"/>
      <c r="B90" s="36"/>
      <c r="C90" s="37"/>
      <c r="D90" s="187" t="s">
        <v>153</v>
      </c>
      <c r="E90" s="37"/>
      <c r="F90" s="188" t="s">
        <v>1021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153</v>
      </c>
      <c r="AU90" s="18" t="s">
        <v>83</v>
      </c>
    </row>
    <row r="91" spans="1:65" s="2" customFormat="1" ht="19.5">
      <c r="A91" s="35"/>
      <c r="B91" s="36"/>
      <c r="C91" s="37"/>
      <c r="D91" s="187" t="s">
        <v>425</v>
      </c>
      <c r="E91" s="37"/>
      <c r="F91" s="233" t="s">
        <v>1022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425</v>
      </c>
      <c r="AU91" s="18" t="s">
        <v>83</v>
      </c>
    </row>
    <row r="92" spans="1:65" s="2" customFormat="1" ht="16.5" customHeight="1">
      <c r="A92" s="35"/>
      <c r="B92" s="36"/>
      <c r="C92" s="173" t="s">
        <v>151</v>
      </c>
      <c r="D92" s="173" t="s">
        <v>147</v>
      </c>
      <c r="E92" s="174" t="s">
        <v>1023</v>
      </c>
      <c r="F92" s="175" t="s">
        <v>1024</v>
      </c>
      <c r="G92" s="176" t="s">
        <v>1009</v>
      </c>
      <c r="H92" s="177">
        <v>1</v>
      </c>
      <c r="I92" s="178"/>
      <c r="J92" s="179">
        <f>ROUND(I92*H92,2)</f>
        <v>0</v>
      </c>
      <c r="K92" s="180"/>
      <c r="L92" s="40"/>
      <c r="M92" s="181" t="s">
        <v>19</v>
      </c>
      <c r="N92" s="182" t="s">
        <v>44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1010</v>
      </c>
      <c r="AT92" s="185" t="s">
        <v>147</v>
      </c>
      <c r="AU92" s="185" t="s">
        <v>83</v>
      </c>
      <c r="AY92" s="18" t="s">
        <v>146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81</v>
      </c>
      <c r="BK92" s="186">
        <f>ROUND(I92*H92,2)</f>
        <v>0</v>
      </c>
      <c r="BL92" s="18" t="s">
        <v>1010</v>
      </c>
      <c r="BM92" s="185" t="s">
        <v>1025</v>
      </c>
    </row>
    <row r="93" spans="1:65" s="2" customFormat="1" ht="11.25">
      <c r="A93" s="35"/>
      <c r="B93" s="36"/>
      <c r="C93" s="37"/>
      <c r="D93" s="187" t="s">
        <v>153</v>
      </c>
      <c r="E93" s="37"/>
      <c r="F93" s="188" t="s">
        <v>1026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153</v>
      </c>
      <c r="AU93" s="18" t="s">
        <v>83</v>
      </c>
    </row>
    <row r="94" spans="1:65" s="2" customFormat="1" ht="16.5" customHeight="1">
      <c r="A94" s="35"/>
      <c r="B94" s="36"/>
      <c r="C94" s="173" t="s">
        <v>172</v>
      </c>
      <c r="D94" s="173" t="s">
        <v>147</v>
      </c>
      <c r="E94" s="174" t="s">
        <v>1027</v>
      </c>
      <c r="F94" s="175" t="s">
        <v>1028</v>
      </c>
      <c r="G94" s="176" t="s">
        <v>1009</v>
      </c>
      <c r="H94" s="177">
        <v>1</v>
      </c>
      <c r="I94" s="178"/>
      <c r="J94" s="179">
        <f>ROUND(I94*H94,2)</f>
        <v>0</v>
      </c>
      <c r="K94" s="180"/>
      <c r="L94" s="40"/>
      <c r="M94" s="181" t="s">
        <v>19</v>
      </c>
      <c r="N94" s="182" t="s">
        <v>44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1010</v>
      </c>
      <c r="AT94" s="185" t="s">
        <v>147</v>
      </c>
      <c r="AU94" s="185" t="s">
        <v>83</v>
      </c>
      <c r="AY94" s="18" t="s">
        <v>146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81</v>
      </c>
      <c r="BK94" s="186">
        <f>ROUND(I94*H94,2)</f>
        <v>0</v>
      </c>
      <c r="BL94" s="18" t="s">
        <v>1010</v>
      </c>
      <c r="BM94" s="185" t="s">
        <v>1029</v>
      </c>
    </row>
    <row r="95" spans="1:65" s="2" customFormat="1" ht="11.25">
      <c r="A95" s="35"/>
      <c r="B95" s="36"/>
      <c r="C95" s="37"/>
      <c r="D95" s="187" t="s">
        <v>153</v>
      </c>
      <c r="E95" s="37"/>
      <c r="F95" s="188" t="s">
        <v>1030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153</v>
      </c>
      <c r="AU95" s="18" t="s">
        <v>83</v>
      </c>
    </row>
    <row r="96" spans="1:65" s="2" customFormat="1" ht="29.25">
      <c r="A96" s="35"/>
      <c r="B96" s="36"/>
      <c r="C96" s="37"/>
      <c r="D96" s="187" t="s">
        <v>425</v>
      </c>
      <c r="E96" s="37"/>
      <c r="F96" s="233" t="s">
        <v>1031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425</v>
      </c>
      <c r="AU96" s="18" t="s">
        <v>83</v>
      </c>
    </row>
    <row r="97" spans="1:65" s="2" customFormat="1" ht="16.5" customHeight="1">
      <c r="A97" s="35"/>
      <c r="B97" s="36"/>
      <c r="C97" s="173" t="s">
        <v>170</v>
      </c>
      <c r="D97" s="173" t="s">
        <v>147</v>
      </c>
      <c r="E97" s="174" t="s">
        <v>1032</v>
      </c>
      <c r="F97" s="175" t="s">
        <v>1033</v>
      </c>
      <c r="G97" s="176" t="s">
        <v>1009</v>
      </c>
      <c r="H97" s="177">
        <v>1</v>
      </c>
      <c r="I97" s="178"/>
      <c r="J97" s="179">
        <f>ROUND(I97*H97,2)</f>
        <v>0</v>
      </c>
      <c r="K97" s="180"/>
      <c r="L97" s="40"/>
      <c r="M97" s="181" t="s">
        <v>19</v>
      </c>
      <c r="N97" s="182" t="s">
        <v>44</v>
      </c>
      <c r="O97" s="65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5" t="s">
        <v>1010</v>
      </c>
      <c r="AT97" s="185" t="s">
        <v>147</v>
      </c>
      <c r="AU97" s="185" t="s">
        <v>83</v>
      </c>
      <c r="AY97" s="18" t="s">
        <v>146</v>
      </c>
      <c r="BE97" s="186">
        <f>IF(N97="základní",J97,0)</f>
        <v>0</v>
      </c>
      <c r="BF97" s="186">
        <f>IF(N97="snížená",J97,0)</f>
        <v>0</v>
      </c>
      <c r="BG97" s="186">
        <f>IF(N97="zákl. přenesená",J97,0)</f>
        <v>0</v>
      </c>
      <c r="BH97" s="186">
        <f>IF(N97="sníž. přenesená",J97,0)</f>
        <v>0</v>
      </c>
      <c r="BI97" s="186">
        <f>IF(N97="nulová",J97,0)</f>
        <v>0</v>
      </c>
      <c r="BJ97" s="18" t="s">
        <v>81</v>
      </c>
      <c r="BK97" s="186">
        <f>ROUND(I97*H97,2)</f>
        <v>0</v>
      </c>
      <c r="BL97" s="18" t="s">
        <v>1010</v>
      </c>
      <c r="BM97" s="185" t="s">
        <v>1034</v>
      </c>
    </row>
    <row r="98" spans="1:65" s="2" customFormat="1" ht="11.25">
      <c r="A98" s="35"/>
      <c r="B98" s="36"/>
      <c r="C98" s="37"/>
      <c r="D98" s="187" t="s">
        <v>153</v>
      </c>
      <c r="E98" s="37"/>
      <c r="F98" s="188" t="s">
        <v>1035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153</v>
      </c>
      <c r="AU98" s="18" t="s">
        <v>83</v>
      </c>
    </row>
    <row r="99" spans="1:65" s="2" customFormat="1" ht="29.25">
      <c r="A99" s="35"/>
      <c r="B99" s="36"/>
      <c r="C99" s="37"/>
      <c r="D99" s="187" t="s">
        <v>425</v>
      </c>
      <c r="E99" s="37"/>
      <c r="F99" s="233" t="s">
        <v>1036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425</v>
      </c>
      <c r="AU99" s="18" t="s">
        <v>83</v>
      </c>
    </row>
    <row r="100" spans="1:65" s="2" customFormat="1" ht="16.5" customHeight="1">
      <c r="A100" s="35"/>
      <c r="B100" s="36"/>
      <c r="C100" s="173" t="s">
        <v>182</v>
      </c>
      <c r="D100" s="173" t="s">
        <v>147</v>
      </c>
      <c r="E100" s="174" t="s">
        <v>1037</v>
      </c>
      <c r="F100" s="175" t="s">
        <v>1038</v>
      </c>
      <c r="G100" s="176" t="s">
        <v>1009</v>
      </c>
      <c r="H100" s="177">
        <v>1</v>
      </c>
      <c r="I100" s="178"/>
      <c r="J100" s="179">
        <f>ROUND(I100*H100,2)</f>
        <v>0</v>
      </c>
      <c r="K100" s="180"/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1010</v>
      </c>
      <c r="AT100" s="185" t="s">
        <v>147</v>
      </c>
      <c r="AU100" s="185" t="s">
        <v>83</v>
      </c>
      <c r="AY100" s="18" t="s">
        <v>146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1010</v>
      </c>
      <c r="BM100" s="185" t="s">
        <v>1039</v>
      </c>
    </row>
    <row r="101" spans="1:65" s="2" customFormat="1" ht="11.25">
      <c r="A101" s="35"/>
      <c r="B101" s="36"/>
      <c r="C101" s="37"/>
      <c r="D101" s="187" t="s">
        <v>153</v>
      </c>
      <c r="E101" s="37"/>
      <c r="F101" s="188" t="s">
        <v>1040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153</v>
      </c>
      <c r="AU101" s="18" t="s">
        <v>83</v>
      </c>
    </row>
    <row r="102" spans="1:65" s="2" customFormat="1" ht="16.5" customHeight="1">
      <c r="A102" s="35"/>
      <c r="B102" s="36"/>
      <c r="C102" s="173" t="s">
        <v>175</v>
      </c>
      <c r="D102" s="173" t="s">
        <v>147</v>
      </c>
      <c r="E102" s="174" t="s">
        <v>1041</v>
      </c>
      <c r="F102" s="175" t="s">
        <v>1042</v>
      </c>
      <c r="G102" s="176" t="s">
        <v>1009</v>
      </c>
      <c r="H102" s="177">
        <v>1</v>
      </c>
      <c r="I102" s="178"/>
      <c r="J102" s="179">
        <f>ROUND(I102*H102,2)</f>
        <v>0</v>
      </c>
      <c r="K102" s="180"/>
      <c r="L102" s="40"/>
      <c r="M102" s="181" t="s">
        <v>19</v>
      </c>
      <c r="N102" s="182" t="s">
        <v>44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1043</v>
      </c>
      <c r="AT102" s="185" t="s">
        <v>147</v>
      </c>
      <c r="AU102" s="185" t="s">
        <v>83</v>
      </c>
      <c r="AY102" s="18" t="s">
        <v>146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81</v>
      </c>
      <c r="BK102" s="186">
        <f>ROUND(I102*H102,2)</f>
        <v>0</v>
      </c>
      <c r="BL102" s="18" t="s">
        <v>1043</v>
      </c>
      <c r="BM102" s="185" t="s">
        <v>1044</v>
      </c>
    </row>
    <row r="103" spans="1:65" s="2" customFormat="1" ht="11.25">
      <c r="A103" s="35"/>
      <c r="B103" s="36"/>
      <c r="C103" s="37"/>
      <c r="D103" s="187" t="s">
        <v>153</v>
      </c>
      <c r="E103" s="37"/>
      <c r="F103" s="188" t="s">
        <v>1045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153</v>
      </c>
      <c r="AU103" s="18" t="s">
        <v>83</v>
      </c>
    </row>
    <row r="104" spans="1:65" s="2" customFormat="1" ht="19.5">
      <c r="A104" s="35"/>
      <c r="B104" s="36"/>
      <c r="C104" s="37"/>
      <c r="D104" s="187" t="s">
        <v>425</v>
      </c>
      <c r="E104" s="37"/>
      <c r="F104" s="233" t="s">
        <v>1046</v>
      </c>
      <c r="G104" s="37"/>
      <c r="H104" s="37"/>
      <c r="I104" s="189"/>
      <c r="J104" s="37"/>
      <c r="K104" s="37"/>
      <c r="L104" s="40"/>
      <c r="M104" s="249"/>
      <c r="N104" s="250"/>
      <c r="O104" s="251"/>
      <c r="P104" s="251"/>
      <c r="Q104" s="251"/>
      <c r="R104" s="251"/>
      <c r="S104" s="251"/>
      <c r="T104" s="25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425</v>
      </c>
      <c r="AU104" s="18" t="s">
        <v>83</v>
      </c>
    </row>
    <row r="105" spans="1:65" s="2" customFormat="1" ht="6.95" customHeight="1">
      <c r="A105" s="35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0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algorithmName="SHA-512" hashValue="1/wkhJlSz8wYdmJLkNKE9AoowvqoIoA6N+HJTSRqCeppib+brFfVM/qsSkaj/o6VHSeq6BR6S6KlujG6eM7irg==" saltValue="s7yPqd2aaJoxjiUuflgqkaTCzjOEs5mRnuLF7Ch/6N4JuVWG8CFnYv/WcalzQDLM36C+q2KKzRTF7LzPvv25eA==" spinCount="100000" sheet="1" objects="1" scenarios="1" formatColumns="0" formatRows="0" autoFilter="0"/>
  <autoFilter ref="C80:K10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3" customWidth="1"/>
    <col min="2" max="2" width="1.6640625" style="253" customWidth="1"/>
    <col min="3" max="4" width="5" style="253" customWidth="1"/>
    <col min="5" max="5" width="11.6640625" style="253" customWidth="1"/>
    <col min="6" max="6" width="9.1640625" style="253" customWidth="1"/>
    <col min="7" max="7" width="5" style="253" customWidth="1"/>
    <col min="8" max="8" width="77.83203125" style="253" customWidth="1"/>
    <col min="9" max="10" width="20" style="253" customWidth="1"/>
    <col min="11" max="11" width="1.6640625" style="253" customWidth="1"/>
  </cols>
  <sheetData>
    <row r="1" spans="2:11" s="1" customFormat="1" ht="37.5" customHeight="1"/>
    <row r="2" spans="2:11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6" customFormat="1" ht="45" customHeight="1">
      <c r="B3" s="257"/>
      <c r="C3" s="385" t="s">
        <v>1047</v>
      </c>
      <c r="D3" s="385"/>
      <c r="E3" s="385"/>
      <c r="F3" s="385"/>
      <c r="G3" s="385"/>
      <c r="H3" s="385"/>
      <c r="I3" s="385"/>
      <c r="J3" s="385"/>
      <c r="K3" s="258"/>
    </row>
    <row r="4" spans="2:11" s="1" customFormat="1" ht="25.5" customHeight="1">
      <c r="B4" s="259"/>
      <c r="C4" s="390" t="s">
        <v>1048</v>
      </c>
      <c r="D4" s="390"/>
      <c r="E4" s="390"/>
      <c r="F4" s="390"/>
      <c r="G4" s="390"/>
      <c r="H4" s="390"/>
      <c r="I4" s="390"/>
      <c r="J4" s="390"/>
      <c r="K4" s="260"/>
    </row>
    <row r="5" spans="2:11" s="1" customFormat="1" ht="5.25" customHeight="1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s="1" customFormat="1" ht="15" customHeight="1">
      <c r="B6" s="259"/>
      <c r="C6" s="389" t="s">
        <v>1049</v>
      </c>
      <c r="D6" s="389"/>
      <c r="E6" s="389"/>
      <c r="F6" s="389"/>
      <c r="G6" s="389"/>
      <c r="H6" s="389"/>
      <c r="I6" s="389"/>
      <c r="J6" s="389"/>
      <c r="K6" s="260"/>
    </row>
    <row r="7" spans="2:11" s="1" customFormat="1" ht="15" customHeight="1">
      <c r="B7" s="263"/>
      <c r="C7" s="389" t="s">
        <v>1050</v>
      </c>
      <c r="D7" s="389"/>
      <c r="E7" s="389"/>
      <c r="F7" s="389"/>
      <c r="G7" s="389"/>
      <c r="H7" s="389"/>
      <c r="I7" s="389"/>
      <c r="J7" s="389"/>
      <c r="K7" s="260"/>
    </row>
    <row r="8" spans="2:11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s="1" customFormat="1" ht="15" customHeight="1">
      <c r="B9" s="263"/>
      <c r="C9" s="389" t="s">
        <v>1051</v>
      </c>
      <c r="D9" s="389"/>
      <c r="E9" s="389"/>
      <c r="F9" s="389"/>
      <c r="G9" s="389"/>
      <c r="H9" s="389"/>
      <c r="I9" s="389"/>
      <c r="J9" s="389"/>
      <c r="K9" s="260"/>
    </row>
    <row r="10" spans="2:11" s="1" customFormat="1" ht="15" customHeight="1">
      <c r="B10" s="263"/>
      <c r="C10" s="262"/>
      <c r="D10" s="389" t="s">
        <v>1052</v>
      </c>
      <c r="E10" s="389"/>
      <c r="F10" s="389"/>
      <c r="G10" s="389"/>
      <c r="H10" s="389"/>
      <c r="I10" s="389"/>
      <c r="J10" s="389"/>
      <c r="K10" s="260"/>
    </row>
    <row r="11" spans="2:11" s="1" customFormat="1" ht="15" customHeight="1">
      <c r="B11" s="263"/>
      <c r="C11" s="264"/>
      <c r="D11" s="389" t="s">
        <v>1053</v>
      </c>
      <c r="E11" s="389"/>
      <c r="F11" s="389"/>
      <c r="G11" s="389"/>
      <c r="H11" s="389"/>
      <c r="I11" s="389"/>
      <c r="J11" s="389"/>
      <c r="K11" s="260"/>
    </row>
    <row r="12" spans="2:11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pans="2:11" s="1" customFormat="1" ht="15" customHeight="1">
      <c r="B13" s="263"/>
      <c r="C13" s="264"/>
      <c r="D13" s="265" t="s">
        <v>1054</v>
      </c>
      <c r="E13" s="262"/>
      <c r="F13" s="262"/>
      <c r="G13" s="262"/>
      <c r="H13" s="262"/>
      <c r="I13" s="262"/>
      <c r="J13" s="262"/>
      <c r="K13" s="260"/>
    </row>
    <row r="14" spans="2:11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pans="2:11" s="1" customFormat="1" ht="15" customHeight="1">
      <c r="B15" s="263"/>
      <c r="C15" s="264"/>
      <c r="D15" s="389" t="s">
        <v>1055</v>
      </c>
      <c r="E15" s="389"/>
      <c r="F15" s="389"/>
      <c r="G15" s="389"/>
      <c r="H15" s="389"/>
      <c r="I15" s="389"/>
      <c r="J15" s="389"/>
      <c r="K15" s="260"/>
    </row>
    <row r="16" spans="2:11" s="1" customFormat="1" ht="15" customHeight="1">
      <c r="B16" s="263"/>
      <c r="C16" s="264"/>
      <c r="D16" s="389" t="s">
        <v>1056</v>
      </c>
      <c r="E16" s="389"/>
      <c r="F16" s="389"/>
      <c r="G16" s="389"/>
      <c r="H16" s="389"/>
      <c r="I16" s="389"/>
      <c r="J16" s="389"/>
      <c r="K16" s="260"/>
    </row>
    <row r="17" spans="2:11" s="1" customFormat="1" ht="15" customHeight="1">
      <c r="B17" s="263"/>
      <c r="C17" s="264"/>
      <c r="D17" s="389" t="s">
        <v>1057</v>
      </c>
      <c r="E17" s="389"/>
      <c r="F17" s="389"/>
      <c r="G17" s="389"/>
      <c r="H17" s="389"/>
      <c r="I17" s="389"/>
      <c r="J17" s="389"/>
      <c r="K17" s="260"/>
    </row>
    <row r="18" spans="2:11" s="1" customFormat="1" ht="15" customHeight="1">
      <c r="B18" s="263"/>
      <c r="C18" s="264"/>
      <c r="D18" s="264"/>
      <c r="E18" s="266" t="s">
        <v>80</v>
      </c>
      <c r="F18" s="389" t="s">
        <v>1058</v>
      </c>
      <c r="G18" s="389"/>
      <c r="H18" s="389"/>
      <c r="I18" s="389"/>
      <c r="J18" s="389"/>
      <c r="K18" s="260"/>
    </row>
    <row r="19" spans="2:11" s="1" customFormat="1" ht="15" customHeight="1">
      <c r="B19" s="263"/>
      <c r="C19" s="264"/>
      <c r="D19" s="264"/>
      <c r="E19" s="266" t="s">
        <v>94</v>
      </c>
      <c r="F19" s="389" t="s">
        <v>1059</v>
      </c>
      <c r="G19" s="389"/>
      <c r="H19" s="389"/>
      <c r="I19" s="389"/>
      <c r="J19" s="389"/>
      <c r="K19" s="260"/>
    </row>
    <row r="20" spans="2:11" s="1" customFormat="1" ht="15" customHeight="1">
      <c r="B20" s="263"/>
      <c r="C20" s="264"/>
      <c r="D20" s="264"/>
      <c r="E20" s="266" t="s">
        <v>1060</v>
      </c>
      <c r="F20" s="389" t="s">
        <v>1061</v>
      </c>
      <c r="G20" s="389"/>
      <c r="H20" s="389"/>
      <c r="I20" s="389"/>
      <c r="J20" s="389"/>
      <c r="K20" s="260"/>
    </row>
    <row r="21" spans="2:11" s="1" customFormat="1" ht="15" customHeight="1">
      <c r="B21" s="263"/>
      <c r="C21" s="264"/>
      <c r="D21" s="264"/>
      <c r="E21" s="266" t="s">
        <v>1062</v>
      </c>
      <c r="F21" s="389" t="s">
        <v>1063</v>
      </c>
      <c r="G21" s="389"/>
      <c r="H21" s="389"/>
      <c r="I21" s="389"/>
      <c r="J21" s="389"/>
      <c r="K21" s="260"/>
    </row>
    <row r="22" spans="2:11" s="1" customFormat="1" ht="15" customHeight="1">
      <c r="B22" s="263"/>
      <c r="C22" s="264"/>
      <c r="D22" s="264"/>
      <c r="E22" s="266" t="s">
        <v>101</v>
      </c>
      <c r="F22" s="389" t="s">
        <v>1064</v>
      </c>
      <c r="G22" s="389"/>
      <c r="H22" s="389"/>
      <c r="I22" s="389"/>
      <c r="J22" s="389"/>
      <c r="K22" s="260"/>
    </row>
    <row r="23" spans="2:11" s="1" customFormat="1" ht="15" customHeight="1">
      <c r="B23" s="263"/>
      <c r="C23" s="264"/>
      <c r="D23" s="264"/>
      <c r="E23" s="266" t="s">
        <v>1065</v>
      </c>
      <c r="F23" s="389" t="s">
        <v>1066</v>
      </c>
      <c r="G23" s="389"/>
      <c r="H23" s="389"/>
      <c r="I23" s="389"/>
      <c r="J23" s="389"/>
      <c r="K23" s="260"/>
    </row>
    <row r="24" spans="2:11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pans="2:11" s="1" customFormat="1" ht="15" customHeight="1">
      <c r="B25" s="263"/>
      <c r="C25" s="389" t="s">
        <v>1067</v>
      </c>
      <c r="D25" s="389"/>
      <c r="E25" s="389"/>
      <c r="F25" s="389"/>
      <c r="G25" s="389"/>
      <c r="H25" s="389"/>
      <c r="I25" s="389"/>
      <c r="J25" s="389"/>
      <c r="K25" s="260"/>
    </row>
    <row r="26" spans="2:11" s="1" customFormat="1" ht="15" customHeight="1">
      <c r="B26" s="263"/>
      <c r="C26" s="389" t="s">
        <v>1068</v>
      </c>
      <c r="D26" s="389"/>
      <c r="E26" s="389"/>
      <c r="F26" s="389"/>
      <c r="G26" s="389"/>
      <c r="H26" s="389"/>
      <c r="I26" s="389"/>
      <c r="J26" s="389"/>
      <c r="K26" s="260"/>
    </row>
    <row r="27" spans="2:11" s="1" customFormat="1" ht="15" customHeight="1">
      <c r="B27" s="263"/>
      <c r="C27" s="262"/>
      <c r="D27" s="389" t="s">
        <v>1069</v>
      </c>
      <c r="E27" s="389"/>
      <c r="F27" s="389"/>
      <c r="G27" s="389"/>
      <c r="H27" s="389"/>
      <c r="I27" s="389"/>
      <c r="J27" s="389"/>
      <c r="K27" s="260"/>
    </row>
    <row r="28" spans="2:11" s="1" customFormat="1" ht="15" customHeight="1">
      <c r="B28" s="263"/>
      <c r="C28" s="264"/>
      <c r="D28" s="389" t="s">
        <v>1070</v>
      </c>
      <c r="E28" s="389"/>
      <c r="F28" s="389"/>
      <c r="G28" s="389"/>
      <c r="H28" s="389"/>
      <c r="I28" s="389"/>
      <c r="J28" s="389"/>
      <c r="K28" s="260"/>
    </row>
    <row r="29" spans="2:11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pans="2:11" s="1" customFormat="1" ht="15" customHeight="1">
      <c r="B30" s="263"/>
      <c r="C30" s="264"/>
      <c r="D30" s="389" t="s">
        <v>1071</v>
      </c>
      <c r="E30" s="389"/>
      <c r="F30" s="389"/>
      <c r="G30" s="389"/>
      <c r="H30" s="389"/>
      <c r="I30" s="389"/>
      <c r="J30" s="389"/>
      <c r="K30" s="260"/>
    </row>
    <row r="31" spans="2:11" s="1" customFormat="1" ht="15" customHeight="1">
      <c r="B31" s="263"/>
      <c r="C31" s="264"/>
      <c r="D31" s="389" t="s">
        <v>1072</v>
      </c>
      <c r="E31" s="389"/>
      <c r="F31" s="389"/>
      <c r="G31" s="389"/>
      <c r="H31" s="389"/>
      <c r="I31" s="389"/>
      <c r="J31" s="389"/>
      <c r="K31" s="260"/>
    </row>
    <row r="32" spans="2:11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pans="2:11" s="1" customFormat="1" ht="15" customHeight="1">
      <c r="B33" s="263"/>
      <c r="C33" s="264"/>
      <c r="D33" s="389" t="s">
        <v>1073</v>
      </c>
      <c r="E33" s="389"/>
      <c r="F33" s="389"/>
      <c r="G33" s="389"/>
      <c r="H33" s="389"/>
      <c r="I33" s="389"/>
      <c r="J33" s="389"/>
      <c r="K33" s="260"/>
    </row>
    <row r="34" spans="2:11" s="1" customFormat="1" ht="15" customHeight="1">
      <c r="B34" s="263"/>
      <c r="C34" s="264"/>
      <c r="D34" s="389" t="s">
        <v>1074</v>
      </c>
      <c r="E34" s="389"/>
      <c r="F34" s="389"/>
      <c r="G34" s="389"/>
      <c r="H34" s="389"/>
      <c r="I34" s="389"/>
      <c r="J34" s="389"/>
      <c r="K34" s="260"/>
    </row>
    <row r="35" spans="2:11" s="1" customFormat="1" ht="15" customHeight="1">
      <c r="B35" s="263"/>
      <c r="C35" s="264"/>
      <c r="D35" s="389" t="s">
        <v>1075</v>
      </c>
      <c r="E35" s="389"/>
      <c r="F35" s="389"/>
      <c r="G35" s="389"/>
      <c r="H35" s="389"/>
      <c r="I35" s="389"/>
      <c r="J35" s="389"/>
      <c r="K35" s="260"/>
    </row>
    <row r="36" spans="2:11" s="1" customFormat="1" ht="15" customHeight="1">
      <c r="B36" s="263"/>
      <c r="C36" s="264"/>
      <c r="D36" s="262"/>
      <c r="E36" s="265" t="s">
        <v>132</v>
      </c>
      <c r="F36" s="262"/>
      <c r="G36" s="389" t="s">
        <v>1076</v>
      </c>
      <c r="H36" s="389"/>
      <c r="I36" s="389"/>
      <c r="J36" s="389"/>
      <c r="K36" s="260"/>
    </row>
    <row r="37" spans="2:11" s="1" customFormat="1" ht="30.75" customHeight="1">
      <c r="B37" s="263"/>
      <c r="C37" s="264"/>
      <c r="D37" s="262"/>
      <c r="E37" s="265" t="s">
        <v>1077</v>
      </c>
      <c r="F37" s="262"/>
      <c r="G37" s="389" t="s">
        <v>1078</v>
      </c>
      <c r="H37" s="389"/>
      <c r="I37" s="389"/>
      <c r="J37" s="389"/>
      <c r="K37" s="260"/>
    </row>
    <row r="38" spans="2:11" s="1" customFormat="1" ht="15" customHeight="1">
      <c r="B38" s="263"/>
      <c r="C38" s="264"/>
      <c r="D38" s="262"/>
      <c r="E38" s="265" t="s">
        <v>54</v>
      </c>
      <c r="F38" s="262"/>
      <c r="G38" s="389" t="s">
        <v>1079</v>
      </c>
      <c r="H38" s="389"/>
      <c r="I38" s="389"/>
      <c r="J38" s="389"/>
      <c r="K38" s="260"/>
    </row>
    <row r="39" spans="2:11" s="1" customFormat="1" ht="15" customHeight="1">
      <c r="B39" s="263"/>
      <c r="C39" s="264"/>
      <c r="D39" s="262"/>
      <c r="E39" s="265" t="s">
        <v>55</v>
      </c>
      <c r="F39" s="262"/>
      <c r="G39" s="389" t="s">
        <v>1080</v>
      </c>
      <c r="H39" s="389"/>
      <c r="I39" s="389"/>
      <c r="J39" s="389"/>
      <c r="K39" s="260"/>
    </row>
    <row r="40" spans="2:11" s="1" customFormat="1" ht="15" customHeight="1">
      <c r="B40" s="263"/>
      <c r="C40" s="264"/>
      <c r="D40" s="262"/>
      <c r="E40" s="265" t="s">
        <v>133</v>
      </c>
      <c r="F40" s="262"/>
      <c r="G40" s="389" t="s">
        <v>1081</v>
      </c>
      <c r="H40" s="389"/>
      <c r="I40" s="389"/>
      <c r="J40" s="389"/>
      <c r="K40" s="260"/>
    </row>
    <row r="41" spans="2:11" s="1" customFormat="1" ht="15" customHeight="1">
      <c r="B41" s="263"/>
      <c r="C41" s="264"/>
      <c r="D41" s="262"/>
      <c r="E41" s="265" t="s">
        <v>134</v>
      </c>
      <c r="F41" s="262"/>
      <c r="G41" s="389" t="s">
        <v>1082</v>
      </c>
      <c r="H41" s="389"/>
      <c r="I41" s="389"/>
      <c r="J41" s="389"/>
      <c r="K41" s="260"/>
    </row>
    <row r="42" spans="2:11" s="1" customFormat="1" ht="15" customHeight="1">
      <c r="B42" s="263"/>
      <c r="C42" s="264"/>
      <c r="D42" s="262"/>
      <c r="E42" s="265" t="s">
        <v>1083</v>
      </c>
      <c r="F42" s="262"/>
      <c r="G42" s="389" t="s">
        <v>1084</v>
      </c>
      <c r="H42" s="389"/>
      <c r="I42" s="389"/>
      <c r="J42" s="389"/>
      <c r="K42" s="260"/>
    </row>
    <row r="43" spans="2:11" s="1" customFormat="1" ht="15" customHeight="1">
      <c r="B43" s="263"/>
      <c r="C43" s="264"/>
      <c r="D43" s="262"/>
      <c r="E43" s="265"/>
      <c r="F43" s="262"/>
      <c r="G43" s="389" t="s">
        <v>1085</v>
      </c>
      <c r="H43" s="389"/>
      <c r="I43" s="389"/>
      <c r="J43" s="389"/>
      <c r="K43" s="260"/>
    </row>
    <row r="44" spans="2:11" s="1" customFormat="1" ht="15" customHeight="1">
      <c r="B44" s="263"/>
      <c r="C44" s="264"/>
      <c r="D44" s="262"/>
      <c r="E44" s="265" t="s">
        <v>1086</v>
      </c>
      <c r="F44" s="262"/>
      <c r="G44" s="389" t="s">
        <v>1087</v>
      </c>
      <c r="H44" s="389"/>
      <c r="I44" s="389"/>
      <c r="J44" s="389"/>
      <c r="K44" s="260"/>
    </row>
    <row r="45" spans="2:11" s="1" customFormat="1" ht="15" customHeight="1">
      <c r="B45" s="263"/>
      <c r="C45" s="264"/>
      <c r="D45" s="262"/>
      <c r="E45" s="265" t="s">
        <v>136</v>
      </c>
      <c r="F45" s="262"/>
      <c r="G45" s="389" t="s">
        <v>1088</v>
      </c>
      <c r="H45" s="389"/>
      <c r="I45" s="389"/>
      <c r="J45" s="389"/>
      <c r="K45" s="260"/>
    </row>
    <row r="46" spans="2:11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pans="2:11" s="1" customFormat="1" ht="15" customHeight="1">
      <c r="B47" s="263"/>
      <c r="C47" s="264"/>
      <c r="D47" s="389" t="s">
        <v>1089</v>
      </c>
      <c r="E47" s="389"/>
      <c r="F47" s="389"/>
      <c r="G47" s="389"/>
      <c r="H47" s="389"/>
      <c r="I47" s="389"/>
      <c r="J47" s="389"/>
      <c r="K47" s="260"/>
    </row>
    <row r="48" spans="2:11" s="1" customFormat="1" ht="15" customHeight="1">
      <c r="B48" s="263"/>
      <c r="C48" s="264"/>
      <c r="D48" s="264"/>
      <c r="E48" s="389" t="s">
        <v>1090</v>
      </c>
      <c r="F48" s="389"/>
      <c r="G48" s="389"/>
      <c r="H48" s="389"/>
      <c r="I48" s="389"/>
      <c r="J48" s="389"/>
      <c r="K48" s="260"/>
    </row>
    <row r="49" spans="2:11" s="1" customFormat="1" ht="15" customHeight="1">
      <c r="B49" s="263"/>
      <c r="C49" s="264"/>
      <c r="D49" s="264"/>
      <c r="E49" s="389" t="s">
        <v>1091</v>
      </c>
      <c r="F49" s="389"/>
      <c r="G49" s="389"/>
      <c r="H49" s="389"/>
      <c r="I49" s="389"/>
      <c r="J49" s="389"/>
      <c r="K49" s="260"/>
    </row>
    <row r="50" spans="2:11" s="1" customFormat="1" ht="15" customHeight="1">
      <c r="B50" s="263"/>
      <c r="C50" s="264"/>
      <c r="D50" s="264"/>
      <c r="E50" s="389" t="s">
        <v>1092</v>
      </c>
      <c r="F50" s="389"/>
      <c r="G50" s="389"/>
      <c r="H50" s="389"/>
      <c r="I50" s="389"/>
      <c r="J50" s="389"/>
      <c r="K50" s="260"/>
    </row>
    <row r="51" spans="2:11" s="1" customFormat="1" ht="15" customHeight="1">
      <c r="B51" s="263"/>
      <c r="C51" s="264"/>
      <c r="D51" s="389" t="s">
        <v>1093</v>
      </c>
      <c r="E51" s="389"/>
      <c r="F51" s="389"/>
      <c r="G51" s="389"/>
      <c r="H51" s="389"/>
      <c r="I51" s="389"/>
      <c r="J51" s="389"/>
      <c r="K51" s="260"/>
    </row>
    <row r="52" spans="2:11" s="1" customFormat="1" ht="25.5" customHeight="1">
      <c r="B52" s="259"/>
      <c r="C52" s="390" t="s">
        <v>1094</v>
      </c>
      <c r="D52" s="390"/>
      <c r="E52" s="390"/>
      <c r="F52" s="390"/>
      <c r="G52" s="390"/>
      <c r="H52" s="390"/>
      <c r="I52" s="390"/>
      <c r="J52" s="390"/>
      <c r="K52" s="260"/>
    </row>
    <row r="53" spans="2:11" s="1" customFormat="1" ht="5.25" customHeight="1">
      <c r="B53" s="259"/>
      <c r="C53" s="261"/>
      <c r="D53" s="261"/>
      <c r="E53" s="261"/>
      <c r="F53" s="261"/>
      <c r="G53" s="261"/>
      <c r="H53" s="261"/>
      <c r="I53" s="261"/>
      <c r="J53" s="261"/>
      <c r="K53" s="260"/>
    </row>
    <row r="54" spans="2:11" s="1" customFormat="1" ht="15" customHeight="1">
      <c r="B54" s="259"/>
      <c r="C54" s="389" t="s">
        <v>1095</v>
      </c>
      <c r="D54" s="389"/>
      <c r="E54" s="389"/>
      <c r="F54" s="389"/>
      <c r="G54" s="389"/>
      <c r="H54" s="389"/>
      <c r="I54" s="389"/>
      <c r="J54" s="389"/>
      <c r="K54" s="260"/>
    </row>
    <row r="55" spans="2:11" s="1" customFormat="1" ht="15" customHeight="1">
      <c r="B55" s="259"/>
      <c r="C55" s="389" t="s">
        <v>1096</v>
      </c>
      <c r="D55" s="389"/>
      <c r="E55" s="389"/>
      <c r="F55" s="389"/>
      <c r="G55" s="389"/>
      <c r="H55" s="389"/>
      <c r="I55" s="389"/>
      <c r="J55" s="389"/>
      <c r="K55" s="260"/>
    </row>
    <row r="56" spans="2:11" s="1" customFormat="1" ht="12.75" customHeight="1">
      <c r="B56" s="259"/>
      <c r="C56" s="262"/>
      <c r="D56" s="262"/>
      <c r="E56" s="262"/>
      <c r="F56" s="262"/>
      <c r="G56" s="262"/>
      <c r="H56" s="262"/>
      <c r="I56" s="262"/>
      <c r="J56" s="262"/>
      <c r="K56" s="260"/>
    </row>
    <row r="57" spans="2:11" s="1" customFormat="1" ht="15" customHeight="1">
      <c r="B57" s="259"/>
      <c r="C57" s="389" t="s">
        <v>1097</v>
      </c>
      <c r="D57" s="389"/>
      <c r="E57" s="389"/>
      <c r="F57" s="389"/>
      <c r="G57" s="389"/>
      <c r="H57" s="389"/>
      <c r="I57" s="389"/>
      <c r="J57" s="389"/>
      <c r="K57" s="260"/>
    </row>
    <row r="58" spans="2:11" s="1" customFormat="1" ht="15" customHeight="1">
      <c r="B58" s="259"/>
      <c r="C58" s="264"/>
      <c r="D58" s="389" t="s">
        <v>1098</v>
      </c>
      <c r="E58" s="389"/>
      <c r="F58" s="389"/>
      <c r="G58" s="389"/>
      <c r="H58" s="389"/>
      <c r="I58" s="389"/>
      <c r="J58" s="389"/>
      <c r="K58" s="260"/>
    </row>
    <row r="59" spans="2:11" s="1" customFormat="1" ht="15" customHeight="1">
      <c r="B59" s="259"/>
      <c r="C59" s="264"/>
      <c r="D59" s="389" t="s">
        <v>1099</v>
      </c>
      <c r="E59" s="389"/>
      <c r="F59" s="389"/>
      <c r="G59" s="389"/>
      <c r="H59" s="389"/>
      <c r="I59" s="389"/>
      <c r="J59" s="389"/>
      <c r="K59" s="260"/>
    </row>
    <row r="60" spans="2:11" s="1" customFormat="1" ht="15" customHeight="1">
      <c r="B60" s="259"/>
      <c r="C60" s="264"/>
      <c r="D60" s="389" t="s">
        <v>1100</v>
      </c>
      <c r="E60" s="389"/>
      <c r="F60" s="389"/>
      <c r="G60" s="389"/>
      <c r="H60" s="389"/>
      <c r="I60" s="389"/>
      <c r="J60" s="389"/>
      <c r="K60" s="260"/>
    </row>
    <row r="61" spans="2:11" s="1" customFormat="1" ht="15" customHeight="1">
      <c r="B61" s="259"/>
      <c r="C61" s="264"/>
      <c r="D61" s="389" t="s">
        <v>1101</v>
      </c>
      <c r="E61" s="389"/>
      <c r="F61" s="389"/>
      <c r="G61" s="389"/>
      <c r="H61" s="389"/>
      <c r="I61" s="389"/>
      <c r="J61" s="389"/>
      <c r="K61" s="260"/>
    </row>
    <row r="62" spans="2:11" s="1" customFormat="1" ht="15" customHeight="1">
      <c r="B62" s="259"/>
      <c r="C62" s="264"/>
      <c r="D62" s="391" t="s">
        <v>1102</v>
      </c>
      <c r="E62" s="391"/>
      <c r="F62" s="391"/>
      <c r="G62" s="391"/>
      <c r="H62" s="391"/>
      <c r="I62" s="391"/>
      <c r="J62" s="391"/>
      <c r="K62" s="260"/>
    </row>
    <row r="63" spans="2:11" s="1" customFormat="1" ht="15" customHeight="1">
      <c r="B63" s="259"/>
      <c r="C63" s="264"/>
      <c r="D63" s="389" t="s">
        <v>1103</v>
      </c>
      <c r="E63" s="389"/>
      <c r="F63" s="389"/>
      <c r="G63" s="389"/>
      <c r="H63" s="389"/>
      <c r="I63" s="389"/>
      <c r="J63" s="389"/>
      <c r="K63" s="260"/>
    </row>
    <row r="64" spans="2:11" s="1" customFormat="1" ht="12.75" customHeight="1">
      <c r="B64" s="259"/>
      <c r="C64" s="264"/>
      <c r="D64" s="264"/>
      <c r="E64" s="267"/>
      <c r="F64" s="264"/>
      <c r="G64" s="264"/>
      <c r="H64" s="264"/>
      <c r="I64" s="264"/>
      <c r="J64" s="264"/>
      <c r="K64" s="260"/>
    </row>
    <row r="65" spans="2:11" s="1" customFormat="1" ht="15" customHeight="1">
      <c r="B65" s="259"/>
      <c r="C65" s="264"/>
      <c r="D65" s="389" t="s">
        <v>1104</v>
      </c>
      <c r="E65" s="389"/>
      <c r="F65" s="389"/>
      <c r="G65" s="389"/>
      <c r="H65" s="389"/>
      <c r="I65" s="389"/>
      <c r="J65" s="389"/>
      <c r="K65" s="260"/>
    </row>
    <row r="66" spans="2:11" s="1" customFormat="1" ht="15" customHeight="1">
      <c r="B66" s="259"/>
      <c r="C66" s="264"/>
      <c r="D66" s="391" t="s">
        <v>1105</v>
      </c>
      <c r="E66" s="391"/>
      <c r="F66" s="391"/>
      <c r="G66" s="391"/>
      <c r="H66" s="391"/>
      <c r="I66" s="391"/>
      <c r="J66" s="391"/>
      <c r="K66" s="260"/>
    </row>
    <row r="67" spans="2:11" s="1" customFormat="1" ht="15" customHeight="1">
      <c r="B67" s="259"/>
      <c r="C67" s="264"/>
      <c r="D67" s="389" t="s">
        <v>1106</v>
      </c>
      <c r="E67" s="389"/>
      <c r="F67" s="389"/>
      <c r="G67" s="389"/>
      <c r="H67" s="389"/>
      <c r="I67" s="389"/>
      <c r="J67" s="389"/>
      <c r="K67" s="260"/>
    </row>
    <row r="68" spans="2:11" s="1" customFormat="1" ht="15" customHeight="1">
      <c r="B68" s="259"/>
      <c r="C68" s="264"/>
      <c r="D68" s="389" t="s">
        <v>1107</v>
      </c>
      <c r="E68" s="389"/>
      <c r="F68" s="389"/>
      <c r="G68" s="389"/>
      <c r="H68" s="389"/>
      <c r="I68" s="389"/>
      <c r="J68" s="389"/>
      <c r="K68" s="260"/>
    </row>
    <row r="69" spans="2:11" s="1" customFormat="1" ht="15" customHeight="1">
      <c r="B69" s="259"/>
      <c r="C69" s="264"/>
      <c r="D69" s="389" t="s">
        <v>1108</v>
      </c>
      <c r="E69" s="389"/>
      <c r="F69" s="389"/>
      <c r="G69" s="389"/>
      <c r="H69" s="389"/>
      <c r="I69" s="389"/>
      <c r="J69" s="389"/>
      <c r="K69" s="260"/>
    </row>
    <row r="70" spans="2:11" s="1" customFormat="1" ht="15" customHeight="1">
      <c r="B70" s="259"/>
      <c r="C70" s="264"/>
      <c r="D70" s="389" t="s">
        <v>1109</v>
      </c>
      <c r="E70" s="389"/>
      <c r="F70" s="389"/>
      <c r="G70" s="389"/>
      <c r="H70" s="389"/>
      <c r="I70" s="389"/>
      <c r="J70" s="389"/>
      <c r="K70" s="260"/>
    </row>
    <row r="71" spans="2:1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pans="2:11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pans="2:11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pans="2:11" s="1" customFormat="1" ht="45" customHeight="1">
      <c r="B75" s="276"/>
      <c r="C75" s="384" t="s">
        <v>1110</v>
      </c>
      <c r="D75" s="384"/>
      <c r="E75" s="384"/>
      <c r="F75" s="384"/>
      <c r="G75" s="384"/>
      <c r="H75" s="384"/>
      <c r="I75" s="384"/>
      <c r="J75" s="384"/>
      <c r="K75" s="277"/>
    </row>
    <row r="76" spans="2:11" s="1" customFormat="1" ht="17.25" customHeight="1">
      <c r="B76" s="276"/>
      <c r="C76" s="278" t="s">
        <v>1111</v>
      </c>
      <c r="D76" s="278"/>
      <c r="E76" s="278"/>
      <c r="F76" s="278" t="s">
        <v>1112</v>
      </c>
      <c r="G76" s="279"/>
      <c r="H76" s="278" t="s">
        <v>55</v>
      </c>
      <c r="I76" s="278" t="s">
        <v>58</v>
      </c>
      <c r="J76" s="278" t="s">
        <v>1113</v>
      </c>
      <c r="K76" s="277"/>
    </row>
    <row r="77" spans="2:11" s="1" customFormat="1" ht="17.25" customHeight="1">
      <c r="B77" s="276"/>
      <c r="C77" s="280" t="s">
        <v>1114</v>
      </c>
      <c r="D77" s="280"/>
      <c r="E77" s="280"/>
      <c r="F77" s="281" t="s">
        <v>1115</v>
      </c>
      <c r="G77" s="282"/>
      <c r="H77" s="280"/>
      <c r="I77" s="280"/>
      <c r="J77" s="280" t="s">
        <v>1116</v>
      </c>
      <c r="K77" s="277"/>
    </row>
    <row r="78" spans="2:11" s="1" customFormat="1" ht="5.25" customHeight="1">
      <c r="B78" s="276"/>
      <c r="C78" s="283"/>
      <c r="D78" s="283"/>
      <c r="E78" s="283"/>
      <c r="F78" s="283"/>
      <c r="G78" s="284"/>
      <c r="H78" s="283"/>
      <c r="I78" s="283"/>
      <c r="J78" s="283"/>
      <c r="K78" s="277"/>
    </row>
    <row r="79" spans="2:11" s="1" customFormat="1" ht="15" customHeight="1">
      <c r="B79" s="276"/>
      <c r="C79" s="265" t="s">
        <v>54</v>
      </c>
      <c r="D79" s="285"/>
      <c r="E79" s="285"/>
      <c r="F79" s="286" t="s">
        <v>1117</v>
      </c>
      <c r="G79" s="287"/>
      <c r="H79" s="265" t="s">
        <v>1118</v>
      </c>
      <c r="I79" s="265" t="s">
        <v>1119</v>
      </c>
      <c r="J79" s="265">
        <v>20</v>
      </c>
      <c r="K79" s="277"/>
    </row>
    <row r="80" spans="2:11" s="1" customFormat="1" ht="15" customHeight="1">
      <c r="B80" s="276"/>
      <c r="C80" s="265" t="s">
        <v>1120</v>
      </c>
      <c r="D80" s="265"/>
      <c r="E80" s="265"/>
      <c r="F80" s="286" t="s">
        <v>1117</v>
      </c>
      <c r="G80" s="287"/>
      <c r="H80" s="265" t="s">
        <v>1121</v>
      </c>
      <c r="I80" s="265" t="s">
        <v>1119</v>
      </c>
      <c r="J80" s="265">
        <v>120</v>
      </c>
      <c r="K80" s="277"/>
    </row>
    <row r="81" spans="2:11" s="1" customFormat="1" ht="15" customHeight="1">
      <c r="B81" s="288"/>
      <c r="C81" s="265" t="s">
        <v>1122</v>
      </c>
      <c r="D81" s="265"/>
      <c r="E81" s="265"/>
      <c r="F81" s="286" t="s">
        <v>1123</v>
      </c>
      <c r="G81" s="287"/>
      <c r="H81" s="265" t="s">
        <v>1124</v>
      </c>
      <c r="I81" s="265" t="s">
        <v>1119</v>
      </c>
      <c r="J81" s="265">
        <v>50</v>
      </c>
      <c r="K81" s="277"/>
    </row>
    <row r="82" spans="2:11" s="1" customFormat="1" ht="15" customHeight="1">
      <c r="B82" s="288"/>
      <c r="C82" s="265" t="s">
        <v>1125</v>
      </c>
      <c r="D82" s="265"/>
      <c r="E82" s="265"/>
      <c r="F82" s="286" t="s">
        <v>1117</v>
      </c>
      <c r="G82" s="287"/>
      <c r="H82" s="265" t="s">
        <v>1126</v>
      </c>
      <c r="I82" s="265" t="s">
        <v>1127</v>
      </c>
      <c r="J82" s="265"/>
      <c r="K82" s="277"/>
    </row>
    <row r="83" spans="2:11" s="1" customFormat="1" ht="15" customHeight="1">
      <c r="B83" s="288"/>
      <c r="C83" s="289" t="s">
        <v>1128</v>
      </c>
      <c r="D83" s="289"/>
      <c r="E83" s="289"/>
      <c r="F83" s="290" t="s">
        <v>1123</v>
      </c>
      <c r="G83" s="289"/>
      <c r="H83" s="289" t="s">
        <v>1129</v>
      </c>
      <c r="I83" s="289" t="s">
        <v>1119</v>
      </c>
      <c r="J83" s="289">
        <v>15</v>
      </c>
      <c r="K83" s="277"/>
    </row>
    <row r="84" spans="2:11" s="1" customFormat="1" ht="15" customHeight="1">
      <c r="B84" s="288"/>
      <c r="C84" s="289" t="s">
        <v>1130</v>
      </c>
      <c r="D84" s="289"/>
      <c r="E84" s="289"/>
      <c r="F84" s="290" t="s">
        <v>1123</v>
      </c>
      <c r="G84" s="289"/>
      <c r="H84" s="289" t="s">
        <v>1131</v>
      </c>
      <c r="I84" s="289" t="s">
        <v>1119</v>
      </c>
      <c r="J84" s="289">
        <v>15</v>
      </c>
      <c r="K84" s="277"/>
    </row>
    <row r="85" spans="2:11" s="1" customFormat="1" ht="15" customHeight="1">
      <c r="B85" s="288"/>
      <c r="C85" s="289" t="s">
        <v>1132</v>
      </c>
      <c r="D85" s="289"/>
      <c r="E85" s="289"/>
      <c r="F85" s="290" t="s">
        <v>1123</v>
      </c>
      <c r="G85" s="289"/>
      <c r="H85" s="289" t="s">
        <v>1133</v>
      </c>
      <c r="I85" s="289" t="s">
        <v>1119</v>
      </c>
      <c r="J85" s="289">
        <v>20</v>
      </c>
      <c r="K85" s="277"/>
    </row>
    <row r="86" spans="2:11" s="1" customFormat="1" ht="15" customHeight="1">
      <c r="B86" s="288"/>
      <c r="C86" s="289" t="s">
        <v>1134</v>
      </c>
      <c r="D86" s="289"/>
      <c r="E86" s="289"/>
      <c r="F86" s="290" t="s">
        <v>1123</v>
      </c>
      <c r="G86" s="289"/>
      <c r="H86" s="289" t="s">
        <v>1135</v>
      </c>
      <c r="I86" s="289" t="s">
        <v>1119</v>
      </c>
      <c r="J86" s="289">
        <v>20</v>
      </c>
      <c r="K86" s="277"/>
    </row>
    <row r="87" spans="2:11" s="1" customFormat="1" ht="15" customHeight="1">
      <c r="B87" s="288"/>
      <c r="C87" s="265" t="s">
        <v>1136</v>
      </c>
      <c r="D87" s="265"/>
      <c r="E87" s="265"/>
      <c r="F87" s="286" t="s">
        <v>1123</v>
      </c>
      <c r="G87" s="287"/>
      <c r="H87" s="265" t="s">
        <v>1137</v>
      </c>
      <c r="I87" s="265" t="s">
        <v>1119</v>
      </c>
      <c r="J87" s="265">
        <v>50</v>
      </c>
      <c r="K87" s="277"/>
    </row>
    <row r="88" spans="2:11" s="1" customFormat="1" ht="15" customHeight="1">
      <c r="B88" s="288"/>
      <c r="C88" s="265" t="s">
        <v>1138</v>
      </c>
      <c r="D88" s="265"/>
      <c r="E88" s="265"/>
      <c r="F88" s="286" t="s">
        <v>1123</v>
      </c>
      <c r="G88" s="287"/>
      <c r="H88" s="265" t="s">
        <v>1139</v>
      </c>
      <c r="I88" s="265" t="s">
        <v>1119</v>
      </c>
      <c r="J88" s="265">
        <v>20</v>
      </c>
      <c r="K88" s="277"/>
    </row>
    <row r="89" spans="2:11" s="1" customFormat="1" ht="15" customHeight="1">
      <c r="B89" s="288"/>
      <c r="C89" s="265" t="s">
        <v>1140</v>
      </c>
      <c r="D89" s="265"/>
      <c r="E89" s="265"/>
      <c r="F89" s="286" t="s">
        <v>1123</v>
      </c>
      <c r="G89" s="287"/>
      <c r="H89" s="265" t="s">
        <v>1141</v>
      </c>
      <c r="I89" s="265" t="s">
        <v>1119</v>
      </c>
      <c r="J89" s="265">
        <v>20</v>
      </c>
      <c r="K89" s="277"/>
    </row>
    <row r="90" spans="2:11" s="1" customFormat="1" ht="15" customHeight="1">
      <c r="B90" s="288"/>
      <c r="C90" s="265" t="s">
        <v>1142</v>
      </c>
      <c r="D90" s="265"/>
      <c r="E90" s="265"/>
      <c r="F90" s="286" t="s">
        <v>1123</v>
      </c>
      <c r="G90" s="287"/>
      <c r="H90" s="265" t="s">
        <v>1143</v>
      </c>
      <c r="I90" s="265" t="s">
        <v>1119</v>
      </c>
      <c r="J90" s="265">
        <v>50</v>
      </c>
      <c r="K90" s="277"/>
    </row>
    <row r="91" spans="2:11" s="1" customFormat="1" ht="15" customHeight="1">
      <c r="B91" s="288"/>
      <c r="C91" s="265" t="s">
        <v>1144</v>
      </c>
      <c r="D91" s="265"/>
      <c r="E91" s="265"/>
      <c r="F91" s="286" t="s">
        <v>1123</v>
      </c>
      <c r="G91" s="287"/>
      <c r="H91" s="265" t="s">
        <v>1144</v>
      </c>
      <c r="I91" s="265" t="s">
        <v>1119</v>
      </c>
      <c r="J91" s="265">
        <v>50</v>
      </c>
      <c r="K91" s="277"/>
    </row>
    <row r="92" spans="2:11" s="1" customFormat="1" ht="15" customHeight="1">
      <c r="B92" s="288"/>
      <c r="C92" s="265" t="s">
        <v>1145</v>
      </c>
      <c r="D92" s="265"/>
      <c r="E92" s="265"/>
      <c r="F92" s="286" t="s">
        <v>1123</v>
      </c>
      <c r="G92" s="287"/>
      <c r="H92" s="265" t="s">
        <v>1146</v>
      </c>
      <c r="I92" s="265" t="s">
        <v>1119</v>
      </c>
      <c r="J92" s="265">
        <v>255</v>
      </c>
      <c r="K92" s="277"/>
    </row>
    <row r="93" spans="2:11" s="1" customFormat="1" ht="15" customHeight="1">
      <c r="B93" s="288"/>
      <c r="C93" s="265" t="s">
        <v>1147</v>
      </c>
      <c r="D93" s="265"/>
      <c r="E93" s="265"/>
      <c r="F93" s="286" t="s">
        <v>1117</v>
      </c>
      <c r="G93" s="287"/>
      <c r="H93" s="265" t="s">
        <v>1148</v>
      </c>
      <c r="I93" s="265" t="s">
        <v>1149</v>
      </c>
      <c r="J93" s="265"/>
      <c r="K93" s="277"/>
    </row>
    <row r="94" spans="2:11" s="1" customFormat="1" ht="15" customHeight="1">
      <c r="B94" s="288"/>
      <c r="C94" s="265" t="s">
        <v>1150</v>
      </c>
      <c r="D94" s="265"/>
      <c r="E94" s="265"/>
      <c r="F94" s="286" t="s">
        <v>1117</v>
      </c>
      <c r="G94" s="287"/>
      <c r="H94" s="265" t="s">
        <v>1151</v>
      </c>
      <c r="I94" s="265" t="s">
        <v>1152</v>
      </c>
      <c r="J94" s="265"/>
      <c r="K94" s="277"/>
    </row>
    <row r="95" spans="2:11" s="1" customFormat="1" ht="15" customHeight="1">
      <c r="B95" s="288"/>
      <c r="C95" s="265" t="s">
        <v>1153</v>
      </c>
      <c r="D95" s="265"/>
      <c r="E95" s="265"/>
      <c r="F95" s="286" t="s">
        <v>1117</v>
      </c>
      <c r="G95" s="287"/>
      <c r="H95" s="265" t="s">
        <v>1153</v>
      </c>
      <c r="I95" s="265" t="s">
        <v>1152</v>
      </c>
      <c r="J95" s="265"/>
      <c r="K95" s="277"/>
    </row>
    <row r="96" spans="2:11" s="1" customFormat="1" ht="15" customHeight="1">
      <c r="B96" s="288"/>
      <c r="C96" s="265" t="s">
        <v>39</v>
      </c>
      <c r="D96" s="265"/>
      <c r="E96" s="265"/>
      <c r="F96" s="286" t="s">
        <v>1117</v>
      </c>
      <c r="G96" s="287"/>
      <c r="H96" s="265" t="s">
        <v>1154</v>
      </c>
      <c r="I96" s="265" t="s">
        <v>1152</v>
      </c>
      <c r="J96" s="265"/>
      <c r="K96" s="277"/>
    </row>
    <row r="97" spans="2:11" s="1" customFormat="1" ht="15" customHeight="1">
      <c r="B97" s="288"/>
      <c r="C97" s="265" t="s">
        <v>49</v>
      </c>
      <c r="D97" s="265"/>
      <c r="E97" s="265"/>
      <c r="F97" s="286" t="s">
        <v>1117</v>
      </c>
      <c r="G97" s="287"/>
      <c r="H97" s="265" t="s">
        <v>1155</v>
      </c>
      <c r="I97" s="265" t="s">
        <v>1152</v>
      </c>
      <c r="J97" s="265"/>
      <c r="K97" s="277"/>
    </row>
    <row r="98" spans="2:11" s="1" customFormat="1" ht="15" customHeight="1">
      <c r="B98" s="291"/>
      <c r="C98" s="292"/>
      <c r="D98" s="292"/>
      <c r="E98" s="292"/>
      <c r="F98" s="292"/>
      <c r="G98" s="292"/>
      <c r="H98" s="292"/>
      <c r="I98" s="292"/>
      <c r="J98" s="292"/>
      <c r="K98" s="293"/>
    </row>
    <row r="99" spans="2:11" s="1" customFormat="1" ht="18.75" customHeight="1">
      <c r="B99" s="294"/>
      <c r="C99" s="295"/>
      <c r="D99" s="295"/>
      <c r="E99" s="295"/>
      <c r="F99" s="295"/>
      <c r="G99" s="295"/>
      <c r="H99" s="295"/>
      <c r="I99" s="295"/>
      <c r="J99" s="295"/>
      <c r="K99" s="294"/>
    </row>
    <row r="100" spans="2:11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pans="2:1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pans="2:11" s="1" customFormat="1" ht="45" customHeight="1">
      <c r="B102" s="276"/>
      <c r="C102" s="384" t="s">
        <v>1156</v>
      </c>
      <c r="D102" s="384"/>
      <c r="E102" s="384"/>
      <c r="F102" s="384"/>
      <c r="G102" s="384"/>
      <c r="H102" s="384"/>
      <c r="I102" s="384"/>
      <c r="J102" s="384"/>
      <c r="K102" s="277"/>
    </row>
    <row r="103" spans="2:11" s="1" customFormat="1" ht="17.25" customHeight="1">
      <c r="B103" s="276"/>
      <c r="C103" s="278" t="s">
        <v>1111</v>
      </c>
      <c r="D103" s="278"/>
      <c r="E103" s="278"/>
      <c r="F103" s="278" t="s">
        <v>1112</v>
      </c>
      <c r="G103" s="279"/>
      <c r="H103" s="278" t="s">
        <v>55</v>
      </c>
      <c r="I103" s="278" t="s">
        <v>58</v>
      </c>
      <c r="J103" s="278" t="s">
        <v>1113</v>
      </c>
      <c r="K103" s="277"/>
    </row>
    <row r="104" spans="2:11" s="1" customFormat="1" ht="17.25" customHeight="1">
      <c r="B104" s="276"/>
      <c r="C104" s="280" t="s">
        <v>1114</v>
      </c>
      <c r="D104" s="280"/>
      <c r="E104" s="280"/>
      <c r="F104" s="281" t="s">
        <v>1115</v>
      </c>
      <c r="G104" s="282"/>
      <c r="H104" s="280"/>
      <c r="I104" s="280"/>
      <c r="J104" s="280" t="s">
        <v>1116</v>
      </c>
      <c r="K104" s="277"/>
    </row>
    <row r="105" spans="2:11" s="1" customFormat="1" ht="5.25" customHeight="1">
      <c r="B105" s="276"/>
      <c r="C105" s="278"/>
      <c r="D105" s="278"/>
      <c r="E105" s="278"/>
      <c r="F105" s="278"/>
      <c r="G105" s="296"/>
      <c r="H105" s="278"/>
      <c r="I105" s="278"/>
      <c r="J105" s="278"/>
      <c r="K105" s="277"/>
    </row>
    <row r="106" spans="2:11" s="1" customFormat="1" ht="15" customHeight="1">
      <c r="B106" s="276"/>
      <c r="C106" s="265" t="s">
        <v>54</v>
      </c>
      <c r="D106" s="285"/>
      <c r="E106" s="285"/>
      <c r="F106" s="286" t="s">
        <v>1117</v>
      </c>
      <c r="G106" s="265"/>
      <c r="H106" s="265" t="s">
        <v>1157</v>
      </c>
      <c r="I106" s="265" t="s">
        <v>1119</v>
      </c>
      <c r="J106" s="265">
        <v>20</v>
      </c>
      <c r="K106" s="277"/>
    </row>
    <row r="107" spans="2:11" s="1" customFormat="1" ht="15" customHeight="1">
      <c r="B107" s="276"/>
      <c r="C107" s="265" t="s">
        <v>1120</v>
      </c>
      <c r="D107" s="265"/>
      <c r="E107" s="265"/>
      <c r="F107" s="286" t="s">
        <v>1117</v>
      </c>
      <c r="G107" s="265"/>
      <c r="H107" s="265" t="s">
        <v>1157</v>
      </c>
      <c r="I107" s="265" t="s">
        <v>1119</v>
      </c>
      <c r="J107" s="265">
        <v>120</v>
      </c>
      <c r="K107" s="277"/>
    </row>
    <row r="108" spans="2:11" s="1" customFormat="1" ht="15" customHeight="1">
      <c r="B108" s="288"/>
      <c r="C108" s="265" t="s">
        <v>1122</v>
      </c>
      <c r="D108" s="265"/>
      <c r="E108" s="265"/>
      <c r="F108" s="286" t="s">
        <v>1123</v>
      </c>
      <c r="G108" s="265"/>
      <c r="H108" s="265" t="s">
        <v>1157</v>
      </c>
      <c r="I108" s="265" t="s">
        <v>1119</v>
      </c>
      <c r="J108" s="265">
        <v>50</v>
      </c>
      <c r="K108" s="277"/>
    </row>
    <row r="109" spans="2:11" s="1" customFormat="1" ht="15" customHeight="1">
      <c r="B109" s="288"/>
      <c r="C109" s="265" t="s">
        <v>1125</v>
      </c>
      <c r="D109" s="265"/>
      <c r="E109" s="265"/>
      <c r="F109" s="286" t="s">
        <v>1117</v>
      </c>
      <c r="G109" s="265"/>
      <c r="H109" s="265" t="s">
        <v>1157</v>
      </c>
      <c r="I109" s="265" t="s">
        <v>1127</v>
      </c>
      <c r="J109" s="265"/>
      <c r="K109" s="277"/>
    </row>
    <row r="110" spans="2:11" s="1" customFormat="1" ht="15" customHeight="1">
      <c r="B110" s="288"/>
      <c r="C110" s="265" t="s">
        <v>1136</v>
      </c>
      <c r="D110" s="265"/>
      <c r="E110" s="265"/>
      <c r="F110" s="286" t="s">
        <v>1123</v>
      </c>
      <c r="G110" s="265"/>
      <c r="H110" s="265" t="s">
        <v>1157</v>
      </c>
      <c r="I110" s="265" t="s">
        <v>1119</v>
      </c>
      <c r="J110" s="265">
        <v>50</v>
      </c>
      <c r="K110" s="277"/>
    </row>
    <row r="111" spans="2:11" s="1" customFormat="1" ht="15" customHeight="1">
      <c r="B111" s="288"/>
      <c r="C111" s="265" t="s">
        <v>1144</v>
      </c>
      <c r="D111" s="265"/>
      <c r="E111" s="265"/>
      <c r="F111" s="286" t="s">
        <v>1123</v>
      </c>
      <c r="G111" s="265"/>
      <c r="H111" s="265" t="s">
        <v>1157</v>
      </c>
      <c r="I111" s="265" t="s">
        <v>1119</v>
      </c>
      <c r="J111" s="265">
        <v>50</v>
      </c>
      <c r="K111" s="277"/>
    </row>
    <row r="112" spans="2:11" s="1" customFormat="1" ht="15" customHeight="1">
      <c r="B112" s="288"/>
      <c r="C112" s="265" t="s">
        <v>1142</v>
      </c>
      <c r="D112" s="265"/>
      <c r="E112" s="265"/>
      <c r="F112" s="286" t="s">
        <v>1123</v>
      </c>
      <c r="G112" s="265"/>
      <c r="H112" s="265" t="s">
        <v>1157</v>
      </c>
      <c r="I112" s="265" t="s">
        <v>1119</v>
      </c>
      <c r="J112" s="265">
        <v>50</v>
      </c>
      <c r="K112" s="277"/>
    </row>
    <row r="113" spans="2:11" s="1" customFormat="1" ht="15" customHeight="1">
      <c r="B113" s="288"/>
      <c r="C113" s="265" t="s">
        <v>54</v>
      </c>
      <c r="D113" s="265"/>
      <c r="E113" s="265"/>
      <c r="F113" s="286" t="s">
        <v>1117</v>
      </c>
      <c r="G113" s="265"/>
      <c r="H113" s="265" t="s">
        <v>1158</v>
      </c>
      <c r="I113" s="265" t="s">
        <v>1119</v>
      </c>
      <c r="J113" s="265">
        <v>20</v>
      </c>
      <c r="K113" s="277"/>
    </row>
    <row r="114" spans="2:11" s="1" customFormat="1" ht="15" customHeight="1">
      <c r="B114" s="288"/>
      <c r="C114" s="265" t="s">
        <v>1159</v>
      </c>
      <c r="D114" s="265"/>
      <c r="E114" s="265"/>
      <c r="F114" s="286" t="s">
        <v>1117</v>
      </c>
      <c r="G114" s="265"/>
      <c r="H114" s="265" t="s">
        <v>1160</v>
      </c>
      <c r="I114" s="265" t="s">
        <v>1119</v>
      </c>
      <c r="J114" s="265">
        <v>120</v>
      </c>
      <c r="K114" s="277"/>
    </row>
    <row r="115" spans="2:11" s="1" customFormat="1" ht="15" customHeight="1">
      <c r="B115" s="288"/>
      <c r="C115" s="265" t="s">
        <v>39</v>
      </c>
      <c r="D115" s="265"/>
      <c r="E115" s="265"/>
      <c r="F115" s="286" t="s">
        <v>1117</v>
      </c>
      <c r="G115" s="265"/>
      <c r="H115" s="265" t="s">
        <v>1161</v>
      </c>
      <c r="I115" s="265" t="s">
        <v>1152</v>
      </c>
      <c r="J115" s="265"/>
      <c r="K115" s="277"/>
    </row>
    <row r="116" spans="2:11" s="1" customFormat="1" ht="15" customHeight="1">
      <c r="B116" s="288"/>
      <c r="C116" s="265" t="s">
        <v>49</v>
      </c>
      <c r="D116" s="265"/>
      <c r="E116" s="265"/>
      <c r="F116" s="286" t="s">
        <v>1117</v>
      </c>
      <c r="G116" s="265"/>
      <c r="H116" s="265" t="s">
        <v>1162</v>
      </c>
      <c r="I116" s="265" t="s">
        <v>1152</v>
      </c>
      <c r="J116" s="265"/>
      <c r="K116" s="277"/>
    </row>
    <row r="117" spans="2:11" s="1" customFormat="1" ht="15" customHeight="1">
      <c r="B117" s="288"/>
      <c r="C117" s="265" t="s">
        <v>58</v>
      </c>
      <c r="D117" s="265"/>
      <c r="E117" s="265"/>
      <c r="F117" s="286" t="s">
        <v>1117</v>
      </c>
      <c r="G117" s="265"/>
      <c r="H117" s="265" t="s">
        <v>1163</v>
      </c>
      <c r="I117" s="265" t="s">
        <v>1164</v>
      </c>
      <c r="J117" s="265"/>
      <c r="K117" s="277"/>
    </row>
    <row r="118" spans="2:11" s="1" customFormat="1" ht="15" customHeight="1">
      <c r="B118" s="291"/>
      <c r="C118" s="297"/>
      <c r="D118" s="297"/>
      <c r="E118" s="297"/>
      <c r="F118" s="297"/>
      <c r="G118" s="297"/>
      <c r="H118" s="297"/>
      <c r="I118" s="297"/>
      <c r="J118" s="297"/>
      <c r="K118" s="293"/>
    </row>
    <row r="119" spans="2:11" s="1" customFormat="1" ht="18.75" customHeight="1">
      <c r="B119" s="298"/>
      <c r="C119" s="299"/>
      <c r="D119" s="299"/>
      <c r="E119" s="299"/>
      <c r="F119" s="300"/>
      <c r="G119" s="299"/>
      <c r="H119" s="299"/>
      <c r="I119" s="299"/>
      <c r="J119" s="299"/>
      <c r="K119" s="298"/>
    </row>
    <row r="120" spans="2:11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pans="2:11" s="1" customFormat="1" ht="7.5" customHeight="1">
      <c r="B121" s="301"/>
      <c r="C121" s="302"/>
      <c r="D121" s="302"/>
      <c r="E121" s="302"/>
      <c r="F121" s="302"/>
      <c r="G121" s="302"/>
      <c r="H121" s="302"/>
      <c r="I121" s="302"/>
      <c r="J121" s="302"/>
      <c r="K121" s="303"/>
    </row>
    <row r="122" spans="2:11" s="1" customFormat="1" ht="45" customHeight="1">
      <c r="B122" s="304"/>
      <c r="C122" s="385" t="s">
        <v>1165</v>
      </c>
      <c r="D122" s="385"/>
      <c r="E122" s="385"/>
      <c r="F122" s="385"/>
      <c r="G122" s="385"/>
      <c r="H122" s="385"/>
      <c r="I122" s="385"/>
      <c r="J122" s="385"/>
      <c r="K122" s="305"/>
    </row>
    <row r="123" spans="2:11" s="1" customFormat="1" ht="17.25" customHeight="1">
      <c r="B123" s="306"/>
      <c r="C123" s="278" t="s">
        <v>1111</v>
      </c>
      <c r="D123" s="278"/>
      <c r="E123" s="278"/>
      <c r="F123" s="278" t="s">
        <v>1112</v>
      </c>
      <c r="G123" s="279"/>
      <c r="H123" s="278" t="s">
        <v>55</v>
      </c>
      <c r="I123" s="278" t="s">
        <v>58</v>
      </c>
      <c r="J123" s="278" t="s">
        <v>1113</v>
      </c>
      <c r="K123" s="307"/>
    </row>
    <row r="124" spans="2:11" s="1" customFormat="1" ht="17.25" customHeight="1">
      <c r="B124" s="306"/>
      <c r="C124" s="280" t="s">
        <v>1114</v>
      </c>
      <c r="D124" s="280"/>
      <c r="E124" s="280"/>
      <c r="F124" s="281" t="s">
        <v>1115</v>
      </c>
      <c r="G124" s="282"/>
      <c r="H124" s="280"/>
      <c r="I124" s="280"/>
      <c r="J124" s="280" t="s">
        <v>1116</v>
      </c>
      <c r="K124" s="307"/>
    </row>
    <row r="125" spans="2:11" s="1" customFormat="1" ht="5.25" customHeight="1">
      <c r="B125" s="308"/>
      <c r="C125" s="283"/>
      <c r="D125" s="283"/>
      <c r="E125" s="283"/>
      <c r="F125" s="283"/>
      <c r="G125" s="309"/>
      <c r="H125" s="283"/>
      <c r="I125" s="283"/>
      <c r="J125" s="283"/>
      <c r="K125" s="310"/>
    </row>
    <row r="126" spans="2:11" s="1" customFormat="1" ht="15" customHeight="1">
      <c r="B126" s="308"/>
      <c r="C126" s="265" t="s">
        <v>1120</v>
      </c>
      <c r="D126" s="285"/>
      <c r="E126" s="285"/>
      <c r="F126" s="286" t="s">
        <v>1117</v>
      </c>
      <c r="G126" s="265"/>
      <c r="H126" s="265" t="s">
        <v>1157</v>
      </c>
      <c r="I126" s="265" t="s">
        <v>1119</v>
      </c>
      <c r="J126" s="265">
        <v>120</v>
      </c>
      <c r="K126" s="311"/>
    </row>
    <row r="127" spans="2:11" s="1" customFormat="1" ht="15" customHeight="1">
      <c r="B127" s="308"/>
      <c r="C127" s="265" t="s">
        <v>1166</v>
      </c>
      <c r="D127" s="265"/>
      <c r="E127" s="265"/>
      <c r="F127" s="286" t="s">
        <v>1117</v>
      </c>
      <c r="G127" s="265"/>
      <c r="H127" s="265" t="s">
        <v>1167</v>
      </c>
      <c r="I127" s="265" t="s">
        <v>1119</v>
      </c>
      <c r="J127" s="265" t="s">
        <v>1168</v>
      </c>
      <c r="K127" s="311"/>
    </row>
    <row r="128" spans="2:11" s="1" customFormat="1" ht="15" customHeight="1">
      <c r="B128" s="308"/>
      <c r="C128" s="265" t="s">
        <v>1065</v>
      </c>
      <c r="D128" s="265"/>
      <c r="E128" s="265"/>
      <c r="F128" s="286" t="s">
        <v>1117</v>
      </c>
      <c r="G128" s="265"/>
      <c r="H128" s="265" t="s">
        <v>1169</v>
      </c>
      <c r="I128" s="265" t="s">
        <v>1119</v>
      </c>
      <c r="J128" s="265" t="s">
        <v>1168</v>
      </c>
      <c r="K128" s="311"/>
    </row>
    <row r="129" spans="2:11" s="1" customFormat="1" ht="15" customHeight="1">
      <c r="B129" s="308"/>
      <c r="C129" s="265" t="s">
        <v>1128</v>
      </c>
      <c r="D129" s="265"/>
      <c r="E129" s="265"/>
      <c r="F129" s="286" t="s">
        <v>1123</v>
      </c>
      <c r="G129" s="265"/>
      <c r="H129" s="265" t="s">
        <v>1129</v>
      </c>
      <c r="I129" s="265" t="s">
        <v>1119</v>
      </c>
      <c r="J129" s="265">
        <v>15</v>
      </c>
      <c r="K129" s="311"/>
    </row>
    <row r="130" spans="2:11" s="1" customFormat="1" ht="15" customHeight="1">
      <c r="B130" s="308"/>
      <c r="C130" s="289" t="s">
        <v>1130</v>
      </c>
      <c r="D130" s="289"/>
      <c r="E130" s="289"/>
      <c r="F130" s="290" t="s">
        <v>1123</v>
      </c>
      <c r="G130" s="289"/>
      <c r="H130" s="289" t="s">
        <v>1131</v>
      </c>
      <c r="I130" s="289" t="s">
        <v>1119</v>
      </c>
      <c r="J130" s="289">
        <v>15</v>
      </c>
      <c r="K130" s="311"/>
    </row>
    <row r="131" spans="2:11" s="1" customFormat="1" ht="15" customHeight="1">
      <c r="B131" s="308"/>
      <c r="C131" s="289" t="s">
        <v>1132</v>
      </c>
      <c r="D131" s="289"/>
      <c r="E131" s="289"/>
      <c r="F131" s="290" t="s">
        <v>1123</v>
      </c>
      <c r="G131" s="289"/>
      <c r="H131" s="289" t="s">
        <v>1133</v>
      </c>
      <c r="I131" s="289" t="s">
        <v>1119</v>
      </c>
      <c r="J131" s="289">
        <v>20</v>
      </c>
      <c r="K131" s="311"/>
    </row>
    <row r="132" spans="2:11" s="1" customFormat="1" ht="15" customHeight="1">
      <c r="B132" s="308"/>
      <c r="C132" s="289" t="s">
        <v>1134</v>
      </c>
      <c r="D132" s="289"/>
      <c r="E132" s="289"/>
      <c r="F132" s="290" t="s">
        <v>1123</v>
      </c>
      <c r="G132" s="289"/>
      <c r="H132" s="289" t="s">
        <v>1135</v>
      </c>
      <c r="I132" s="289" t="s">
        <v>1119</v>
      </c>
      <c r="J132" s="289">
        <v>20</v>
      </c>
      <c r="K132" s="311"/>
    </row>
    <row r="133" spans="2:11" s="1" customFormat="1" ht="15" customHeight="1">
      <c r="B133" s="308"/>
      <c r="C133" s="265" t="s">
        <v>1122</v>
      </c>
      <c r="D133" s="265"/>
      <c r="E133" s="265"/>
      <c r="F133" s="286" t="s">
        <v>1123</v>
      </c>
      <c r="G133" s="265"/>
      <c r="H133" s="265" t="s">
        <v>1157</v>
      </c>
      <c r="I133" s="265" t="s">
        <v>1119</v>
      </c>
      <c r="J133" s="265">
        <v>50</v>
      </c>
      <c r="K133" s="311"/>
    </row>
    <row r="134" spans="2:11" s="1" customFormat="1" ht="15" customHeight="1">
      <c r="B134" s="308"/>
      <c r="C134" s="265" t="s">
        <v>1136</v>
      </c>
      <c r="D134" s="265"/>
      <c r="E134" s="265"/>
      <c r="F134" s="286" t="s">
        <v>1123</v>
      </c>
      <c r="G134" s="265"/>
      <c r="H134" s="265" t="s">
        <v>1157</v>
      </c>
      <c r="I134" s="265" t="s">
        <v>1119</v>
      </c>
      <c r="J134" s="265">
        <v>50</v>
      </c>
      <c r="K134" s="311"/>
    </row>
    <row r="135" spans="2:11" s="1" customFormat="1" ht="15" customHeight="1">
      <c r="B135" s="308"/>
      <c r="C135" s="265" t="s">
        <v>1142</v>
      </c>
      <c r="D135" s="265"/>
      <c r="E135" s="265"/>
      <c r="F135" s="286" t="s">
        <v>1123</v>
      </c>
      <c r="G135" s="265"/>
      <c r="H135" s="265" t="s">
        <v>1157</v>
      </c>
      <c r="I135" s="265" t="s">
        <v>1119</v>
      </c>
      <c r="J135" s="265">
        <v>50</v>
      </c>
      <c r="K135" s="311"/>
    </row>
    <row r="136" spans="2:11" s="1" customFormat="1" ht="15" customHeight="1">
      <c r="B136" s="308"/>
      <c r="C136" s="265" t="s">
        <v>1144</v>
      </c>
      <c r="D136" s="265"/>
      <c r="E136" s="265"/>
      <c r="F136" s="286" t="s">
        <v>1123</v>
      </c>
      <c r="G136" s="265"/>
      <c r="H136" s="265" t="s">
        <v>1157</v>
      </c>
      <c r="I136" s="265" t="s">
        <v>1119</v>
      </c>
      <c r="J136" s="265">
        <v>50</v>
      </c>
      <c r="K136" s="311"/>
    </row>
    <row r="137" spans="2:11" s="1" customFormat="1" ht="15" customHeight="1">
      <c r="B137" s="308"/>
      <c r="C137" s="265" t="s">
        <v>1145</v>
      </c>
      <c r="D137" s="265"/>
      <c r="E137" s="265"/>
      <c r="F137" s="286" t="s">
        <v>1123</v>
      </c>
      <c r="G137" s="265"/>
      <c r="H137" s="265" t="s">
        <v>1170</v>
      </c>
      <c r="I137" s="265" t="s">
        <v>1119</v>
      </c>
      <c r="J137" s="265">
        <v>255</v>
      </c>
      <c r="K137" s="311"/>
    </row>
    <row r="138" spans="2:11" s="1" customFormat="1" ht="15" customHeight="1">
      <c r="B138" s="308"/>
      <c r="C138" s="265" t="s">
        <v>1147</v>
      </c>
      <c r="D138" s="265"/>
      <c r="E138" s="265"/>
      <c r="F138" s="286" t="s">
        <v>1117</v>
      </c>
      <c r="G138" s="265"/>
      <c r="H138" s="265" t="s">
        <v>1171</v>
      </c>
      <c r="I138" s="265" t="s">
        <v>1149</v>
      </c>
      <c r="J138" s="265"/>
      <c r="K138" s="311"/>
    </row>
    <row r="139" spans="2:11" s="1" customFormat="1" ht="15" customHeight="1">
      <c r="B139" s="308"/>
      <c r="C139" s="265" t="s">
        <v>1150</v>
      </c>
      <c r="D139" s="265"/>
      <c r="E139" s="265"/>
      <c r="F139" s="286" t="s">
        <v>1117</v>
      </c>
      <c r="G139" s="265"/>
      <c r="H139" s="265" t="s">
        <v>1172</v>
      </c>
      <c r="I139" s="265" t="s">
        <v>1152</v>
      </c>
      <c r="J139" s="265"/>
      <c r="K139" s="311"/>
    </row>
    <row r="140" spans="2:11" s="1" customFormat="1" ht="15" customHeight="1">
      <c r="B140" s="308"/>
      <c r="C140" s="265" t="s">
        <v>1153</v>
      </c>
      <c r="D140" s="265"/>
      <c r="E140" s="265"/>
      <c r="F140" s="286" t="s">
        <v>1117</v>
      </c>
      <c r="G140" s="265"/>
      <c r="H140" s="265" t="s">
        <v>1153</v>
      </c>
      <c r="I140" s="265" t="s">
        <v>1152</v>
      </c>
      <c r="J140" s="265"/>
      <c r="K140" s="311"/>
    </row>
    <row r="141" spans="2:11" s="1" customFormat="1" ht="15" customHeight="1">
      <c r="B141" s="308"/>
      <c r="C141" s="265" t="s">
        <v>39</v>
      </c>
      <c r="D141" s="265"/>
      <c r="E141" s="265"/>
      <c r="F141" s="286" t="s">
        <v>1117</v>
      </c>
      <c r="G141" s="265"/>
      <c r="H141" s="265" t="s">
        <v>1173</v>
      </c>
      <c r="I141" s="265" t="s">
        <v>1152</v>
      </c>
      <c r="J141" s="265"/>
      <c r="K141" s="311"/>
    </row>
    <row r="142" spans="2:11" s="1" customFormat="1" ht="15" customHeight="1">
      <c r="B142" s="308"/>
      <c r="C142" s="265" t="s">
        <v>1174</v>
      </c>
      <c r="D142" s="265"/>
      <c r="E142" s="265"/>
      <c r="F142" s="286" t="s">
        <v>1117</v>
      </c>
      <c r="G142" s="265"/>
      <c r="H142" s="265" t="s">
        <v>1175</v>
      </c>
      <c r="I142" s="265" t="s">
        <v>1152</v>
      </c>
      <c r="J142" s="265"/>
      <c r="K142" s="311"/>
    </row>
    <row r="143" spans="2:11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pans="2:11" s="1" customFormat="1" ht="18.75" customHeight="1">
      <c r="B144" s="299"/>
      <c r="C144" s="299"/>
      <c r="D144" s="299"/>
      <c r="E144" s="299"/>
      <c r="F144" s="300"/>
      <c r="G144" s="299"/>
      <c r="H144" s="299"/>
      <c r="I144" s="299"/>
      <c r="J144" s="299"/>
      <c r="K144" s="299"/>
    </row>
    <row r="145" spans="2:11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pans="2:11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pans="2:11" s="1" customFormat="1" ht="45" customHeight="1">
      <c r="B147" s="276"/>
      <c r="C147" s="384" t="s">
        <v>1176</v>
      </c>
      <c r="D147" s="384"/>
      <c r="E147" s="384"/>
      <c r="F147" s="384"/>
      <c r="G147" s="384"/>
      <c r="H147" s="384"/>
      <c r="I147" s="384"/>
      <c r="J147" s="384"/>
      <c r="K147" s="277"/>
    </row>
    <row r="148" spans="2:11" s="1" customFormat="1" ht="17.25" customHeight="1">
      <c r="B148" s="276"/>
      <c r="C148" s="278" t="s">
        <v>1111</v>
      </c>
      <c r="D148" s="278"/>
      <c r="E148" s="278"/>
      <c r="F148" s="278" t="s">
        <v>1112</v>
      </c>
      <c r="G148" s="279"/>
      <c r="H148" s="278" t="s">
        <v>55</v>
      </c>
      <c r="I148" s="278" t="s">
        <v>58</v>
      </c>
      <c r="J148" s="278" t="s">
        <v>1113</v>
      </c>
      <c r="K148" s="277"/>
    </row>
    <row r="149" spans="2:11" s="1" customFormat="1" ht="17.25" customHeight="1">
      <c r="B149" s="276"/>
      <c r="C149" s="280" t="s">
        <v>1114</v>
      </c>
      <c r="D149" s="280"/>
      <c r="E149" s="280"/>
      <c r="F149" s="281" t="s">
        <v>1115</v>
      </c>
      <c r="G149" s="282"/>
      <c r="H149" s="280"/>
      <c r="I149" s="280"/>
      <c r="J149" s="280" t="s">
        <v>1116</v>
      </c>
      <c r="K149" s="277"/>
    </row>
    <row r="150" spans="2:11" s="1" customFormat="1" ht="5.25" customHeight="1">
      <c r="B150" s="288"/>
      <c r="C150" s="283"/>
      <c r="D150" s="283"/>
      <c r="E150" s="283"/>
      <c r="F150" s="283"/>
      <c r="G150" s="284"/>
      <c r="H150" s="283"/>
      <c r="I150" s="283"/>
      <c r="J150" s="283"/>
      <c r="K150" s="311"/>
    </row>
    <row r="151" spans="2:11" s="1" customFormat="1" ht="15" customHeight="1">
      <c r="B151" s="288"/>
      <c r="C151" s="315" t="s">
        <v>1120</v>
      </c>
      <c r="D151" s="265"/>
      <c r="E151" s="265"/>
      <c r="F151" s="316" t="s">
        <v>1117</v>
      </c>
      <c r="G151" s="265"/>
      <c r="H151" s="315" t="s">
        <v>1157</v>
      </c>
      <c r="I151" s="315" t="s">
        <v>1119</v>
      </c>
      <c r="J151" s="315">
        <v>120</v>
      </c>
      <c r="K151" s="311"/>
    </row>
    <row r="152" spans="2:11" s="1" customFormat="1" ht="15" customHeight="1">
      <c r="B152" s="288"/>
      <c r="C152" s="315" t="s">
        <v>1166</v>
      </c>
      <c r="D152" s="265"/>
      <c r="E152" s="265"/>
      <c r="F152" s="316" t="s">
        <v>1117</v>
      </c>
      <c r="G152" s="265"/>
      <c r="H152" s="315" t="s">
        <v>1177</v>
      </c>
      <c r="I152" s="315" t="s">
        <v>1119</v>
      </c>
      <c r="J152" s="315" t="s">
        <v>1168</v>
      </c>
      <c r="K152" s="311"/>
    </row>
    <row r="153" spans="2:11" s="1" customFormat="1" ht="15" customHeight="1">
      <c r="B153" s="288"/>
      <c r="C153" s="315" t="s">
        <v>1065</v>
      </c>
      <c r="D153" s="265"/>
      <c r="E153" s="265"/>
      <c r="F153" s="316" t="s">
        <v>1117</v>
      </c>
      <c r="G153" s="265"/>
      <c r="H153" s="315" t="s">
        <v>1178</v>
      </c>
      <c r="I153" s="315" t="s">
        <v>1119</v>
      </c>
      <c r="J153" s="315" t="s">
        <v>1168</v>
      </c>
      <c r="K153" s="311"/>
    </row>
    <row r="154" spans="2:11" s="1" customFormat="1" ht="15" customHeight="1">
      <c r="B154" s="288"/>
      <c r="C154" s="315" t="s">
        <v>1122</v>
      </c>
      <c r="D154" s="265"/>
      <c r="E154" s="265"/>
      <c r="F154" s="316" t="s">
        <v>1123</v>
      </c>
      <c r="G154" s="265"/>
      <c r="H154" s="315" t="s">
        <v>1157</v>
      </c>
      <c r="I154" s="315" t="s">
        <v>1119</v>
      </c>
      <c r="J154" s="315">
        <v>50</v>
      </c>
      <c r="K154" s="311"/>
    </row>
    <row r="155" spans="2:11" s="1" customFormat="1" ht="15" customHeight="1">
      <c r="B155" s="288"/>
      <c r="C155" s="315" t="s">
        <v>1125</v>
      </c>
      <c r="D155" s="265"/>
      <c r="E155" s="265"/>
      <c r="F155" s="316" t="s">
        <v>1117</v>
      </c>
      <c r="G155" s="265"/>
      <c r="H155" s="315" t="s">
        <v>1157</v>
      </c>
      <c r="I155" s="315" t="s">
        <v>1127</v>
      </c>
      <c r="J155" s="315"/>
      <c r="K155" s="311"/>
    </row>
    <row r="156" spans="2:11" s="1" customFormat="1" ht="15" customHeight="1">
      <c r="B156" s="288"/>
      <c r="C156" s="315" t="s">
        <v>1136</v>
      </c>
      <c r="D156" s="265"/>
      <c r="E156" s="265"/>
      <c r="F156" s="316" t="s">
        <v>1123</v>
      </c>
      <c r="G156" s="265"/>
      <c r="H156" s="315" t="s">
        <v>1157</v>
      </c>
      <c r="I156" s="315" t="s">
        <v>1119</v>
      </c>
      <c r="J156" s="315">
        <v>50</v>
      </c>
      <c r="K156" s="311"/>
    </row>
    <row r="157" spans="2:11" s="1" customFormat="1" ht="15" customHeight="1">
      <c r="B157" s="288"/>
      <c r="C157" s="315" t="s">
        <v>1144</v>
      </c>
      <c r="D157" s="265"/>
      <c r="E157" s="265"/>
      <c r="F157" s="316" t="s">
        <v>1123</v>
      </c>
      <c r="G157" s="265"/>
      <c r="H157" s="315" t="s">
        <v>1157</v>
      </c>
      <c r="I157" s="315" t="s">
        <v>1119</v>
      </c>
      <c r="J157" s="315">
        <v>50</v>
      </c>
      <c r="K157" s="311"/>
    </row>
    <row r="158" spans="2:11" s="1" customFormat="1" ht="15" customHeight="1">
      <c r="B158" s="288"/>
      <c r="C158" s="315" t="s">
        <v>1142</v>
      </c>
      <c r="D158" s="265"/>
      <c r="E158" s="265"/>
      <c r="F158" s="316" t="s">
        <v>1123</v>
      </c>
      <c r="G158" s="265"/>
      <c r="H158" s="315" t="s">
        <v>1157</v>
      </c>
      <c r="I158" s="315" t="s">
        <v>1119</v>
      </c>
      <c r="J158" s="315">
        <v>50</v>
      </c>
      <c r="K158" s="311"/>
    </row>
    <row r="159" spans="2:11" s="1" customFormat="1" ht="15" customHeight="1">
      <c r="B159" s="288"/>
      <c r="C159" s="315" t="s">
        <v>108</v>
      </c>
      <c r="D159" s="265"/>
      <c r="E159" s="265"/>
      <c r="F159" s="316" t="s">
        <v>1117</v>
      </c>
      <c r="G159" s="265"/>
      <c r="H159" s="315" t="s">
        <v>1179</v>
      </c>
      <c r="I159" s="315" t="s">
        <v>1119</v>
      </c>
      <c r="J159" s="315" t="s">
        <v>1180</v>
      </c>
      <c r="K159" s="311"/>
    </row>
    <row r="160" spans="2:11" s="1" customFormat="1" ht="15" customHeight="1">
      <c r="B160" s="288"/>
      <c r="C160" s="315" t="s">
        <v>1181</v>
      </c>
      <c r="D160" s="265"/>
      <c r="E160" s="265"/>
      <c r="F160" s="316" t="s">
        <v>1117</v>
      </c>
      <c r="G160" s="265"/>
      <c r="H160" s="315" t="s">
        <v>1182</v>
      </c>
      <c r="I160" s="315" t="s">
        <v>1152</v>
      </c>
      <c r="J160" s="315"/>
      <c r="K160" s="311"/>
    </row>
    <row r="161" spans="2:11" s="1" customFormat="1" ht="15" customHeight="1">
      <c r="B161" s="317"/>
      <c r="C161" s="297"/>
      <c r="D161" s="297"/>
      <c r="E161" s="297"/>
      <c r="F161" s="297"/>
      <c r="G161" s="297"/>
      <c r="H161" s="297"/>
      <c r="I161" s="297"/>
      <c r="J161" s="297"/>
      <c r="K161" s="318"/>
    </row>
    <row r="162" spans="2:11" s="1" customFormat="1" ht="18.75" customHeight="1">
      <c r="B162" s="299"/>
      <c r="C162" s="309"/>
      <c r="D162" s="309"/>
      <c r="E162" s="309"/>
      <c r="F162" s="319"/>
      <c r="G162" s="309"/>
      <c r="H162" s="309"/>
      <c r="I162" s="309"/>
      <c r="J162" s="309"/>
      <c r="K162" s="299"/>
    </row>
    <row r="163" spans="2:11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pans="2:11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pans="2:11" s="1" customFormat="1" ht="45" customHeight="1">
      <c r="B165" s="257"/>
      <c r="C165" s="385" t="s">
        <v>1183</v>
      </c>
      <c r="D165" s="385"/>
      <c r="E165" s="385"/>
      <c r="F165" s="385"/>
      <c r="G165" s="385"/>
      <c r="H165" s="385"/>
      <c r="I165" s="385"/>
      <c r="J165" s="385"/>
      <c r="K165" s="258"/>
    </row>
    <row r="166" spans="2:11" s="1" customFormat="1" ht="17.25" customHeight="1">
      <c r="B166" s="257"/>
      <c r="C166" s="278" t="s">
        <v>1111</v>
      </c>
      <c r="D166" s="278"/>
      <c r="E166" s="278"/>
      <c r="F166" s="278" t="s">
        <v>1112</v>
      </c>
      <c r="G166" s="320"/>
      <c r="H166" s="321" t="s">
        <v>55</v>
      </c>
      <c r="I166" s="321" t="s">
        <v>58</v>
      </c>
      <c r="J166" s="278" t="s">
        <v>1113</v>
      </c>
      <c r="K166" s="258"/>
    </row>
    <row r="167" spans="2:11" s="1" customFormat="1" ht="17.25" customHeight="1">
      <c r="B167" s="259"/>
      <c r="C167" s="280" t="s">
        <v>1114</v>
      </c>
      <c r="D167" s="280"/>
      <c r="E167" s="280"/>
      <c r="F167" s="281" t="s">
        <v>1115</v>
      </c>
      <c r="G167" s="322"/>
      <c r="H167" s="323"/>
      <c r="I167" s="323"/>
      <c r="J167" s="280" t="s">
        <v>1116</v>
      </c>
      <c r="K167" s="260"/>
    </row>
    <row r="168" spans="2:11" s="1" customFormat="1" ht="5.25" customHeight="1">
      <c r="B168" s="288"/>
      <c r="C168" s="283"/>
      <c r="D168" s="283"/>
      <c r="E168" s="283"/>
      <c r="F168" s="283"/>
      <c r="G168" s="284"/>
      <c r="H168" s="283"/>
      <c r="I168" s="283"/>
      <c r="J168" s="283"/>
      <c r="K168" s="311"/>
    </row>
    <row r="169" spans="2:11" s="1" customFormat="1" ht="15" customHeight="1">
      <c r="B169" s="288"/>
      <c r="C169" s="265" t="s">
        <v>1120</v>
      </c>
      <c r="D169" s="265"/>
      <c r="E169" s="265"/>
      <c r="F169" s="286" t="s">
        <v>1117</v>
      </c>
      <c r="G169" s="265"/>
      <c r="H169" s="265" t="s">
        <v>1157</v>
      </c>
      <c r="I169" s="265" t="s">
        <v>1119</v>
      </c>
      <c r="J169" s="265">
        <v>120</v>
      </c>
      <c r="K169" s="311"/>
    </row>
    <row r="170" spans="2:11" s="1" customFormat="1" ht="15" customHeight="1">
      <c r="B170" s="288"/>
      <c r="C170" s="265" t="s">
        <v>1166</v>
      </c>
      <c r="D170" s="265"/>
      <c r="E170" s="265"/>
      <c r="F170" s="286" t="s">
        <v>1117</v>
      </c>
      <c r="G170" s="265"/>
      <c r="H170" s="265" t="s">
        <v>1167</v>
      </c>
      <c r="I170" s="265" t="s">
        <v>1119</v>
      </c>
      <c r="J170" s="265" t="s">
        <v>1168</v>
      </c>
      <c r="K170" s="311"/>
    </row>
    <row r="171" spans="2:11" s="1" customFormat="1" ht="15" customHeight="1">
      <c r="B171" s="288"/>
      <c r="C171" s="265" t="s">
        <v>1065</v>
      </c>
      <c r="D171" s="265"/>
      <c r="E171" s="265"/>
      <c r="F171" s="286" t="s">
        <v>1117</v>
      </c>
      <c r="G171" s="265"/>
      <c r="H171" s="265" t="s">
        <v>1184</v>
      </c>
      <c r="I171" s="265" t="s">
        <v>1119</v>
      </c>
      <c r="J171" s="265" t="s">
        <v>1168</v>
      </c>
      <c r="K171" s="311"/>
    </row>
    <row r="172" spans="2:11" s="1" customFormat="1" ht="15" customHeight="1">
      <c r="B172" s="288"/>
      <c r="C172" s="265" t="s">
        <v>1122</v>
      </c>
      <c r="D172" s="265"/>
      <c r="E172" s="265"/>
      <c r="F172" s="286" t="s">
        <v>1123</v>
      </c>
      <c r="G172" s="265"/>
      <c r="H172" s="265" t="s">
        <v>1184</v>
      </c>
      <c r="I172" s="265" t="s">
        <v>1119</v>
      </c>
      <c r="J172" s="265">
        <v>50</v>
      </c>
      <c r="K172" s="311"/>
    </row>
    <row r="173" spans="2:11" s="1" customFormat="1" ht="15" customHeight="1">
      <c r="B173" s="288"/>
      <c r="C173" s="265" t="s">
        <v>1125</v>
      </c>
      <c r="D173" s="265"/>
      <c r="E173" s="265"/>
      <c r="F173" s="286" t="s">
        <v>1117</v>
      </c>
      <c r="G173" s="265"/>
      <c r="H173" s="265" t="s">
        <v>1184</v>
      </c>
      <c r="I173" s="265" t="s">
        <v>1127</v>
      </c>
      <c r="J173" s="265"/>
      <c r="K173" s="311"/>
    </row>
    <row r="174" spans="2:11" s="1" customFormat="1" ht="15" customHeight="1">
      <c r="B174" s="288"/>
      <c r="C174" s="265" t="s">
        <v>1136</v>
      </c>
      <c r="D174" s="265"/>
      <c r="E174" s="265"/>
      <c r="F174" s="286" t="s">
        <v>1123</v>
      </c>
      <c r="G174" s="265"/>
      <c r="H174" s="265" t="s">
        <v>1184</v>
      </c>
      <c r="I174" s="265" t="s">
        <v>1119</v>
      </c>
      <c r="J174" s="265">
        <v>50</v>
      </c>
      <c r="K174" s="311"/>
    </row>
    <row r="175" spans="2:11" s="1" customFormat="1" ht="15" customHeight="1">
      <c r="B175" s="288"/>
      <c r="C175" s="265" t="s">
        <v>1144</v>
      </c>
      <c r="D175" s="265"/>
      <c r="E175" s="265"/>
      <c r="F175" s="286" t="s">
        <v>1123</v>
      </c>
      <c r="G175" s="265"/>
      <c r="H175" s="265" t="s">
        <v>1184</v>
      </c>
      <c r="I175" s="265" t="s">
        <v>1119</v>
      </c>
      <c r="J175" s="265">
        <v>50</v>
      </c>
      <c r="K175" s="311"/>
    </row>
    <row r="176" spans="2:11" s="1" customFormat="1" ht="15" customHeight="1">
      <c r="B176" s="288"/>
      <c r="C176" s="265" t="s">
        <v>1142</v>
      </c>
      <c r="D176" s="265"/>
      <c r="E176" s="265"/>
      <c r="F176" s="286" t="s">
        <v>1123</v>
      </c>
      <c r="G176" s="265"/>
      <c r="H176" s="265" t="s">
        <v>1184</v>
      </c>
      <c r="I176" s="265" t="s">
        <v>1119</v>
      </c>
      <c r="J176" s="265">
        <v>50</v>
      </c>
      <c r="K176" s="311"/>
    </row>
    <row r="177" spans="2:11" s="1" customFormat="1" ht="15" customHeight="1">
      <c r="B177" s="288"/>
      <c r="C177" s="265" t="s">
        <v>132</v>
      </c>
      <c r="D177" s="265"/>
      <c r="E177" s="265"/>
      <c r="F177" s="286" t="s">
        <v>1117</v>
      </c>
      <c r="G177" s="265"/>
      <c r="H177" s="265" t="s">
        <v>1185</v>
      </c>
      <c r="I177" s="265" t="s">
        <v>1186</v>
      </c>
      <c r="J177" s="265"/>
      <c r="K177" s="311"/>
    </row>
    <row r="178" spans="2:11" s="1" customFormat="1" ht="15" customHeight="1">
      <c r="B178" s="288"/>
      <c r="C178" s="265" t="s">
        <v>58</v>
      </c>
      <c r="D178" s="265"/>
      <c r="E178" s="265"/>
      <c r="F178" s="286" t="s">
        <v>1117</v>
      </c>
      <c r="G178" s="265"/>
      <c r="H178" s="265" t="s">
        <v>1187</v>
      </c>
      <c r="I178" s="265" t="s">
        <v>1188</v>
      </c>
      <c r="J178" s="265">
        <v>1</v>
      </c>
      <c r="K178" s="311"/>
    </row>
    <row r="179" spans="2:11" s="1" customFormat="1" ht="15" customHeight="1">
      <c r="B179" s="288"/>
      <c r="C179" s="265" t="s">
        <v>54</v>
      </c>
      <c r="D179" s="265"/>
      <c r="E179" s="265"/>
      <c r="F179" s="286" t="s">
        <v>1117</v>
      </c>
      <c r="G179" s="265"/>
      <c r="H179" s="265" t="s">
        <v>1189</v>
      </c>
      <c r="I179" s="265" t="s">
        <v>1119</v>
      </c>
      <c r="J179" s="265">
        <v>20</v>
      </c>
      <c r="K179" s="311"/>
    </row>
    <row r="180" spans="2:11" s="1" customFormat="1" ht="15" customHeight="1">
      <c r="B180" s="288"/>
      <c r="C180" s="265" t="s">
        <v>55</v>
      </c>
      <c r="D180" s="265"/>
      <c r="E180" s="265"/>
      <c r="F180" s="286" t="s">
        <v>1117</v>
      </c>
      <c r="G180" s="265"/>
      <c r="H180" s="265" t="s">
        <v>1190</v>
      </c>
      <c r="I180" s="265" t="s">
        <v>1119</v>
      </c>
      <c r="J180" s="265">
        <v>255</v>
      </c>
      <c r="K180" s="311"/>
    </row>
    <row r="181" spans="2:11" s="1" customFormat="1" ht="15" customHeight="1">
      <c r="B181" s="288"/>
      <c r="C181" s="265" t="s">
        <v>133</v>
      </c>
      <c r="D181" s="265"/>
      <c r="E181" s="265"/>
      <c r="F181" s="286" t="s">
        <v>1117</v>
      </c>
      <c r="G181" s="265"/>
      <c r="H181" s="265" t="s">
        <v>1081</v>
      </c>
      <c r="I181" s="265" t="s">
        <v>1119</v>
      </c>
      <c r="J181" s="265">
        <v>10</v>
      </c>
      <c r="K181" s="311"/>
    </row>
    <row r="182" spans="2:11" s="1" customFormat="1" ht="15" customHeight="1">
      <c r="B182" s="288"/>
      <c r="C182" s="265" t="s">
        <v>134</v>
      </c>
      <c r="D182" s="265"/>
      <c r="E182" s="265"/>
      <c r="F182" s="286" t="s">
        <v>1117</v>
      </c>
      <c r="G182" s="265"/>
      <c r="H182" s="265" t="s">
        <v>1191</v>
      </c>
      <c r="I182" s="265" t="s">
        <v>1152</v>
      </c>
      <c r="J182" s="265"/>
      <c r="K182" s="311"/>
    </row>
    <row r="183" spans="2:11" s="1" customFormat="1" ht="15" customHeight="1">
      <c r="B183" s="288"/>
      <c r="C183" s="265" t="s">
        <v>1192</v>
      </c>
      <c r="D183" s="265"/>
      <c r="E183" s="265"/>
      <c r="F183" s="286" t="s">
        <v>1117</v>
      </c>
      <c r="G183" s="265"/>
      <c r="H183" s="265" t="s">
        <v>1193</v>
      </c>
      <c r="I183" s="265" t="s">
        <v>1152</v>
      </c>
      <c r="J183" s="265"/>
      <c r="K183" s="311"/>
    </row>
    <row r="184" spans="2:11" s="1" customFormat="1" ht="15" customHeight="1">
      <c r="B184" s="288"/>
      <c r="C184" s="265" t="s">
        <v>1181</v>
      </c>
      <c r="D184" s="265"/>
      <c r="E184" s="265"/>
      <c r="F184" s="286" t="s">
        <v>1117</v>
      </c>
      <c r="G184" s="265"/>
      <c r="H184" s="265" t="s">
        <v>1194</v>
      </c>
      <c r="I184" s="265" t="s">
        <v>1152</v>
      </c>
      <c r="J184" s="265"/>
      <c r="K184" s="311"/>
    </row>
    <row r="185" spans="2:11" s="1" customFormat="1" ht="15" customHeight="1">
      <c r="B185" s="288"/>
      <c r="C185" s="265" t="s">
        <v>136</v>
      </c>
      <c r="D185" s="265"/>
      <c r="E185" s="265"/>
      <c r="F185" s="286" t="s">
        <v>1123</v>
      </c>
      <c r="G185" s="265"/>
      <c r="H185" s="265" t="s">
        <v>1195</v>
      </c>
      <c r="I185" s="265" t="s">
        <v>1119</v>
      </c>
      <c r="J185" s="265">
        <v>50</v>
      </c>
      <c r="K185" s="311"/>
    </row>
    <row r="186" spans="2:11" s="1" customFormat="1" ht="15" customHeight="1">
      <c r="B186" s="288"/>
      <c r="C186" s="265" t="s">
        <v>1196</v>
      </c>
      <c r="D186" s="265"/>
      <c r="E186" s="265"/>
      <c r="F186" s="286" t="s">
        <v>1123</v>
      </c>
      <c r="G186" s="265"/>
      <c r="H186" s="265" t="s">
        <v>1197</v>
      </c>
      <c r="I186" s="265" t="s">
        <v>1198</v>
      </c>
      <c r="J186" s="265"/>
      <c r="K186" s="311"/>
    </row>
    <row r="187" spans="2:11" s="1" customFormat="1" ht="15" customHeight="1">
      <c r="B187" s="288"/>
      <c r="C187" s="265" t="s">
        <v>1199</v>
      </c>
      <c r="D187" s="265"/>
      <c r="E187" s="265"/>
      <c r="F187" s="286" t="s">
        <v>1123</v>
      </c>
      <c r="G187" s="265"/>
      <c r="H187" s="265" t="s">
        <v>1200</v>
      </c>
      <c r="I187" s="265" t="s">
        <v>1198</v>
      </c>
      <c r="J187" s="265"/>
      <c r="K187" s="311"/>
    </row>
    <row r="188" spans="2:11" s="1" customFormat="1" ht="15" customHeight="1">
      <c r="B188" s="288"/>
      <c r="C188" s="265" t="s">
        <v>1201</v>
      </c>
      <c r="D188" s="265"/>
      <c r="E188" s="265"/>
      <c r="F188" s="286" t="s">
        <v>1123</v>
      </c>
      <c r="G188" s="265"/>
      <c r="H188" s="265" t="s">
        <v>1202</v>
      </c>
      <c r="I188" s="265" t="s">
        <v>1198</v>
      </c>
      <c r="J188" s="265"/>
      <c r="K188" s="311"/>
    </row>
    <row r="189" spans="2:11" s="1" customFormat="1" ht="15" customHeight="1">
      <c r="B189" s="288"/>
      <c r="C189" s="324" t="s">
        <v>1203</v>
      </c>
      <c r="D189" s="265"/>
      <c r="E189" s="265"/>
      <c r="F189" s="286" t="s">
        <v>1123</v>
      </c>
      <c r="G189" s="265"/>
      <c r="H189" s="265" t="s">
        <v>1204</v>
      </c>
      <c r="I189" s="265" t="s">
        <v>1205</v>
      </c>
      <c r="J189" s="325" t="s">
        <v>1206</v>
      </c>
      <c r="K189" s="311"/>
    </row>
    <row r="190" spans="2:11" s="1" customFormat="1" ht="15" customHeight="1">
      <c r="B190" s="288"/>
      <c r="C190" s="324" t="s">
        <v>43</v>
      </c>
      <c r="D190" s="265"/>
      <c r="E190" s="265"/>
      <c r="F190" s="286" t="s">
        <v>1117</v>
      </c>
      <c r="G190" s="265"/>
      <c r="H190" s="262" t="s">
        <v>1207</v>
      </c>
      <c r="I190" s="265" t="s">
        <v>1208</v>
      </c>
      <c r="J190" s="265"/>
      <c r="K190" s="311"/>
    </row>
    <row r="191" spans="2:11" s="1" customFormat="1" ht="15" customHeight="1">
      <c r="B191" s="288"/>
      <c r="C191" s="324" t="s">
        <v>1209</v>
      </c>
      <c r="D191" s="265"/>
      <c r="E191" s="265"/>
      <c r="F191" s="286" t="s">
        <v>1117</v>
      </c>
      <c r="G191" s="265"/>
      <c r="H191" s="265" t="s">
        <v>1210</v>
      </c>
      <c r="I191" s="265" t="s">
        <v>1152</v>
      </c>
      <c r="J191" s="265"/>
      <c r="K191" s="311"/>
    </row>
    <row r="192" spans="2:11" s="1" customFormat="1" ht="15" customHeight="1">
      <c r="B192" s="288"/>
      <c r="C192" s="324" t="s">
        <v>1211</v>
      </c>
      <c r="D192" s="265"/>
      <c r="E192" s="265"/>
      <c r="F192" s="286" t="s">
        <v>1117</v>
      </c>
      <c r="G192" s="265"/>
      <c r="H192" s="265" t="s">
        <v>1212</v>
      </c>
      <c r="I192" s="265" t="s">
        <v>1152</v>
      </c>
      <c r="J192" s="265"/>
      <c r="K192" s="311"/>
    </row>
    <row r="193" spans="2:11" s="1" customFormat="1" ht="15" customHeight="1">
      <c r="B193" s="288"/>
      <c r="C193" s="324" t="s">
        <v>1213</v>
      </c>
      <c r="D193" s="265"/>
      <c r="E193" s="265"/>
      <c r="F193" s="286" t="s">
        <v>1123</v>
      </c>
      <c r="G193" s="265"/>
      <c r="H193" s="265" t="s">
        <v>1214</v>
      </c>
      <c r="I193" s="265" t="s">
        <v>1152</v>
      </c>
      <c r="J193" s="265"/>
      <c r="K193" s="311"/>
    </row>
    <row r="194" spans="2:11" s="1" customFormat="1" ht="15" customHeight="1">
      <c r="B194" s="317"/>
      <c r="C194" s="326"/>
      <c r="D194" s="297"/>
      <c r="E194" s="297"/>
      <c r="F194" s="297"/>
      <c r="G194" s="297"/>
      <c r="H194" s="297"/>
      <c r="I194" s="297"/>
      <c r="J194" s="297"/>
      <c r="K194" s="318"/>
    </row>
    <row r="195" spans="2:11" s="1" customFormat="1" ht="18.75" customHeight="1">
      <c r="B195" s="299"/>
      <c r="C195" s="309"/>
      <c r="D195" s="309"/>
      <c r="E195" s="309"/>
      <c r="F195" s="319"/>
      <c r="G195" s="309"/>
      <c r="H195" s="309"/>
      <c r="I195" s="309"/>
      <c r="J195" s="309"/>
      <c r="K195" s="299"/>
    </row>
    <row r="196" spans="2:11" s="1" customFormat="1" ht="18.75" customHeight="1">
      <c r="B196" s="299"/>
      <c r="C196" s="309"/>
      <c r="D196" s="309"/>
      <c r="E196" s="309"/>
      <c r="F196" s="319"/>
      <c r="G196" s="309"/>
      <c r="H196" s="309"/>
      <c r="I196" s="309"/>
      <c r="J196" s="309"/>
      <c r="K196" s="299"/>
    </row>
    <row r="197" spans="2:11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pans="2:11" s="1" customFormat="1" ht="13.5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pans="2:11" s="1" customFormat="1" ht="21">
      <c r="B199" s="257"/>
      <c r="C199" s="385" t="s">
        <v>1215</v>
      </c>
      <c r="D199" s="385"/>
      <c r="E199" s="385"/>
      <c r="F199" s="385"/>
      <c r="G199" s="385"/>
      <c r="H199" s="385"/>
      <c r="I199" s="385"/>
      <c r="J199" s="385"/>
      <c r="K199" s="258"/>
    </row>
    <row r="200" spans="2:11" s="1" customFormat="1" ht="25.5" customHeight="1">
      <c r="B200" s="257"/>
      <c r="C200" s="327" t="s">
        <v>1216</v>
      </c>
      <c r="D200" s="327"/>
      <c r="E200" s="327"/>
      <c r="F200" s="327" t="s">
        <v>1217</v>
      </c>
      <c r="G200" s="328"/>
      <c r="H200" s="386" t="s">
        <v>1218</v>
      </c>
      <c r="I200" s="386"/>
      <c r="J200" s="386"/>
      <c r="K200" s="258"/>
    </row>
    <row r="201" spans="2:11" s="1" customFormat="1" ht="5.25" customHeight="1">
      <c r="B201" s="288"/>
      <c r="C201" s="283"/>
      <c r="D201" s="283"/>
      <c r="E201" s="283"/>
      <c r="F201" s="283"/>
      <c r="G201" s="309"/>
      <c r="H201" s="283"/>
      <c r="I201" s="283"/>
      <c r="J201" s="283"/>
      <c r="K201" s="311"/>
    </row>
    <row r="202" spans="2:11" s="1" customFormat="1" ht="15" customHeight="1">
      <c r="B202" s="288"/>
      <c r="C202" s="265" t="s">
        <v>1208</v>
      </c>
      <c r="D202" s="265"/>
      <c r="E202" s="265"/>
      <c r="F202" s="286" t="s">
        <v>44</v>
      </c>
      <c r="G202" s="265"/>
      <c r="H202" s="387" t="s">
        <v>1219</v>
      </c>
      <c r="I202" s="387"/>
      <c r="J202" s="387"/>
      <c r="K202" s="311"/>
    </row>
    <row r="203" spans="2:11" s="1" customFormat="1" ht="15" customHeight="1">
      <c r="B203" s="288"/>
      <c r="C203" s="265"/>
      <c r="D203" s="265"/>
      <c r="E203" s="265"/>
      <c r="F203" s="286" t="s">
        <v>45</v>
      </c>
      <c r="G203" s="265"/>
      <c r="H203" s="387" t="s">
        <v>1220</v>
      </c>
      <c r="I203" s="387"/>
      <c r="J203" s="387"/>
      <c r="K203" s="311"/>
    </row>
    <row r="204" spans="2:11" s="1" customFormat="1" ht="15" customHeight="1">
      <c r="B204" s="288"/>
      <c r="C204" s="265"/>
      <c r="D204" s="265"/>
      <c r="E204" s="265"/>
      <c r="F204" s="286" t="s">
        <v>48</v>
      </c>
      <c r="G204" s="265"/>
      <c r="H204" s="387" t="s">
        <v>1221</v>
      </c>
      <c r="I204" s="387"/>
      <c r="J204" s="387"/>
      <c r="K204" s="311"/>
    </row>
    <row r="205" spans="2:11" s="1" customFormat="1" ht="15" customHeight="1">
      <c r="B205" s="288"/>
      <c r="C205" s="265"/>
      <c r="D205" s="265"/>
      <c r="E205" s="265"/>
      <c r="F205" s="286" t="s">
        <v>46</v>
      </c>
      <c r="G205" s="265"/>
      <c r="H205" s="387" t="s">
        <v>1222</v>
      </c>
      <c r="I205" s="387"/>
      <c r="J205" s="387"/>
      <c r="K205" s="311"/>
    </row>
    <row r="206" spans="2:11" s="1" customFormat="1" ht="15" customHeight="1">
      <c r="B206" s="288"/>
      <c r="C206" s="265"/>
      <c r="D206" s="265"/>
      <c r="E206" s="265"/>
      <c r="F206" s="286" t="s">
        <v>47</v>
      </c>
      <c r="G206" s="265"/>
      <c r="H206" s="387" t="s">
        <v>1223</v>
      </c>
      <c r="I206" s="387"/>
      <c r="J206" s="387"/>
      <c r="K206" s="311"/>
    </row>
    <row r="207" spans="2:11" s="1" customFormat="1" ht="15" customHeight="1">
      <c r="B207" s="288"/>
      <c r="C207" s="265"/>
      <c r="D207" s="265"/>
      <c r="E207" s="265"/>
      <c r="F207" s="286"/>
      <c r="G207" s="265"/>
      <c r="H207" s="265"/>
      <c r="I207" s="265"/>
      <c r="J207" s="265"/>
      <c r="K207" s="311"/>
    </row>
    <row r="208" spans="2:11" s="1" customFormat="1" ht="15" customHeight="1">
      <c r="B208" s="288"/>
      <c r="C208" s="265" t="s">
        <v>1164</v>
      </c>
      <c r="D208" s="265"/>
      <c r="E208" s="265"/>
      <c r="F208" s="286" t="s">
        <v>80</v>
      </c>
      <c r="G208" s="265"/>
      <c r="H208" s="387" t="s">
        <v>1224</v>
      </c>
      <c r="I208" s="387"/>
      <c r="J208" s="387"/>
      <c r="K208" s="311"/>
    </row>
    <row r="209" spans="2:11" s="1" customFormat="1" ht="15" customHeight="1">
      <c r="B209" s="288"/>
      <c r="C209" s="265"/>
      <c r="D209" s="265"/>
      <c r="E209" s="265"/>
      <c r="F209" s="286" t="s">
        <v>1060</v>
      </c>
      <c r="G209" s="265"/>
      <c r="H209" s="387" t="s">
        <v>1061</v>
      </c>
      <c r="I209" s="387"/>
      <c r="J209" s="387"/>
      <c r="K209" s="311"/>
    </row>
    <row r="210" spans="2:11" s="1" customFormat="1" ht="15" customHeight="1">
      <c r="B210" s="288"/>
      <c r="C210" s="265"/>
      <c r="D210" s="265"/>
      <c r="E210" s="265"/>
      <c r="F210" s="286" t="s">
        <v>94</v>
      </c>
      <c r="G210" s="265"/>
      <c r="H210" s="387" t="s">
        <v>1225</v>
      </c>
      <c r="I210" s="387"/>
      <c r="J210" s="387"/>
      <c r="K210" s="311"/>
    </row>
    <row r="211" spans="2:11" s="1" customFormat="1" ht="15" customHeight="1">
      <c r="B211" s="329"/>
      <c r="C211" s="265"/>
      <c r="D211" s="265"/>
      <c r="E211" s="265"/>
      <c r="F211" s="286" t="s">
        <v>1062</v>
      </c>
      <c r="G211" s="324"/>
      <c r="H211" s="388" t="s">
        <v>1063</v>
      </c>
      <c r="I211" s="388"/>
      <c r="J211" s="388"/>
      <c r="K211" s="330"/>
    </row>
    <row r="212" spans="2:11" s="1" customFormat="1" ht="15" customHeight="1">
      <c r="B212" s="329"/>
      <c r="C212" s="265"/>
      <c r="D212" s="265"/>
      <c r="E212" s="265"/>
      <c r="F212" s="286" t="s">
        <v>101</v>
      </c>
      <c r="G212" s="324"/>
      <c r="H212" s="388" t="s">
        <v>1042</v>
      </c>
      <c r="I212" s="388"/>
      <c r="J212" s="388"/>
      <c r="K212" s="330"/>
    </row>
    <row r="213" spans="2:11" s="1" customFormat="1" ht="15" customHeight="1">
      <c r="B213" s="329"/>
      <c r="C213" s="265"/>
      <c r="D213" s="265"/>
      <c r="E213" s="265"/>
      <c r="F213" s="286"/>
      <c r="G213" s="324"/>
      <c r="H213" s="315"/>
      <c r="I213" s="315"/>
      <c r="J213" s="315"/>
      <c r="K213" s="330"/>
    </row>
    <row r="214" spans="2:11" s="1" customFormat="1" ht="15" customHeight="1">
      <c r="B214" s="329"/>
      <c r="C214" s="265" t="s">
        <v>1188</v>
      </c>
      <c r="D214" s="265"/>
      <c r="E214" s="265"/>
      <c r="F214" s="286">
        <v>1</v>
      </c>
      <c r="G214" s="324"/>
      <c r="H214" s="388" t="s">
        <v>1226</v>
      </c>
      <c r="I214" s="388"/>
      <c r="J214" s="388"/>
      <c r="K214" s="330"/>
    </row>
    <row r="215" spans="2:11" s="1" customFormat="1" ht="15" customHeight="1">
      <c r="B215" s="329"/>
      <c r="C215" s="265"/>
      <c r="D215" s="265"/>
      <c r="E215" s="265"/>
      <c r="F215" s="286">
        <v>2</v>
      </c>
      <c r="G215" s="324"/>
      <c r="H215" s="388" t="s">
        <v>1227</v>
      </c>
      <c r="I215" s="388"/>
      <c r="J215" s="388"/>
      <c r="K215" s="330"/>
    </row>
    <row r="216" spans="2:11" s="1" customFormat="1" ht="15" customHeight="1">
      <c r="B216" s="329"/>
      <c r="C216" s="265"/>
      <c r="D216" s="265"/>
      <c r="E216" s="265"/>
      <c r="F216" s="286">
        <v>3</v>
      </c>
      <c r="G216" s="324"/>
      <c r="H216" s="388" t="s">
        <v>1228</v>
      </c>
      <c r="I216" s="388"/>
      <c r="J216" s="388"/>
      <c r="K216" s="330"/>
    </row>
    <row r="217" spans="2:11" s="1" customFormat="1" ht="15" customHeight="1">
      <c r="B217" s="329"/>
      <c r="C217" s="265"/>
      <c r="D217" s="265"/>
      <c r="E217" s="265"/>
      <c r="F217" s="286">
        <v>4</v>
      </c>
      <c r="G217" s="324"/>
      <c r="H217" s="388" t="s">
        <v>1229</v>
      </c>
      <c r="I217" s="388"/>
      <c r="J217" s="388"/>
      <c r="K217" s="330"/>
    </row>
    <row r="218" spans="2:11" s="1" customFormat="1" ht="12.75" customHeight="1">
      <c r="B218" s="331"/>
      <c r="C218" s="332"/>
      <c r="D218" s="332"/>
      <c r="E218" s="332"/>
      <c r="F218" s="332"/>
      <c r="G218" s="332"/>
      <c r="H218" s="332"/>
      <c r="I218" s="332"/>
      <c r="J218" s="332"/>
      <c r="K218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95.1 - Chlév pro kozy</vt:lpstr>
      <vt:lpstr>95.2 - Stavební úpravy ko...</vt:lpstr>
      <vt:lpstr>95.3 - Vodovod</vt:lpstr>
      <vt:lpstr>95.4 - elektro </vt:lpstr>
      <vt:lpstr>95.5 - Vyhlídková plošina</vt:lpstr>
      <vt:lpstr>95.6 - VRN</vt:lpstr>
      <vt:lpstr>Pokyny pro vyplnění</vt:lpstr>
      <vt:lpstr>'95.1 - Chlév pro kozy'!Názvy_tisku</vt:lpstr>
      <vt:lpstr>'95.2 - Stavební úpravy ko...'!Názvy_tisku</vt:lpstr>
      <vt:lpstr>'95.3 - Vodovod'!Názvy_tisku</vt:lpstr>
      <vt:lpstr>'95.4 - elektro '!Názvy_tisku</vt:lpstr>
      <vt:lpstr>'95.5 - Vyhlídková plošina'!Názvy_tisku</vt:lpstr>
      <vt:lpstr>'95.6 - VRN'!Názvy_tisku</vt:lpstr>
      <vt:lpstr>'Rekapitulace stavby'!Názvy_tisku</vt:lpstr>
      <vt:lpstr>'95.1 - Chlév pro kozy'!Oblast_tisku</vt:lpstr>
      <vt:lpstr>'95.2 - Stavební úpravy ko...'!Oblast_tisku</vt:lpstr>
      <vt:lpstr>'95.3 - Vodovod'!Oblast_tisku</vt:lpstr>
      <vt:lpstr>'95.4 - elektro '!Oblast_tisku</vt:lpstr>
      <vt:lpstr>'95.5 - Vyhlídková plošina'!Oblast_tisku</vt:lpstr>
      <vt:lpstr>'95.6 -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LUCINKANB\lucinka</dc:creator>
  <cp:lastModifiedBy>Luťhová Iveta</cp:lastModifiedBy>
  <dcterms:created xsi:type="dcterms:W3CDTF">2022-06-28T10:52:31Z</dcterms:created>
  <dcterms:modified xsi:type="dcterms:W3CDTF">2022-06-28T10:59:46Z</dcterms:modified>
</cp:coreProperties>
</file>