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ata\home$\dostk2\Dokumenty\"/>
    </mc:Choice>
  </mc:AlternateContent>
  <bookViews>
    <workbookView xWindow="0" yWindow="0" windowWidth="28800" windowHeight="13635" activeTab="3"/>
  </bookViews>
  <sheets>
    <sheet name="Pokyny pro vyplnění" sheetId="11" r:id="rId1"/>
    <sheet name="Stavba" sheetId="1" r:id="rId2"/>
    <sheet name="VzorPolozky" sheetId="10" state="hidden" r:id="rId3"/>
    <sheet name="01 P01 Pol" sheetId="12" r:id="rId4"/>
  </sheets>
  <externalReferences>
    <externalReference r:id="rId5"/>
  </externalReferences>
  <definedNames>
    <definedName name="CelkemDPHVypocet" localSheetId="1">Stavba!$H$43</definedName>
    <definedName name="CenaCelkem">Stavba!$G$30</definedName>
    <definedName name="CenaCelkemBezDPH">Stavba!$G$29</definedName>
    <definedName name="CenaCelkemVypocet" localSheetId="1">Stavba!$I$43</definedName>
    <definedName name="cisloobjektu">Stavba!$D$4</definedName>
    <definedName name="CisloRozpoctu">'[1]Krycí list'!$C$2</definedName>
    <definedName name="CisloStavby" localSheetId="1">Stavba!$D$3</definedName>
    <definedName name="cislostavby">'[1]Krycí list'!$A$7</definedName>
    <definedName name="CisloStavebnihoRozpoctu">Stavba!$D$5</definedName>
    <definedName name="dadresa">Stavba!$D$13:$G$13</definedName>
    <definedName name="DIČ" localSheetId="1">Stavba!$I$13</definedName>
    <definedName name="dmisto">Stavba!$E$14:$G$14</definedName>
    <definedName name="DPHSni">Stavba!$G$25</definedName>
    <definedName name="DPHZakl">Stavba!$G$27</definedName>
    <definedName name="dpsc" localSheetId="1">Stavba!$D$14</definedName>
    <definedName name="IČO" localSheetId="1">Stavba!$I$12</definedName>
    <definedName name="Mena">Stavba!$J$30</definedName>
    <definedName name="MistoStavby">Stavba!$D$5</definedName>
    <definedName name="nazevobjektu">Stavba!$E$4</definedName>
    <definedName name="NazevRozpoctu">'[1]Krycí list'!$D$2</definedName>
    <definedName name="NazevStavby" localSheetId="1">Stavba!$E$3</definedName>
    <definedName name="nazevstavby">'[1]Krycí list'!$C$7</definedName>
    <definedName name="NazevStavebnihoRozpoctu">Stavba!$E$5</definedName>
    <definedName name="_xlnm.Print_Titles" localSheetId="3">'01 P01 Pol'!$1:$7</definedName>
    <definedName name="oadresa">Stavba!$D$7</definedName>
    <definedName name="Objednatel" localSheetId="1">Stavba!$D$6</definedName>
    <definedName name="Objekt" localSheetId="1">Stavba!$B$39</definedName>
    <definedName name="_xlnm.Print_Area" localSheetId="3">'01 P01 Pol'!$A$1:$X$88</definedName>
    <definedName name="_xlnm.Print_Area" localSheetId="1">Stavba!$A$2:$J$60</definedName>
    <definedName name="odic" localSheetId="1">Stavba!$I$7</definedName>
    <definedName name="oico" localSheetId="1">Stavba!$I$6</definedName>
    <definedName name="omisto" localSheetId="1">Stavba!$E$8</definedName>
    <definedName name="onazev" localSheetId="1">Stavba!$D$7</definedName>
    <definedName name="opsc" localSheetId="1">Stavba!$D$8</definedName>
    <definedName name="padresa">Stavba!$D$10</definedName>
    <definedName name="pdic">Stavba!$I$10</definedName>
    <definedName name="pico">Stavba!$I$9</definedName>
    <definedName name="pmisto">Stavba!$E$11</definedName>
    <definedName name="PocetMJ">#REF!</definedName>
    <definedName name="PoptavkaID">Stavba!$A$2</definedName>
    <definedName name="pPSC">Stavba!$D$11</definedName>
    <definedName name="Projektant">Stavba!$D$9</definedName>
    <definedName name="SazbaDPH1" localSheetId="1">Stavba!$E$24</definedName>
    <definedName name="SazbaDPH1">'[1]Krycí list'!$C$30</definedName>
    <definedName name="SazbaDPH2" localSheetId="1">Stavba!$E$26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Stavba!$D$15</definedName>
    <definedName name="Z_B7E7C763_C459_487D_8ABA_5CFDDFBD5A84_.wvu.Cols" localSheetId="1" hidden="1">Stavba!$A:$A</definedName>
    <definedName name="Z_B7E7C763_C459_487D_8ABA_5CFDDFBD5A84_.wvu.PrintArea" localSheetId="1" hidden="1">Stavba!$B$2:$J$37</definedName>
    <definedName name="ZakladDPHSni">Stavba!$G$24</definedName>
    <definedName name="ZakladDPHSniVypocet" localSheetId="1">Stavba!$F$43</definedName>
    <definedName name="ZakladDPHZakl">Stavba!$G$26</definedName>
    <definedName name="ZakladDPHZaklVypocet" localSheetId="1">Stavba!$G$43</definedName>
    <definedName name="ZaObjednatele">Stavba!$G$35</definedName>
    <definedName name="Zaokrouhleni">Stavba!$G$28</definedName>
    <definedName name="ZaZhotovitele">Stavba!$D$35</definedName>
    <definedName name="Zhotovitel">Stavba!$D$12:$G$12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70" i="12" l="1"/>
  <c r="BA52" i="12"/>
  <c r="BA46" i="12"/>
  <c r="BA24" i="12"/>
  <c r="G9" i="12"/>
  <c r="M9" i="12" s="1"/>
  <c r="I9" i="12"/>
  <c r="K9" i="12"/>
  <c r="K8" i="12" s="1"/>
  <c r="O9" i="12"/>
  <c r="Q9" i="12"/>
  <c r="Q8" i="12" s="1"/>
  <c r="V9" i="12"/>
  <c r="G11" i="12"/>
  <c r="G8" i="12" s="1"/>
  <c r="I11" i="12"/>
  <c r="K11" i="12"/>
  <c r="O11" i="12"/>
  <c r="Q11" i="12"/>
  <c r="V11" i="12"/>
  <c r="G15" i="12"/>
  <c r="I15" i="12"/>
  <c r="K15" i="12"/>
  <c r="M15" i="12"/>
  <c r="O15" i="12"/>
  <c r="Q15" i="12"/>
  <c r="V15" i="12"/>
  <c r="V14" i="12" s="1"/>
  <c r="G16" i="12"/>
  <c r="I16" i="12"/>
  <c r="K16" i="12"/>
  <c r="M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O14" i="12" s="1"/>
  <c r="Q18" i="12"/>
  <c r="V18" i="12"/>
  <c r="Q19" i="12"/>
  <c r="G20" i="12"/>
  <c r="M20" i="12" s="1"/>
  <c r="M19" i="12" s="1"/>
  <c r="I20" i="12"/>
  <c r="I19" i="12" s="1"/>
  <c r="K20" i="12"/>
  <c r="K19" i="12" s="1"/>
  <c r="O20" i="12"/>
  <c r="O19" i="12" s="1"/>
  <c r="Q20" i="12"/>
  <c r="V20" i="12"/>
  <c r="V19" i="12" s="1"/>
  <c r="G23" i="12"/>
  <c r="M23" i="12" s="1"/>
  <c r="I23" i="12"/>
  <c r="I22" i="12" s="1"/>
  <c r="K23" i="12"/>
  <c r="O23" i="12"/>
  <c r="Q23" i="12"/>
  <c r="V23" i="12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I39" i="12"/>
  <c r="G40" i="12"/>
  <c r="G39" i="12" s="1"/>
  <c r="I54" i="1" s="1"/>
  <c r="I40" i="12"/>
  <c r="K40" i="12"/>
  <c r="K39" i="12" s="1"/>
  <c r="O40" i="12"/>
  <c r="O39" i="12" s="1"/>
  <c r="Q40" i="12"/>
  <c r="Q39" i="12" s="1"/>
  <c r="V40" i="12"/>
  <c r="V39" i="12" s="1"/>
  <c r="G43" i="12"/>
  <c r="I43" i="12"/>
  <c r="I42" i="12" s="1"/>
  <c r="K43" i="12"/>
  <c r="M43" i="12"/>
  <c r="O43" i="12"/>
  <c r="Q43" i="12"/>
  <c r="Q42" i="12" s="1"/>
  <c r="V43" i="12"/>
  <c r="G51" i="12"/>
  <c r="M51" i="12" s="1"/>
  <c r="I51" i="12"/>
  <c r="K51" i="12"/>
  <c r="O51" i="12"/>
  <c r="Q51" i="12"/>
  <c r="V51" i="12"/>
  <c r="G56" i="12"/>
  <c r="M56" i="12" s="1"/>
  <c r="I56" i="12"/>
  <c r="K56" i="12"/>
  <c r="O56" i="12"/>
  <c r="Q56" i="12"/>
  <c r="V56" i="12"/>
  <c r="G60" i="12"/>
  <c r="M60" i="12" s="1"/>
  <c r="I60" i="12"/>
  <c r="K60" i="12"/>
  <c r="O60" i="12"/>
  <c r="Q60" i="12"/>
  <c r="V60" i="12"/>
  <c r="G64" i="12"/>
  <c r="M64" i="12" s="1"/>
  <c r="I64" i="12"/>
  <c r="K64" i="12"/>
  <c r="O64" i="12"/>
  <c r="Q64" i="12"/>
  <c r="V64" i="12"/>
  <c r="V68" i="12"/>
  <c r="G69" i="12"/>
  <c r="G68" i="12" s="1"/>
  <c r="I59" i="1" s="1"/>
  <c r="I20" i="1" s="1"/>
  <c r="I69" i="12"/>
  <c r="I68" i="12" s="1"/>
  <c r="K69" i="12"/>
  <c r="K68" i="12" s="1"/>
  <c r="O69" i="12"/>
  <c r="O68" i="12" s="1"/>
  <c r="Q69" i="12"/>
  <c r="Q68" i="12" s="1"/>
  <c r="V69" i="12"/>
  <c r="AE72" i="12"/>
  <c r="F42" i="1" s="1"/>
  <c r="I21" i="1"/>
  <c r="I19" i="1"/>
  <c r="J29" i="1"/>
  <c r="J27" i="1"/>
  <c r="G39" i="1"/>
  <c r="F39" i="1"/>
  <c r="J24" i="1"/>
  <c r="J25" i="1"/>
  <c r="J26" i="1"/>
  <c r="J28" i="1"/>
  <c r="E25" i="1"/>
  <c r="E27" i="1"/>
  <c r="V42" i="12" l="1"/>
  <c r="K42" i="12"/>
  <c r="O22" i="12"/>
  <c r="Q14" i="12"/>
  <c r="I14" i="12"/>
  <c r="V8" i="12"/>
  <c r="I8" i="12"/>
  <c r="O42" i="12"/>
  <c r="V22" i="12"/>
  <c r="O8" i="12"/>
  <c r="K22" i="12"/>
  <c r="Q22" i="12"/>
  <c r="K14" i="12"/>
  <c r="G42" i="12"/>
  <c r="I58" i="1" s="1"/>
  <c r="G22" i="12"/>
  <c r="I57" i="1" s="1"/>
  <c r="G19" i="12"/>
  <c r="I55" i="1" s="1"/>
  <c r="AF72" i="12"/>
  <c r="G41" i="1" s="1"/>
  <c r="G14" i="12"/>
  <c r="I56" i="1" s="1"/>
  <c r="M14" i="12"/>
  <c r="M11" i="12"/>
  <c r="M8" i="12" s="1"/>
  <c r="F41" i="1"/>
  <c r="I53" i="1"/>
  <c r="F40" i="1"/>
  <c r="F43" i="1" s="1"/>
  <c r="G24" i="1" s="1"/>
  <c r="M22" i="12"/>
  <c r="M42" i="12"/>
  <c r="M69" i="12"/>
  <c r="M68" i="12" s="1"/>
  <c r="M40" i="12"/>
  <c r="M39" i="12" s="1"/>
  <c r="I17" i="1" l="1"/>
  <c r="I18" i="1"/>
  <c r="G40" i="1"/>
  <c r="H40" i="1" s="1"/>
  <c r="H41" i="1"/>
  <c r="I41" i="1" s="1"/>
  <c r="G72" i="12"/>
  <c r="I60" i="1"/>
  <c r="J59" i="1" s="1"/>
  <c r="G42" i="1"/>
  <c r="H42" i="1" s="1"/>
  <c r="I42" i="1" s="1"/>
  <c r="A24" i="1"/>
  <c r="A25" i="1" s="1"/>
  <c r="G25" i="1" s="1"/>
  <c r="J42" i="1"/>
  <c r="J41" i="1"/>
  <c r="J40" i="1"/>
  <c r="I22" i="1" l="1"/>
  <c r="G43" i="1"/>
  <c r="G29" i="1" s="1"/>
  <c r="J53" i="1"/>
  <c r="J57" i="1"/>
  <c r="J58" i="1"/>
  <c r="J55" i="1"/>
  <c r="J56" i="1"/>
  <c r="J54" i="1"/>
  <c r="J43" i="1"/>
  <c r="H43" i="1"/>
  <c r="I40" i="1"/>
  <c r="I43" i="1" s="1"/>
  <c r="G26" i="1" l="1"/>
  <c r="A26" i="1" s="1"/>
  <c r="A27" i="1" s="1"/>
  <c r="G27" i="1" s="1"/>
  <c r="A28" i="1" s="1"/>
  <c r="A30" i="1" s="1"/>
  <c r="G30" i="1" s="1"/>
  <c r="G28" i="1" s="1"/>
  <c r="J60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3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4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Hynek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<sst xmlns="http://schemas.openxmlformats.org/spreadsheetml/2006/main" count="397" uniqueCount="198">
  <si>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</si>
  <si>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</si>
  <si>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</si>
  <si>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</si>
  <si>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</si>
  <si>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</si>
  <si>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</si>
  <si>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</si>
  <si>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</si>
  <si>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</si>
  <si>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</si>
  <si>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</si>
  <si>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</si>
  <si>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</si>
  <si>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</si>
  <si>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</si>
  <si>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</si>
  <si>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</si>
  <si>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</si>
  <si>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</si>
  <si>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</si>
  <si>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</si>
  <si>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</si>
  <si>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</si>
  <si>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</si>
  <si>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</si>
  <si>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</si>
  <si>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</si>
  <si>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</si>
  <si>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</si>
  <si>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</si>
  <si>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</si>
  <si>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</si>
  <si>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</si>
  <si>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</si>
  <si>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</si>
  <si>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</si>
  <si>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</si>
  <si>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</si>
  <si>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</si>
  <si>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</si>
  <si>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</si>
  <si>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</si>
  <si>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P01</t>
  </si>
  <si>
    <t>Kolín 5.ZŠ Mnichovická - výměna podlahy v tělocvičně</t>
  </si>
  <si>
    <t>01</t>
  </si>
  <si>
    <t>Sportovní podlaha</t>
  </si>
  <si>
    <t>Objekt:</t>
  </si>
  <si>
    <t>Rozpočet:</t>
  </si>
  <si>
    <t>001</t>
  </si>
  <si>
    <t>Tělocvična</t>
  </si>
  <si>
    <t>Stavba</t>
  </si>
  <si>
    <t>Celkem za stavbu</t>
  </si>
  <si>
    <t>CZK</t>
  </si>
  <si>
    <t>#POPS</t>
  </si>
  <si>
    <t>Popis stavby: 001 - Tělocvična</t>
  </si>
  <si>
    <t>#POPO</t>
  </si>
  <si>
    <t>Popis objektu: 01 - Sportovní podlaha</t>
  </si>
  <si>
    <t>#POPR</t>
  </si>
  <si>
    <t>Popis rozpočtu: P01 - Kolín 5.ZŠ Mnichovická - výměna podlahy v tělocvičně</t>
  </si>
  <si>
    <t>Rekapitulace dílů</t>
  </si>
  <si>
    <t>Typ dílu</t>
  </si>
  <si>
    <t>63</t>
  </si>
  <si>
    <t>Podlahy a podlahové konstrukce</t>
  </si>
  <si>
    <t>95</t>
  </si>
  <si>
    <t>Dokončovací konstrukce na pozemních stavbách</t>
  </si>
  <si>
    <t>768</t>
  </si>
  <si>
    <t>Konstrukce sportovního vybavení</t>
  </si>
  <si>
    <t>775</t>
  </si>
  <si>
    <t>Podlahy vlysové a parketové</t>
  </si>
  <si>
    <t>776</t>
  </si>
  <si>
    <t>Podlahy povlakové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</si>
  <si>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</si>
  <si>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</si>
  <si>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</si>
  <si>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</si>
  <si>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</si>
  <si>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</si>
  <si>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</si>
  <si>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</si>
  <si>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</si>
  <si>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</si>
  <si>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</si>
  <si>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</si>
  <si>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</si>
  <si>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</si>
  <si>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</si>
  <si>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</si>
  <si>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</si>
  <si>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</si>
  <si>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</si>
  <si>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</si>
  <si>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</si>
  <si>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</si>
  <si>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</si>
  <si>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</si>
  <si>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</si>
  <si>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</si>
  <si>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</si>
  <si>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</si>
  <si>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</si>
  <si>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</si>
  <si>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</si>
  <si>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</si>
  <si>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632411105RT2</t>
  </si>
  <si>
    <t>Samonivelační stěrka Cemix, ruč.zpracování tl.5 mm samonivelační polymercementová stěrka Cemix 30 MPa</t>
  </si>
  <si>
    <t>m2</t>
  </si>
  <si>
    <t>RTS 22/ I</t>
  </si>
  <si>
    <t>Práce</t>
  </si>
  <si>
    <t>POL1_</t>
  </si>
  <si>
    <t>plochatv</t>
  </si>
  <si>
    <t>VV</t>
  </si>
  <si>
    <t>632441491R00</t>
  </si>
  <si>
    <t>Broušení anhydritových potěrů - odstranění šlemu</t>
  </si>
  <si>
    <t>Položka zohledňuje obroušení zbytků lepidla po demontáži pu podlahy.</t>
  </si>
  <si>
    <t>POP</t>
  </si>
  <si>
    <t>775891001T00</t>
  </si>
  <si>
    <t>zavíčkování kotevních prvků pod podlahou</t>
  </si>
  <si>
    <t>ks</t>
  </si>
  <si>
    <t>Vlastní</t>
  </si>
  <si>
    <t>775891003T00</t>
  </si>
  <si>
    <t>provední kot.prvků sport.vybavení do podlahy</t>
  </si>
  <si>
    <t>775891010T02</t>
  </si>
  <si>
    <t>soklová lišta neprovětrávací š.50mm, multifine</t>
  </si>
  <si>
    <t>m</t>
  </si>
  <si>
    <t>Indiv</t>
  </si>
  <si>
    <t>775891020T00</t>
  </si>
  <si>
    <t>přechodová lišta atyp. šroubovaná</t>
  </si>
  <si>
    <t>768901001T03</t>
  </si>
  <si>
    <t>Demontáž a zpětná montáž sportovního vybavení vč.potřebných úprav pro novou výšku podlahy a nátěru kovových částí</t>
  </si>
  <si>
    <t>soubor</t>
  </si>
  <si>
    <t>Kalkul</t>
  </si>
  <si>
    <t>hrazdy 2x, šplahcí tyče 4x, žebřiny 10x</t>
  </si>
  <si>
    <t>28412373R1T</t>
  </si>
  <si>
    <t>Podlahovina PVC sportovní  tl. 9 mm š. 2 m oblast použití 34-43</t>
  </si>
  <si>
    <t>Specifikace</t>
  </si>
  <si>
    <t>POL3_</t>
  </si>
  <si>
    <t>Víceúčelová sportovní vinylová podlahová krytina. Rubová vysoko absorpční pěna, hustá CXP pěna,  výztuha ze skelné sítě,  nášlapná kalandrovaná vrstva probarvená v tloušťce tvořená několika vrstvami čistého vinylu. Ošetřeno povrchovou úpravou Protecsol zaručující optimální kluznost pro sportovní aktivity a snadnou údržbu. Jednotlivé vrstvy jsou spolu laminovány již ve výrobě, nikoli během pokládky, aby byla zaručena kontrola kvality konečného produktu.  Celková tloušťka 9mm,  IPI (impact protection index) = min. 73%, kategorie absorpce nárazu = P1, reakce na oheň  Cfl-s1, VOC emise ? 100µg/m 3. Certifikováno FIVB, IFF, IHF.</t>
  </si>
  <si>
    <t>Odkaz na mn. položky pořadí 12 : 660,13000*1,15</t>
  </si>
  <si>
    <t>589651121R00</t>
  </si>
  <si>
    <t>Lajnování sportovních ploch Conipur 60, do š.12 cm</t>
  </si>
  <si>
    <t>200+146+81+50+2*100</t>
  </si>
  <si>
    <t>776101121R00</t>
  </si>
  <si>
    <t>Provedení penetrace podkladu pod.povlak.podlahy</t>
  </si>
  <si>
    <t>776511820R00</t>
  </si>
  <si>
    <t>Odstranění PVC a koberců lepených s podložkou</t>
  </si>
  <si>
    <t>Odstranění stávají pu podlahy.</t>
  </si>
  <si>
    <t>776591100RT1</t>
  </si>
  <si>
    <t>Lepení podlah speciálních plastových z pásů pouze položení - PVC ve specifikaci</t>
  </si>
  <si>
    <t>998776101R00</t>
  </si>
  <si>
    <t>Přesun hmot pro podlahy povlakové, výšky do 6 m</t>
  </si>
  <si>
    <t>t</t>
  </si>
  <si>
    <t>Přesun hmot</t>
  </si>
  <si>
    <t>POL7_</t>
  </si>
  <si>
    <t xml:space="preserve">Hmotnosti z položek s pořadovými čísly: : </t>
  </si>
  <si>
    <t xml:space="preserve">8,9,12, : </t>
  </si>
  <si>
    <t>Součet: : 4,84734</t>
  </si>
  <si>
    <t>952901111R00</t>
  </si>
  <si>
    <t>Vyčištění budov o výšce podlaží do 4 m</t>
  </si>
  <si>
    <t>979082318R00</t>
  </si>
  <si>
    <t>Vodorovná doprava suti a hmot po suchu do 6000 m</t>
  </si>
  <si>
    <t>Přesun suti</t>
  </si>
  <si>
    <t>POL8_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</si>
  <si>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</si>
  <si>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</si>
  <si>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</si>
  <si>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</si>
  <si>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Demontážní hmotnosti z položek s pořadovými čísly: : </t>
  </si>
  <si>
    <t xml:space="preserve">11, : </t>
  </si>
  <si>
    <t>Součet: : 6,60130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</si>
  <si>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</si>
  <si>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</si>
  <si>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</si>
  <si>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</si>
  <si>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</si>
  <si>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Součet: : 26,40520</t>
  </si>
  <si>
    <t>979095312R00</t>
  </si>
  <si>
    <t>Naložení a složení suti</t>
  </si>
  <si>
    <t>979990181R00</t>
  </si>
  <si>
    <t>Poplatek za uložení suti - PVC podlahová krytina, skupina odpadu 200307</t>
  </si>
  <si>
    <t>005121020R</t>
  </si>
  <si>
    <t xml:space="preserve">Provoz zařízení staveniště </t>
  </si>
  <si>
    <t>Soubor</t>
  </si>
  <si>
    <t>VRN</t>
  </si>
  <si>
    <t>POL99_8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</si>
  <si>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</si>
  <si>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SUM</t>
  </si>
  <si>
    <t>Proměnné:</t>
  </si>
  <si>
    <t>obklad</t>
  </si>
  <si>
    <t>obklad stěn</t>
  </si>
  <si>
    <t>VAR</t>
  </si>
  <si>
    <t>plochanaradovna</t>
  </si>
  <si>
    <t/>
  </si>
  <si>
    <t>podlahová plocha sportovní podlahy</t>
  </si>
  <si>
    <t>Poznámky uchazeče k zadání</t>
  </si>
  <si>
    <t>POPUZIV</t>
  </si>
  <si>
    <t>END</t>
  </si>
  <si>
    <t>Příloha č.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</si>
</sst>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11" fillId="0" borderId="4" xfId="0" applyFont="1" applyBorder="1" applyAlignment="1">
      <alignment horizont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D38" sqref="AD38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1" t="s">
        <v>41</v>
      </c>
      <c r="B2" s="191"/>
      <c r="C2" s="191"/>
      <c r="D2" s="191"/>
      <c r="E2" s="191"/>
      <c r="F2" s="191"/>
      <c r="G2" s="19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3"/>
  <sheetViews>
    <sheetView showGridLines="0" topLeftCell="B1" zoomScaleNormal="100" zoomScaleSheetLayoutView="75" workbookViewId="0">
      <selection activeCell="H1" sqref="H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26.25" customHeight="1" thickBot="1" x14ac:dyDescent="0.3">
      <c r="H1" s="192" t="s">
        <v>197</v>
      </c>
      <c r="I1" s="192"/>
      <c r="J1" s="192"/>
    </row>
    <row r="2" spans="1:15" ht="33.75" customHeight="1" x14ac:dyDescent="0.2">
      <c r="A2" s="47" t="s">
        <v>38</v>
      </c>
      <c r="B2" s="228" t="s">
        <v>4</v>
      </c>
      <c r="C2" s="229"/>
      <c r="D2" s="229"/>
      <c r="E2" s="229"/>
      <c r="F2" s="229"/>
      <c r="G2" s="229"/>
      <c r="H2" s="229"/>
      <c r="I2" s="229"/>
      <c r="J2" s="230"/>
    </row>
    <row r="3" spans="1:15" ht="36" customHeight="1" x14ac:dyDescent="0.2">
      <c r="A3" s="2"/>
      <c r="B3" s="77" t="s">
        <v>24</v>
      </c>
      <c r="C3" s="78"/>
      <c r="D3" s="79" t="s">
        <v>49</v>
      </c>
      <c r="E3" s="234" t="s">
        <v>50</v>
      </c>
      <c r="F3" s="235"/>
      <c r="G3" s="235"/>
      <c r="H3" s="235"/>
      <c r="I3" s="235"/>
      <c r="J3" s="236"/>
      <c r="O3" s="1"/>
    </row>
    <row r="4" spans="1:15" ht="27" customHeight="1" x14ac:dyDescent="0.2">
      <c r="A4" s="2"/>
      <c r="B4" s="80" t="s">
        <v>47</v>
      </c>
      <c r="C4" s="78"/>
      <c r="D4" s="81" t="s">
        <v>45</v>
      </c>
      <c r="E4" s="237" t="s">
        <v>46</v>
      </c>
      <c r="F4" s="238"/>
      <c r="G4" s="238"/>
      <c r="H4" s="238"/>
      <c r="I4" s="238"/>
      <c r="J4" s="239"/>
    </row>
    <row r="5" spans="1:15" ht="23.25" customHeight="1" x14ac:dyDescent="0.2">
      <c r="A5" s="76">
        <v>1267</v>
      </c>
      <c r="B5" s="82" t="s">
        <v>48</v>
      </c>
      <c r="C5" s="83"/>
      <c r="D5" s="84" t="s">
        <v>43</v>
      </c>
      <c r="E5" s="217" t="s">
        <v>44</v>
      </c>
      <c r="F5" s="218"/>
      <c r="G5" s="218"/>
      <c r="H5" s="218"/>
      <c r="I5" s="218"/>
      <c r="J5" s="219"/>
    </row>
    <row r="6" spans="1:15" ht="24" customHeight="1" x14ac:dyDescent="0.2">
      <c r="A6" s="2"/>
      <c r="B6" s="31" t="s">
        <v>23</v>
      </c>
      <c r="D6" s="222"/>
      <c r="E6" s="223"/>
      <c r="F6" s="223"/>
      <c r="G6" s="223"/>
      <c r="H6" s="18" t="s">
        <v>42</v>
      </c>
      <c r="I6" s="22"/>
      <c r="J6" s="8"/>
    </row>
    <row r="7" spans="1:15" ht="15.75" customHeight="1" x14ac:dyDescent="0.2">
      <c r="A7" s="2"/>
      <c r="B7" s="28"/>
      <c r="C7" s="55"/>
      <c r="D7" s="224"/>
      <c r="E7" s="225"/>
      <c r="F7" s="225"/>
      <c r="G7" s="225"/>
      <c r="H7" s="18" t="s">
        <v>36</v>
      </c>
      <c r="I7" s="22"/>
      <c r="J7" s="8"/>
    </row>
    <row r="8" spans="1:15" ht="15.75" customHeight="1" x14ac:dyDescent="0.2">
      <c r="A8" s="2"/>
      <c r="B8" s="29"/>
      <c r="C8" s="56"/>
      <c r="D8" s="53"/>
      <c r="E8" s="226"/>
      <c r="F8" s="227"/>
      <c r="G8" s="227"/>
      <c r="H8" s="24"/>
      <c r="I8" s="23"/>
      <c r="J8" s="34"/>
    </row>
    <row r="9" spans="1:15" ht="24" hidden="1" customHeight="1" x14ac:dyDescent="0.2">
      <c r="A9" s="2"/>
      <c r="B9" s="31" t="s">
        <v>21</v>
      </c>
      <c r="D9" s="51"/>
      <c r="H9" s="18" t="s">
        <v>42</v>
      </c>
      <c r="I9" s="22"/>
      <c r="J9" s="8"/>
    </row>
    <row r="10" spans="1:15" ht="15.75" hidden="1" customHeight="1" x14ac:dyDescent="0.2">
      <c r="A10" s="2"/>
      <c r="B10" s="2"/>
      <c r="D10" s="51"/>
      <c r="H10" s="18" t="s">
        <v>36</v>
      </c>
      <c r="I10" s="22"/>
      <c r="J10" s="8"/>
    </row>
    <row r="11" spans="1:15" ht="15.75" hidden="1" customHeight="1" x14ac:dyDescent="0.2">
      <c r="A11" s="2"/>
      <c r="B11" s="35"/>
      <c r="C11" s="56"/>
      <c r="D11" s="53"/>
      <c r="E11" s="57"/>
      <c r="F11" s="24"/>
      <c r="G11" s="14"/>
      <c r="H11" s="14"/>
      <c r="I11" s="36"/>
      <c r="J11" s="34"/>
    </row>
    <row r="12" spans="1:15" ht="24" customHeight="1" x14ac:dyDescent="0.2">
      <c r="A12" s="2"/>
      <c r="B12" s="31" t="s">
        <v>20</v>
      </c>
      <c r="D12" s="241"/>
      <c r="E12" s="241"/>
      <c r="F12" s="241"/>
      <c r="G12" s="241"/>
      <c r="H12" s="18" t="s">
        <v>42</v>
      </c>
      <c r="I12" s="86"/>
      <c r="J12" s="8"/>
    </row>
    <row r="13" spans="1:15" ht="15.75" customHeight="1" x14ac:dyDescent="0.2">
      <c r="A13" s="2"/>
      <c r="B13" s="28"/>
      <c r="C13" s="55"/>
      <c r="D13" s="216"/>
      <c r="E13" s="216"/>
      <c r="F13" s="216"/>
      <c r="G13" s="216"/>
      <c r="H13" s="18" t="s">
        <v>36</v>
      </c>
      <c r="I13" s="86"/>
      <c r="J13" s="8"/>
    </row>
    <row r="14" spans="1:15" ht="15.75" customHeight="1" x14ac:dyDescent="0.2">
      <c r="A14" s="2"/>
      <c r="B14" s="29"/>
      <c r="C14" s="56"/>
      <c r="D14" s="85"/>
      <c r="E14" s="220"/>
      <c r="F14" s="221"/>
      <c r="G14" s="221"/>
      <c r="H14" s="19"/>
      <c r="I14" s="23"/>
      <c r="J14" s="34"/>
    </row>
    <row r="15" spans="1:15" ht="24" customHeight="1" x14ac:dyDescent="0.2">
      <c r="A15" s="2"/>
      <c r="B15" s="43" t="s">
        <v>22</v>
      </c>
      <c r="C15" s="58"/>
      <c r="D15" s="59"/>
      <c r="E15" s="60"/>
      <c r="F15" s="44"/>
      <c r="G15" s="44"/>
      <c r="H15" s="45"/>
      <c r="I15" s="44"/>
      <c r="J15" s="46"/>
    </row>
    <row r="16" spans="1:15" ht="32.25" customHeight="1" x14ac:dyDescent="0.2">
      <c r="A16" s="2"/>
      <c r="B16" s="35" t="s">
        <v>34</v>
      </c>
      <c r="C16" s="61"/>
      <c r="D16" s="54"/>
      <c r="E16" s="240"/>
      <c r="F16" s="240"/>
      <c r="G16" s="242"/>
      <c r="H16" s="242"/>
      <c r="I16" s="242" t="s">
        <v>31</v>
      </c>
      <c r="J16" s="243"/>
    </row>
    <row r="17" spans="1:10" ht="23.25" customHeight="1" x14ac:dyDescent="0.2">
      <c r="A17" s="139" t="s">
        <v>26</v>
      </c>
      <c r="B17" s="38" t="s">
        <v>26</v>
      </c>
      <c r="C17" s="62"/>
      <c r="D17" s="63"/>
      <c r="E17" s="205"/>
      <c r="F17" s="206"/>
      <c r="G17" s="205"/>
      <c r="H17" s="206"/>
      <c r="I17" s="205">
        <f>SUMIF(F53:F59,A17,I53:I59)+SUMIF(F53:F59,"PSU",I53:I59)</f>
        <v>0</v>
      </c>
      <c r="J17" s="207"/>
    </row>
    <row r="18" spans="1:10" ht="23.25" customHeight="1" x14ac:dyDescent="0.2">
      <c r="A18" s="139" t="s">
        <v>27</v>
      </c>
      <c r="B18" s="38" t="s">
        <v>27</v>
      </c>
      <c r="C18" s="62"/>
      <c r="D18" s="63"/>
      <c r="E18" s="205"/>
      <c r="F18" s="206"/>
      <c r="G18" s="205"/>
      <c r="H18" s="206"/>
      <c r="I18" s="205">
        <f>SUMIF(F53:F59,A18,I53:I59)</f>
        <v>0</v>
      </c>
      <c r="J18" s="207"/>
    </row>
    <row r="19" spans="1:10" ht="23.25" customHeight="1" x14ac:dyDescent="0.2">
      <c r="A19" s="139" t="s">
        <v>28</v>
      </c>
      <c r="B19" s="38" t="s">
        <v>28</v>
      </c>
      <c r="C19" s="62"/>
      <c r="D19" s="63"/>
      <c r="E19" s="205"/>
      <c r="F19" s="206"/>
      <c r="G19" s="205"/>
      <c r="H19" s="206"/>
      <c r="I19" s="205">
        <f>SUMIF(F53:F59,A19,I53:I59)</f>
        <v>0</v>
      </c>
      <c r="J19" s="207"/>
    </row>
    <row r="20" spans="1:10" ht="23.25" customHeight="1" x14ac:dyDescent="0.2">
      <c r="A20" s="139" t="s">
        <v>75</v>
      </c>
      <c r="B20" s="38" t="s">
        <v>29</v>
      </c>
      <c r="C20" s="62"/>
      <c r="D20" s="63"/>
      <c r="E20" s="205"/>
      <c r="F20" s="206"/>
      <c r="G20" s="205"/>
      <c r="H20" s="206"/>
      <c r="I20" s="205">
        <f>SUMIF(F53:F59,A20,I53:I59)</f>
        <v>0</v>
      </c>
      <c r="J20" s="207"/>
    </row>
    <row r="21" spans="1:10" ht="23.25" customHeight="1" x14ac:dyDescent="0.2">
      <c r="A21" s="139" t="s">
        <v>76</v>
      </c>
      <c r="B21" s="38" t="s">
        <v>30</v>
      </c>
      <c r="C21" s="62"/>
      <c r="D21" s="63"/>
      <c r="E21" s="205"/>
      <c r="F21" s="206"/>
      <c r="G21" s="205"/>
      <c r="H21" s="206"/>
      <c r="I21" s="205">
        <f>SUMIF(F53:F59,A21,I53:I59)</f>
        <v>0</v>
      </c>
      <c r="J21" s="207"/>
    </row>
    <row r="22" spans="1:10" ht="23.25" customHeight="1" x14ac:dyDescent="0.2">
      <c r="A22" s="2"/>
      <c r="B22" s="48" t="s">
        <v>31</v>
      </c>
      <c r="C22" s="64"/>
      <c r="D22" s="65"/>
      <c r="E22" s="208"/>
      <c r="F22" s="244"/>
      <c r="G22" s="208"/>
      <c r="H22" s="244"/>
      <c r="I22" s="208">
        <f>SUM(I17:J21)</f>
        <v>0</v>
      </c>
      <c r="J22" s="209"/>
    </row>
    <row r="23" spans="1:10" ht="33" customHeight="1" x14ac:dyDescent="0.2">
      <c r="A23" s="2"/>
      <c r="B23" s="42" t="s">
        <v>35</v>
      </c>
      <c r="C23" s="62"/>
      <c r="D23" s="63"/>
      <c r="E23" s="66"/>
      <c r="F23" s="39"/>
      <c r="G23" s="33"/>
      <c r="H23" s="33"/>
      <c r="I23" s="33"/>
      <c r="J23" s="40"/>
    </row>
    <row r="24" spans="1:10" ht="23.25" customHeight="1" x14ac:dyDescent="0.2">
      <c r="A24" s="2">
        <f>ZakladDPHSni*SazbaDPH1/100</f>
        <v>0</v>
      </c>
      <c r="B24" s="38" t="s">
        <v>13</v>
      </c>
      <c r="C24" s="62"/>
      <c r="D24" s="63"/>
      <c r="E24" s="67">
        <v>15</v>
      </c>
      <c r="F24" s="39" t="s">
        <v>0</v>
      </c>
      <c r="G24" s="203">
        <f>ZakladDPHSniVypocet</f>
        <v>0</v>
      </c>
      <c r="H24" s="204"/>
      <c r="I24" s="204"/>
      <c r="J24" s="40" t="str">
        <f t="shared" ref="J24:J29" si="0">Mena</f>
        <v>CZK</v>
      </c>
    </row>
    <row r="25" spans="1:10" ht="23.25" customHeight="1" x14ac:dyDescent="0.2">
      <c r="A25" s="2">
        <f>(A24-INT(A24))*100</f>
        <v>0</v>
      </c>
      <c r="B25" s="38" t="s">
        <v>14</v>
      </c>
      <c r="C25" s="62"/>
      <c r="D25" s="63"/>
      <c r="E25" s="67">
        <f>SazbaDPH1</f>
        <v>15</v>
      </c>
      <c r="F25" s="39" t="s">
        <v>0</v>
      </c>
      <c r="G25" s="201">
        <f>IF(A25&gt;50, ROUNDUP(A24, 0), ROUNDDOWN(A24, 0))</f>
        <v>0</v>
      </c>
      <c r="H25" s="202"/>
      <c r="I25" s="202"/>
      <c r="J25" s="40" t="str">
        <f t="shared" si="0"/>
        <v>CZK</v>
      </c>
    </row>
    <row r="26" spans="1:10" ht="23.25" customHeight="1" x14ac:dyDescent="0.2">
      <c r="A26" s="2">
        <f>ZakladDPHZakl*SazbaDPH2/100</f>
        <v>0</v>
      </c>
      <c r="B26" s="38" t="s">
        <v>15</v>
      </c>
      <c r="C26" s="62"/>
      <c r="D26" s="63"/>
      <c r="E26" s="67">
        <v>21</v>
      </c>
      <c r="F26" s="39" t="s">
        <v>0</v>
      </c>
      <c r="G26" s="203">
        <f>ZakladDPHZaklVypocet</f>
        <v>0</v>
      </c>
      <c r="H26" s="204"/>
      <c r="I26" s="204"/>
      <c r="J26" s="40" t="str">
        <f t="shared" si="0"/>
        <v>CZK</v>
      </c>
    </row>
    <row r="27" spans="1:10" ht="23.25" customHeight="1" x14ac:dyDescent="0.2">
      <c r="A27" s="2">
        <f>(A26-INT(A26))*100</f>
        <v>0</v>
      </c>
      <c r="B27" s="32" t="s">
        <v>16</v>
      </c>
      <c r="C27" s="68"/>
      <c r="D27" s="54"/>
      <c r="E27" s="69">
        <f>SazbaDPH2</f>
        <v>21</v>
      </c>
      <c r="F27" s="30" t="s">
        <v>0</v>
      </c>
      <c r="G27" s="231">
        <f>IF(A27&gt;50, ROUNDUP(A26, 0), ROUNDDOWN(A26, 0))</f>
        <v>0</v>
      </c>
      <c r="H27" s="232"/>
      <c r="I27" s="232"/>
      <c r="J27" s="37" t="str">
        <f t="shared" si="0"/>
        <v>CZK</v>
      </c>
    </row>
    <row r="28" spans="1:10" ht="23.25" customHeight="1" thickBot="1" x14ac:dyDescent="0.25">
      <c r="A28" s="2">
        <f>ZakladDPHSni+DPHSni+ZakladDPHZakl+DPHZakl</f>
        <v>0</v>
      </c>
      <c r="B28" s="31" t="s">
        <v>5</v>
      </c>
      <c r="C28" s="70"/>
      <c r="D28" s="71"/>
      <c r="E28" s="70"/>
      <c r="F28" s="16"/>
      <c r="G28" s="233">
        <f>CenaCelkem-(ZakladDPHSni+DPHSni+ZakladDPHZakl+DPHZakl)</f>
        <v>0</v>
      </c>
      <c r="H28" s="233"/>
      <c r="I28" s="233"/>
      <c r="J28" s="41" t="str">
        <f t="shared" si="0"/>
        <v>CZK</v>
      </c>
    </row>
    <row r="29" spans="1:10" ht="27.75" hidden="1" customHeight="1" thickBot="1" x14ac:dyDescent="0.25">
      <c r="A29" s="2"/>
      <c r="B29" s="113" t="s">
        <v>25</v>
      </c>
      <c r="C29" s="114"/>
      <c r="D29" s="114"/>
      <c r="E29" s="115"/>
      <c r="F29" s="116"/>
      <c r="G29" s="210">
        <f>ZakladDPHSniVypocet+ZakladDPHZaklVypocet</f>
        <v>0</v>
      </c>
      <c r="H29" s="211"/>
      <c r="I29" s="211"/>
      <c r="J29" s="117" t="str">
        <f t="shared" si="0"/>
        <v>CZK</v>
      </c>
    </row>
    <row r="30" spans="1:10" ht="27.75" customHeight="1" thickBot="1" x14ac:dyDescent="0.25">
      <c r="A30" s="2">
        <f>(A28-INT(A28))*100</f>
        <v>0</v>
      </c>
      <c r="B30" s="113" t="s">
        <v>37</v>
      </c>
      <c r="C30" s="118"/>
      <c r="D30" s="118"/>
      <c r="E30" s="118"/>
      <c r="F30" s="119"/>
      <c r="G30" s="210">
        <f>IF(A30&gt;50, ROUNDUP(A28, 0), ROUNDDOWN(A28, 0))</f>
        <v>0</v>
      </c>
      <c r="H30" s="210"/>
      <c r="I30" s="210"/>
      <c r="J30" s="120" t="s">
        <v>53</v>
      </c>
    </row>
    <row r="31" spans="1:10" ht="12.75" customHeight="1" x14ac:dyDescent="0.2">
      <c r="A31" s="2"/>
      <c r="B31" s="2"/>
      <c r="J31" s="9"/>
    </row>
    <row r="32" spans="1:10" ht="30" customHeight="1" x14ac:dyDescent="0.2">
      <c r="A32" s="2"/>
      <c r="B32" s="2"/>
      <c r="J32" s="9"/>
    </row>
    <row r="33" spans="1:10" ht="18.75" customHeight="1" x14ac:dyDescent="0.2">
      <c r="A33" s="2"/>
      <c r="B33" s="17"/>
      <c r="C33" s="72" t="s">
        <v>12</v>
      </c>
      <c r="D33" s="73"/>
      <c r="E33" s="73"/>
      <c r="F33" s="15" t="s">
        <v>11</v>
      </c>
      <c r="G33" s="26"/>
      <c r="H33" s="27"/>
      <c r="I33" s="26"/>
      <c r="J33" s="9"/>
    </row>
    <row r="34" spans="1:10" ht="47.25" customHeight="1" x14ac:dyDescent="0.2">
      <c r="A34" s="2"/>
      <c r="B34" s="2"/>
      <c r="J34" s="9"/>
    </row>
    <row r="35" spans="1:10" s="21" customFormat="1" ht="18.75" customHeight="1" x14ac:dyDescent="0.2">
      <c r="A35" s="20"/>
      <c r="B35" s="20"/>
      <c r="C35" s="74"/>
      <c r="D35" s="212"/>
      <c r="E35" s="213"/>
      <c r="G35" s="214"/>
      <c r="H35" s="215"/>
      <c r="I35" s="215"/>
      <c r="J35" s="25"/>
    </row>
    <row r="36" spans="1:10" ht="12.75" customHeight="1" x14ac:dyDescent="0.2">
      <c r="A36" s="2"/>
      <c r="B36" s="2"/>
      <c r="D36" s="200" t="s">
        <v>2</v>
      </c>
      <c r="E36" s="200"/>
      <c r="H36" s="10" t="s">
        <v>3</v>
      </c>
      <c r="J36" s="9"/>
    </row>
    <row r="37" spans="1:10" ht="13.5" customHeight="1" thickBot="1" x14ac:dyDescent="0.25">
      <c r="A37" s="11"/>
      <c r="B37" s="11"/>
      <c r="C37" s="75"/>
      <c r="D37" s="75"/>
      <c r="E37" s="75"/>
      <c r="F37" s="12"/>
      <c r="G37" s="12"/>
      <c r="H37" s="12"/>
      <c r="I37" s="12"/>
      <c r="J37" s="13"/>
    </row>
    <row r="38" spans="1:10" ht="27" hidden="1" customHeight="1" x14ac:dyDescent="0.2">
      <c r="B38" s="90" t="s">
        <v>17</v>
      </c>
      <c r="C38" s="91"/>
      <c r="D38" s="91"/>
      <c r="E38" s="91"/>
      <c r="F38" s="92"/>
      <c r="G38" s="92"/>
      <c r="H38" s="92"/>
      <c r="I38" s="92"/>
      <c r="J38" s="93"/>
    </row>
    <row r="39" spans="1:10" ht="25.5" hidden="1" customHeight="1" x14ac:dyDescent="0.2">
      <c r="A39" s="89" t="s">
        <v>39</v>
      </c>
      <c r="B39" s="94" t="s">
        <v>18</v>
      </c>
      <c r="C39" s="95" t="s">
        <v>6</v>
      </c>
      <c r="D39" s="95"/>
      <c r="E39" s="95"/>
      <c r="F39" s="96" t="str">
        <f>B24</f>
        <v>Základ pro sníženou DPH</v>
      </c>
      <c r="G39" s="96" t="str">
        <f>B26</f>
        <v>Základ pro základní DPH</v>
      </c>
      <c r="H39" s="97" t="s">
        <v>19</v>
      </c>
      <c r="I39" s="97" t="s">
        <v>1</v>
      </c>
      <c r="J39" s="98" t="s">
        <v>0</v>
      </c>
    </row>
    <row r="40" spans="1:10" ht="25.5" hidden="1" customHeight="1" x14ac:dyDescent="0.2">
      <c r="A40" s="89">
        <v>1</v>
      </c>
      <c r="B40" s="99" t="s">
        <v>51</v>
      </c>
      <c r="C40" s="195"/>
      <c r="D40" s="195"/>
      <c r="E40" s="195"/>
      <c r="F40" s="100">
        <f>'01 P01 Pol'!AE72</f>
        <v>0</v>
      </c>
      <c r="G40" s="101">
        <f>'01 P01 Pol'!AF72</f>
        <v>0</v>
      </c>
      <c r="H40" s="102">
        <f>(F40*SazbaDPH1/100)+(G40*SazbaDPH2/100)</f>
        <v>0</v>
      </c>
      <c r="I40" s="102">
        <f>F40+G40+H40</f>
        <v>0</v>
      </c>
      <c r="J40" s="103" t="e">
        <f ca="1">IF(_xlfn.SINGLE(CenaCelkemVypocet)=0,"",I40/_xlfn.SINGLE(CenaCelkemVypocet)*100)</f>
        <v>#NAME?</v>
      </c>
    </row>
    <row r="41" spans="1:10" ht="25.5" hidden="1" customHeight="1" x14ac:dyDescent="0.2">
      <c r="A41" s="89">
        <v>2</v>
      </c>
      <c r="B41" s="104" t="s">
        <v>45</v>
      </c>
      <c r="C41" s="196" t="s">
        <v>46</v>
      </c>
      <c r="D41" s="196"/>
      <c r="E41" s="196"/>
      <c r="F41" s="105">
        <f>'01 P01 Pol'!AE72</f>
        <v>0</v>
      </c>
      <c r="G41" s="106">
        <f>'01 P01 Pol'!AF72</f>
        <v>0</v>
      </c>
      <c r="H41" s="106">
        <f>(F41*SazbaDPH1/100)+(G41*SazbaDPH2/100)</f>
        <v>0</v>
      </c>
      <c r="I41" s="106">
        <f>F41+G41+H41</f>
        <v>0</v>
      </c>
      <c r="J41" s="107" t="e">
        <f ca="1">IF(_xlfn.SINGLE(CenaCelkemVypocet)=0,"",I41/_xlfn.SINGLE(CenaCelkemVypocet)*100)</f>
        <v>#NAME?</v>
      </c>
    </row>
    <row r="42" spans="1:10" ht="25.5" hidden="1" customHeight="1" x14ac:dyDescent="0.2">
      <c r="A42" s="89">
        <v>3</v>
      </c>
      <c r="B42" s="108" t="s">
        <v>43</v>
      </c>
      <c r="C42" s="195" t="s">
        <v>44</v>
      </c>
      <c r="D42" s="195"/>
      <c r="E42" s="195"/>
      <c r="F42" s="109">
        <f>'01 P01 Pol'!AE72</f>
        <v>0</v>
      </c>
      <c r="G42" s="102">
        <f>'01 P01 Pol'!AF72</f>
        <v>0</v>
      </c>
      <c r="H42" s="102">
        <f>(F42*SazbaDPH1/100)+(G42*SazbaDPH2/100)</f>
        <v>0</v>
      </c>
      <c r="I42" s="102">
        <f>F42+G42+H42</f>
        <v>0</v>
      </c>
      <c r="J42" s="103" t="e">
        <f ca="1">IF(_xlfn.SINGLE(CenaCelkemVypocet)=0,"",I42/_xlfn.SINGLE(CenaCelkemVypocet)*100)</f>
        <v>#NAME?</v>
      </c>
    </row>
    <row r="43" spans="1:10" ht="25.5" hidden="1" customHeight="1" x14ac:dyDescent="0.2">
      <c r="A43" s="89"/>
      <c r="B43" s="197" t="s">
        <v>52</v>
      </c>
      <c r="C43" s="198"/>
      <c r="D43" s="198"/>
      <c r="E43" s="199"/>
      <c r="F43" s="110">
        <f>SUMIF(A40:A42,"=1",F40:F42)</f>
        <v>0</v>
      </c>
      <c r="G43" s="111">
        <f>SUMIF(A40:A42,"=1",G40:G42)</f>
        <v>0</v>
      </c>
      <c r="H43" s="111">
        <f>SUMIF(A40:A42,"=1",H40:H42)</f>
        <v>0</v>
      </c>
      <c r="I43" s="111">
        <f>SUMIF(A40:A42,"=1",I40:I42)</f>
        <v>0</v>
      </c>
      <c r="J43" s="112" t="e">
        <f ca="1">SUMIF(A40:A42,"=1",J40:J42)</f>
        <v>#NAME?</v>
      </c>
    </row>
    <row r="45" spans="1:10" x14ac:dyDescent="0.2">
      <c r="A45" t="s">
        <v>54</v>
      </c>
      <c r="B45" t="s">
        <v>55</v>
      </c>
    </row>
    <row r="46" spans="1:10" x14ac:dyDescent="0.2">
      <c r="A46" t="s">
        <v>56</v>
      </c>
      <c r="B46" t="s">
        <v>57</v>
      </c>
    </row>
    <row r="47" spans="1:10" x14ac:dyDescent="0.2">
      <c r="A47" t="s">
        <v>58</v>
      </c>
      <c r="B47" t="s">
        <v>59</v>
      </c>
    </row>
    <row r="50" spans="1:10" ht="15.75" x14ac:dyDescent="0.25">
      <c r="B50" s="121" t="s">
        <v>60</v>
      </c>
    </row>
    <row r="52" spans="1:10" ht="25.5" customHeight="1" x14ac:dyDescent="0.2">
      <c r="A52" s="123"/>
      <c r="B52" s="126" t="s">
        <v>18</v>
      </c>
      <c r="C52" s="126" t="s">
        <v>6</v>
      </c>
      <c r="D52" s="127"/>
      <c r="E52" s="127"/>
      <c r="F52" s="128" t="s">
        <v>61</v>
      </c>
      <c r="G52" s="128"/>
      <c r="H52" s="128"/>
      <c r="I52" s="128" t="s">
        <v>31</v>
      </c>
      <c r="J52" s="128" t="s">
        <v>0</v>
      </c>
    </row>
    <row r="53" spans="1:10" ht="36.75" customHeight="1" x14ac:dyDescent="0.2">
      <c r="A53" s="124"/>
      <c r="B53" s="129" t="s">
        <v>62</v>
      </c>
      <c r="C53" s="193" t="s">
        <v>63</v>
      </c>
      <c r="D53" s="194"/>
      <c r="E53" s="194"/>
      <c r="F53" s="137" t="s">
        <v>26</v>
      </c>
      <c r="G53" s="130"/>
      <c r="H53" s="130"/>
      <c r="I53" s="130">
        <f>'01 P01 Pol'!G8</f>
        <v>0</v>
      </c>
      <c r="J53" s="135" t="str">
        <f>IF(I60=0,"",I53/I60*100)</f>
        <v/>
      </c>
    </row>
    <row r="54" spans="1:10" ht="36.75" customHeight="1" x14ac:dyDescent="0.2">
      <c r="A54" s="124"/>
      <c r="B54" s="129" t="s">
        <v>64</v>
      </c>
      <c r="C54" s="193" t="s">
        <v>65</v>
      </c>
      <c r="D54" s="194"/>
      <c r="E54" s="194"/>
      <c r="F54" s="137" t="s">
        <v>26</v>
      </c>
      <c r="G54" s="130"/>
      <c r="H54" s="130"/>
      <c r="I54" s="130">
        <f>'01 P01 Pol'!G39</f>
        <v>0</v>
      </c>
      <c r="J54" s="135" t="str">
        <f>IF(I60=0,"",I54/I60*100)</f>
        <v/>
      </c>
    </row>
    <row r="55" spans="1:10" ht="36.75" customHeight="1" x14ac:dyDescent="0.2">
      <c r="A55" s="124"/>
      <c r="B55" s="129" t="s">
        <v>66</v>
      </c>
      <c r="C55" s="193" t="s">
        <v>67</v>
      </c>
      <c r="D55" s="194"/>
      <c r="E55" s="194"/>
      <c r="F55" s="137" t="s">
        <v>27</v>
      </c>
      <c r="G55" s="130"/>
      <c r="H55" s="130"/>
      <c r="I55" s="130">
        <f>'01 P01 Pol'!G19</f>
        <v>0</v>
      </c>
      <c r="J55" s="135" t="str">
        <f>IF(I60=0,"",I55/I60*100)</f>
        <v/>
      </c>
    </row>
    <row r="56" spans="1:10" ht="36.75" customHeight="1" x14ac:dyDescent="0.2">
      <c r="A56" s="124"/>
      <c r="B56" s="129" t="s">
        <v>68</v>
      </c>
      <c r="C56" s="193" t="s">
        <v>69</v>
      </c>
      <c r="D56" s="194"/>
      <c r="E56" s="194"/>
      <c r="F56" s="137" t="s">
        <v>27</v>
      </c>
      <c r="G56" s="130"/>
      <c r="H56" s="130"/>
      <c r="I56" s="130">
        <f>'01 P01 Pol'!G14</f>
        <v>0</v>
      </c>
      <c r="J56" s="135" t="str">
        <f>IF(I60=0,"",I56/I60*100)</f>
        <v/>
      </c>
    </row>
    <row r="57" spans="1:10" ht="36.75" customHeight="1" x14ac:dyDescent="0.2">
      <c r="A57" s="124"/>
      <c r="B57" s="129" t="s">
        <v>70</v>
      </c>
      <c r="C57" s="193" t="s">
        <v>71</v>
      </c>
      <c r="D57" s="194"/>
      <c r="E57" s="194"/>
      <c r="F57" s="137" t="s">
        <v>27</v>
      </c>
      <c r="G57" s="130"/>
      <c r="H57" s="130"/>
      <c r="I57" s="130">
        <f>'01 P01 Pol'!G22</f>
        <v>0</v>
      </c>
      <c r="J57" s="135" t="str">
        <f>IF(I60=0,"",I57/I60*100)</f>
        <v/>
      </c>
    </row>
    <row r="58" spans="1:10" ht="36.75" customHeight="1" x14ac:dyDescent="0.2">
      <c r="A58" s="124"/>
      <c r="B58" s="129" t="s">
        <v>72</v>
      </c>
      <c r="C58" s="193" t="s">
        <v>73</v>
      </c>
      <c r="D58" s="194"/>
      <c r="E58" s="194"/>
      <c r="F58" s="137" t="s">
        <v>74</v>
      </c>
      <c r="G58" s="130"/>
      <c r="H58" s="130"/>
      <c r="I58" s="130">
        <f>'01 P01 Pol'!G42</f>
        <v>0</v>
      </c>
      <c r="J58" s="135" t="str">
        <f>IF(I60=0,"",I58/I60*100)</f>
        <v/>
      </c>
    </row>
    <row r="59" spans="1:10" ht="36.75" customHeight="1" x14ac:dyDescent="0.2">
      <c r="A59" s="124"/>
      <c r="B59" s="129" t="s">
        <v>75</v>
      </c>
      <c r="C59" s="193" t="s">
        <v>29</v>
      </c>
      <c r="D59" s="194"/>
      <c r="E59" s="194"/>
      <c r="F59" s="137" t="s">
        <v>75</v>
      </c>
      <c r="G59" s="130"/>
      <c r="H59" s="130"/>
      <c r="I59" s="130">
        <f>'01 P01 Pol'!G68</f>
        <v>0</v>
      </c>
      <c r="J59" s="135" t="str">
        <f>IF(I60=0,"",I59/I60*100)</f>
        <v/>
      </c>
    </row>
    <row r="60" spans="1:10" ht="25.5" customHeight="1" x14ac:dyDescent="0.2">
      <c r="A60" s="125"/>
      <c r="B60" s="131" t="s">
        <v>1</v>
      </c>
      <c r="C60" s="132"/>
      <c r="D60" s="133"/>
      <c r="E60" s="133"/>
      <c r="F60" s="138"/>
      <c r="G60" s="134"/>
      <c r="H60" s="134"/>
      <c r="I60" s="134">
        <f>SUM(I53:I59)</f>
        <v>0</v>
      </c>
      <c r="J60" s="136">
        <f>SUM(J53:J59)</f>
        <v>0</v>
      </c>
    </row>
    <row r="61" spans="1:10" x14ac:dyDescent="0.2">
      <c r="F61" s="87"/>
      <c r="G61" s="87"/>
      <c r="H61" s="87"/>
      <c r="I61" s="87"/>
      <c r="J61" s="88"/>
    </row>
    <row r="62" spans="1:10" x14ac:dyDescent="0.2">
      <c r="F62" s="87"/>
      <c r="G62" s="87"/>
      <c r="H62" s="87"/>
      <c r="I62" s="87"/>
      <c r="J62" s="88"/>
    </row>
    <row r="63" spans="1:10" x14ac:dyDescent="0.2">
      <c r="F63" s="87"/>
      <c r="G63" s="87"/>
      <c r="H63" s="87"/>
      <c r="I63" s="87"/>
      <c r="J63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B2:J2"/>
    <mergeCell ref="G27:I27"/>
    <mergeCell ref="G28:I28"/>
    <mergeCell ref="G19:H19"/>
    <mergeCell ref="I18:J18"/>
    <mergeCell ref="I19:J19"/>
    <mergeCell ref="E19:F19"/>
    <mergeCell ref="E3:J3"/>
    <mergeCell ref="E4:J4"/>
    <mergeCell ref="E16:F16"/>
    <mergeCell ref="D12:G12"/>
    <mergeCell ref="G16:H16"/>
    <mergeCell ref="I16:J16"/>
    <mergeCell ref="I17:J17"/>
    <mergeCell ref="E22:F22"/>
    <mergeCell ref="G22:H22"/>
    <mergeCell ref="E18:F18"/>
    <mergeCell ref="D13:G13"/>
    <mergeCell ref="E5:J5"/>
    <mergeCell ref="G17:H17"/>
    <mergeCell ref="G18:H18"/>
    <mergeCell ref="E17:F17"/>
    <mergeCell ref="E14:G14"/>
    <mergeCell ref="D6:G6"/>
    <mergeCell ref="D7:G7"/>
    <mergeCell ref="E8:G8"/>
    <mergeCell ref="G30:I30"/>
    <mergeCell ref="G26:I26"/>
    <mergeCell ref="I20:J20"/>
    <mergeCell ref="G29:I29"/>
    <mergeCell ref="D35:E35"/>
    <mergeCell ref="G35:I35"/>
    <mergeCell ref="E21:F21"/>
    <mergeCell ref="I21:J21"/>
    <mergeCell ref="I22:J22"/>
    <mergeCell ref="G20:H20"/>
    <mergeCell ref="G21:H21"/>
    <mergeCell ref="H1:J1"/>
    <mergeCell ref="C59:E59"/>
    <mergeCell ref="C54:E54"/>
    <mergeCell ref="C55:E55"/>
    <mergeCell ref="C56:E56"/>
    <mergeCell ref="C57:E57"/>
    <mergeCell ref="C58:E58"/>
    <mergeCell ref="C40:E40"/>
    <mergeCell ref="C41:E41"/>
    <mergeCell ref="C42:E42"/>
    <mergeCell ref="B43:E43"/>
    <mergeCell ref="C53:E53"/>
    <mergeCell ref="D36:E36"/>
    <mergeCell ref="G25:I25"/>
    <mergeCell ref="G24:I24"/>
    <mergeCell ref="E20:F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7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8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9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10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F69" sqref="F69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77</v>
      </c>
    </row>
    <row r="2" spans="1:60" ht="24.95" customHeight="1" x14ac:dyDescent="0.2">
      <c r="A2" s="140" t="s">
        <v>8</v>
      </c>
      <c r="B2" s="49" t="s">
        <v>49</v>
      </c>
      <c r="C2" s="268" t="s">
        <v>50</v>
      </c>
      <c r="D2" s="269"/>
      <c r="E2" s="269"/>
      <c r="F2" s="269"/>
      <c r="G2" s="270"/>
      <c r="AG2" t="s">
        <v>78</v>
      </c>
    </row>
    <row r="3" spans="1:60" ht="24.95" customHeight="1" x14ac:dyDescent="0.2">
      <c r="A3" s="140" t="s">
        <v>9</v>
      </c>
      <c r="B3" s="49" t="s">
        <v>45</v>
      </c>
      <c r="C3" s="268" t="s">
        <v>46</v>
      </c>
      <c r="D3" s="269"/>
      <c r="E3" s="269"/>
      <c r="F3" s="269"/>
      <c r="G3" s="270"/>
      <c r="AC3" s="122" t="s">
        <v>78</v>
      </c>
      <c r="AG3" t="s">
        <v>79</v>
      </c>
    </row>
    <row r="4" spans="1:60" ht="24.95" customHeight="1" x14ac:dyDescent="0.2">
      <c r="A4" s="141" t="s">
        <v>10</v>
      </c>
      <c r="B4" s="142" t="s">
        <v>43</v>
      </c>
      <c r="C4" s="271" t="s">
        <v>44</v>
      </c>
      <c r="D4" s="272"/>
      <c r="E4" s="272"/>
      <c r="F4" s="272"/>
      <c r="G4" s="273"/>
      <c r="AG4" t="s">
        <v>80</v>
      </c>
    </row>
    <row r="5" spans="1:60" x14ac:dyDescent="0.2">
      <c r="D5" s="10"/>
    </row>
    <row r="6" spans="1:60" ht="38.25" x14ac:dyDescent="0.2">
      <c r="A6" s="144" t="s">
        <v>81</v>
      </c>
      <c r="B6" s="146" t="s">
        <v>82</v>
      </c>
      <c r="C6" s="146" t="s">
        <v>83</v>
      </c>
      <c r="D6" s="145" t="s">
        <v>84</v>
      </c>
      <c r="E6" s="144" t="s">
        <v>85</v>
      </c>
      <c r="F6" s="143" t="s">
        <v>86</v>
      </c>
      <c r="G6" s="144" t="s">
        <v>31</v>
      </c>
      <c r="H6" s="147" t="s">
        <v>32</v>
      </c>
      <c r="I6" s="147" t="s">
        <v>87</v>
      </c>
      <c r="J6" s="147" t="s">
        <v>33</v>
      </c>
      <c r="K6" s="147" t="s">
        <v>88</v>
      </c>
      <c r="L6" s="147" t="s">
        <v>89</v>
      </c>
      <c r="M6" s="147" t="s">
        <v>90</v>
      </c>
      <c r="N6" s="147" t="s">
        <v>91</v>
      </c>
      <c r="O6" s="147" t="s">
        <v>92</v>
      </c>
      <c r="P6" s="147" t="s">
        <v>93</v>
      </c>
      <c r="Q6" s="147" t="s">
        <v>94</v>
      </c>
      <c r="R6" s="147" t="s">
        <v>95</v>
      </c>
      <c r="S6" s="147" t="s">
        <v>96</v>
      </c>
      <c r="T6" s="147" t="s">
        <v>97</v>
      </c>
      <c r="U6" s="147" t="s">
        <v>98</v>
      </c>
      <c r="V6" s="147" t="s">
        <v>99</v>
      </c>
      <c r="W6" s="147" t="s">
        <v>100</v>
      </c>
      <c r="X6" s="147" t="s">
        <v>101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 x14ac:dyDescent="0.2">
      <c r="A8" s="162" t="s">
        <v>102</v>
      </c>
      <c r="B8" s="163" t="s">
        <v>62</v>
      </c>
      <c r="C8" s="184" t="s">
        <v>63</v>
      </c>
      <c r="D8" s="164"/>
      <c r="E8" s="165"/>
      <c r="F8" s="166"/>
      <c r="G8" s="166">
        <f>SUMIF(AG9:AG13,"&lt;&gt;NOR",G9:G13)</f>
        <v>0</v>
      </c>
      <c r="H8" s="166"/>
      <c r="I8" s="166">
        <f>SUM(I9:I13)</f>
        <v>180288.1</v>
      </c>
      <c r="J8" s="166"/>
      <c r="K8" s="166">
        <f>SUM(K9:K13)</f>
        <v>114129.88</v>
      </c>
      <c r="L8" s="166"/>
      <c r="M8" s="166">
        <f>SUM(M9:M13)</f>
        <v>0</v>
      </c>
      <c r="N8" s="165"/>
      <c r="O8" s="165">
        <f>SUM(O9:O13)</f>
        <v>5.89</v>
      </c>
      <c r="P8" s="165"/>
      <c r="Q8" s="165">
        <f>SUM(Q9:Q13)</f>
        <v>0</v>
      </c>
      <c r="R8" s="166"/>
      <c r="S8" s="166"/>
      <c r="T8" s="167"/>
      <c r="U8" s="161"/>
      <c r="V8" s="161">
        <f>SUM(V9:V13)</f>
        <v>203.32</v>
      </c>
      <c r="W8" s="161"/>
      <c r="X8" s="161"/>
      <c r="AG8" t="s">
        <v>103</v>
      </c>
    </row>
    <row r="9" spans="1:60" ht="33.75" outlineLevel="1" x14ac:dyDescent="0.2">
      <c r="A9" s="168">
        <v>1</v>
      </c>
      <c r="B9" s="169" t="s">
        <v>104</v>
      </c>
      <c r="C9" s="185" t="s">
        <v>105</v>
      </c>
      <c r="D9" s="170" t="s">
        <v>106</v>
      </c>
      <c r="E9" s="171">
        <v>660.13</v>
      </c>
      <c r="F9" s="172"/>
      <c r="G9" s="173">
        <f>ROUND(E9*F9,2)</f>
        <v>0</v>
      </c>
      <c r="H9" s="172">
        <v>273.11</v>
      </c>
      <c r="I9" s="173">
        <f>ROUND(E9*H9,2)</f>
        <v>180288.1</v>
      </c>
      <c r="J9" s="172">
        <v>127.89</v>
      </c>
      <c r="K9" s="173">
        <f>ROUND(E9*J9,2)</f>
        <v>84424.03</v>
      </c>
      <c r="L9" s="173">
        <v>21</v>
      </c>
      <c r="M9" s="173">
        <f>G9*(1+L9/100)</f>
        <v>0</v>
      </c>
      <c r="N9" s="171">
        <v>8.9200000000000008E-3</v>
      </c>
      <c r="O9" s="171">
        <f>ROUND(E9*N9,2)</f>
        <v>5.89</v>
      </c>
      <c r="P9" s="171">
        <v>0</v>
      </c>
      <c r="Q9" s="171">
        <f>ROUND(E9*P9,2)</f>
        <v>0</v>
      </c>
      <c r="R9" s="173"/>
      <c r="S9" s="173" t="s">
        <v>107</v>
      </c>
      <c r="T9" s="174" t="s">
        <v>107</v>
      </c>
      <c r="U9" s="158">
        <v>0.25800000000000001</v>
      </c>
      <c r="V9" s="158">
        <f>ROUND(E9*U9,2)</f>
        <v>170.31</v>
      </c>
      <c r="W9" s="158"/>
      <c r="X9" s="158" t="s">
        <v>108</v>
      </c>
      <c r="Y9" s="148"/>
      <c r="Z9" s="148"/>
      <c r="AA9" s="148"/>
      <c r="AB9" s="148"/>
      <c r="AC9" s="148"/>
      <c r="AD9" s="148"/>
      <c r="AE9" s="148"/>
      <c r="AF9" s="148"/>
      <c r="AG9" s="148" t="s">
        <v>109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6" t="s">
        <v>110</v>
      </c>
      <c r="D10" s="159"/>
      <c r="E10" s="160">
        <v>660.13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111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68">
        <v>2</v>
      </c>
      <c r="B11" s="169" t="s">
        <v>112</v>
      </c>
      <c r="C11" s="185" t="s">
        <v>113</v>
      </c>
      <c r="D11" s="170" t="s">
        <v>106</v>
      </c>
      <c r="E11" s="171">
        <v>660.13</v>
      </c>
      <c r="F11" s="172"/>
      <c r="G11" s="173">
        <f>ROUND(E11*F11,2)</f>
        <v>0</v>
      </c>
      <c r="H11" s="172">
        <v>0</v>
      </c>
      <c r="I11" s="173">
        <f>ROUND(E11*H11,2)</f>
        <v>0</v>
      </c>
      <c r="J11" s="172">
        <v>45</v>
      </c>
      <c r="K11" s="173">
        <f>ROUND(E11*J11,2)</f>
        <v>29705.85</v>
      </c>
      <c r="L11" s="173">
        <v>21</v>
      </c>
      <c r="M11" s="173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3"/>
      <c r="S11" s="173" t="s">
        <v>107</v>
      </c>
      <c r="T11" s="174" t="s">
        <v>107</v>
      </c>
      <c r="U11" s="158">
        <v>0.05</v>
      </c>
      <c r="V11" s="158">
        <f>ROUND(E11*U11,2)</f>
        <v>33.01</v>
      </c>
      <c r="W11" s="158"/>
      <c r="X11" s="158" t="s">
        <v>108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109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261" t="s">
        <v>114</v>
      </c>
      <c r="D12" s="262"/>
      <c r="E12" s="262"/>
      <c r="F12" s="262"/>
      <c r="G12" s="262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8"/>
      <c r="Z12" s="148"/>
      <c r="AA12" s="148"/>
      <c r="AB12" s="148"/>
      <c r="AC12" s="148"/>
      <c r="AD12" s="148"/>
      <c r="AE12" s="148"/>
      <c r="AF12" s="148"/>
      <c r="AG12" s="148" t="s">
        <v>115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86" t="s">
        <v>110</v>
      </c>
      <c r="D13" s="159"/>
      <c r="E13" s="160">
        <v>660.13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8"/>
      <c r="Z13" s="148"/>
      <c r="AA13" s="148"/>
      <c r="AB13" s="148"/>
      <c r="AC13" s="148"/>
      <c r="AD13" s="148"/>
      <c r="AE13" s="148"/>
      <c r="AF13" s="148"/>
      <c r="AG13" s="148" t="s">
        <v>111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2" t="s">
        <v>102</v>
      </c>
      <c r="B14" s="163" t="s">
        <v>68</v>
      </c>
      <c r="C14" s="184" t="s">
        <v>69</v>
      </c>
      <c r="D14" s="164"/>
      <c r="E14" s="165"/>
      <c r="F14" s="166"/>
      <c r="G14" s="166">
        <f>SUMIF(AG15:AG18,"&lt;&gt;NOR",G15:G18)</f>
        <v>0</v>
      </c>
      <c r="H14" s="166"/>
      <c r="I14" s="166">
        <f>SUM(I15:I18)</f>
        <v>0</v>
      </c>
      <c r="J14" s="166"/>
      <c r="K14" s="166">
        <f>SUM(K15:K18)</f>
        <v>25295</v>
      </c>
      <c r="L14" s="166"/>
      <c r="M14" s="166">
        <f>SUM(M15:M18)</f>
        <v>0</v>
      </c>
      <c r="N14" s="165"/>
      <c r="O14" s="165">
        <f>SUM(O15:O18)</f>
        <v>0</v>
      </c>
      <c r="P14" s="165"/>
      <c r="Q14" s="165">
        <f>SUM(Q15:Q18)</f>
        <v>0</v>
      </c>
      <c r="R14" s="166"/>
      <c r="S14" s="166"/>
      <c r="T14" s="167"/>
      <c r="U14" s="161"/>
      <c r="V14" s="161">
        <f>SUM(V15:V18)</f>
        <v>0</v>
      </c>
      <c r="W14" s="161"/>
      <c r="X14" s="161"/>
      <c r="AG14" t="s">
        <v>103</v>
      </c>
    </row>
    <row r="15" spans="1:60" outlineLevel="1" x14ac:dyDescent="0.2">
      <c r="A15" s="175">
        <v>3</v>
      </c>
      <c r="B15" s="176" t="s">
        <v>116</v>
      </c>
      <c r="C15" s="187" t="s">
        <v>117</v>
      </c>
      <c r="D15" s="177" t="s">
        <v>118</v>
      </c>
      <c r="E15" s="178">
        <v>2</v>
      </c>
      <c r="F15" s="179"/>
      <c r="G15" s="180">
        <f>ROUND(E15*F15,2)</f>
        <v>0</v>
      </c>
      <c r="H15" s="179">
        <v>0</v>
      </c>
      <c r="I15" s="180">
        <f>ROUND(E15*H15,2)</f>
        <v>0</v>
      </c>
      <c r="J15" s="179">
        <v>1250</v>
      </c>
      <c r="K15" s="180">
        <f>ROUND(E15*J15,2)</f>
        <v>2500</v>
      </c>
      <c r="L15" s="180">
        <v>21</v>
      </c>
      <c r="M15" s="180">
        <f>G15*(1+L15/100)</f>
        <v>0</v>
      </c>
      <c r="N15" s="178">
        <v>0</v>
      </c>
      <c r="O15" s="178">
        <f>ROUND(E15*N15,2)</f>
        <v>0</v>
      </c>
      <c r="P15" s="178">
        <v>0</v>
      </c>
      <c r="Q15" s="178">
        <f>ROUND(E15*P15,2)</f>
        <v>0</v>
      </c>
      <c r="R15" s="180"/>
      <c r="S15" s="180" t="s">
        <v>119</v>
      </c>
      <c r="T15" s="181">
        <v>2014</v>
      </c>
      <c r="U15" s="158">
        <v>0</v>
      </c>
      <c r="V15" s="158">
        <f>ROUND(E15*U15,2)</f>
        <v>0</v>
      </c>
      <c r="W15" s="158"/>
      <c r="X15" s="158" t="s">
        <v>108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109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5">
        <v>4</v>
      </c>
      <c r="B16" s="176" t="s">
        <v>120</v>
      </c>
      <c r="C16" s="187" t="s">
        <v>121</v>
      </c>
      <c r="D16" s="177" t="s">
        <v>118</v>
      </c>
      <c r="E16" s="178">
        <v>8</v>
      </c>
      <c r="F16" s="179"/>
      <c r="G16" s="180">
        <f>ROUND(E16*F16,2)</f>
        <v>0</v>
      </c>
      <c r="H16" s="179">
        <v>0</v>
      </c>
      <c r="I16" s="180">
        <f>ROUND(E16*H16,2)</f>
        <v>0</v>
      </c>
      <c r="J16" s="179">
        <v>95</v>
      </c>
      <c r="K16" s="180">
        <f>ROUND(E16*J16,2)</f>
        <v>760</v>
      </c>
      <c r="L16" s="180">
        <v>21</v>
      </c>
      <c r="M16" s="180">
        <f>G16*(1+L16/100)</f>
        <v>0</v>
      </c>
      <c r="N16" s="178">
        <v>0</v>
      </c>
      <c r="O16" s="178">
        <f>ROUND(E16*N16,2)</f>
        <v>0</v>
      </c>
      <c r="P16" s="178">
        <v>0</v>
      </c>
      <c r="Q16" s="178">
        <f>ROUND(E16*P16,2)</f>
        <v>0</v>
      </c>
      <c r="R16" s="180"/>
      <c r="S16" s="180" t="s">
        <v>119</v>
      </c>
      <c r="T16" s="181">
        <v>2014</v>
      </c>
      <c r="U16" s="158">
        <v>0</v>
      </c>
      <c r="V16" s="158">
        <f>ROUND(E16*U16,2)</f>
        <v>0</v>
      </c>
      <c r="W16" s="158"/>
      <c r="X16" s="158" t="s">
        <v>108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109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5">
        <v>5</v>
      </c>
      <c r="B17" s="176" t="s">
        <v>122</v>
      </c>
      <c r="C17" s="187" t="s">
        <v>123</v>
      </c>
      <c r="D17" s="177" t="s">
        <v>124</v>
      </c>
      <c r="E17" s="178">
        <v>72</v>
      </c>
      <c r="F17" s="179"/>
      <c r="G17" s="180">
        <f>ROUND(E17*F17,2)</f>
        <v>0</v>
      </c>
      <c r="H17" s="179">
        <v>0</v>
      </c>
      <c r="I17" s="180">
        <f>ROUND(E17*H17,2)</f>
        <v>0</v>
      </c>
      <c r="J17" s="179">
        <v>125</v>
      </c>
      <c r="K17" s="180">
        <f>ROUND(E17*J17,2)</f>
        <v>9000</v>
      </c>
      <c r="L17" s="180">
        <v>21</v>
      </c>
      <c r="M17" s="180">
        <f>G17*(1+L17/100)</f>
        <v>0</v>
      </c>
      <c r="N17" s="178">
        <v>0</v>
      </c>
      <c r="O17" s="178">
        <f>ROUND(E17*N17,2)</f>
        <v>0</v>
      </c>
      <c r="P17" s="178">
        <v>0</v>
      </c>
      <c r="Q17" s="178">
        <f>ROUND(E17*P17,2)</f>
        <v>0</v>
      </c>
      <c r="R17" s="180"/>
      <c r="S17" s="180" t="s">
        <v>119</v>
      </c>
      <c r="T17" s="181" t="s">
        <v>125</v>
      </c>
      <c r="U17" s="158">
        <v>0</v>
      </c>
      <c r="V17" s="158">
        <f>ROUND(E17*U17,2)</f>
        <v>0</v>
      </c>
      <c r="W17" s="158"/>
      <c r="X17" s="158" t="s">
        <v>108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109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5">
        <v>6</v>
      </c>
      <c r="B18" s="176" t="s">
        <v>126</v>
      </c>
      <c r="C18" s="187" t="s">
        <v>127</v>
      </c>
      <c r="D18" s="177" t="s">
        <v>124</v>
      </c>
      <c r="E18" s="178">
        <v>33</v>
      </c>
      <c r="F18" s="179"/>
      <c r="G18" s="180">
        <f>ROUND(E18*F18,2)</f>
        <v>0</v>
      </c>
      <c r="H18" s="179">
        <v>0</v>
      </c>
      <c r="I18" s="180">
        <f>ROUND(E18*H18,2)</f>
        <v>0</v>
      </c>
      <c r="J18" s="179">
        <v>395</v>
      </c>
      <c r="K18" s="180">
        <f>ROUND(E18*J18,2)</f>
        <v>13035</v>
      </c>
      <c r="L18" s="180">
        <v>21</v>
      </c>
      <c r="M18" s="180">
        <f>G18*(1+L18/100)</f>
        <v>0</v>
      </c>
      <c r="N18" s="178">
        <v>0</v>
      </c>
      <c r="O18" s="178">
        <f>ROUND(E18*N18,2)</f>
        <v>0</v>
      </c>
      <c r="P18" s="178">
        <v>0</v>
      </c>
      <c r="Q18" s="178">
        <f>ROUND(E18*P18,2)</f>
        <v>0</v>
      </c>
      <c r="R18" s="180"/>
      <c r="S18" s="180" t="s">
        <v>119</v>
      </c>
      <c r="T18" s="181">
        <v>2014</v>
      </c>
      <c r="U18" s="158">
        <v>0</v>
      </c>
      <c r="V18" s="158">
        <f>ROUND(E18*U18,2)</f>
        <v>0</v>
      </c>
      <c r="W18" s="158"/>
      <c r="X18" s="158" t="s">
        <v>108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109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x14ac:dyDescent="0.2">
      <c r="A19" s="162" t="s">
        <v>102</v>
      </c>
      <c r="B19" s="163" t="s">
        <v>66</v>
      </c>
      <c r="C19" s="184" t="s">
        <v>67</v>
      </c>
      <c r="D19" s="164"/>
      <c r="E19" s="165"/>
      <c r="F19" s="166"/>
      <c r="G19" s="166">
        <f>SUMIF(AG20:AG21,"&lt;&gt;NOR",G20:G21)</f>
        <v>0</v>
      </c>
      <c r="H19" s="166"/>
      <c r="I19" s="166">
        <f>SUM(I20:I21)</f>
        <v>0</v>
      </c>
      <c r="J19" s="166"/>
      <c r="K19" s="166">
        <f>SUM(K20:K21)</f>
        <v>0</v>
      </c>
      <c r="L19" s="166"/>
      <c r="M19" s="166">
        <f>SUM(M20:M21)</f>
        <v>0</v>
      </c>
      <c r="N19" s="165"/>
      <c r="O19" s="165">
        <f>SUM(O20:O21)</f>
        <v>0</v>
      </c>
      <c r="P19" s="165"/>
      <c r="Q19" s="165">
        <f>SUM(Q20:Q21)</f>
        <v>0</v>
      </c>
      <c r="R19" s="166"/>
      <c r="S19" s="166"/>
      <c r="T19" s="167"/>
      <c r="U19" s="161"/>
      <c r="V19" s="161">
        <f>SUM(V20:V21)</f>
        <v>0</v>
      </c>
      <c r="W19" s="161"/>
      <c r="X19" s="161"/>
      <c r="AG19" t="s">
        <v>103</v>
      </c>
    </row>
    <row r="20" spans="1:60" ht="33.75" outlineLevel="1" x14ac:dyDescent="0.2">
      <c r="A20" s="168">
        <v>7</v>
      </c>
      <c r="B20" s="169" t="s">
        <v>128</v>
      </c>
      <c r="C20" s="185" t="s">
        <v>129</v>
      </c>
      <c r="D20" s="170" t="s">
        <v>130</v>
      </c>
      <c r="E20" s="171">
        <v>1</v>
      </c>
      <c r="F20" s="172"/>
      <c r="G20" s="173">
        <f>ROUND(E20*F20,2)</f>
        <v>0</v>
      </c>
      <c r="H20" s="172">
        <v>0</v>
      </c>
      <c r="I20" s="173">
        <f>ROUND(E20*H20,2)</f>
        <v>0</v>
      </c>
      <c r="J20" s="172">
        <v>0</v>
      </c>
      <c r="K20" s="173">
        <f>ROUND(E20*J20,2)</f>
        <v>0</v>
      </c>
      <c r="L20" s="173">
        <v>21</v>
      </c>
      <c r="M20" s="173">
        <f>G20*(1+L20/100)</f>
        <v>0</v>
      </c>
      <c r="N20" s="171">
        <v>0</v>
      </c>
      <c r="O20" s="171">
        <f>ROUND(E20*N20,2)</f>
        <v>0</v>
      </c>
      <c r="P20" s="171">
        <v>0</v>
      </c>
      <c r="Q20" s="171">
        <f>ROUND(E20*P20,2)</f>
        <v>0</v>
      </c>
      <c r="R20" s="173"/>
      <c r="S20" s="173" t="s">
        <v>119</v>
      </c>
      <c r="T20" s="174" t="s">
        <v>131</v>
      </c>
      <c r="U20" s="158">
        <v>0</v>
      </c>
      <c r="V20" s="158">
        <f>ROUND(E20*U20,2)</f>
        <v>0</v>
      </c>
      <c r="W20" s="158"/>
      <c r="X20" s="158" t="s">
        <v>108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109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261" t="s">
        <v>132</v>
      </c>
      <c r="D21" s="262"/>
      <c r="E21" s="262"/>
      <c r="F21" s="262"/>
      <c r="G21" s="262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8"/>
      <c r="Z21" s="148"/>
      <c r="AA21" s="148"/>
      <c r="AB21" s="148"/>
      <c r="AC21" s="148"/>
      <c r="AD21" s="148"/>
      <c r="AE21" s="148"/>
      <c r="AF21" s="148"/>
      <c r="AG21" s="148" t="s">
        <v>115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">
      <c r="A22" s="162" t="s">
        <v>102</v>
      </c>
      <c r="B22" s="163" t="s">
        <v>70</v>
      </c>
      <c r="C22" s="184" t="s">
        <v>71</v>
      </c>
      <c r="D22" s="164"/>
      <c r="E22" s="165"/>
      <c r="F22" s="166"/>
      <c r="G22" s="166">
        <f>SUMIF(AG23:AG38,"&lt;&gt;NOR",G23:G38)</f>
        <v>0</v>
      </c>
      <c r="H22" s="166"/>
      <c r="I22" s="166">
        <f>SUM(I23:I38)</f>
        <v>1012213.01</v>
      </c>
      <c r="J22" s="166"/>
      <c r="K22" s="166">
        <f>SUM(K23:K38)</f>
        <v>209639.39</v>
      </c>
      <c r="L22" s="166"/>
      <c r="M22" s="166">
        <f>SUM(M23:M38)</f>
        <v>0</v>
      </c>
      <c r="N22" s="165"/>
      <c r="O22" s="165">
        <f>SUM(O23:O38)</f>
        <v>4.8499999999999996</v>
      </c>
      <c r="P22" s="165"/>
      <c r="Q22" s="165">
        <f>SUM(Q23:Q38)</f>
        <v>6.6</v>
      </c>
      <c r="R22" s="166"/>
      <c r="S22" s="166"/>
      <c r="T22" s="167"/>
      <c r="U22" s="161"/>
      <c r="V22" s="161">
        <f>SUM(V23:V38)</f>
        <v>421.69000000000005</v>
      </c>
      <c r="W22" s="161"/>
      <c r="X22" s="161"/>
      <c r="AG22" t="s">
        <v>103</v>
      </c>
    </row>
    <row r="23" spans="1:60" ht="22.5" outlineLevel="1" x14ac:dyDescent="0.2">
      <c r="A23" s="168">
        <v>8</v>
      </c>
      <c r="B23" s="169" t="s">
        <v>133</v>
      </c>
      <c r="C23" s="185" t="s">
        <v>134</v>
      </c>
      <c r="D23" s="170" t="s">
        <v>106</v>
      </c>
      <c r="E23" s="171">
        <v>759.14949999999999</v>
      </c>
      <c r="F23" s="172"/>
      <c r="G23" s="173">
        <f>ROUND(E23*F23,2)</f>
        <v>0</v>
      </c>
      <c r="H23" s="172">
        <v>1250</v>
      </c>
      <c r="I23" s="173">
        <f>ROUND(E23*H23,2)</f>
        <v>948936.88</v>
      </c>
      <c r="J23" s="172">
        <v>0</v>
      </c>
      <c r="K23" s="173">
        <f>ROUND(E23*J23,2)</f>
        <v>0</v>
      </c>
      <c r="L23" s="173">
        <v>21</v>
      </c>
      <c r="M23" s="173">
        <f>G23*(1+L23/100)</f>
        <v>0</v>
      </c>
      <c r="N23" s="171">
        <v>6.1500000000000001E-3</v>
      </c>
      <c r="O23" s="171">
        <f>ROUND(E23*N23,2)</f>
        <v>4.67</v>
      </c>
      <c r="P23" s="171">
        <v>0</v>
      </c>
      <c r="Q23" s="171">
        <f>ROUND(E23*P23,2)</f>
        <v>0</v>
      </c>
      <c r="R23" s="173"/>
      <c r="S23" s="173" t="s">
        <v>119</v>
      </c>
      <c r="T23" s="174" t="s">
        <v>125</v>
      </c>
      <c r="U23" s="158">
        <v>0</v>
      </c>
      <c r="V23" s="158">
        <f>ROUND(E23*U23,2)</f>
        <v>0</v>
      </c>
      <c r="W23" s="158"/>
      <c r="X23" s="158" t="s">
        <v>135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136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78.75" outlineLevel="1" x14ac:dyDescent="0.2">
      <c r="A24" s="155"/>
      <c r="B24" s="156"/>
      <c r="C24" s="261" t="s">
        <v>137</v>
      </c>
      <c r="D24" s="262"/>
      <c r="E24" s="262"/>
      <c r="F24" s="262"/>
      <c r="G24" s="262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8"/>
      <c r="Z24" s="148"/>
      <c r="AA24" s="148"/>
      <c r="AB24" s="148"/>
      <c r="AC24" s="148"/>
      <c r="AD24" s="148"/>
      <c r="AE24" s="148"/>
      <c r="AF24" s="148"/>
      <c r="AG24" s="148" t="s">
        <v>115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82" t="str">
        <f>C24</f>
        <v>Víceúčelová sportovní vinylová podlahová krytina. Rubová vysoko absorpční pěna, hustá CXP pěna,  výztuha ze skelné sítě,  nášlapná kalandrovaná vrstva probarvená v tloušťce tvořená několika vrstvami čistého vinylu. Ošetřeno povrchovou úpravou Protecsol zaručující optimální kluznost pro sportovní aktivity a snadnou údržbu. Jednotlivé vrstvy jsou spolu laminovány již ve výrobě, nikoli během pokládky, aby byla zaručena kontrola kvality konečného produktu.  Celková tloušťka 9mm,  IPI (impact protection index) = min. 73%, kategorie absorpce nárazu = P1, reakce na oheň  Cfl-s1, VOC emise ? 100µg/m 3. Certifikováno FIVB, IFF, IHF.</v>
      </c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86" t="s">
        <v>138</v>
      </c>
      <c r="D25" s="159"/>
      <c r="E25" s="160">
        <v>759.14949999999999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8"/>
      <c r="Z25" s="148"/>
      <c r="AA25" s="148"/>
      <c r="AB25" s="148"/>
      <c r="AC25" s="148"/>
      <c r="AD25" s="148"/>
      <c r="AE25" s="148"/>
      <c r="AF25" s="148"/>
      <c r="AG25" s="148" t="s">
        <v>111</v>
      </c>
      <c r="AH25" s="148">
        <v>5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68">
        <v>9</v>
      </c>
      <c r="B26" s="169" t="s">
        <v>139</v>
      </c>
      <c r="C26" s="185" t="s">
        <v>140</v>
      </c>
      <c r="D26" s="170" t="s">
        <v>124</v>
      </c>
      <c r="E26" s="171">
        <v>677</v>
      </c>
      <c r="F26" s="172"/>
      <c r="G26" s="173">
        <f>ROUND(E26*F26,2)</f>
        <v>0</v>
      </c>
      <c r="H26" s="172">
        <v>21.68</v>
      </c>
      <c r="I26" s="173">
        <f>ROUND(E26*H26,2)</f>
        <v>14677.36</v>
      </c>
      <c r="J26" s="172">
        <v>50.02</v>
      </c>
      <c r="K26" s="173">
        <f>ROUND(E26*J26,2)</f>
        <v>33863.54</v>
      </c>
      <c r="L26" s="173">
        <v>21</v>
      </c>
      <c r="M26" s="173">
        <f>G26*(1+L26/100)</f>
        <v>0</v>
      </c>
      <c r="N26" s="171">
        <v>2.0000000000000002E-5</v>
      </c>
      <c r="O26" s="171">
        <f>ROUND(E26*N26,2)</f>
        <v>0.01</v>
      </c>
      <c r="P26" s="171">
        <v>0</v>
      </c>
      <c r="Q26" s="171">
        <f>ROUND(E26*P26,2)</f>
        <v>0</v>
      </c>
      <c r="R26" s="173"/>
      <c r="S26" s="173" t="s">
        <v>107</v>
      </c>
      <c r="T26" s="174" t="s">
        <v>107</v>
      </c>
      <c r="U26" s="158">
        <v>7.0000000000000007E-2</v>
      </c>
      <c r="V26" s="158">
        <f>ROUND(E26*U26,2)</f>
        <v>47.39</v>
      </c>
      <c r="W26" s="158"/>
      <c r="X26" s="158" t="s">
        <v>108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109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6" t="s">
        <v>141</v>
      </c>
      <c r="D27" s="159"/>
      <c r="E27" s="160">
        <v>677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8"/>
      <c r="Z27" s="148"/>
      <c r="AA27" s="148"/>
      <c r="AB27" s="148"/>
      <c r="AC27" s="148"/>
      <c r="AD27" s="148"/>
      <c r="AE27" s="148"/>
      <c r="AF27" s="148"/>
      <c r="AG27" s="148" t="s">
        <v>111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68">
        <v>10</v>
      </c>
      <c r="B28" s="169" t="s">
        <v>142</v>
      </c>
      <c r="C28" s="185" t="s">
        <v>143</v>
      </c>
      <c r="D28" s="170" t="s">
        <v>106</v>
      </c>
      <c r="E28" s="171">
        <v>660.13</v>
      </c>
      <c r="F28" s="172"/>
      <c r="G28" s="173">
        <f>ROUND(E28*F28,2)</f>
        <v>0</v>
      </c>
      <c r="H28" s="172">
        <v>0</v>
      </c>
      <c r="I28" s="173">
        <f>ROUND(E28*H28,2)</f>
        <v>0</v>
      </c>
      <c r="J28" s="172">
        <v>23.9</v>
      </c>
      <c r="K28" s="173">
        <f>ROUND(E28*J28,2)</f>
        <v>15777.11</v>
      </c>
      <c r="L28" s="173">
        <v>21</v>
      </c>
      <c r="M28" s="173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3"/>
      <c r="S28" s="173" t="s">
        <v>107</v>
      </c>
      <c r="T28" s="174" t="s">
        <v>107</v>
      </c>
      <c r="U28" s="158">
        <v>4.5999999999999999E-2</v>
      </c>
      <c r="V28" s="158">
        <f>ROUND(E28*U28,2)</f>
        <v>30.37</v>
      </c>
      <c r="W28" s="158"/>
      <c r="X28" s="158" t="s">
        <v>108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109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6" t="s">
        <v>110</v>
      </c>
      <c r="D29" s="159"/>
      <c r="E29" s="160">
        <v>660.13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8"/>
      <c r="Z29" s="148"/>
      <c r="AA29" s="148"/>
      <c r="AB29" s="148"/>
      <c r="AC29" s="148"/>
      <c r="AD29" s="148"/>
      <c r="AE29" s="148"/>
      <c r="AF29" s="148"/>
      <c r="AG29" s="148" t="s">
        <v>111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68">
        <v>11</v>
      </c>
      <c r="B30" s="169" t="s">
        <v>144</v>
      </c>
      <c r="C30" s="185" t="s">
        <v>145</v>
      </c>
      <c r="D30" s="170" t="s">
        <v>106</v>
      </c>
      <c r="E30" s="171">
        <v>660.13</v>
      </c>
      <c r="F30" s="172"/>
      <c r="G30" s="173">
        <f>ROUND(E30*F30,2)</f>
        <v>0</v>
      </c>
      <c r="H30" s="172">
        <v>0</v>
      </c>
      <c r="I30" s="173">
        <f>ROUND(E30*H30,2)</f>
        <v>0</v>
      </c>
      <c r="J30" s="172">
        <v>104.5</v>
      </c>
      <c r="K30" s="173">
        <f>ROUND(E30*J30,2)</f>
        <v>68983.59</v>
      </c>
      <c r="L30" s="173">
        <v>21</v>
      </c>
      <c r="M30" s="173">
        <f>G30*(1+L30/100)</f>
        <v>0</v>
      </c>
      <c r="N30" s="171">
        <v>0</v>
      </c>
      <c r="O30" s="171">
        <f>ROUND(E30*N30,2)</f>
        <v>0</v>
      </c>
      <c r="P30" s="171">
        <v>0.01</v>
      </c>
      <c r="Q30" s="171">
        <f>ROUND(E30*P30,2)</f>
        <v>6.6</v>
      </c>
      <c r="R30" s="173"/>
      <c r="S30" s="173" t="s">
        <v>107</v>
      </c>
      <c r="T30" s="174" t="s">
        <v>107</v>
      </c>
      <c r="U30" s="158">
        <v>0.255</v>
      </c>
      <c r="V30" s="158">
        <f>ROUND(E30*U30,2)</f>
        <v>168.33</v>
      </c>
      <c r="W30" s="158"/>
      <c r="X30" s="158" t="s">
        <v>108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109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261" t="s">
        <v>146</v>
      </c>
      <c r="D31" s="262"/>
      <c r="E31" s="262"/>
      <c r="F31" s="262"/>
      <c r="G31" s="262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8"/>
      <c r="Z31" s="148"/>
      <c r="AA31" s="148"/>
      <c r="AB31" s="148"/>
      <c r="AC31" s="148"/>
      <c r="AD31" s="148"/>
      <c r="AE31" s="148"/>
      <c r="AF31" s="148"/>
      <c r="AG31" s="148" t="s">
        <v>115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6" t="s">
        <v>110</v>
      </c>
      <c r="D32" s="159"/>
      <c r="E32" s="160">
        <v>660.13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8"/>
      <c r="Z32" s="148"/>
      <c r="AA32" s="148"/>
      <c r="AB32" s="148"/>
      <c r="AC32" s="148"/>
      <c r="AD32" s="148"/>
      <c r="AE32" s="148"/>
      <c r="AF32" s="148"/>
      <c r="AG32" s="148" t="s">
        <v>111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68">
        <v>12</v>
      </c>
      <c r="B33" s="169" t="s">
        <v>147</v>
      </c>
      <c r="C33" s="185" t="s">
        <v>148</v>
      </c>
      <c r="D33" s="170" t="s">
        <v>106</v>
      </c>
      <c r="E33" s="171">
        <v>660.13</v>
      </c>
      <c r="F33" s="172"/>
      <c r="G33" s="173">
        <f>ROUND(E33*F33,2)</f>
        <v>0</v>
      </c>
      <c r="H33" s="172">
        <v>73.62</v>
      </c>
      <c r="I33" s="173">
        <f>ROUND(E33*H33,2)</f>
        <v>48598.77</v>
      </c>
      <c r="J33" s="172">
        <v>133.88</v>
      </c>
      <c r="K33" s="173">
        <f>ROUND(E33*J33,2)</f>
        <v>88378.2</v>
      </c>
      <c r="L33" s="173">
        <v>21</v>
      </c>
      <c r="M33" s="173">
        <f>G33*(1+L33/100)</f>
        <v>0</v>
      </c>
      <c r="N33" s="171">
        <v>2.5000000000000001E-4</v>
      </c>
      <c r="O33" s="171">
        <f>ROUND(E33*N33,2)</f>
        <v>0.17</v>
      </c>
      <c r="P33" s="171">
        <v>0</v>
      </c>
      <c r="Q33" s="171">
        <f>ROUND(E33*P33,2)</f>
        <v>0</v>
      </c>
      <c r="R33" s="173"/>
      <c r="S33" s="173" t="s">
        <v>107</v>
      </c>
      <c r="T33" s="174" t="s">
        <v>107</v>
      </c>
      <c r="U33" s="158">
        <v>0.25800000000000001</v>
      </c>
      <c r="V33" s="158">
        <f>ROUND(E33*U33,2)</f>
        <v>170.31</v>
      </c>
      <c r="W33" s="158"/>
      <c r="X33" s="158" t="s">
        <v>108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109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6" t="s">
        <v>110</v>
      </c>
      <c r="D34" s="159"/>
      <c r="E34" s="160">
        <v>660.13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8"/>
      <c r="Z34" s="148"/>
      <c r="AA34" s="148"/>
      <c r="AB34" s="148"/>
      <c r="AC34" s="148"/>
      <c r="AD34" s="148"/>
      <c r="AE34" s="148"/>
      <c r="AF34" s="148"/>
      <c r="AG34" s="148" t="s">
        <v>111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68">
        <v>13</v>
      </c>
      <c r="B35" s="169" t="s">
        <v>149</v>
      </c>
      <c r="C35" s="185" t="s">
        <v>150</v>
      </c>
      <c r="D35" s="170" t="s">
        <v>151</v>
      </c>
      <c r="E35" s="171">
        <v>4.84734</v>
      </c>
      <c r="F35" s="172"/>
      <c r="G35" s="173">
        <f>ROUND(E35*F35,2)</f>
        <v>0</v>
      </c>
      <c r="H35" s="172">
        <v>0</v>
      </c>
      <c r="I35" s="173">
        <f>ROUND(E35*H35,2)</f>
        <v>0</v>
      </c>
      <c r="J35" s="172">
        <v>544</v>
      </c>
      <c r="K35" s="173">
        <f>ROUND(E35*J35,2)</f>
        <v>2636.95</v>
      </c>
      <c r="L35" s="173">
        <v>21</v>
      </c>
      <c r="M35" s="173">
        <f>G35*(1+L35/100)</f>
        <v>0</v>
      </c>
      <c r="N35" s="171">
        <v>0</v>
      </c>
      <c r="O35" s="171">
        <f>ROUND(E35*N35,2)</f>
        <v>0</v>
      </c>
      <c r="P35" s="171">
        <v>0</v>
      </c>
      <c r="Q35" s="171">
        <f>ROUND(E35*P35,2)</f>
        <v>0</v>
      </c>
      <c r="R35" s="173"/>
      <c r="S35" s="173" t="s">
        <v>107</v>
      </c>
      <c r="T35" s="174" t="s">
        <v>107</v>
      </c>
      <c r="U35" s="158">
        <v>1.091</v>
      </c>
      <c r="V35" s="158">
        <f>ROUND(E35*U35,2)</f>
        <v>5.29</v>
      </c>
      <c r="W35" s="158"/>
      <c r="X35" s="158" t="s">
        <v>152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153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86" t="s">
        <v>154</v>
      </c>
      <c r="D36" s="159"/>
      <c r="E36" s="160"/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8"/>
      <c r="Z36" s="148"/>
      <c r="AA36" s="148"/>
      <c r="AB36" s="148"/>
      <c r="AC36" s="148"/>
      <c r="AD36" s="148"/>
      <c r="AE36" s="148"/>
      <c r="AF36" s="148"/>
      <c r="AG36" s="148" t="s">
        <v>111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86" t="s">
        <v>155</v>
      </c>
      <c r="D37" s="159"/>
      <c r="E37" s="160"/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8"/>
      <c r="Z37" s="148"/>
      <c r="AA37" s="148"/>
      <c r="AB37" s="148"/>
      <c r="AC37" s="148"/>
      <c r="AD37" s="148"/>
      <c r="AE37" s="148"/>
      <c r="AF37" s="148"/>
      <c r="AG37" s="148" t="s">
        <v>111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6" t="s">
        <v>156</v>
      </c>
      <c r="D38" s="159"/>
      <c r="E38" s="160">
        <v>4.84734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8"/>
      <c r="Z38" s="148"/>
      <c r="AA38" s="148"/>
      <c r="AB38" s="148"/>
      <c r="AC38" s="148"/>
      <c r="AD38" s="148"/>
      <c r="AE38" s="148"/>
      <c r="AF38" s="148"/>
      <c r="AG38" s="148" t="s">
        <v>111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5.5" x14ac:dyDescent="0.2">
      <c r="A39" s="162" t="s">
        <v>102</v>
      </c>
      <c r="B39" s="163" t="s">
        <v>64</v>
      </c>
      <c r="C39" s="184" t="s">
        <v>65</v>
      </c>
      <c r="D39" s="164"/>
      <c r="E39" s="165"/>
      <c r="F39" s="166"/>
      <c r="G39" s="166">
        <f>SUMIF(AG40:AG41,"&lt;&gt;NOR",G40:G41)</f>
        <v>0</v>
      </c>
      <c r="H39" s="166"/>
      <c r="I39" s="166">
        <f>SUM(I40:I41)</f>
        <v>1016.6</v>
      </c>
      <c r="J39" s="166"/>
      <c r="K39" s="166">
        <f>SUM(K40:K41)</f>
        <v>83149.97</v>
      </c>
      <c r="L39" s="166"/>
      <c r="M39" s="166">
        <f>SUM(M40:M41)</f>
        <v>0</v>
      </c>
      <c r="N39" s="165"/>
      <c r="O39" s="165">
        <f>SUM(O40:O41)</f>
        <v>0.03</v>
      </c>
      <c r="P39" s="165"/>
      <c r="Q39" s="165">
        <f>SUM(Q40:Q41)</f>
        <v>0</v>
      </c>
      <c r="R39" s="166"/>
      <c r="S39" s="166"/>
      <c r="T39" s="167"/>
      <c r="U39" s="161"/>
      <c r="V39" s="161">
        <f>SUM(V40:V41)</f>
        <v>203.32</v>
      </c>
      <c r="W39" s="161"/>
      <c r="X39" s="161"/>
      <c r="AG39" t="s">
        <v>103</v>
      </c>
    </row>
    <row r="40" spans="1:60" outlineLevel="1" x14ac:dyDescent="0.2">
      <c r="A40" s="168">
        <v>14</v>
      </c>
      <c r="B40" s="169" t="s">
        <v>157</v>
      </c>
      <c r="C40" s="185" t="s">
        <v>158</v>
      </c>
      <c r="D40" s="170" t="s">
        <v>106</v>
      </c>
      <c r="E40" s="171">
        <v>660.13</v>
      </c>
      <c r="F40" s="172"/>
      <c r="G40" s="173">
        <f>ROUND(E40*F40,2)</f>
        <v>0</v>
      </c>
      <c r="H40" s="172">
        <v>1.54</v>
      </c>
      <c r="I40" s="173">
        <f>ROUND(E40*H40,2)</f>
        <v>1016.6</v>
      </c>
      <c r="J40" s="172">
        <v>125.96</v>
      </c>
      <c r="K40" s="173">
        <f>ROUND(E40*J40,2)</f>
        <v>83149.97</v>
      </c>
      <c r="L40" s="173">
        <v>21</v>
      </c>
      <c r="M40" s="173">
        <f>G40*(1+L40/100)</f>
        <v>0</v>
      </c>
      <c r="N40" s="171">
        <v>4.0000000000000003E-5</v>
      </c>
      <c r="O40" s="171">
        <f>ROUND(E40*N40,2)</f>
        <v>0.03</v>
      </c>
      <c r="P40" s="171">
        <v>0</v>
      </c>
      <c r="Q40" s="171">
        <f>ROUND(E40*P40,2)</f>
        <v>0</v>
      </c>
      <c r="R40" s="173"/>
      <c r="S40" s="173" t="s">
        <v>107</v>
      </c>
      <c r="T40" s="174" t="s">
        <v>107</v>
      </c>
      <c r="U40" s="158">
        <v>0.308</v>
      </c>
      <c r="V40" s="158">
        <f>ROUND(E40*U40,2)</f>
        <v>203.32</v>
      </c>
      <c r="W40" s="158"/>
      <c r="X40" s="158" t="s">
        <v>108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109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6" t="s">
        <v>110</v>
      </c>
      <c r="D41" s="159"/>
      <c r="E41" s="160">
        <v>660.13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8"/>
      <c r="Z41" s="148"/>
      <c r="AA41" s="148"/>
      <c r="AB41" s="148"/>
      <c r="AC41" s="148"/>
      <c r="AD41" s="148"/>
      <c r="AE41" s="148"/>
      <c r="AF41" s="148"/>
      <c r="AG41" s="148" t="s">
        <v>111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x14ac:dyDescent="0.2">
      <c r="A42" s="162" t="s">
        <v>102</v>
      </c>
      <c r="B42" s="163" t="s">
        <v>72</v>
      </c>
      <c r="C42" s="184" t="s">
        <v>73</v>
      </c>
      <c r="D42" s="164"/>
      <c r="E42" s="165"/>
      <c r="F42" s="166"/>
      <c r="G42" s="166">
        <f>SUMIF(AG43:AG67,"&lt;&gt;NOR",G43:G67)</f>
        <v>0</v>
      </c>
      <c r="H42" s="166"/>
      <c r="I42" s="166">
        <f>SUM(I43:I67)</f>
        <v>0</v>
      </c>
      <c r="J42" s="166"/>
      <c r="K42" s="166">
        <f>SUM(K43:K67)</f>
        <v>28052.22</v>
      </c>
      <c r="L42" s="166"/>
      <c r="M42" s="166">
        <f>SUM(M43:M67)</f>
        <v>0</v>
      </c>
      <c r="N42" s="165"/>
      <c r="O42" s="165">
        <f>SUM(O43:O67)</f>
        <v>0</v>
      </c>
      <c r="P42" s="165"/>
      <c r="Q42" s="165">
        <f>SUM(Q43:Q67)</f>
        <v>0</v>
      </c>
      <c r="R42" s="166"/>
      <c r="S42" s="166"/>
      <c r="T42" s="167"/>
      <c r="U42" s="161"/>
      <c r="V42" s="161">
        <f>SUM(V43:V67)</f>
        <v>20.779999999999998</v>
      </c>
      <c r="W42" s="161"/>
      <c r="X42" s="161"/>
      <c r="AG42" t="s">
        <v>103</v>
      </c>
    </row>
    <row r="43" spans="1:60" outlineLevel="1" x14ac:dyDescent="0.2">
      <c r="A43" s="168">
        <v>15</v>
      </c>
      <c r="B43" s="169" t="s">
        <v>159</v>
      </c>
      <c r="C43" s="185" t="s">
        <v>160</v>
      </c>
      <c r="D43" s="170" t="s">
        <v>151</v>
      </c>
      <c r="E43" s="171">
        <v>6.6013000000000002</v>
      </c>
      <c r="F43" s="172"/>
      <c r="G43" s="173">
        <f>ROUND(E43*F43,2)</f>
        <v>0</v>
      </c>
      <c r="H43" s="172">
        <v>0</v>
      </c>
      <c r="I43" s="173">
        <f>ROUND(E43*H43,2)</f>
        <v>0</v>
      </c>
      <c r="J43" s="172">
        <v>147</v>
      </c>
      <c r="K43" s="173">
        <f>ROUND(E43*J43,2)</f>
        <v>970.39</v>
      </c>
      <c r="L43" s="173">
        <v>21</v>
      </c>
      <c r="M43" s="173">
        <f>G43*(1+L43/100)</f>
        <v>0</v>
      </c>
      <c r="N43" s="171">
        <v>0</v>
      </c>
      <c r="O43" s="171">
        <f>ROUND(E43*N43,2)</f>
        <v>0</v>
      </c>
      <c r="P43" s="171">
        <v>0</v>
      </c>
      <c r="Q43" s="171">
        <f>ROUND(E43*P43,2)</f>
        <v>0</v>
      </c>
      <c r="R43" s="173"/>
      <c r="S43" s="173" t="s">
        <v>107</v>
      </c>
      <c r="T43" s="174" t="s">
        <v>107</v>
      </c>
      <c r="U43" s="158">
        <v>0</v>
      </c>
      <c r="V43" s="158">
        <f>ROUND(E43*U43,2)</f>
        <v>0</v>
      </c>
      <c r="W43" s="158"/>
      <c r="X43" s="158" t="s">
        <v>161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162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261" t="s">
        <v>163</v>
      </c>
      <c r="D44" s="262"/>
      <c r="E44" s="262"/>
      <c r="F44" s="262"/>
      <c r="G44" s="262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8"/>
      <c r="Z44" s="148"/>
      <c r="AA44" s="148"/>
      <c r="AB44" s="148"/>
      <c r="AC44" s="148"/>
      <c r="AD44" s="148"/>
      <c r="AE44" s="148"/>
      <c r="AF44" s="148"/>
      <c r="AG44" s="148" t="s">
        <v>115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263" t="s">
        <v>164</v>
      </c>
      <c r="D45" s="264"/>
      <c r="E45" s="264"/>
      <c r="F45" s="264"/>
      <c r="G45" s="264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8"/>
      <c r="Z45" s="148"/>
      <c r="AA45" s="148"/>
      <c r="AB45" s="148"/>
      <c r="AC45" s="148"/>
      <c r="AD45" s="148"/>
      <c r="AE45" s="148"/>
      <c r="AF45" s="148"/>
      <c r="AG45" s="148" t="s">
        <v>115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2.5" outlineLevel="1" x14ac:dyDescent="0.2">
      <c r="A46" s="155"/>
      <c r="B46" s="156"/>
      <c r="C46" s="263" t="s">
        <v>165</v>
      </c>
      <c r="D46" s="264"/>
      <c r="E46" s="264"/>
      <c r="F46" s="264"/>
      <c r="G46" s="264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8"/>
      <c r="Z46" s="148"/>
      <c r="AA46" s="148"/>
      <c r="AB46" s="148"/>
      <c r="AC46" s="148"/>
      <c r="AD46" s="148"/>
      <c r="AE46" s="148"/>
      <c r="AF46" s="148"/>
      <c r="AG46" s="148" t="s">
        <v>115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82" t="str">
        <f>C46</f>
        <v>- při vodorovné dopravě po vodě : vyložení na hromady na suchu nebo na přeložení na dopravní prostředek na suchu do 15 m vodorovně a současně do 4 m svisle,</v>
      </c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263" t="s">
        <v>166</v>
      </c>
      <c r="D47" s="264"/>
      <c r="E47" s="264"/>
      <c r="F47" s="264"/>
      <c r="G47" s="264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8"/>
      <c r="Z47" s="148"/>
      <c r="AA47" s="148"/>
      <c r="AB47" s="148"/>
      <c r="AC47" s="148"/>
      <c r="AD47" s="148"/>
      <c r="AE47" s="148"/>
      <c r="AF47" s="148"/>
      <c r="AG47" s="148" t="s">
        <v>115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 x14ac:dyDescent="0.2">
      <c r="A48" s="155"/>
      <c r="B48" s="156"/>
      <c r="C48" s="186" t="s">
        <v>167</v>
      </c>
      <c r="D48" s="159"/>
      <c r="E48" s="160"/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8"/>
      <c r="Z48" s="148"/>
      <c r="AA48" s="148"/>
      <c r="AB48" s="148"/>
      <c r="AC48" s="148"/>
      <c r="AD48" s="148"/>
      <c r="AE48" s="148"/>
      <c r="AF48" s="148"/>
      <c r="AG48" s="148" t="s">
        <v>111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6" t="s">
        <v>168</v>
      </c>
      <c r="D49" s="159"/>
      <c r="E49" s="160"/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8"/>
      <c r="Z49" s="148"/>
      <c r="AA49" s="148"/>
      <c r="AB49" s="148"/>
      <c r="AC49" s="148"/>
      <c r="AD49" s="148"/>
      <c r="AE49" s="148"/>
      <c r="AF49" s="148"/>
      <c r="AG49" s="148" t="s">
        <v>111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6" t="s">
        <v>169</v>
      </c>
      <c r="D50" s="159"/>
      <c r="E50" s="160">
        <v>6.6013000000000002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8"/>
      <c r="Z50" s="148"/>
      <c r="AA50" s="148"/>
      <c r="AB50" s="148"/>
      <c r="AC50" s="148"/>
      <c r="AD50" s="148"/>
      <c r="AE50" s="148"/>
      <c r="AF50" s="148"/>
      <c r="AG50" s="148" t="s">
        <v>111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68">
        <v>16</v>
      </c>
      <c r="B51" s="169" t="s">
        <v>170</v>
      </c>
      <c r="C51" s="185" t="s">
        <v>171</v>
      </c>
      <c r="D51" s="170" t="s">
        <v>151</v>
      </c>
      <c r="E51" s="171">
        <v>6.6013000000000002</v>
      </c>
      <c r="F51" s="172"/>
      <c r="G51" s="173">
        <f>ROUND(E51*F51,2)</f>
        <v>0</v>
      </c>
      <c r="H51" s="172">
        <v>0</v>
      </c>
      <c r="I51" s="173">
        <f>ROUND(E51*H51,2)</f>
        <v>0</v>
      </c>
      <c r="J51" s="172">
        <v>307.5</v>
      </c>
      <c r="K51" s="173">
        <f>ROUND(E51*J51,2)</f>
        <v>2029.9</v>
      </c>
      <c r="L51" s="173">
        <v>21</v>
      </c>
      <c r="M51" s="173">
        <f>G51*(1+L51/100)</f>
        <v>0</v>
      </c>
      <c r="N51" s="171">
        <v>0</v>
      </c>
      <c r="O51" s="171">
        <f>ROUND(E51*N51,2)</f>
        <v>0</v>
      </c>
      <c r="P51" s="171">
        <v>0</v>
      </c>
      <c r="Q51" s="171">
        <f>ROUND(E51*P51,2)</f>
        <v>0</v>
      </c>
      <c r="R51" s="173"/>
      <c r="S51" s="173" t="s">
        <v>107</v>
      </c>
      <c r="T51" s="174" t="s">
        <v>107</v>
      </c>
      <c r="U51" s="158">
        <v>0.752</v>
      </c>
      <c r="V51" s="158">
        <f>ROUND(E51*U51,2)</f>
        <v>4.96</v>
      </c>
      <c r="W51" s="158"/>
      <c r="X51" s="158" t="s">
        <v>161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162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22.5" outlineLevel="1" x14ac:dyDescent="0.2">
      <c r="A52" s="155"/>
      <c r="B52" s="156"/>
      <c r="C52" s="261" t="s">
        <v>172</v>
      </c>
      <c r="D52" s="262"/>
      <c r="E52" s="262"/>
      <c r="F52" s="262"/>
      <c r="G52" s="262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8"/>
      <c r="Z52" s="148"/>
      <c r="AA52" s="148"/>
      <c r="AB52" s="148"/>
      <c r="AC52" s="148"/>
      <c r="AD52" s="148"/>
      <c r="AE52" s="148"/>
      <c r="AF52" s="148"/>
      <c r="AG52" s="148" t="s">
        <v>115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82" t="str">
        <f>C52</f>
        <v>S naložením suti nebo vybouraných hmot do dopravního prostředku a na jejich vyložením, popřípadě přeložením na normální dopravní prostředek.</v>
      </c>
      <c r="BB52" s="148"/>
      <c r="BC52" s="148"/>
      <c r="BD52" s="148"/>
      <c r="BE52" s="148"/>
      <c r="BF52" s="148"/>
      <c r="BG52" s="148"/>
      <c r="BH52" s="148"/>
    </row>
    <row r="53" spans="1:60" ht="22.5" outlineLevel="1" x14ac:dyDescent="0.2">
      <c r="A53" s="155"/>
      <c r="B53" s="156"/>
      <c r="C53" s="186" t="s">
        <v>167</v>
      </c>
      <c r="D53" s="159"/>
      <c r="E53" s="160"/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8"/>
      <c r="Z53" s="148"/>
      <c r="AA53" s="148"/>
      <c r="AB53" s="148"/>
      <c r="AC53" s="148"/>
      <c r="AD53" s="148"/>
      <c r="AE53" s="148"/>
      <c r="AF53" s="148"/>
      <c r="AG53" s="148" t="s">
        <v>111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6" t="s">
        <v>168</v>
      </c>
      <c r="D54" s="159"/>
      <c r="E54" s="160"/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8"/>
      <c r="Z54" s="148"/>
      <c r="AA54" s="148"/>
      <c r="AB54" s="148"/>
      <c r="AC54" s="148"/>
      <c r="AD54" s="148"/>
      <c r="AE54" s="148"/>
      <c r="AF54" s="148"/>
      <c r="AG54" s="148" t="s">
        <v>111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186" t="s">
        <v>169</v>
      </c>
      <c r="D55" s="159"/>
      <c r="E55" s="160">
        <v>6.6013000000000002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8"/>
      <c r="Z55" s="148"/>
      <c r="AA55" s="148"/>
      <c r="AB55" s="148"/>
      <c r="AC55" s="148"/>
      <c r="AD55" s="148"/>
      <c r="AE55" s="148"/>
      <c r="AF55" s="148"/>
      <c r="AG55" s="148" t="s">
        <v>111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68">
        <v>17</v>
      </c>
      <c r="B56" s="169" t="s">
        <v>173</v>
      </c>
      <c r="C56" s="185" t="s">
        <v>174</v>
      </c>
      <c r="D56" s="170" t="s">
        <v>151</v>
      </c>
      <c r="E56" s="171">
        <v>26.405200000000001</v>
      </c>
      <c r="F56" s="172"/>
      <c r="G56" s="173">
        <f>ROUND(E56*F56,2)</f>
        <v>0</v>
      </c>
      <c r="H56" s="172">
        <v>0</v>
      </c>
      <c r="I56" s="173">
        <f>ROUND(E56*H56,2)</f>
        <v>0</v>
      </c>
      <c r="J56" s="172">
        <v>147</v>
      </c>
      <c r="K56" s="173">
        <f>ROUND(E56*J56,2)</f>
        <v>3881.56</v>
      </c>
      <c r="L56" s="173">
        <v>21</v>
      </c>
      <c r="M56" s="173">
        <f>G56*(1+L56/100)</f>
        <v>0</v>
      </c>
      <c r="N56" s="171">
        <v>0</v>
      </c>
      <c r="O56" s="171">
        <f>ROUND(E56*N56,2)</f>
        <v>0</v>
      </c>
      <c r="P56" s="171">
        <v>0</v>
      </c>
      <c r="Q56" s="171">
        <f>ROUND(E56*P56,2)</f>
        <v>0</v>
      </c>
      <c r="R56" s="173"/>
      <c r="S56" s="173" t="s">
        <v>107</v>
      </c>
      <c r="T56" s="174" t="s">
        <v>107</v>
      </c>
      <c r="U56" s="158">
        <v>0.36</v>
      </c>
      <c r="V56" s="158">
        <f>ROUND(E56*U56,2)</f>
        <v>9.51</v>
      </c>
      <c r="W56" s="158"/>
      <c r="X56" s="158" t="s">
        <v>161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162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1" x14ac:dyDescent="0.2">
      <c r="A57" s="155"/>
      <c r="B57" s="156"/>
      <c r="C57" s="186" t="s">
        <v>167</v>
      </c>
      <c r="D57" s="159"/>
      <c r="E57" s="160"/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8"/>
      <c r="Z57" s="148"/>
      <c r="AA57" s="148"/>
      <c r="AB57" s="148"/>
      <c r="AC57" s="148"/>
      <c r="AD57" s="148"/>
      <c r="AE57" s="148"/>
      <c r="AF57" s="148"/>
      <c r="AG57" s="148" t="s">
        <v>111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86" t="s">
        <v>168</v>
      </c>
      <c r="D58" s="159"/>
      <c r="E58" s="160"/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8"/>
      <c r="Z58" s="148"/>
      <c r="AA58" s="148"/>
      <c r="AB58" s="148"/>
      <c r="AC58" s="148"/>
      <c r="AD58" s="148"/>
      <c r="AE58" s="148"/>
      <c r="AF58" s="148"/>
      <c r="AG58" s="148" t="s">
        <v>111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186" t="s">
        <v>175</v>
      </c>
      <c r="D59" s="159"/>
      <c r="E59" s="160">
        <v>26.405200000000001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8"/>
      <c r="Z59" s="148"/>
      <c r="AA59" s="148"/>
      <c r="AB59" s="148"/>
      <c r="AC59" s="148"/>
      <c r="AD59" s="148"/>
      <c r="AE59" s="148"/>
      <c r="AF59" s="148"/>
      <c r="AG59" s="148" t="s">
        <v>111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68">
        <v>18</v>
      </c>
      <c r="B60" s="169" t="s">
        <v>176</v>
      </c>
      <c r="C60" s="185" t="s">
        <v>177</v>
      </c>
      <c r="D60" s="170" t="s">
        <v>151</v>
      </c>
      <c r="E60" s="171">
        <v>6.6013000000000002</v>
      </c>
      <c r="F60" s="172"/>
      <c r="G60" s="173">
        <f>ROUND(E60*F60,2)</f>
        <v>0</v>
      </c>
      <c r="H60" s="172">
        <v>0</v>
      </c>
      <c r="I60" s="173">
        <f>ROUND(E60*H60,2)</f>
        <v>0</v>
      </c>
      <c r="J60" s="172">
        <v>1032</v>
      </c>
      <c r="K60" s="173">
        <f>ROUND(E60*J60,2)</f>
        <v>6812.54</v>
      </c>
      <c r="L60" s="173">
        <v>21</v>
      </c>
      <c r="M60" s="173">
        <f>G60*(1+L60/100)</f>
        <v>0</v>
      </c>
      <c r="N60" s="171">
        <v>0</v>
      </c>
      <c r="O60" s="171">
        <f>ROUND(E60*N60,2)</f>
        <v>0</v>
      </c>
      <c r="P60" s="171">
        <v>0</v>
      </c>
      <c r="Q60" s="171">
        <f>ROUND(E60*P60,2)</f>
        <v>0</v>
      </c>
      <c r="R60" s="173"/>
      <c r="S60" s="173" t="s">
        <v>107</v>
      </c>
      <c r="T60" s="174" t="s">
        <v>107</v>
      </c>
      <c r="U60" s="158">
        <v>0.95599999999999996</v>
      </c>
      <c r="V60" s="158">
        <f>ROUND(E60*U60,2)</f>
        <v>6.31</v>
      </c>
      <c r="W60" s="158"/>
      <c r="X60" s="158" t="s">
        <v>161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162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1" x14ac:dyDescent="0.2">
      <c r="A61" s="155"/>
      <c r="B61" s="156"/>
      <c r="C61" s="186" t="s">
        <v>167</v>
      </c>
      <c r="D61" s="159"/>
      <c r="E61" s="160"/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8"/>
      <c r="Z61" s="148"/>
      <c r="AA61" s="148"/>
      <c r="AB61" s="148"/>
      <c r="AC61" s="148"/>
      <c r="AD61" s="148"/>
      <c r="AE61" s="148"/>
      <c r="AF61" s="148"/>
      <c r="AG61" s="148" t="s">
        <v>111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86" t="s">
        <v>168</v>
      </c>
      <c r="D62" s="159"/>
      <c r="E62" s="160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8"/>
      <c r="Z62" s="148"/>
      <c r="AA62" s="148"/>
      <c r="AB62" s="148"/>
      <c r="AC62" s="148"/>
      <c r="AD62" s="148"/>
      <c r="AE62" s="148"/>
      <c r="AF62" s="148"/>
      <c r="AG62" s="148" t="s">
        <v>111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6" t="s">
        <v>169</v>
      </c>
      <c r="D63" s="159"/>
      <c r="E63" s="160">
        <v>6.6013000000000002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8"/>
      <c r="Z63" s="148"/>
      <c r="AA63" s="148"/>
      <c r="AB63" s="148"/>
      <c r="AC63" s="148"/>
      <c r="AD63" s="148"/>
      <c r="AE63" s="148"/>
      <c r="AF63" s="148"/>
      <c r="AG63" s="148" t="s">
        <v>111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t="22.5" outlineLevel="1" x14ac:dyDescent="0.2">
      <c r="A64" s="168">
        <v>19</v>
      </c>
      <c r="B64" s="169" t="s">
        <v>178</v>
      </c>
      <c r="C64" s="185" t="s">
        <v>179</v>
      </c>
      <c r="D64" s="170" t="s">
        <v>151</v>
      </c>
      <c r="E64" s="171">
        <v>6.6013000000000002</v>
      </c>
      <c r="F64" s="172"/>
      <c r="G64" s="173">
        <f>ROUND(E64*F64,2)</f>
        <v>0</v>
      </c>
      <c r="H64" s="172">
        <v>0</v>
      </c>
      <c r="I64" s="173">
        <f>ROUND(E64*H64,2)</f>
        <v>0</v>
      </c>
      <c r="J64" s="172">
        <v>2175</v>
      </c>
      <c r="K64" s="173">
        <f>ROUND(E64*J64,2)</f>
        <v>14357.83</v>
      </c>
      <c r="L64" s="173">
        <v>21</v>
      </c>
      <c r="M64" s="173">
        <f>G64*(1+L64/100)</f>
        <v>0</v>
      </c>
      <c r="N64" s="171">
        <v>0</v>
      </c>
      <c r="O64" s="171">
        <f>ROUND(E64*N64,2)</f>
        <v>0</v>
      </c>
      <c r="P64" s="171">
        <v>0</v>
      </c>
      <c r="Q64" s="171">
        <f>ROUND(E64*P64,2)</f>
        <v>0</v>
      </c>
      <c r="R64" s="173"/>
      <c r="S64" s="173" t="s">
        <v>107</v>
      </c>
      <c r="T64" s="174" t="s">
        <v>107</v>
      </c>
      <c r="U64" s="158">
        <v>0</v>
      </c>
      <c r="V64" s="158">
        <f>ROUND(E64*U64,2)</f>
        <v>0</v>
      </c>
      <c r="W64" s="158"/>
      <c r="X64" s="158" t="s">
        <v>161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162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55"/>
      <c r="B65" s="156"/>
      <c r="C65" s="186" t="s">
        <v>167</v>
      </c>
      <c r="D65" s="159"/>
      <c r="E65" s="160"/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8"/>
      <c r="Z65" s="148"/>
      <c r="AA65" s="148"/>
      <c r="AB65" s="148"/>
      <c r="AC65" s="148"/>
      <c r="AD65" s="148"/>
      <c r="AE65" s="148"/>
      <c r="AF65" s="148"/>
      <c r="AG65" s="148" t="s">
        <v>111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6" t="s">
        <v>168</v>
      </c>
      <c r="D66" s="159"/>
      <c r="E66" s="160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8"/>
      <c r="Z66" s="148"/>
      <c r="AA66" s="148"/>
      <c r="AB66" s="148"/>
      <c r="AC66" s="148"/>
      <c r="AD66" s="148"/>
      <c r="AE66" s="148"/>
      <c r="AF66" s="148"/>
      <c r="AG66" s="148" t="s">
        <v>111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6" t="s">
        <v>169</v>
      </c>
      <c r="D67" s="159"/>
      <c r="E67" s="160">
        <v>6.6013000000000002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8"/>
      <c r="Z67" s="148"/>
      <c r="AA67" s="148"/>
      <c r="AB67" s="148"/>
      <c r="AC67" s="148"/>
      <c r="AD67" s="148"/>
      <c r="AE67" s="148"/>
      <c r="AF67" s="148"/>
      <c r="AG67" s="148" t="s">
        <v>111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x14ac:dyDescent="0.2">
      <c r="A68" s="162" t="s">
        <v>102</v>
      </c>
      <c r="B68" s="163" t="s">
        <v>75</v>
      </c>
      <c r="C68" s="184" t="s">
        <v>29</v>
      </c>
      <c r="D68" s="164"/>
      <c r="E68" s="165"/>
      <c r="F68" s="166"/>
      <c r="G68" s="166">
        <f>SUMIF(AG69:AG70,"&lt;&gt;NOR",G69:G70)</f>
        <v>0</v>
      </c>
      <c r="H68" s="166"/>
      <c r="I68" s="166">
        <f>SUM(I69:I70)</f>
        <v>0</v>
      </c>
      <c r="J68" s="166"/>
      <c r="K68" s="166">
        <f>SUM(K69:K70)</f>
        <v>15000</v>
      </c>
      <c r="L68" s="166"/>
      <c r="M68" s="166">
        <f>SUM(M69:M70)</f>
        <v>0</v>
      </c>
      <c r="N68" s="165"/>
      <c r="O68" s="165">
        <f>SUM(O69:O70)</f>
        <v>0</v>
      </c>
      <c r="P68" s="165"/>
      <c r="Q68" s="165">
        <f>SUM(Q69:Q70)</f>
        <v>0</v>
      </c>
      <c r="R68" s="166"/>
      <c r="S68" s="166"/>
      <c r="T68" s="167"/>
      <c r="U68" s="161"/>
      <c r="V68" s="161">
        <f>SUM(V69:V70)</f>
        <v>0</v>
      </c>
      <c r="W68" s="161"/>
      <c r="X68" s="161"/>
      <c r="AG68" t="s">
        <v>103</v>
      </c>
    </row>
    <row r="69" spans="1:60" outlineLevel="1" x14ac:dyDescent="0.2">
      <c r="A69" s="168">
        <v>20</v>
      </c>
      <c r="B69" s="169" t="s">
        <v>180</v>
      </c>
      <c r="C69" s="185" t="s">
        <v>181</v>
      </c>
      <c r="D69" s="170" t="s">
        <v>182</v>
      </c>
      <c r="E69" s="171">
        <v>1</v>
      </c>
      <c r="F69" s="172"/>
      <c r="G69" s="173">
        <f>ROUND(E69*F69,2)</f>
        <v>0</v>
      </c>
      <c r="H69" s="172">
        <v>0</v>
      </c>
      <c r="I69" s="173">
        <f>ROUND(E69*H69,2)</f>
        <v>0</v>
      </c>
      <c r="J69" s="172">
        <v>15000</v>
      </c>
      <c r="K69" s="173">
        <f>ROUND(E69*J69,2)</f>
        <v>15000</v>
      </c>
      <c r="L69" s="173">
        <v>21</v>
      </c>
      <c r="M69" s="173">
        <f>G69*(1+L69/100)</f>
        <v>0</v>
      </c>
      <c r="N69" s="171">
        <v>0</v>
      </c>
      <c r="O69" s="171">
        <f>ROUND(E69*N69,2)</f>
        <v>0</v>
      </c>
      <c r="P69" s="171">
        <v>0</v>
      </c>
      <c r="Q69" s="171">
        <f>ROUND(E69*P69,2)</f>
        <v>0</v>
      </c>
      <c r="R69" s="173"/>
      <c r="S69" s="173" t="s">
        <v>107</v>
      </c>
      <c r="T69" s="174" t="s">
        <v>125</v>
      </c>
      <c r="U69" s="158">
        <v>0</v>
      </c>
      <c r="V69" s="158">
        <f>ROUND(E69*U69,2)</f>
        <v>0</v>
      </c>
      <c r="W69" s="158"/>
      <c r="X69" s="158" t="s">
        <v>183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184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45" outlineLevel="1" x14ac:dyDescent="0.2">
      <c r="A70" s="155"/>
      <c r="B70" s="156"/>
      <c r="C70" s="261" t="s">
        <v>185</v>
      </c>
      <c r="D70" s="262"/>
      <c r="E70" s="262"/>
      <c r="F70" s="262"/>
      <c r="G70" s="262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8"/>
      <c r="Z70" s="148"/>
      <c r="AA70" s="148"/>
      <c r="AB70" s="148"/>
      <c r="AC70" s="148"/>
      <c r="AD70" s="148"/>
      <c r="AE70" s="148"/>
      <c r="AF70" s="148"/>
      <c r="AG70" s="148" t="s">
        <v>115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82" t="str">
        <f>C70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70" s="148"/>
      <c r="BC70" s="148"/>
      <c r="BD70" s="148"/>
      <c r="BE70" s="148"/>
      <c r="BF70" s="148"/>
      <c r="BG70" s="148"/>
      <c r="BH70" s="148"/>
    </row>
    <row r="71" spans="1:60" x14ac:dyDescent="0.2">
      <c r="A71" s="3"/>
      <c r="B71" s="4"/>
      <c r="C71" s="188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E71">
        <v>15</v>
      </c>
      <c r="AF71">
        <v>21</v>
      </c>
      <c r="AG71" t="s">
        <v>89</v>
      </c>
    </row>
    <row r="72" spans="1:60" x14ac:dyDescent="0.2">
      <c r="A72" s="151"/>
      <c r="B72" s="152" t="s">
        <v>31</v>
      </c>
      <c r="C72" s="189"/>
      <c r="D72" s="153"/>
      <c r="E72" s="154"/>
      <c r="F72" s="154"/>
      <c r="G72" s="183">
        <f>G8+G14+G19+G22+G39+G42+G68</f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E72">
        <f>SUMIF(L7:L70,AE71,G7:G70)</f>
        <v>0</v>
      </c>
      <c r="AF72">
        <f>SUMIF(L7:L70,AF71,G7:G70)</f>
        <v>0</v>
      </c>
      <c r="AG72" t="s">
        <v>186</v>
      </c>
    </row>
    <row r="73" spans="1:60" x14ac:dyDescent="0.2">
      <c r="A73" s="3"/>
      <c r="B73" s="4"/>
      <c r="C73" s="188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60" x14ac:dyDescent="0.2">
      <c r="A74" s="265" t="s">
        <v>187</v>
      </c>
      <c r="B74" s="265"/>
      <c r="C74" s="188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">
      <c r="A75" s="3"/>
      <c r="B75" s="4" t="s">
        <v>188</v>
      </c>
      <c r="C75" s="188" t="s">
        <v>189</v>
      </c>
      <c r="D75" s="6"/>
      <c r="E75" s="3">
        <v>0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AG75" t="s">
        <v>190</v>
      </c>
    </row>
    <row r="76" spans="1:60" x14ac:dyDescent="0.2">
      <c r="A76" s="3"/>
      <c r="B76" s="4" t="s">
        <v>191</v>
      </c>
      <c r="C76" s="188" t="s">
        <v>192</v>
      </c>
      <c r="D76" s="6"/>
      <c r="E76" s="3">
        <v>0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AG76" t="s">
        <v>190</v>
      </c>
    </row>
    <row r="77" spans="1:60" x14ac:dyDescent="0.2">
      <c r="A77" s="3"/>
      <c r="B77" s="4" t="s">
        <v>110</v>
      </c>
      <c r="C77" s="188" t="s">
        <v>193</v>
      </c>
      <c r="D77" s="6"/>
      <c r="E77" s="3">
        <v>660.13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G77" t="s">
        <v>190</v>
      </c>
    </row>
    <row r="78" spans="1:60" x14ac:dyDescent="0.2">
      <c r="A78" s="3"/>
      <c r="B78" s="4"/>
      <c r="C78" s="188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60" x14ac:dyDescent="0.2">
      <c r="A79" s="3"/>
      <c r="B79" s="4"/>
      <c r="C79" s="188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60" x14ac:dyDescent="0.2">
      <c r="A80" s="3"/>
      <c r="B80" s="4"/>
      <c r="C80" s="188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33" x14ac:dyDescent="0.2">
      <c r="A81" s="265" t="s">
        <v>194</v>
      </c>
      <c r="B81" s="265"/>
      <c r="C81" s="266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33" x14ac:dyDescent="0.2">
      <c r="A82" s="249"/>
      <c r="B82" s="250"/>
      <c r="C82" s="251"/>
      <c r="D82" s="250"/>
      <c r="E82" s="250"/>
      <c r="F82" s="250"/>
      <c r="G82" s="25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AG82" t="s">
        <v>195</v>
      </c>
    </row>
    <row r="83" spans="1:33" x14ac:dyDescent="0.2">
      <c r="A83" s="253"/>
      <c r="B83" s="254"/>
      <c r="C83" s="255"/>
      <c r="D83" s="254"/>
      <c r="E83" s="254"/>
      <c r="F83" s="254"/>
      <c r="G83" s="256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33" x14ac:dyDescent="0.2">
      <c r="A84" s="253"/>
      <c r="B84" s="254"/>
      <c r="C84" s="255"/>
      <c r="D84" s="254"/>
      <c r="E84" s="254"/>
      <c r="F84" s="254"/>
      <c r="G84" s="256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33" x14ac:dyDescent="0.2">
      <c r="A85" s="253"/>
      <c r="B85" s="254"/>
      <c r="C85" s="255"/>
      <c r="D85" s="254"/>
      <c r="E85" s="254"/>
      <c r="F85" s="254"/>
      <c r="G85" s="256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33" x14ac:dyDescent="0.2">
      <c r="A86" s="257"/>
      <c r="B86" s="258"/>
      <c r="C86" s="259"/>
      <c r="D86" s="258"/>
      <c r="E86" s="258"/>
      <c r="F86" s="258"/>
      <c r="G86" s="260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33" x14ac:dyDescent="0.2">
      <c r="A87" s="3"/>
      <c r="B87" s="4"/>
      <c r="C87" s="188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33" x14ac:dyDescent="0.2">
      <c r="C88" s="190"/>
      <c r="D88" s="10"/>
      <c r="AG88" t="s">
        <v>196</v>
      </c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7">
    <mergeCell ref="A1:G1"/>
    <mergeCell ref="C2:G2"/>
    <mergeCell ref="C3:G3"/>
    <mergeCell ref="C4:G4"/>
    <mergeCell ref="A74:B74"/>
    <mergeCell ref="C70:G70"/>
    <mergeCell ref="A82:G86"/>
    <mergeCell ref="C12:G12"/>
    <mergeCell ref="C21:G21"/>
    <mergeCell ref="C24:G24"/>
    <mergeCell ref="C31:G31"/>
    <mergeCell ref="C44:G44"/>
    <mergeCell ref="C45:G45"/>
    <mergeCell ref="C46:G46"/>
    <mergeCell ref="C47:G47"/>
    <mergeCell ref="C52:G52"/>
    <mergeCell ref="A81:C8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P01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P01 Pol'!Názvy_tisku</vt:lpstr>
      <vt:lpstr>oadresa</vt:lpstr>
      <vt:lpstr>Stavba!Objednatel</vt:lpstr>
      <vt:lpstr>Stavba!Objekt</vt:lpstr>
      <vt:lpstr>'01 P01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Dostálová Karin</cp:lastModifiedBy>
  <cp:lastPrinted>2019-03-19T12:27:02Z</cp:lastPrinted>
  <dcterms:created xsi:type="dcterms:W3CDTF">2009-04-08T07:15:50Z</dcterms:created>
  <dcterms:modified xsi:type="dcterms:W3CDTF">2022-02-18T06:35:01Z</dcterms:modified>
</cp:coreProperties>
</file>