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\\192.168.1.10\Spolecne\REINVEST\Zakázky\1801 - Město Kolín - Rekonstrukce kanalizační stoky v ul. Karlova - PD\Projekty\PD\PD DZS_DPS\rozpočet\"/>
    </mc:Choice>
  </mc:AlternateContent>
  <xr:revisionPtr revIDLastSave="0" documentId="8_{355604A8-E0FC-47A8-BC46-3186C18690DF}" xr6:coauthVersionLast="38" xr6:coauthVersionMax="38" xr10:uidLastSave="{00000000-0000-0000-0000-000000000000}"/>
  <bookViews>
    <workbookView xWindow="0" yWindow="0" windowWidth="20490" windowHeight="6945" activeTab="1" xr2:uid="{00000000-000D-0000-FFFF-FFFF00000000}"/>
  </bookViews>
  <sheets>
    <sheet name="Rekapitulace stavby" sheetId="1" r:id="rId1"/>
    <sheet name="000 - Kalova, Kolín" sheetId="2" r:id="rId2"/>
  </sheets>
  <definedNames>
    <definedName name="_xlnm.Print_Titles" localSheetId="1">'000 - Kalova, Kolín'!$117:$117</definedName>
    <definedName name="_xlnm.Print_Titles" localSheetId="0">'Rekapitulace stavby'!$85:$85</definedName>
    <definedName name="_xlnm.Print_Area" localSheetId="1">'000 - Kalova, Kolín'!$C$4:$Q$70,'000 - Kalova, Kolín'!$C$76:$Q$102,'000 - Kalova, Kolín'!$C$108:$Q$173</definedName>
    <definedName name="_xlnm.Print_Area" localSheetId="0">'Rekapitulace stavby'!$C$4:$AP$70,'Rekapitulace stavby'!$C$76:$AP$92</definedName>
  </definedNames>
  <calcPr calcId="181029"/>
</workbook>
</file>

<file path=xl/calcChain.xml><?xml version="1.0" encoding="utf-8"?>
<calcChain xmlns="http://schemas.openxmlformats.org/spreadsheetml/2006/main">
  <c r="AY88" i="1" l="1"/>
  <c r="AX88" i="1"/>
  <c r="BI173" i="2"/>
  <c r="BH173" i="2"/>
  <c r="BG173" i="2"/>
  <c r="BF173" i="2"/>
  <c r="AA173" i="2"/>
  <c r="AA172" i="2" s="1"/>
  <c r="Y173" i="2"/>
  <c r="Y172" i="2" s="1"/>
  <c r="W173" i="2"/>
  <c r="W172" i="2" s="1"/>
  <c r="BK173" i="2"/>
  <c r="BK172" i="2" s="1"/>
  <c r="N172" i="2" s="1"/>
  <c r="N98" i="2" s="1"/>
  <c r="N173" i="2"/>
  <c r="BE173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AA169" i="2" s="1"/>
  <c r="Y170" i="2"/>
  <c r="Y169" i="2" s="1"/>
  <c r="W170" i="2"/>
  <c r="W169" i="2" s="1"/>
  <c r="BK170" i="2"/>
  <c r="BK169" i="2" s="1"/>
  <c r="N169" i="2" s="1"/>
  <c r="N97" i="2" s="1"/>
  <c r="N170" i="2"/>
  <c r="BE170" i="2"/>
  <c r="BI168" i="2"/>
  <c r="BH168" i="2"/>
  <c r="BG168" i="2"/>
  <c r="BF168" i="2"/>
  <c r="AA168" i="2"/>
  <c r="AA167" i="2" s="1"/>
  <c r="Y168" i="2"/>
  <c r="Y167" i="2" s="1"/>
  <c r="W168" i="2"/>
  <c r="W167" i="2" s="1"/>
  <c r="BK168" i="2"/>
  <c r="BK167" i="2" s="1"/>
  <c r="N168" i="2"/>
  <c r="BE168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AA163" i="2" s="1"/>
  <c r="AA162" i="2" s="1"/>
  <c r="Y164" i="2"/>
  <c r="Y163" i="2" s="1"/>
  <c r="W164" i="2"/>
  <c r="W163" i="2" s="1"/>
  <c r="W162" i="2" s="1"/>
  <c r="BK164" i="2"/>
  <c r="BK163" i="2"/>
  <c r="N163" i="2" s="1"/>
  <c r="N95" i="2" s="1"/>
  <c r="N164" i="2"/>
  <c r="BE164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AA159" i="2"/>
  <c r="Y160" i="2"/>
  <c r="Y159" i="2"/>
  <c r="W160" i="2"/>
  <c r="W159" i="2"/>
  <c r="BK160" i="2"/>
  <c r="BK159" i="2" s="1"/>
  <c r="N159" i="2" s="1"/>
  <c r="N93" i="2" s="1"/>
  <c r="N160" i="2"/>
  <c r="BE160" i="2" s="1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AA153" i="2"/>
  <c r="Y154" i="2"/>
  <c r="Y153" i="2"/>
  <c r="W154" i="2"/>
  <c r="W153" i="2"/>
  <c r="BK154" i="2"/>
  <c r="BK153" i="2" s="1"/>
  <c r="N153" i="2" s="1"/>
  <c r="N92" i="2" s="1"/>
  <c r="N154" i="2"/>
  <c r="BE154" i="2" s="1"/>
  <c r="BI151" i="2"/>
  <c r="BH151" i="2"/>
  <c r="BG151" i="2"/>
  <c r="BF151" i="2"/>
  <c r="AA151" i="2"/>
  <c r="Y151" i="2"/>
  <c r="W151" i="2"/>
  <c r="BK151" i="2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AA145" i="2"/>
  <c r="AA144" i="2" s="1"/>
  <c r="Y145" i="2"/>
  <c r="Y144" i="2" s="1"/>
  <c r="W145" i="2"/>
  <c r="W144" i="2" s="1"/>
  <c r="BK145" i="2"/>
  <c r="N145" i="2"/>
  <c r="BE145" i="2" s="1"/>
  <c r="BI142" i="2"/>
  <c r="BH142" i="2"/>
  <c r="BG142" i="2"/>
  <c r="BF142" i="2"/>
  <c r="AA142" i="2"/>
  <c r="Y142" i="2"/>
  <c r="W142" i="2"/>
  <c r="BK142" i="2"/>
  <c r="N142" i="2"/>
  <c r="BE142" i="2"/>
  <c r="BI140" i="2"/>
  <c r="BH140" i="2"/>
  <c r="BG140" i="2"/>
  <c r="BF140" i="2"/>
  <c r="AA140" i="2"/>
  <c r="Y140" i="2"/>
  <c r="W140" i="2"/>
  <c r="BK140" i="2"/>
  <c r="N140" i="2"/>
  <c r="BE140" i="2"/>
  <c r="BI138" i="2"/>
  <c r="BH138" i="2"/>
  <c r="BG138" i="2"/>
  <c r="BF138" i="2"/>
  <c r="AA138" i="2"/>
  <c r="Y138" i="2"/>
  <c r="W138" i="2"/>
  <c r="BK138" i="2"/>
  <c r="N138" i="2"/>
  <c r="BE138" i="2"/>
  <c r="BI136" i="2"/>
  <c r="BH136" i="2"/>
  <c r="BG136" i="2"/>
  <c r="BF136" i="2"/>
  <c r="AA136" i="2"/>
  <c r="Y136" i="2"/>
  <c r="W136" i="2"/>
  <c r="BK136" i="2"/>
  <c r="N136" i="2"/>
  <c r="BE136" i="2"/>
  <c r="BI134" i="2"/>
  <c r="BH134" i="2"/>
  <c r="BG134" i="2"/>
  <c r="BF134" i="2"/>
  <c r="AA134" i="2"/>
  <c r="AA133" i="2"/>
  <c r="Y134" i="2"/>
  <c r="Y133" i="2"/>
  <c r="W134" i="2"/>
  <c r="W133" i="2"/>
  <c r="BK134" i="2"/>
  <c r="BK133" i="2"/>
  <c r="N133" i="2" s="1"/>
  <c r="N90" i="2" s="1"/>
  <c r="N134" i="2"/>
  <c r="BE134" i="2" s="1"/>
  <c r="BI131" i="2"/>
  <c r="BH131" i="2"/>
  <c r="BG131" i="2"/>
  <c r="BF131" i="2"/>
  <c r="AA131" i="2"/>
  <c r="Y131" i="2"/>
  <c r="W131" i="2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 s="1"/>
  <c r="BI127" i="2"/>
  <c r="BH127" i="2"/>
  <c r="BG127" i="2"/>
  <c r="BF127" i="2"/>
  <c r="AA127" i="2"/>
  <c r="Y127" i="2"/>
  <c r="W127" i="2"/>
  <c r="BK127" i="2"/>
  <c r="N127" i="2"/>
  <c r="BE127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AA120" i="2" s="1"/>
  <c r="AA119" i="2" s="1"/>
  <c r="AA118" i="2" s="1"/>
  <c r="Y121" i="2"/>
  <c r="Y120" i="2" s="1"/>
  <c r="Y119" i="2" s="1"/>
  <c r="W121" i="2"/>
  <c r="W120" i="2" s="1"/>
  <c r="W119" i="2" s="1"/>
  <c r="W118" i="2" s="1"/>
  <c r="AU88" i="1" s="1"/>
  <c r="AU87" i="1" s="1"/>
  <c r="BK121" i="2"/>
  <c r="N121" i="2"/>
  <c r="BE121" i="2" s="1"/>
  <c r="F112" i="2"/>
  <c r="F110" i="2"/>
  <c r="M27" i="2"/>
  <c r="AS88" i="1"/>
  <c r="F80" i="2"/>
  <c r="F78" i="2"/>
  <c r="O20" i="2"/>
  <c r="E20" i="2"/>
  <c r="M115" i="2" s="1"/>
  <c r="M83" i="2"/>
  <c r="O19" i="2"/>
  <c r="O17" i="2"/>
  <c r="E17" i="2"/>
  <c r="M114" i="2" s="1"/>
  <c r="M82" i="2"/>
  <c r="O16" i="2"/>
  <c r="O14" i="2"/>
  <c r="E14" i="2"/>
  <c r="F115" i="2" s="1"/>
  <c r="F83" i="2"/>
  <c r="O13" i="2"/>
  <c r="O11" i="2"/>
  <c r="E11" i="2"/>
  <c r="F114" i="2" s="1"/>
  <c r="F82" i="2"/>
  <c r="O10" i="2"/>
  <c r="O8" i="2"/>
  <c r="M112" i="2" s="1"/>
  <c r="M80" i="2"/>
  <c r="AK27" i="1"/>
  <c r="AS87" i="1"/>
  <c r="AM83" i="1"/>
  <c r="L83" i="1"/>
  <c r="AM82" i="1"/>
  <c r="L82" i="1"/>
  <c r="AM80" i="1"/>
  <c r="L80" i="1"/>
  <c r="L78" i="1"/>
  <c r="L77" i="1"/>
  <c r="H33" i="2" l="1"/>
  <c r="BB88" i="1" s="1"/>
  <c r="BB87" i="1" s="1"/>
  <c r="W33" i="1" s="1"/>
  <c r="H34" i="2"/>
  <c r="BC88" i="1" s="1"/>
  <c r="BC87" i="1" s="1"/>
  <c r="AY87" i="1" s="1"/>
  <c r="BK144" i="2"/>
  <c r="N144" i="2" s="1"/>
  <c r="N91" i="2" s="1"/>
  <c r="BK120" i="2"/>
  <c r="M32" i="2"/>
  <c r="AW88" i="1" s="1"/>
  <c r="H35" i="2"/>
  <c r="BD88" i="1" s="1"/>
  <c r="BD87" i="1" s="1"/>
  <c r="W35" i="1" s="1"/>
  <c r="Y162" i="2"/>
  <c r="Y118" i="2" s="1"/>
  <c r="M31" i="2"/>
  <c r="AV88" i="1" s="1"/>
  <c r="H31" i="2"/>
  <c r="AZ88" i="1" s="1"/>
  <c r="AZ87" i="1" s="1"/>
  <c r="N120" i="2"/>
  <c r="N89" i="2" s="1"/>
  <c r="AX87" i="1"/>
  <c r="W34" i="1"/>
  <c r="N167" i="2"/>
  <c r="N96" i="2" s="1"/>
  <c r="BK162" i="2"/>
  <c r="N162" i="2" s="1"/>
  <c r="N94" i="2" s="1"/>
  <c r="H32" i="2"/>
  <c r="BA88" i="1" s="1"/>
  <c r="BA87" i="1" s="1"/>
  <c r="BK119" i="2" l="1"/>
  <c r="N119" i="2" s="1"/>
  <c r="N88" i="2" s="1"/>
  <c r="AT88" i="1"/>
  <c r="AW87" i="1"/>
  <c r="AK32" i="1" s="1"/>
  <c r="W32" i="1"/>
  <c r="BK118" i="2"/>
  <c r="N118" i="2" s="1"/>
  <c r="N87" i="2" s="1"/>
  <c r="W31" i="1"/>
  <c r="AV87" i="1"/>
  <c r="AK31" i="1" l="1"/>
  <c r="AT87" i="1"/>
  <c r="M26" i="2"/>
  <c r="M29" i="2" s="1"/>
  <c r="L102" i="2"/>
  <c r="AG88" i="1" l="1"/>
  <c r="L37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<sst xmlns="http://schemas.openxmlformats.org/spreadsheetml/2006/main" count="844" uniqueCount="254">
  <si>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</si>
  <si>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</si>
  <si>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</si>
  <si>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</si>
  <si>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</si>
  <si>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</si>
  <si>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</si>
  <si>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</si>
  <si>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</si>
  <si>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</si>
  <si>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</si>
  <si>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</si>
  <si>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</si>
  <si>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</si>
  <si>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</si>
  <si>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</si>
  <si>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000</t>
  </si>
  <si>
    <t>Stavba:</t>
  </si>
  <si>
    <t>Kalova, Kolín</t>
  </si>
  <si>
    <t>JKSO:</t>
  </si>
  <si>
    <t>CC-CZ:</t>
  </si>
  <si>
    <t>Místo:</t>
  </si>
  <si>
    <t>Kolín</t>
  </si>
  <si>
    <t>Datum:</t>
  </si>
  <si>
    <t>2. 11. 2018</t>
  </si>
  <si>
    <t>Objednatel: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</si>
  <si>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</si>
  <si>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</si>
  <si>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</si>
  <si>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</si>
  <si>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</si>
  <si>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</si>
  <si>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</si>
  <si>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</si>
  <si>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</si>
  <si>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</si>
  <si>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</si>
  <si>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</si>
  <si>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</si>
  <si>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</si>
  <si>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</si>
  <si>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</si>
  <si>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</si>
  <si>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</si>
  <si>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</si>
  <si>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</si>
  <si>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</si>
  <si>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</si>
  <si>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</si>
  <si>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</si>
  <si>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</si>
  <si>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</si>
  <si>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</si>
  <si>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</si>
  <si>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</si>
  <si>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</si>
  <si>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</si>
  <si>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</si>
  <si>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</si>
  <si>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</si>
  <si>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</si>
  <si>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</si>
  <si>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</si>
  <si>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</si>
  <si>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</si>
  <si>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</si>
  <si>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</si>
  <si>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</si>
  <si>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</si>
  <si>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</si>
  <si>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</si>
  <si>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</si>
  <si>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</si>
  <si>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</si>
  <si>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</si>
  <si>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{8944ed54-24f2-44aa-83b9-af8563baba31}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</si>
  <si>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</si>
  <si>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</si>
  <si>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</si>
  <si>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</si>
  <si>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</si>
  <si>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</si>
  <si>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</si>
  <si>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</si>
  <si>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</si>
  <si>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</si>
  <si>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</si>
  <si>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</si>
  <si>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</si>
  <si>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</si>
  <si>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</si>
  <si>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</si>
  <si>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</si>
  <si>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</si>
  <si>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</si>
  <si>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</si>
  <si>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</si>
  <si>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</si>
  <si>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</si>
  <si>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</si>
  <si>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</si>
  <si>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</si>
  <si>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</si>
  <si>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</si>
  <si>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</si>
  <si>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</si>
  <si>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</si>
  <si>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</si>
  <si>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</si>
  <si>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</si>
  <si>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</si>
  <si>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</si>
  <si>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</si>
  <si>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</si>
  <si>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</si>
  <si>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</si>
  <si>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</si>
  <si>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</si>
  <si>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</si>
  <si>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</si>
  <si>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</si>
  <si>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</si>
  <si>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</si>
  <si>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</si>
  <si>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</si>
  <si>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</si>
  <si>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113106111</t>
  </si>
  <si>
    <t>Rozebrání dlažeb z mozaiky komunikací pro pěší ručně</t>
  </si>
  <si>
    <t>m2</t>
  </si>
  <si>
    <t>4</t>
  </si>
  <si>
    <t>288479233</t>
  </si>
  <si>
    <t>74*(1+2)</t>
  </si>
  <si>
    <t>VV</t>
  </si>
  <si>
    <t>113106161</t>
  </si>
  <si>
    <t>Rozebrání dlažeb vozovek z drobných kostek s ložem z kameniva ručně</t>
  </si>
  <si>
    <t>610789397</t>
  </si>
  <si>
    <t>550-222</t>
  </si>
  <si>
    <t>3</t>
  </si>
  <si>
    <t>113107163</t>
  </si>
  <si>
    <t>Odstranění podkladu z kameniva drceného tl 300 mm strojně pl přes 50 do 200 m2</t>
  </si>
  <si>
    <t>335025460</t>
  </si>
  <si>
    <t>550</t>
  </si>
  <si>
    <t>113107171</t>
  </si>
  <si>
    <t>Odstranění podkladu z betonu prostého tl 150 mm strojně pl přes 50 do 200 m2</t>
  </si>
  <si>
    <t>-1943125857</t>
  </si>
  <si>
    <t>5</t>
  </si>
  <si>
    <t>113201112</t>
  </si>
  <si>
    <t>Vytrhání obrub silničních ležatých</t>
  </si>
  <si>
    <t>m</t>
  </si>
  <si>
    <t>-1385171026</t>
  </si>
  <si>
    <t>2*74+27</t>
  </si>
  <si>
    <t>6</t>
  </si>
  <si>
    <t>181951102</t>
  </si>
  <si>
    <t>Úprava pláně v hornině tř. 1 až 4 se zhutněním</t>
  </si>
  <si>
    <t>1769630454</t>
  </si>
  <si>
    <t>7</t>
  </si>
  <si>
    <t>564851114</t>
  </si>
  <si>
    <t>Podklad ze štěrkodrtě ŠD tl 180 mm</t>
  </si>
  <si>
    <t>-1945459568</t>
  </si>
  <si>
    <t>8</t>
  </si>
  <si>
    <t>567122114</t>
  </si>
  <si>
    <t>Podklad ze směsi stmelené cementem SC C 8/10 (KSC I) tl 150 mm</t>
  </si>
  <si>
    <t>1756143918</t>
  </si>
  <si>
    <t>9</t>
  </si>
  <si>
    <t>591241111</t>
  </si>
  <si>
    <t>Kladení dlažby z kostek drobných z kamene na MC tl 50 mm</t>
  </si>
  <si>
    <t>-1957079905</t>
  </si>
  <si>
    <t>10</t>
  </si>
  <si>
    <t>M</t>
  </si>
  <si>
    <t>58381007</t>
  </si>
  <si>
    <t>kostka dlažební žula drobná 8/10 - POUŽITA VYTĚŽENÁ + DOPLNĚNÍ NA CHODNÍKY</t>
  </si>
  <si>
    <t>1102234200</t>
  </si>
  <si>
    <t>222+328*0,2</t>
  </si>
  <si>
    <t>22</t>
  </si>
  <si>
    <t>597661112</t>
  </si>
  <si>
    <t>Rigol dlážděný do lože z betonu tl 100 mm z dlažebních kostek velkých</t>
  </si>
  <si>
    <t>-1295008978</t>
  </si>
  <si>
    <t>63*0,6</t>
  </si>
  <si>
    <t>11</t>
  </si>
  <si>
    <t>916241113</t>
  </si>
  <si>
    <t>Osazení obrubníku kamenného ležatého s boční opěrou do lože z betonu prostého</t>
  </si>
  <si>
    <t>-1781573673</t>
  </si>
  <si>
    <t>3*9</t>
  </si>
  <si>
    <t>12</t>
  </si>
  <si>
    <t>58380005</t>
  </si>
  <si>
    <t>obrubník kamenný přímý, žula, 20x25 (DOPLNĚNÍ STÁVAJÍCÍCH 10%)</t>
  </si>
  <si>
    <t>2059302136</t>
  </si>
  <si>
    <t>27</t>
  </si>
  <si>
    <t>13</t>
  </si>
  <si>
    <t>979071021</t>
  </si>
  <si>
    <t>Očištění dlažebních kostek drobných s původním spárováním kamenivem těženým při překopech ing sítí</t>
  </si>
  <si>
    <t>2145753932</t>
  </si>
  <si>
    <t>328</t>
  </si>
  <si>
    <t>23</t>
  </si>
  <si>
    <t>979071031</t>
  </si>
  <si>
    <t>Očištění dlažebních kostek mozaikových kamenivem těženým nebo MV při překopech ing sítí</t>
  </si>
  <si>
    <t>-1696216767</t>
  </si>
  <si>
    <t>222</t>
  </si>
  <si>
    <t>14</t>
  </si>
  <si>
    <t>997211521</t>
  </si>
  <si>
    <t>Vodorovná doprava vybouraných hmot po suchu na vzdálenost do 1 km</t>
  </si>
  <si>
    <t>t</t>
  </si>
  <si>
    <t>869794979</t>
  </si>
  <si>
    <t>997211529</t>
  </si>
  <si>
    <t>Příplatek ZKD 29 km u vodorovné dopravy vybouraných hmot</t>
  </si>
  <si>
    <t>-495879837</t>
  </si>
  <si>
    <t>16</t>
  </si>
  <si>
    <t>997211612</t>
  </si>
  <si>
    <t>Nakládání vybouraných hmot na dopravní prostředky pro vodorovnou dopravu</t>
  </si>
  <si>
    <t>1649425875</t>
  </si>
  <si>
    <t>17</t>
  </si>
  <si>
    <t>997221815</t>
  </si>
  <si>
    <t>Poplatek za uložení na skládce (skládkovné) stavebního odpadu betonového kód odpadu 170 101</t>
  </si>
  <si>
    <t>-1107121977</t>
  </si>
  <si>
    <t>19</t>
  </si>
  <si>
    <t>997221855</t>
  </si>
  <si>
    <t>Poplatek za uložení odpadu zeminy a kameniva na skládce (skládkovné)</t>
  </si>
  <si>
    <t>2113501980</t>
  </si>
  <si>
    <t>20</t>
  </si>
  <si>
    <t>998223011</t>
  </si>
  <si>
    <t>Přesun hmot pro pozemní komunikace s krytem dlážděným</t>
  </si>
  <si>
    <t>1201517004</t>
  </si>
  <si>
    <t>998225111</t>
  </si>
  <si>
    <t>Přesun hmot pro pozemní komunikace s krytem z kamene, monolitickým betonovým nebo živičným</t>
  </si>
  <si>
    <t>-190600864</t>
  </si>
  <si>
    <t>24</t>
  </si>
  <si>
    <t>010001000</t>
  </si>
  <si>
    <t>Průzkumné, geodetické a projektové práce</t>
  </si>
  <si>
    <t>…</t>
  </si>
  <si>
    <t>1024</t>
  </si>
  <si>
    <t>-1589978683</t>
  </si>
  <si>
    <t>25</t>
  </si>
  <si>
    <t>012002000</t>
  </si>
  <si>
    <t>Geodetické práce</t>
  </si>
  <si>
    <t>-1369960147</t>
  </si>
  <si>
    <t>26</t>
  </si>
  <si>
    <t>013002000</t>
  </si>
  <si>
    <t>Projektové práce</t>
  </si>
  <si>
    <t>-1519663338</t>
  </si>
  <si>
    <t>030001000</t>
  </si>
  <si>
    <t>Zařízení staveniště</t>
  </si>
  <si>
    <t>146094841</t>
  </si>
  <si>
    <t>28</t>
  </si>
  <si>
    <t>043002000</t>
  </si>
  <si>
    <t>Zkoušky a ostatní měření</t>
  </si>
  <si>
    <t>-254706257</t>
  </si>
  <si>
    <t>29</t>
  </si>
  <si>
    <t>049002000</t>
  </si>
  <si>
    <t>Ostatní inženýrská činnost</t>
  </si>
  <si>
    <t>1813729195</t>
  </si>
  <si>
    <t>30</t>
  </si>
  <si>
    <t>090001000</t>
  </si>
  <si>
    <t>DIO,DIR</t>
  </si>
  <si>
    <t>-1915826945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</si>
</sst>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R2" s="192" t="s">
        <v>8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166" t="s">
        <v>12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24"/>
      <c r="AS4" s="18" t="s">
        <v>13</v>
      </c>
      <c r="BS4" s="19" t="s">
        <v>14</v>
      </c>
    </row>
    <row r="5" spans="1:73" ht="14.45" customHeight="1">
      <c r="B5" s="23"/>
      <c r="C5" s="25"/>
      <c r="D5" s="26" t="s">
        <v>15</v>
      </c>
      <c r="E5" s="25"/>
      <c r="F5" s="25"/>
      <c r="G5" s="25"/>
      <c r="H5" s="25"/>
      <c r="I5" s="25"/>
      <c r="J5" s="25"/>
      <c r="K5" s="190" t="s">
        <v>16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17</v>
      </c>
      <c r="E6" s="25"/>
      <c r="F6" s="25"/>
      <c r="G6" s="25"/>
      <c r="H6" s="25"/>
      <c r="I6" s="25"/>
      <c r="J6" s="25"/>
      <c r="K6" s="191" t="s">
        <v>18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25"/>
      <c r="AQ6" s="24"/>
      <c r="BS6" s="19" t="s">
        <v>9</v>
      </c>
    </row>
    <row r="7" spans="1:73" ht="14.45" customHeight="1">
      <c r="B7" s="23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7" t="s">
        <v>24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27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28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4"/>
      <c r="BS17" s="19" t="s">
        <v>31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9</v>
      </c>
    </row>
    <row r="19" spans="2:71" ht="14.45" customHeight="1">
      <c r="B19" s="23"/>
      <c r="C19" s="25"/>
      <c r="D19" s="29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4"/>
      <c r="BS19" s="19" t="s">
        <v>9</v>
      </c>
    </row>
    <row r="20" spans="2:71" ht="18.399999999999999" customHeight="1">
      <c r="B20" s="23"/>
      <c r="C20" s="25"/>
      <c r="D20" s="25"/>
      <c r="E20" s="27" t="s">
        <v>27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73" t="s">
        <v>5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74">
        <f>ROUND(AG87,2)</f>
        <v>0</v>
      </c>
      <c r="AL26" s="175"/>
      <c r="AM26" s="175"/>
      <c r="AN26" s="175"/>
      <c r="AO26" s="175"/>
      <c r="AP26" s="25"/>
      <c r="AQ26" s="24"/>
    </row>
    <row r="27" spans="2:71" ht="14.45" customHeight="1">
      <c r="B27" s="23"/>
      <c r="C27" s="25"/>
      <c r="D27" s="31" t="s">
        <v>35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74">
        <f>ROUND(AG90,2)</f>
        <v>0</v>
      </c>
      <c r="AL27" s="174"/>
      <c r="AM27" s="174"/>
      <c r="AN27" s="174"/>
      <c r="AO27" s="174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76">
        <f>ROUND(AK26+AK27,2)</f>
        <v>0</v>
      </c>
      <c r="AL29" s="177"/>
      <c r="AM29" s="177"/>
      <c r="AN29" s="177"/>
      <c r="AO29" s="177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37</v>
      </c>
      <c r="E31" s="38"/>
      <c r="F31" s="39" t="s">
        <v>38</v>
      </c>
      <c r="G31" s="38"/>
      <c r="H31" s="38"/>
      <c r="I31" s="38"/>
      <c r="J31" s="38"/>
      <c r="K31" s="38"/>
      <c r="L31" s="194">
        <v>0.21</v>
      </c>
      <c r="M31" s="160"/>
      <c r="N31" s="160"/>
      <c r="O31" s="160"/>
      <c r="P31" s="38"/>
      <c r="Q31" s="38"/>
      <c r="R31" s="38"/>
      <c r="S31" s="38"/>
      <c r="T31" s="41" t="s">
        <v>39</v>
      </c>
      <c r="U31" s="38"/>
      <c r="V31" s="38"/>
      <c r="W31" s="159">
        <f>ROUND(AZ87+SUM(CD91),2)</f>
        <v>0</v>
      </c>
      <c r="X31" s="160"/>
      <c r="Y31" s="160"/>
      <c r="Z31" s="160"/>
      <c r="AA31" s="160"/>
      <c r="AB31" s="160"/>
      <c r="AC31" s="160"/>
      <c r="AD31" s="160"/>
      <c r="AE31" s="160"/>
      <c r="AF31" s="38"/>
      <c r="AG31" s="38"/>
      <c r="AH31" s="38"/>
      <c r="AI31" s="38"/>
      <c r="AJ31" s="38"/>
      <c r="AK31" s="159">
        <f>ROUND(AV87+SUM(BY91),2)</f>
        <v>0</v>
      </c>
      <c r="AL31" s="160"/>
      <c r="AM31" s="160"/>
      <c r="AN31" s="160"/>
      <c r="AO31" s="160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40</v>
      </c>
      <c r="G32" s="38"/>
      <c r="H32" s="38"/>
      <c r="I32" s="38"/>
      <c r="J32" s="38"/>
      <c r="K32" s="38"/>
      <c r="L32" s="194">
        <v>0.15</v>
      </c>
      <c r="M32" s="160"/>
      <c r="N32" s="160"/>
      <c r="O32" s="160"/>
      <c r="P32" s="38"/>
      <c r="Q32" s="38"/>
      <c r="R32" s="38"/>
      <c r="S32" s="38"/>
      <c r="T32" s="41" t="s">
        <v>39</v>
      </c>
      <c r="U32" s="38"/>
      <c r="V32" s="38"/>
      <c r="W32" s="159">
        <f>ROUND(BA87+SUM(CE91),2)</f>
        <v>0</v>
      </c>
      <c r="X32" s="160"/>
      <c r="Y32" s="160"/>
      <c r="Z32" s="160"/>
      <c r="AA32" s="160"/>
      <c r="AB32" s="160"/>
      <c r="AC32" s="160"/>
      <c r="AD32" s="160"/>
      <c r="AE32" s="160"/>
      <c r="AF32" s="38"/>
      <c r="AG32" s="38"/>
      <c r="AH32" s="38"/>
      <c r="AI32" s="38"/>
      <c r="AJ32" s="38"/>
      <c r="AK32" s="159">
        <f>ROUND(AW87+SUM(BZ91),2)</f>
        <v>0</v>
      </c>
      <c r="AL32" s="160"/>
      <c r="AM32" s="160"/>
      <c r="AN32" s="160"/>
      <c r="AO32" s="160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41</v>
      </c>
      <c r="G33" s="38"/>
      <c r="H33" s="38"/>
      <c r="I33" s="38"/>
      <c r="J33" s="38"/>
      <c r="K33" s="38"/>
      <c r="L33" s="194">
        <v>0.21</v>
      </c>
      <c r="M33" s="160"/>
      <c r="N33" s="160"/>
      <c r="O33" s="160"/>
      <c r="P33" s="38"/>
      <c r="Q33" s="38"/>
      <c r="R33" s="38"/>
      <c r="S33" s="38"/>
      <c r="T33" s="41" t="s">
        <v>39</v>
      </c>
      <c r="U33" s="38"/>
      <c r="V33" s="38"/>
      <c r="W33" s="159">
        <f>ROUND(BB87+SUM(CF91),2)</f>
        <v>0</v>
      </c>
      <c r="X33" s="160"/>
      <c r="Y33" s="160"/>
      <c r="Z33" s="160"/>
      <c r="AA33" s="160"/>
      <c r="AB33" s="160"/>
      <c r="AC33" s="160"/>
      <c r="AD33" s="160"/>
      <c r="AE33" s="160"/>
      <c r="AF33" s="38"/>
      <c r="AG33" s="38"/>
      <c r="AH33" s="38"/>
      <c r="AI33" s="38"/>
      <c r="AJ33" s="38"/>
      <c r="AK33" s="159">
        <v>0</v>
      </c>
      <c r="AL33" s="160"/>
      <c r="AM33" s="160"/>
      <c r="AN33" s="160"/>
      <c r="AO33" s="160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42</v>
      </c>
      <c r="G34" s="38"/>
      <c r="H34" s="38"/>
      <c r="I34" s="38"/>
      <c r="J34" s="38"/>
      <c r="K34" s="38"/>
      <c r="L34" s="194">
        <v>0.15</v>
      </c>
      <c r="M34" s="160"/>
      <c r="N34" s="160"/>
      <c r="O34" s="160"/>
      <c r="P34" s="38"/>
      <c r="Q34" s="38"/>
      <c r="R34" s="38"/>
      <c r="S34" s="38"/>
      <c r="T34" s="41" t="s">
        <v>39</v>
      </c>
      <c r="U34" s="38"/>
      <c r="V34" s="38"/>
      <c r="W34" s="159">
        <f>ROUND(BC87+SUM(CG91),2)</f>
        <v>0</v>
      </c>
      <c r="X34" s="160"/>
      <c r="Y34" s="160"/>
      <c r="Z34" s="160"/>
      <c r="AA34" s="160"/>
      <c r="AB34" s="160"/>
      <c r="AC34" s="160"/>
      <c r="AD34" s="160"/>
      <c r="AE34" s="160"/>
      <c r="AF34" s="38"/>
      <c r="AG34" s="38"/>
      <c r="AH34" s="38"/>
      <c r="AI34" s="38"/>
      <c r="AJ34" s="38"/>
      <c r="AK34" s="159">
        <v>0</v>
      </c>
      <c r="AL34" s="160"/>
      <c r="AM34" s="160"/>
      <c r="AN34" s="160"/>
      <c r="AO34" s="160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43</v>
      </c>
      <c r="G35" s="38"/>
      <c r="H35" s="38"/>
      <c r="I35" s="38"/>
      <c r="J35" s="38"/>
      <c r="K35" s="38"/>
      <c r="L35" s="194">
        <v>0</v>
      </c>
      <c r="M35" s="160"/>
      <c r="N35" s="160"/>
      <c r="O35" s="160"/>
      <c r="P35" s="38"/>
      <c r="Q35" s="38"/>
      <c r="R35" s="38"/>
      <c r="S35" s="38"/>
      <c r="T35" s="41" t="s">
        <v>39</v>
      </c>
      <c r="U35" s="38"/>
      <c r="V35" s="38"/>
      <c r="W35" s="159">
        <f>ROUND(BD87+SUM(CH91),2)</f>
        <v>0</v>
      </c>
      <c r="X35" s="160"/>
      <c r="Y35" s="160"/>
      <c r="Z35" s="160"/>
      <c r="AA35" s="160"/>
      <c r="AB35" s="160"/>
      <c r="AC35" s="160"/>
      <c r="AD35" s="160"/>
      <c r="AE35" s="160"/>
      <c r="AF35" s="38"/>
      <c r="AG35" s="38"/>
      <c r="AH35" s="38"/>
      <c r="AI35" s="38"/>
      <c r="AJ35" s="38"/>
      <c r="AK35" s="159">
        <v>0</v>
      </c>
      <c r="AL35" s="160"/>
      <c r="AM35" s="160"/>
      <c r="AN35" s="160"/>
      <c r="AO35" s="160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44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45</v>
      </c>
      <c r="U37" s="45"/>
      <c r="V37" s="45"/>
      <c r="W37" s="45"/>
      <c r="X37" s="161" t="s">
        <v>46</v>
      </c>
      <c r="Y37" s="162"/>
      <c r="Z37" s="162"/>
      <c r="AA37" s="162"/>
      <c r="AB37" s="162"/>
      <c r="AC37" s="45"/>
      <c r="AD37" s="45"/>
      <c r="AE37" s="45"/>
      <c r="AF37" s="45"/>
      <c r="AG37" s="45"/>
      <c r="AH37" s="45"/>
      <c r="AI37" s="45"/>
      <c r="AJ37" s="45"/>
      <c r="AK37" s="163">
        <f>SUM(AK29:AK35)</f>
        <v>0</v>
      </c>
      <c r="AL37" s="162"/>
      <c r="AM37" s="162"/>
      <c r="AN37" s="162"/>
      <c r="AO37" s="164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48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49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50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49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50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51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52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49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50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49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50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66" t="s">
        <v>53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34"/>
    </row>
    <row r="77" spans="2:43" s="3" customFormat="1" ht="14.45" customHeight="1">
      <c r="B77" s="62"/>
      <c r="C77" s="29" t="s">
        <v>15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000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17</v>
      </c>
      <c r="D78" s="67"/>
      <c r="E78" s="67"/>
      <c r="F78" s="67"/>
      <c r="G78" s="67"/>
      <c r="H78" s="67"/>
      <c r="I78" s="67"/>
      <c r="J78" s="67"/>
      <c r="K78" s="67"/>
      <c r="L78" s="168" t="str">
        <f>K6</f>
        <v>Kalova, Kolín</v>
      </c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21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Kolín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23</v>
      </c>
      <c r="AJ80" s="33"/>
      <c r="AK80" s="33"/>
      <c r="AL80" s="33"/>
      <c r="AM80" s="70" t="str">
        <f>IF(AN8= "","",AN8)</f>
        <v>2. 11. 2018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25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30</v>
      </c>
      <c r="AJ82" s="33"/>
      <c r="AK82" s="33"/>
      <c r="AL82" s="33"/>
      <c r="AM82" s="179" t="str">
        <f>IF(E17="","",E17)</f>
        <v xml:space="preserve"> </v>
      </c>
      <c r="AN82" s="179"/>
      <c r="AO82" s="179"/>
      <c r="AP82" s="179"/>
      <c r="AQ82" s="34"/>
      <c r="AS82" s="180" t="s">
        <v>54</v>
      </c>
      <c r="AT82" s="181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29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32</v>
      </c>
      <c r="AJ83" s="33"/>
      <c r="AK83" s="33"/>
      <c r="AL83" s="33"/>
      <c r="AM83" s="179" t="str">
        <f>IF(E20="","",E20)</f>
        <v xml:space="preserve"> </v>
      </c>
      <c r="AN83" s="179"/>
      <c r="AO83" s="179"/>
      <c r="AP83" s="179"/>
      <c r="AQ83" s="34"/>
      <c r="AS83" s="182"/>
      <c r="AT83" s="183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2"/>
      <c r="AT84" s="183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70" t="s">
        <v>55</v>
      </c>
      <c r="D85" s="171"/>
      <c r="E85" s="171"/>
      <c r="F85" s="171"/>
      <c r="G85" s="171"/>
      <c r="H85" s="72"/>
      <c r="I85" s="172" t="s">
        <v>56</v>
      </c>
      <c r="J85" s="171"/>
      <c r="K85" s="171"/>
      <c r="L85" s="171"/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2" t="s">
        <v>57</v>
      </c>
      <c r="AH85" s="171"/>
      <c r="AI85" s="171"/>
      <c r="AJ85" s="171"/>
      <c r="AK85" s="171"/>
      <c r="AL85" s="171"/>
      <c r="AM85" s="171"/>
      <c r="AN85" s="172" t="s">
        <v>58</v>
      </c>
      <c r="AO85" s="171"/>
      <c r="AP85" s="184"/>
      <c r="AQ85" s="34"/>
      <c r="AS85" s="73" t="s">
        <v>59</v>
      </c>
      <c r="AT85" s="74" t="s">
        <v>60</v>
      </c>
      <c r="AU85" s="74" t="s">
        <v>61</v>
      </c>
      <c r="AV85" s="74" t="s">
        <v>62</v>
      </c>
      <c r="AW85" s="74" t="s">
        <v>63</v>
      </c>
      <c r="AX85" s="74" t="s">
        <v>64</v>
      </c>
      <c r="AY85" s="74" t="s">
        <v>65</v>
      </c>
      <c r="AZ85" s="74" t="s">
        <v>66</v>
      </c>
      <c r="BA85" s="74" t="s">
        <v>67</v>
      </c>
      <c r="BB85" s="74" t="s">
        <v>68</v>
      </c>
      <c r="BC85" s="74" t="s">
        <v>69</v>
      </c>
      <c r="BD85" s="75" t="s">
        <v>70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71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7">
        <f>ROUND(AG88,2)</f>
        <v>0</v>
      </c>
      <c r="AH87" s="187"/>
      <c r="AI87" s="187"/>
      <c r="AJ87" s="187"/>
      <c r="AK87" s="187"/>
      <c r="AL87" s="187"/>
      <c r="AM87" s="187"/>
      <c r="AN87" s="165">
        <f>SUM(AG87,AT87)</f>
        <v>0</v>
      </c>
      <c r="AO87" s="165"/>
      <c r="AP87" s="165"/>
      <c r="AQ87" s="68"/>
      <c r="AS87" s="79">
        <f>ROUND(AS88,2)</f>
        <v>0</v>
      </c>
      <c r="AT87" s="80">
        <f>ROUND(SUM(AV87:AW87),2)</f>
        <v>0</v>
      </c>
      <c r="AU87" s="81">
        <f>ROUND(AU88,5)</f>
        <v>2074.0392099999999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72</v>
      </c>
      <c r="BT87" s="83" t="s">
        <v>73</v>
      </c>
      <c r="BV87" s="83" t="s">
        <v>74</v>
      </c>
      <c r="BW87" s="83" t="s">
        <v>75</v>
      </c>
      <c r="BX87" s="83" t="s">
        <v>76</v>
      </c>
    </row>
    <row r="88" spans="1:76" s="5" customFormat="1" ht="16.5" customHeight="1">
      <c r="A88" s="84" t="s">
        <v>77</v>
      </c>
      <c r="B88" s="85"/>
      <c r="C88" s="86"/>
      <c r="D88" s="158" t="s">
        <v>16</v>
      </c>
      <c r="E88" s="158"/>
      <c r="F88" s="158"/>
      <c r="G88" s="158"/>
      <c r="H88" s="158"/>
      <c r="I88" s="87"/>
      <c r="J88" s="158" t="s">
        <v>18</v>
      </c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85">
        <f>'000 - Kalova, Kolín'!M29</f>
        <v>0</v>
      </c>
      <c r="AH88" s="186"/>
      <c r="AI88" s="186"/>
      <c r="AJ88" s="186"/>
      <c r="AK88" s="186"/>
      <c r="AL88" s="186"/>
      <c r="AM88" s="186"/>
      <c r="AN88" s="185">
        <f>SUM(AG88,AT88)</f>
        <v>0</v>
      </c>
      <c r="AO88" s="186"/>
      <c r="AP88" s="186"/>
      <c r="AQ88" s="88"/>
      <c r="AS88" s="89">
        <f>'000 - Kalova, Kolín'!M27</f>
        <v>0</v>
      </c>
      <c r="AT88" s="90">
        <f>ROUND(SUM(AV88:AW88),2)</f>
        <v>0</v>
      </c>
      <c r="AU88" s="91">
        <f>'000 - Kalova, Kolín'!W118</f>
        <v>2074.0392139999999</v>
      </c>
      <c r="AV88" s="90">
        <f>'000 - Kalova, Kolín'!M31</f>
        <v>0</v>
      </c>
      <c r="AW88" s="90">
        <f>'000 - Kalova, Kolín'!M32</f>
        <v>0</v>
      </c>
      <c r="AX88" s="90">
        <f>'000 - Kalova, Kolín'!M33</f>
        <v>0</v>
      </c>
      <c r="AY88" s="90">
        <f>'000 - Kalova, Kolín'!M34</f>
        <v>0</v>
      </c>
      <c r="AZ88" s="90">
        <f>'000 - Kalova, Kolín'!H31</f>
        <v>0</v>
      </c>
      <c r="BA88" s="90">
        <f>'000 - Kalova, Kolín'!H32</f>
        <v>0</v>
      </c>
      <c r="BB88" s="90">
        <f>'000 - Kalova, Kolín'!H33</f>
        <v>0</v>
      </c>
      <c r="BC88" s="90">
        <f>'000 - Kalova, Kolín'!H34</f>
        <v>0</v>
      </c>
      <c r="BD88" s="92">
        <f>'000 - Kalova, Kolín'!H35</f>
        <v>0</v>
      </c>
      <c r="BT88" s="93" t="s">
        <v>78</v>
      </c>
      <c r="BU88" s="93" t="s">
        <v>79</v>
      </c>
      <c r="BV88" s="93" t="s">
        <v>74</v>
      </c>
      <c r="BW88" s="93" t="s">
        <v>75</v>
      </c>
      <c r="BX88" s="93" t="s">
        <v>76</v>
      </c>
    </row>
    <row r="89" spans="1:76">
      <c r="B89" s="23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4"/>
    </row>
    <row r="90" spans="1:76" s="1" customFormat="1" ht="30" customHeight="1">
      <c r="B90" s="32"/>
      <c r="C90" s="77" t="s">
        <v>80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165">
        <v>0</v>
      </c>
      <c r="AH90" s="165"/>
      <c r="AI90" s="165"/>
      <c r="AJ90" s="165"/>
      <c r="AK90" s="165"/>
      <c r="AL90" s="165"/>
      <c r="AM90" s="165"/>
      <c r="AN90" s="165">
        <v>0</v>
      </c>
      <c r="AO90" s="165"/>
      <c r="AP90" s="165"/>
      <c r="AQ90" s="34"/>
      <c r="AS90" s="73" t="s">
        <v>81</v>
      </c>
      <c r="AT90" s="74" t="s">
        <v>82</v>
      </c>
      <c r="AU90" s="74" t="s">
        <v>37</v>
      </c>
      <c r="AV90" s="75" t="s">
        <v>60</v>
      </c>
    </row>
    <row r="91" spans="1:76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4"/>
      <c r="AS91" s="94"/>
      <c r="AT91" s="53"/>
      <c r="AU91" s="53"/>
      <c r="AV91" s="55"/>
    </row>
    <row r="92" spans="1:76" s="1" customFormat="1" ht="30" customHeight="1">
      <c r="B92" s="32"/>
      <c r="C92" s="95" t="s">
        <v>83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4"/>
    </row>
    <row r="93" spans="1:76" s="1" customFormat="1" ht="6.95" customHeight="1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mergeCells count="45">
    <mergeCell ref="L33:O33"/>
    <mergeCell ref="L31:O31"/>
    <mergeCell ref="L32:O32"/>
    <mergeCell ref="L34:O34"/>
    <mergeCell ref="C2:AP2"/>
    <mergeCell ref="C4:AP4"/>
    <mergeCell ref="K5:AO5"/>
    <mergeCell ref="K6:AO6"/>
    <mergeCell ref="AR2:BE2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L35:O35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000 - Kalova, Kolín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74"/>
  <sheetViews>
    <sheetView showGridLines="0" tabSelected="1" workbookViewId="0">
      <pane ySplit="1" topLeftCell="A2" activePane="bottomLeft" state="frozen"/>
      <selection pane="bottomLeft" activeCell="L145" sqref="L145:M14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2"/>
      <c r="C1" s="12"/>
      <c r="D1" s="13" t="s">
        <v>1</v>
      </c>
      <c r="E1" s="12"/>
      <c r="F1" s="14" t="s">
        <v>84</v>
      </c>
      <c r="G1" s="14"/>
      <c r="H1" s="197" t="s">
        <v>85</v>
      </c>
      <c r="I1" s="197"/>
      <c r="J1" s="197"/>
      <c r="K1" s="197"/>
      <c r="L1" s="14" t="s">
        <v>86</v>
      </c>
      <c r="M1" s="12"/>
      <c r="N1" s="12"/>
      <c r="O1" s="13" t="s">
        <v>87</v>
      </c>
      <c r="P1" s="12"/>
      <c r="Q1" s="12"/>
      <c r="R1" s="12"/>
      <c r="S1" s="14" t="s">
        <v>88</v>
      </c>
      <c r="T1" s="14"/>
      <c r="U1" s="97"/>
      <c r="V1" s="9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88" t="s">
        <v>7</v>
      </c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S2" s="192" t="s">
        <v>8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T2" s="19" t="s">
        <v>75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89</v>
      </c>
    </row>
    <row r="4" spans="1:66" ht="36.950000000000003" customHeight="1">
      <c r="B4" s="23"/>
      <c r="C4" s="166" t="s">
        <v>90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4"/>
      <c r="T4" s="18" t="s">
        <v>13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s="1" customFormat="1" ht="32.85" customHeight="1">
      <c r="B6" s="32"/>
      <c r="C6" s="33"/>
      <c r="D6" s="28" t="s">
        <v>17</v>
      </c>
      <c r="E6" s="33"/>
      <c r="F6" s="191" t="s">
        <v>18</v>
      </c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33"/>
      <c r="R6" s="34"/>
    </row>
    <row r="7" spans="1:66" s="1" customFormat="1" ht="14.45" customHeight="1">
      <c r="B7" s="32"/>
      <c r="C7" s="33"/>
      <c r="D7" s="29" t="s">
        <v>19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20</v>
      </c>
      <c r="N7" s="33"/>
      <c r="O7" s="27" t="s">
        <v>5</v>
      </c>
      <c r="P7" s="33"/>
      <c r="Q7" s="33"/>
      <c r="R7" s="34"/>
    </row>
    <row r="8" spans="1:66" s="1" customFormat="1" ht="14.45" customHeight="1">
      <c r="B8" s="32"/>
      <c r="C8" s="33"/>
      <c r="D8" s="29" t="s">
        <v>21</v>
      </c>
      <c r="E8" s="33"/>
      <c r="F8" s="27" t="s">
        <v>22</v>
      </c>
      <c r="G8" s="33"/>
      <c r="H8" s="33"/>
      <c r="I8" s="33"/>
      <c r="J8" s="33"/>
      <c r="K8" s="33"/>
      <c r="L8" s="33"/>
      <c r="M8" s="29" t="s">
        <v>23</v>
      </c>
      <c r="N8" s="33"/>
      <c r="O8" s="199" t="str">
        <f>'Rekapitulace stavby'!AN8</f>
        <v>2. 11. 2018</v>
      </c>
      <c r="P8" s="199"/>
      <c r="Q8" s="33"/>
      <c r="R8" s="34"/>
    </row>
    <row r="9" spans="1:66" s="1" customFormat="1" ht="10.9" customHeight="1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5" customHeight="1">
      <c r="B10" s="32"/>
      <c r="C10" s="33"/>
      <c r="D10" s="29" t="s">
        <v>25</v>
      </c>
      <c r="E10" s="33"/>
      <c r="F10" s="33"/>
      <c r="G10" s="33"/>
      <c r="H10" s="33"/>
      <c r="I10" s="33"/>
      <c r="J10" s="33"/>
      <c r="K10" s="33"/>
      <c r="L10" s="33"/>
      <c r="M10" s="29" t="s">
        <v>26</v>
      </c>
      <c r="N10" s="33"/>
      <c r="O10" s="190" t="str">
        <f>IF('Rekapitulace stavby'!AN10="","",'Rekapitulace stavby'!AN10)</f>
        <v/>
      </c>
      <c r="P10" s="190"/>
      <c r="Q10" s="33"/>
      <c r="R10" s="34"/>
    </row>
    <row r="11" spans="1:66" s="1" customFormat="1" ht="18" customHeight="1">
      <c r="B11" s="32"/>
      <c r="C11" s="33"/>
      <c r="D11" s="33"/>
      <c r="E11" s="27" t="str">
        <f>IF('Rekapitulace stavby'!E11="","",'Rekapitulace stavby'!E11)</f>
        <v xml:space="preserve"> </v>
      </c>
      <c r="F11" s="33"/>
      <c r="G11" s="33"/>
      <c r="H11" s="33"/>
      <c r="I11" s="33"/>
      <c r="J11" s="33"/>
      <c r="K11" s="33"/>
      <c r="L11" s="33"/>
      <c r="M11" s="29" t="s">
        <v>28</v>
      </c>
      <c r="N11" s="33"/>
      <c r="O11" s="190" t="str">
        <f>IF('Rekapitulace stavby'!AN11="","",'Rekapitulace stavby'!AN11)</f>
        <v/>
      </c>
      <c r="P11" s="190"/>
      <c r="Q11" s="33"/>
      <c r="R11" s="34"/>
    </row>
    <row r="12" spans="1:66" s="1" customFormat="1" ht="6.95" customHeight="1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5" customHeight="1">
      <c r="B13" s="32"/>
      <c r="C13" s="33"/>
      <c r="D13" s="29" t="s">
        <v>29</v>
      </c>
      <c r="E13" s="33"/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90" t="str">
        <f>IF('Rekapitulace stavby'!AN13="","",'Rekapitulace stavby'!AN13)</f>
        <v/>
      </c>
      <c r="P13" s="190"/>
      <c r="Q13" s="33"/>
      <c r="R13" s="34"/>
    </row>
    <row r="14" spans="1:66" s="1" customFormat="1" ht="18" customHeight="1">
      <c r="B14" s="32"/>
      <c r="C14" s="33"/>
      <c r="D14" s="33"/>
      <c r="E14" s="27" t="str">
        <f>IF('Rekapitulace stavby'!E14="","",'Rekapitulace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28</v>
      </c>
      <c r="N14" s="33"/>
      <c r="O14" s="190" t="str">
        <f>IF('Rekapitulace stavby'!AN14="","",'Rekapitulace stavby'!AN14)</f>
        <v/>
      </c>
      <c r="P14" s="190"/>
      <c r="Q14" s="33"/>
      <c r="R14" s="34"/>
    </row>
    <row r="15" spans="1:66" s="1" customFormat="1" ht="6.95" customHeight="1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5" customHeight="1">
      <c r="B16" s="32"/>
      <c r="C16" s="33"/>
      <c r="D16" s="29" t="s">
        <v>30</v>
      </c>
      <c r="E16" s="33"/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90" t="str">
        <f>IF('Rekapitulace stavby'!AN16="","",'Rekapitulace stavby'!AN16)</f>
        <v/>
      </c>
      <c r="P16" s="190"/>
      <c r="Q16" s="33"/>
      <c r="R16" s="34"/>
    </row>
    <row r="17" spans="2:18" s="1" customFormat="1" ht="18" customHeight="1">
      <c r="B17" s="32"/>
      <c r="C17" s="33"/>
      <c r="D17" s="33"/>
      <c r="E17" s="27" t="str">
        <f>IF('Rekapitulace stavby'!E17="","",'Rekapitulace stavby'!E17)</f>
        <v xml:space="preserve"> </v>
      </c>
      <c r="F17" s="33"/>
      <c r="G17" s="33"/>
      <c r="H17" s="33"/>
      <c r="I17" s="33"/>
      <c r="J17" s="33"/>
      <c r="K17" s="33"/>
      <c r="L17" s="33"/>
      <c r="M17" s="29" t="s">
        <v>28</v>
      </c>
      <c r="N17" s="33"/>
      <c r="O17" s="190" t="str">
        <f>IF('Rekapitulace stavby'!AN17="","",'Rekapitulace stavby'!AN17)</f>
        <v/>
      </c>
      <c r="P17" s="190"/>
      <c r="Q17" s="33"/>
      <c r="R17" s="34"/>
    </row>
    <row r="18" spans="2:18" s="1" customFormat="1" ht="6.95" customHeight="1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5" customHeight="1">
      <c r="B19" s="32"/>
      <c r="C19" s="33"/>
      <c r="D19" s="29" t="s">
        <v>32</v>
      </c>
      <c r="E19" s="33"/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90" t="str">
        <f>IF('Rekapitulace stavby'!AN19="","",'Rekapitulace stavby'!AN19)</f>
        <v/>
      </c>
      <c r="P19" s="190"/>
      <c r="Q19" s="33"/>
      <c r="R19" s="34"/>
    </row>
    <row r="20" spans="2:18" s="1" customFormat="1" ht="18" customHeight="1">
      <c r="B20" s="32"/>
      <c r="C20" s="33"/>
      <c r="D20" s="33"/>
      <c r="E20" s="27" t="str">
        <f>IF('Rekapitulace stavby'!E20="","",'Rekapitulace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28</v>
      </c>
      <c r="N20" s="33"/>
      <c r="O20" s="190" t="str">
        <f>IF('Rekapitulace stavby'!AN20="","",'Rekapitulace stavby'!AN20)</f>
        <v/>
      </c>
      <c r="P20" s="190"/>
      <c r="Q20" s="33"/>
      <c r="R20" s="34"/>
    </row>
    <row r="21" spans="2:18" s="1" customFormat="1" ht="6.95" customHeight="1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5" customHeight="1">
      <c r="B22" s="32"/>
      <c r="C22" s="33"/>
      <c r="D22" s="29" t="s">
        <v>33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6.5" customHeight="1">
      <c r="B23" s="32"/>
      <c r="C23" s="33"/>
      <c r="D23" s="33"/>
      <c r="E23" s="173" t="s">
        <v>5</v>
      </c>
      <c r="F23" s="173"/>
      <c r="G23" s="173"/>
      <c r="H23" s="173"/>
      <c r="I23" s="173"/>
      <c r="J23" s="173"/>
      <c r="K23" s="173"/>
      <c r="L23" s="173"/>
      <c r="M23" s="33"/>
      <c r="N23" s="33"/>
      <c r="O23" s="33"/>
      <c r="P23" s="33"/>
      <c r="Q23" s="33"/>
      <c r="R23" s="34"/>
    </row>
    <row r="24" spans="2:18" s="1" customFormat="1" ht="6.95" customHeight="1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5" customHeight="1">
      <c r="B26" s="32"/>
      <c r="C26" s="33"/>
      <c r="D26" s="98" t="s">
        <v>91</v>
      </c>
      <c r="E26" s="33"/>
      <c r="F26" s="33"/>
      <c r="G26" s="33"/>
      <c r="H26" s="33"/>
      <c r="I26" s="33"/>
      <c r="J26" s="33"/>
      <c r="K26" s="33"/>
      <c r="L26" s="33"/>
      <c r="M26" s="174">
        <f>N87</f>
        <v>0</v>
      </c>
      <c r="N26" s="174"/>
      <c r="O26" s="174"/>
      <c r="P26" s="174"/>
      <c r="Q26" s="33"/>
      <c r="R26" s="34"/>
    </row>
    <row r="27" spans="2:18" s="1" customFormat="1" ht="14.45" customHeight="1">
      <c r="B27" s="32"/>
      <c r="C27" s="33"/>
      <c r="D27" s="31" t="s">
        <v>92</v>
      </c>
      <c r="E27" s="33"/>
      <c r="F27" s="33"/>
      <c r="G27" s="33"/>
      <c r="H27" s="33"/>
      <c r="I27" s="33"/>
      <c r="J27" s="33"/>
      <c r="K27" s="33"/>
      <c r="L27" s="33"/>
      <c r="M27" s="174">
        <f>N100</f>
        <v>0</v>
      </c>
      <c r="N27" s="174"/>
      <c r="O27" s="174"/>
      <c r="P27" s="174"/>
      <c r="Q27" s="33"/>
      <c r="R27" s="34"/>
    </row>
    <row r="28" spans="2:18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>
      <c r="B29" s="32"/>
      <c r="C29" s="33"/>
      <c r="D29" s="99" t="s">
        <v>36</v>
      </c>
      <c r="E29" s="33"/>
      <c r="F29" s="33"/>
      <c r="G29" s="33"/>
      <c r="H29" s="33"/>
      <c r="I29" s="33"/>
      <c r="J29" s="33"/>
      <c r="K29" s="33"/>
      <c r="L29" s="33"/>
      <c r="M29" s="223">
        <f>ROUND(M26+M27,2)</f>
        <v>0</v>
      </c>
      <c r="N29" s="198"/>
      <c r="O29" s="198"/>
      <c r="P29" s="198"/>
      <c r="Q29" s="33"/>
      <c r="R29" s="34"/>
    </row>
    <row r="30" spans="2:18" s="1" customFormat="1" ht="6.95" customHeight="1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5" customHeight="1">
      <c r="B31" s="32"/>
      <c r="C31" s="33"/>
      <c r="D31" s="39" t="s">
        <v>37</v>
      </c>
      <c r="E31" s="39" t="s">
        <v>38</v>
      </c>
      <c r="F31" s="40">
        <v>0.21</v>
      </c>
      <c r="G31" s="100" t="s">
        <v>39</v>
      </c>
      <c r="H31" s="224">
        <f>ROUND((SUM(BE100:BE101)+SUM(BE118:BE173)), 2)</f>
        <v>0</v>
      </c>
      <c r="I31" s="198"/>
      <c r="J31" s="198"/>
      <c r="K31" s="33"/>
      <c r="L31" s="33"/>
      <c r="M31" s="224">
        <f>ROUND(ROUND((SUM(BE100:BE101)+SUM(BE118:BE173)), 2)*F31, 2)</f>
        <v>0</v>
      </c>
      <c r="N31" s="198"/>
      <c r="O31" s="198"/>
      <c r="P31" s="198"/>
      <c r="Q31" s="33"/>
      <c r="R31" s="34"/>
    </row>
    <row r="32" spans="2:18" s="1" customFormat="1" ht="14.45" customHeight="1">
      <c r="B32" s="32"/>
      <c r="C32" s="33"/>
      <c r="D32" s="33"/>
      <c r="E32" s="39" t="s">
        <v>40</v>
      </c>
      <c r="F32" s="40">
        <v>0.15</v>
      </c>
      <c r="G32" s="100" t="s">
        <v>39</v>
      </c>
      <c r="H32" s="224">
        <f>ROUND((SUM(BF100:BF101)+SUM(BF118:BF173)), 2)</f>
        <v>0</v>
      </c>
      <c r="I32" s="198"/>
      <c r="J32" s="198"/>
      <c r="K32" s="33"/>
      <c r="L32" s="33"/>
      <c r="M32" s="224">
        <f>ROUND(ROUND((SUM(BF100:BF101)+SUM(BF118:BF173)), 2)*F32, 2)</f>
        <v>0</v>
      </c>
      <c r="N32" s="198"/>
      <c r="O32" s="198"/>
      <c r="P32" s="198"/>
      <c r="Q32" s="33"/>
      <c r="R32" s="34"/>
    </row>
    <row r="33" spans="2:18" s="1" customFormat="1" ht="14.45" hidden="1" customHeight="1">
      <c r="B33" s="32"/>
      <c r="C33" s="33"/>
      <c r="D33" s="33"/>
      <c r="E33" s="39" t="s">
        <v>41</v>
      </c>
      <c r="F33" s="40">
        <v>0.21</v>
      </c>
      <c r="G33" s="100" t="s">
        <v>39</v>
      </c>
      <c r="H33" s="224">
        <f>ROUND((SUM(BG100:BG101)+SUM(BG118:BG173)), 2)</f>
        <v>0</v>
      </c>
      <c r="I33" s="198"/>
      <c r="J33" s="198"/>
      <c r="K33" s="33"/>
      <c r="L33" s="33"/>
      <c r="M33" s="224">
        <v>0</v>
      </c>
      <c r="N33" s="198"/>
      <c r="O33" s="198"/>
      <c r="P33" s="198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42</v>
      </c>
      <c r="F34" s="40">
        <v>0.15</v>
      </c>
      <c r="G34" s="100" t="s">
        <v>39</v>
      </c>
      <c r="H34" s="224">
        <f>ROUND((SUM(BH100:BH101)+SUM(BH118:BH173)), 2)</f>
        <v>0</v>
      </c>
      <c r="I34" s="198"/>
      <c r="J34" s="198"/>
      <c r="K34" s="33"/>
      <c r="L34" s="33"/>
      <c r="M34" s="224">
        <v>0</v>
      </c>
      <c r="N34" s="198"/>
      <c r="O34" s="198"/>
      <c r="P34" s="198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</v>
      </c>
      <c r="G35" s="100" t="s">
        <v>39</v>
      </c>
      <c r="H35" s="224">
        <f>ROUND((SUM(BI100:BI101)+SUM(BI118:BI173)), 2)</f>
        <v>0</v>
      </c>
      <c r="I35" s="198"/>
      <c r="J35" s="198"/>
      <c r="K35" s="33"/>
      <c r="L35" s="33"/>
      <c r="M35" s="224">
        <v>0</v>
      </c>
      <c r="N35" s="198"/>
      <c r="O35" s="198"/>
      <c r="P35" s="198"/>
      <c r="Q35" s="33"/>
      <c r="R35" s="34"/>
    </row>
    <row r="36" spans="2:18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>
      <c r="B37" s="32"/>
      <c r="C37" s="96"/>
      <c r="D37" s="101" t="s">
        <v>44</v>
      </c>
      <c r="E37" s="72"/>
      <c r="F37" s="72"/>
      <c r="G37" s="102" t="s">
        <v>45</v>
      </c>
      <c r="H37" s="103" t="s">
        <v>46</v>
      </c>
      <c r="I37" s="72"/>
      <c r="J37" s="72"/>
      <c r="K37" s="72"/>
      <c r="L37" s="225">
        <f>SUM(M29:M35)</f>
        <v>0</v>
      </c>
      <c r="M37" s="225"/>
      <c r="N37" s="225"/>
      <c r="O37" s="225"/>
      <c r="P37" s="226"/>
      <c r="Q37" s="96"/>
      <c r="R37" s="34"/>
    </row>
    <row r="38" spans="2:18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4"/>
    </row>
    <row r="41" spans="2:18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47</v>
      </c>
      <c r="E50" s="48"/>
      <c r="F50" s="48"/>
      <c r="G50" s="48"/>
      <c r="H50" s="49"/>
      <c r="I50" s="33"/>
      <c r="J50" s="47" t="s">
        <v>48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49</v>
      </c>
      <c r="E59" s="53"/>
      <c r="F59" s="53"/>
      <c r="G59" s="54" t="s">
        <v>50</v>
      </c>
      <c r="H59" s="55"/>
      <c r="I59" s="33"/>
      <c r="J59" s="52" t="s">
        <v>49</v>
      </c>
      <c r="K59" s="53"/>
      <c r="L59" s="53"/>
      <c r="M59" s="53"/>
      <c r="N59" s="54" t="s">
        <v>50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51</v>
      </c>
      <c r="E61" s="48"/>
      <c r="F61" s="48"/>
      <c r="G61" s="48"/>
      <c r="H61" s="49"/>
      <c r="I61" s="33"/>
      <c r="J61" s="47" t="s">
        <v>52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49</v>
      </c>
      <c r="E70" s="53"/>
      <c r="F70" s="53"/>
      <c r="G70" s="54" t="s">
        <v>50</v>
      </c>
      <c r="H70" s="55"/>
      <c r="I70" s="33"/>
      <c r="J70" s="52" t="s">
        <v>49</v>
      </c>
      <c r="K70" s="53"/>
      <c r="L70" s="53"/>
      <c r="M70" s="53"/>
      <c r="N70" s="54" t="s">
        <v>50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6" t="s">
        <v>93</v>
      </c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50000000000003" customHeight="1">
      <c r="B78" s="32"/>
      <c r="C78" s="66" t="s">
        <v>17</v>
      </c>
      <c r="D78" s="33"/>
      <c r="E78" s="33"/>
      <c r="F78" s="168" t="str">
        <f>F6</f>
        <v>Kalova, Kolín</v>
      </c>
      <c r="G78" s="198"/>
      <c r="H78" s="198"/>
      <c r="I78" s="198"/>
      <c r="J78" s="198"/>
      <c r="K78" s="198"/>
      <c r="L78" s="198"/>
      <c r="M78" s="198"/>
      <c r="N78" s="198"/>
      <c r="O78" s="198"/>
      <c r="P78" s="198"/>
      <c r="Q78" s="33"/>
      <c r="R78" s="34"/>
    </row>
    <row r="79" spans="2:18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>
      <c r="B80" s="32"/>
      <c r="C80" s="29" t="s">
        <v>21</v>
      </c>
      <c r="D80" s="33"/>
      <c r="E80" s="33"/>
      <c r="F80" s="27" t="str">
        <f>F8</f>
        <v>Kolín</v>
      </c>
      <c r="G80" s="33"/>
      <c r="H80" s="33"/>
      <c r="I80" s="33"/>
      <c r="J80" s="33"/>
      <c r="K80" s="29" t="s">
        <v>23</v>
      </c>
      <c r="L80" s="33"/>
      <c r="M80" s="199" t="str">
        <f>IF(O8="","",O8)</f>
        <v>2. 11. 2018</v>
      </c>
      <c r="N80" s="199"/>
      <c r="O80" s="199"/>
      <c r="P80" s="199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5">
      <c r="B82" s="32"/>
      <c r="C82" s="29" t="s">
        <v>25</v>
      </c>
      <c r="D82" s="33"/>
      <c r="E82" s="33"/>
      <c r="F82" s="27" t="str">
        <f>E11</f>
        <v xml:space="preserve"> </v>
      </c>
      <c r="G82" s="33"/>
      <c r="H82" s="33"/>
      <c r="I82" s="33"/>
      <c r="J82" s="33"/>
      <c r="K82" s="29" t="s">
        <v>30</v>
      </c>
      <c r="L82" s="33"/>
      <c r="M82" s="190" t="str">
        <f>E17</f>
        <v xml:space="preserve"> </v>
      </c>
      <c r="N82" s="190"/>
      <c r="O82" s="190"/>
      <c r="P82" s="190"/>
      <c r="Q82" s="190"/>
      <c r="R82" s="34"/>
    </row>
    <row r="83" spans="2:47" s="1" customFormat="1" ht="14.45" customHeight="1">
      <c r="B83" s="32"/>
      <c r="C83" s="29" t="s">
        <v>29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32</v>
      </c>
      <c r="L83" s="33"/>
      <c r="M83" s="190" t="str">
        <f>E20</f>
        <v xml:space="preserve"> </v>
      </c>
      <c r="N83" s="190"/>
      <c r="O83" s="190"/>
      <c r="P83" s="190"/>
      <c r="Q83" s="190"/>
      <c r="R83" s="34"/>
    </row>
    <row r="84" spans="2:47" s="1" customFormat="1" ht="10.35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>
      <c r="B85" s="32"/>
      <c r="C85" s="221" t="s">
        <v>94</v>
      </c>
      <c r="D85" s="222"/>
      <c r="E85" s="222"/>
      <c r="F85" s="222"/>
      <c r="G85" s="222"/>
      <c r="H85" s="96"/>
      <c r="I85" s="96"/>
      <c r="J85" s="96"/>
      <c r="K85" s="96"/>
      <c r="L85" s="96"/>
      <c r="M85" s="96"/>
      <c r="N85" s="221" t="s">
        <v>95</v>
      </c>
      <c r="O85" s="222"/>
      <c r="P85" s="222"/>
      <c r="Q85" s="222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104" t="s">
        <v>96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165">
        <f>N118</f>
        <v>0</v>
      </c>
      <c r="O87" s="219"/>
      <c r="P87" s="219"/>
      <c r="Q87" s="219"/>
      <c r="R87" s="34"/>
      <c r="AU87" s="19" t="s">
        <v>97</v>
      </c>
    </row>
    <row r="88" spans="2:47" s="6" customFormat="1" ht="24.95" customHeight="1">
      <c r="B88" s="105"/>
      <c r="C88" s="106"/>
      <c r="D88" s="107" t="s">
        <v>98</v>
      </c>
      <c r="E88" s="106"/>
      <c r="F88" s="106"/>
      <c r="G88" s="106"/>
      <c r="H88" s="106"/>
      <c r="I88" s="106"/>
      <c r="J88" s="106"/>
      <c r="K88" s="106"/>
      <c r="L88" s="106"/>
      <c r="M88" s="106"/>
      <c r="N88" s="213">
        <f>N119</f>
        <v>0</v>
      </c>
      <c r="O88" s="216"/>
      <c r="P88" s="216"/>
      <c r="Q88" s="216"/>
      <c r="R88" s="108"/>
    </row>
    <row r="89" spans="2:47" s="7" customFormat="1" ht="19.899999999999999" customHeight="1">
      <c r="B89" s="109"/>
      <c r="C89" s="110"/>
      <c r="D89" s="111" t="s">
        <v>99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17">
        <f>N120</f>
        <v>0</v>
      </c>
      <c r="O89" s="218"/>
      <c r="P89" s="218"/>
      <c r="Q89" s="218"/>
      <c r="R89" s="112"/>
    </row>
    <row r="90" spans="2:47" s="7" customFormat="1" ht="19.899999999999999" customHeight="1">
      <c r="B90" s="109"/>
      <c r="C90" s="110"/>
      <c r="D90" s="111" t="s">
        <v>100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17">
        <f>N133</f>
        <v>0</v>
      </c>
      <c r="O90" s="218"/>
      <c r="P90" s="218"/>
      <c r="Q90" s="218"/>
      <c r="R90" s="112"/>
    </row>
    <row r="91" spans="2:47" s="7" customFormat="1" ht="19.899999999999999" customHeight="1">
      <c r="B91" s="109"/>
      <c r="C91" s="110"/>
      <c r="D91" s="111" t="s">
        <v>101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17">
        <f>N144</f>
        <v>0</v>
      </c>
      <c r="O91" s="218"/>
      <c r="P91" s="218"/>
      <c r="Q91" s="218"/>
      <c r="R91" s="112"/>
    </row>
    <row r="92" spans="2:47" s="7" customFormat="1" ht="19.899999999999999" customHeight="1">
      <c r="B92" s="109"/>
      <c r="C92" s="110"/>
      <c r="D92" s="111" t="s">
        <v>102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17">
        <f>N153</f>
        <v>0</v>
      </c>
      <c r="O92" s="218"/>
      <c r="P92" s="218"/>
      <c r="Q92" s="218"/>
      <c r="R92" s="112"/>
    </row>
    <row r="93" spans="2:47" s="7" customFormat="1" ht="19.899999999999999" customHeight="1">
      <c r="B93" s="109"/>
      <c r="C93" s="110"/>
      <c r="D93" s="111" t="s">
        <v>103</v>
      </c>
      <c r="E93" s="110"/>
      <c r="F93" s="110"/>
      <c r="G93" s="110"/>
      <c r="H93" s="110"/>
      <c r="I93" s="110"/>
      <c r="J93" s="110"/>
      <c r="K93" s="110"/>
      <c r="L93" s="110"/>
      <c r="M93" s="110"/>
      <c r="N93" s="217">
        <f>N159</f>
        <v>0</v>
      </c>
      <c r="O93" s="218"/>
      <c r="P93" s="218"/>
      <c r="Q93" s="218"/>
      <c r="R93" s="112"/>
    </row>
    <row r="94" spans="2:47" s="6" customFormat="1" ht="24.95" customHeight="1">
      <c r="B94" s="105"/>
      <c r="C94" s="106"/>
      <c r="D94" s="107" t="s">
        <v>104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13">
        <f>N162</f>
        <v>0</v>
      </c>
      <c r="O94" s="216"/>
      <c r="P94" s="216"/>
      <c r="Q94" s="216"/>
      <c r="R94" s="108"/>
    </row>
    <row r="95" spans="2:47" s="7" customFormat="1" ht="19.899999999999999" customHeight="1">
      <c r="B95" s="109"/>
      <c r="C95" s="110"/>
      <c r="D95" s="111" t="s">
        <v>105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17">
        <f>N163</f>
        <v>0</v>
      </c>
      <c r="O95" s="218"/>
      <c r="P95" s="218"/>
      <c r="Q95" s="218"/>
      <c r="R95" s="112"/>
    </row>
    <row r="96" spans="2:47" s="7" customFormat="1" ht="19.899999999999999" customHeight="1">
      <c r="B96" s="109"/>
      <c r="C96" s="110"/>
      <c r="D96" s="111" t="s">
        <v>106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17">
        <f>N167</f>
        <v>0</v>
      </c>
      <c r="O96" s="218"/>
      <c r="P96" s="218"/>
      <c r="Q96" s="218"/>
      <c r="R96" s="112"/>
    </row>
    <row r="97" spans="2:21" s="7" customFormat="1" ht="19.899999999999999" customHeight="1">
      <c r="B97" s="109"/>
      <c r="C97" s="110"/>
      <c r="D97" s="111" t="s">
        <v>107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17">
        <f>N169</f>
        <v>0</v>
      </c>
      <c r="O97" s="218"/>
      <c r="P97" s="218"/>
      <c r="Q97" s="218"/>
      <c r="R97" s="112"/>
    </row>
    <row r="98" spans="2:21" s="7" customFormat="1" ht="19.899999999999999" customHeight="1">
      <c r="B98" s="109"/>
      <c r="C98" s="110"/>
      <c r="D98" s="111" t="s">
        <v>108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17">
        <f>N172</f>
        <v>0</v>
      </c>
      <c r="O98" s="218"/>
      <c r="P98" s="218"/>
      <c r="Q98" s="218"/>
      <c r="R98" s="112"/>
    </row>
    <row r="99" spans="2:21" s="1" customFormat="1" ht="21.75" customHeight="1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21" s="1" customFormat="1" ht="29.25" customHeight="1">
      <c r="B100" s="32"/>
      <c r="C100" s="104" t="s">
        <v>109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219">
        <v>0</v>
      </c>
      <c r="O100" s="220"/>
      <c r="P100" s="220"/>
      <c r="Q100" s="220"/>
      <c r="R100" s="34"/>
      <c r="T100" s="113"/>
      <c r="U100" s="114" t="s">
        <v>37</v>
      </c>
    </row>
    <row r="101" spans="2:21" s="1" customFormat="1" ht="18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21" s="1" customFormat="1" ht="29.25" customHeight="1">
      <c r="B102" s="32"/>
      <c r="C102" s="95" t="s">
        <v>83</v>
      </c>
      <c r="D102" s="96"/>
      <c r="E102" s="96"/>
      <c r="F102" s="96"/>
      <c r="G102" s="96"/>
      <c r="H102" s="96"/>
      <c r="I102" s="96"/>
      <c r="J102" s="96"/>
      <c r="K102" s="96"/>
      <c r="L102" s="178">
        <f>ROUND(SUM(N87+N100),2)</f>
        <v>0</v>
      </c>
      <c r="M102" s="178"/>
      <c r="N102" s="178"/>
      <c r="O102" s="178"/>
      <c r="P102" s="178"/>
      <c r="Q102" s="178"/>
      <c r="R102" s="34"/>
    </row>
    <row r="103" spans="2:21" s="1" customFormat="1" ht="6.95" customHeight="1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21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21" s="1" customFormat="1" ht="36.950000000000003" customHeight="1">
      <c r="B108" s="32"/>
      <c r="C108" s="166" t="s">
        <v>110</v>
      </c>
      <c r="D108" s="198"/>
      <c r="E108" s="198"/>
      <c r="F108" s="198"/>
      <c r="G108" s="198"/>
      <c r="H108" s="198"/>
      <c r="I108" s="198"/>
      <c r="J108" s="198"/>
      <c r="K108" s="198"/>
      <c r="L108" s="198"/>
      <c r="M108" s="198"/>
      <c r="N108" s="198"/>
      <c r="O108" s="198"/>
      <c r="P108" s="198"/>
      <c r="Q108" s="198"/>
      <c r="R108" s="34"/>
    </row>
    <row r="109" spans="2:21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21" s="1" customFormat="1" ht="36.950000000000003" customHeight="1">
      <c r="B110" s="32"/>
      <c r="C110" s="66" t="s">
        <v>17</v>
      </c>
      <c r="D110" s="33"/>
      <c r="E110" s="33"/>
      <c r="F110" s="168" t="str">
        <f>F6</f>
        <v>Kalova, Kolín</v>
      </c>
      <c r="G110" s="198"/>
      <c r="H110" s="198"/>
      <c r="I110" s="198"/>
      <c r="J110" s="198"/>
      <c r="K110" s="198"/>
      <c r="L110" s="198"/>
      <c r="M110" s="198"/>
      <c r="N110" s="198"/>
      <c r="O110" s="198"/>
      <c r="P110" s="198"/>
      <c r="Q110" s="33"/>
      <c r="R110" s="34"/>
    </row>
    <row r="111" spans="2:21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1" s="1" customFormat="1" ht="18" customHeight="1">
      <c r="B112" s="32"/>
      <c r="C112" s="29" t="s">
        <v>21</v>
      </c>
      <c r="D112" s="33"/>
      <c r="E112" s="33"/>
      <c r="F112" s="27" t="str">
        <f>F8</f>
        <v>Kolín</v>
      </c>
      <c r="G112" s="33"/>
      <c r="H112" s="33"/>
      <c r="I112" s="33"/>
      <c r="J112" s="33"/>
      <c r="K112" s="29" t="s">
        <v>23</v>
      </c>
      <c r="L112" s="33"/>
      <c r="M112" s="199" t="str">
        <f>IF(O8="","",O8)</f>
        <v>2. 11. 2018</v>
      </c>
      <c r="N112" s="199"/>
      <c r="O112" s="199"/>
      <c r="P112" s="199"/>
      <c r="Q112" s="33"/>
      <c r="R112" s="34"/>
    </row>
    <row r="113" spans="2:65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5">
      <c r="B114" s="32"/>
      <c r="C114" s="29" t="s">
        <v>25</v>
      </c>
      <c r="D114" s="33"/>
      <c r="E114" s="33"/>
      <c r="F114" s="27" t="str">
        <f>E11</f>
        <v xml:space="preserve"> </v>
      </c>
      <c r="G114" s="33"/>
      <c r="H114" s="33"/>
      <c r="I114" s="33"/>
      <c r="J114" s="33"/>
      <c r="K114" s="29" t="s">
        <v>30</v>
      </c>
      <c r="L114" s="33"/>
      <c r="M114" s="190" t="str">
        <f>E17</f>
        <v xml:space="preserve"> </v>
      </c>
      <c r="N114" s="190"/>
      <c r="O114" s="190"/>
      <c r="P114" s="190"/>
      <c r="Q114" s="190"/>
      <c r="R114" s="34"/>
    </row>
    <row r="115" spans="2:65" s="1" customFormat="1" ht="14.45" customHeight="1">
      <c r="B115" s="32"/>
      <c r="C115" s="29" t="s">
        <v>29</v>
      </c>
      <c r="D115" s="33"/>
      <c r="E115" s="33"/>
      <c r="F115" s="27" t="str">
        <f>IF(E14="","",E14)</f>
        <v xml:space="preserve"> </v>
      </c>
      <c r="G115" s="33"/>
      <c r="H115" s="33"/>
      <c r="I115" s="33"/>
      <c r="J115" s="33"/>
      <c r="K115" s="29" t="s">
        <v>32</v>
      </c>
      <c r="L115" s="33"/>
      <c r="M115" s="190" t="str">
        <f>E20</f>
        <v xml:space="preserve"> </v>
      </c>
      <c r="N115" s="190"/>
      <c r="O115" s="190"/>
      <c r="P115" s="190"/>
      <c r="Q115" s="190"/>
      <c r="R115" s="34"/>
    </row>
    <row r="116" spans="2:65" s="1" customFormat="1" ht="10.35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5" s="8" customFormat="1" ht="29.25" customHeight="1">
      <c r="B117" s="115"/>
      <c r="C117" s="116" t="s">
        <v>111</v>
      </c>
      <c r="D117" s="117" t="s">
        <v>112</v>
      </c>
      <c r="E117" s="117" t="s">
        <v>55</v>
      </c>
      <c r="F117" s="214" t="s">
        <v>113</v>
      </c>
      <c r="G117" s="214"/>
      <c r="H117" s="214"/>
      <c r="I117" s="214"/>
      <c r="J117" s="117" t="s">
        <v>114</v>
      </c>
      <c r="K117" s="117" t="s">
        <v>115</v>
      </c>
      <c r="L117" s="214" t="s">
        <v>116</v>
      </c>
      <c r="M117" s="214"/>
      <c r="N117" s="214" t="s">
        <v>95</v>
      </c>
      <c r="O117" s="214"/>
      <c r="P117" s="214"/>
      <c r="Q117" s="215"/>
      <c r="R117" s="118"/>
      <c r="T117" s="73" t="s">
        <v>117</v>
      </c>
      <c r="U117" s="74" t="s">
        <v>37</v>
      </c>
      <c r="V117" s="74" t="s">
        <v>118</v>
      </c>
      <c r="W117" s="74" t="s">
        <v>119</v>
      </c>
      <c r="X117" s="74" t="s">
        <v>120</v>
      </c>
      <c r="Y117" s="74" t="s">
        <v>121</v>
      </c>
      <c r="Z117" s="74" t="s">
        <v>122</v>
      </c>
      <c r="AA117" s="75" t="s">
        <v>123</v>
      </c>
    </row>
    <row r="118" spans="2:65" s="1" customFormat="1" ht="29.25" customHeight="1">
      <c r="B118" s="32"/>
      <c r="C118" s="77" t="s">
        <v>91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10">
        <f>BK118</f>
        <v>0</v>
      </c>
      <c r="O118" s="211"/>
      <c r="P118" s="211"/>
      <c r="Q118" s="211"/>
      <c r="R118" s="34"/>
      <c r="T118" s="76"/>
      <c r="U118" s="48"/>
      <c r="V118" s="48"/>
      <c r="W118" s="119">
        <f>W119+W162</f>
        <v>2074.0392139999999</v>
      </c>
      <c r="X118" s="48"/>
      <c r="Y118" s="119">
        <f>Y119+Y162</f>
        <v>203.11632000000003</v>
      </c>
      <c r="Z118" s="48"/>
      <c r="AA118" s="120">
        <f>AA119+AA162</f>
        <v>638.84199999999998</v>
      </c>
      <c r="AT118" s="19" t="s">
        <v>72</v>
      </c>
      <c r="AU118" s="19" t="s">
        <v>97</v>
      </c>
      <c r="BK118" s="121">
        <f>BK119+BK162</f>
        <v>0</v>
      </c>
    </row>
    <row r="119" spans="2:65" s="9" customFormat="1" ht="37.35" customHeight="1">
      <c r="B119" s="122"/>
      <c r="C119" s="123"/>
      <c r="D119" s="124" t="s">
        <v>98</v>
      </c>
      <c r="E119" s="124"/>
      <c r="F119" s="124"/>
      <c r="G119" s="124"/>
      <c r="H119" s="124"/>
      <c r="I119" s="124"/>
      <c r="J119" s="124"/>
      <c r="K119" s="124"/>
      <c r="L119" s="124"/>
      <c r="M119" s="124"/>
      <c r="N119" s="212">
        <f>BK119</f>
        <v>0</v>
      </c>
      <c r="O119" s="213"/>
      <c r="P119" s="213"/>
      <c r="Q119" s="213"/>
      <c r="R119" s="125"/>
      <c r="T119" s="126"/>
      <c r="U119" s="123"/>
      <c r="V119" s="123"/>
      <c r="W119" s="127">
        <f>W120+W133+W144+W153+W159</f>
        <v>2074.0392139999999</v>
      </c>
      <c r="X119" s="123"/>
      <c r="Y119" s="127">
        <f>Y120+Y133+Y144+Y153+Y159</f>
        <v>203.11632000000003</v>
      </c>
      <c r="Z119" s="123"/>
      <c r="AA119" s="128">
        <f>AA120+AA133+AA144+AA153+AA159</f>
        <v>638.84199999999998</v>
      </c>
      <c r="AR119" s="129" t="s">
        <v>78</v>
      </c>
      <c r="AT119" s="130" t="s">
        <v>72</v>
      </c>
      <c r="AU119" s="130" t="s">
        <v>73</v>
      </c>
      <c r="AY119" s="129" t="s">
        <v>124</v>
      </c>
      <c r="BK119" s="131">
        <f>BK120+BK133+BK144+BK153+BK159</f>
        <v>0</v>
      </c>
    </row>
    <row r="120" spans="2:65" s="9" customFormat="1" ht="19.899999999999999" customHeight="1">
      <c r="B120" s="122"/>
      <c r="C120" s="123"/>
      <c r="D120" s="132" t="s">
        <v>99</v>
      </c>
      <c r="E120" s="132"/>
      <c r="F120" s="132"/>
      <c r="G120" s="132"/>
      <c r="H120" s="132"/>
      <c r="I120" s="132"/>
      <c r="J120" s="132"/>
      <c r="K120" s="132"/>
      <c r="L120" s="132"/>
      <c r="M120" s="132"/>
      <c r="N120" s="204">
        <f>BK120</f>
        <v>0</v>
      </c>
      <c r="O120" s="205"/>
      <c r="P120" s="205"/>
      <c r="Q120" s="205"/>
      <c r="R120" s="125"/>
      <c r="T120" s="126"/>
      <c r="U120" s="123"/>
      <c r="V120" s="123"/>
      <c r="W120" s="127">
        <f>SUM(W121:W132)</f>
        <v>444.69400000000002</v>
      </c>
      <c r="X120" s="123"/>
      <c r="Y120" s="127">
        <f>SUM(Y121:Y132)</f>
        <v>0</v>
      </c>
      <c r="Z120" s="123"/>
      <c r="AA120" s="128">
        <f>SUM(AA121:AA132)</f>
        <v>638.84199999999998</v>
      </c>
      <c r="AR120" s="129" t="s">
        <v>78</v>
      </c>
      <c r="AT120" s="130" t="s">
        <v>72</v>
      </c>
      <c r="AU120" s="130" t="s">
        <v>78</v>
      </c>
      <c r="AY120" s="129" t="s">
        <v>124</v>
      </c>
      <c r="BK120" s="131">
        <f>SUM(BK121:BK132)</f>
        <v>0</v>
      </c>
    </row>
    <row r="121" spans="2:65" s="1" customFormat="1" ht="25.5" customHeight="1">
      <c r="B121" s="133"/>
      <c r="C121" s="134" t="s">
        <v>78</v>
      </c>
      <c r="D121" s="134" t="s">
        <v>125</v>
      </c>
      <c r="E121" s="135" t="s">
        <v>126</v>
      </c>
      <c r="F121" s="202" t="s">
        <v>127</v>
      </c>
      <c r="G121" s="202"/>
      <c r="H121" s="202"/>
      <c r="I121" s="202"/>
      <c r="J121" s="136" t="s">
        <v>128</v>
      </c>
      <c r="K121" s="137">
        <v>222</v>
      </c>
      <c r="L121" s="203"/>
      <c r="M121" s="203"/>
      <c r="N121" s="203">
        <f>ROUND(L121*K121,2)</f>
        <v>0</v>
      </c>
      <c r="O121" s="203"/>
      <c r="P121" s="203"/>
      <c r="Q121" s="203"/>
      <c r="R121" s="138"/>
      <c r="T121" s="139" t="s">
        <v>5</v>
      </c>
      <c r="U121" s="41" t="s">
        <v>38</v>
      </c>
      <c r="V121" s="140">
        <v>0.29899999999999999</v>
      </c>
      <c r="W121" s="140">
        <f>V121*K121</f>
        <v>66.378</v>
      </c>
      <c r="X121" s="140">
        <v>0</v>
      </c>
      <c r="Y121" s="140">
        <f>X121*K121</f>
        <v>0</v>
      </c>
      <c r="Z121" s="140">
        <v>0.28100000000000003</v>
      </c>
      <c r="AA121" s="141">
        <f>Z121*K121</f>
        <v>62.382000000000005</v>
      </c>
      <c r="AR121" s="19" t="s">
        <v>129</v>
      </c>
      <c r="AT121" s="19" t="s">
        <v>125</v>
      </c>
      <c r="AU121" s="19" t="s">
        <v>89</v>
      </c>
      <c r="AY121" s="19" t="s">
        <v>124</v>
      </c>
      <c r="BE121" s="142">
        <f>IF(U121="základní",N121,0)</f>
        <v>0</v>
      </c>
      <c r="BF121" s="142">
        <f>IF(U121="snížená",N121,0)</f>
        <v>0</v>
      </c>
      <c r="BG121" s="142">
        <f>IF(U121="zákl. přenesená",N121,0)</f>
        <v>0</v>
      </c>
      <c r="BH121" s="142">
        <f>IF(U121="sníž. přenesená",N121,0)</f>
        <v>0</v>
      </c>
      <c r="BI121" s="142">
        <f>IF(U121="nulová",N121,0)</f>
        <v>0</v>
      </c>
      <c r="BJ121" s="19" t="s">
        <v>78</v>
      </c>
      <c r="BK121" s="142">
        <f>ROUND(L121*K121,2)</f>
        <v>0</v>
      </c>
      <c r="BL121" s="19" t="s">
        <v>129</v>
      </c>
      <c r="BM121" s="19" t="s">
        <v>130</v>
      </c>
    </row>
    <row r="122" spans="2:65" s="10" customFormat="1" ht="16.5" customHeight="1">
      <c r="B122" s="143"/>
      <c r="C122" s="144"/>
      <c r="D122" s="144"/>
      <c r="E122" s="145" t="s">
        <v>5</v>
      </c>
      <c r="F122" s="206" t="s">
        <v>131</v>
      </c>
      <c r="G122" s="207"/>
      <c r="H122" s="207"/>
      <c r="I122" s="207"/>
      <c r="J122" s="144"/>
      <c r="K122" s="146">
        <v>222</v>
      </c>
      <c r="L122" s="144"/>
      <c r="M122" s="144"/>
      <c r="N122" s="144"/>
      <c r="O122" s="144"/>
      <c r="P122" s="144"/>
      <c r="Q122" s="144"/>
      <c r="R122" s="147"/>
      <c r="T122" s="148"/>
      <c r="U122" s="144"/>
      <c r="V122" s="144"/>
      <c r="W122" s="144"/>
      <c r="X122" s="144"/>
      <c r="Y122" s="144"/>
      <c r="Z122" s="144"/>
      <c r="AA122" s="149"/>
      <c r="AT122" s="150" t="s">
        <v>132</v>
      </c>
      <c r="AU122" s="150" t="s">
        <v>89</v>
      </c>
      <c r="AV122" s="10" t="s">
        <v>89</v>
      </c>
      <c r="AW122" s="10" t="s">
        <v>31</v>
      </c>
      <c r="AX122" s="10" t="s">
        <v>78</v>
      </c>
      <c r="AY122" s="150" t="s">
        <v>124</v>
      </c>
    </row>
    <row r="123" spans="2:65" s="1" customFormat="1" ht="25.5" customHeight="1">
      <c r="B123" s="133"/>
      <c r="C123" s="134" t="s">
        <v>89</v>
      </c>
      <c r="D123" s="134" t="s">
        <v>125</v>
      </c>
      <c r="E123" s="135" t="s">
        <v>133</v>
      </c>
      <c r="F123" s="202" t="s">
        <v>134</v>
      </c>
      <c r="G123" s="202"/>
      <c r="H123" s="202"/>
      <c r="I123" s="202"/>
      <c r="J123" s="136" t="s">
        <v>128</v>
      </c>
      <c r="K123" s="137">
        <v>328</v>
      </c>
      <c r="L123" s="203"/>
      <c r="M123" s="203"/>
      <c r="N123" s="203">
        <f>ROUND(L123*K123,2)</f>
        <v>0</v>
      </c>
      <c r="O123" s="203"/>
      <c r="P123" s="203"/>
      <c r="Q123" s="203"/>
      <c r="R123" s="138"/>
      <c r="T123" s="139" t="s">
        <v>5</v>
      </c>
      <c r="U123" s="41" t="s">
        <v>38</v>
      </c>
      <c r="V123" s="140">
        <v>0.247</v>
      </c>
      <c r="W123" s="140">
        <f>V123*K123</f>
        <v>81.016000000000005</v>
      </c>
      <c r="X123" s="140">
        <v>0</v>
      </c>
      <c r="Y123" s="140">
        <f>X123*K123</f>
        <v>0</v>
      </c>
      <c r="Z123" s="140">
        <v>0.32</v>
      </c>
      <c r="AA123" s="141">
        <f>Z123*K123</f>
        <v>104.96000000000001</v>
      </c>
      <c r="AR123" s="19" t="s">
        <v>129</v>
      </c>
      <c r="AT123" s="19" t="s">
        <v>125</v>
      </c>
      <c r="AU123" s="19" t="s">
        <v>89</v>
      </c>
      <c r="AY123" s="19" t="s">
        <v>124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19" t="s">
        <v>78</v>
      </c>
      <c r="BK123" s="142">
        <f>ROUND(L123*K123,2)</f>
        <v>0</v>
      </c>
      <c r="BL123" s="19" t="s">
        <v>129</v>
      </c>
      <c r="BM123" s="19" t="s">
        <v>135</v>
      </c>
    </row>
    <row r="124" spans="2:65" s="10" customFormat="1" ht="16.5" customHeight="1">
      <c r="B124" s="143"/>
      <c r="C124" s="144"/>
      <c r="D124" s="144"/>
      <c r="E124" s="145" t="s">
        <v>5</v>
      </c>
      <c r="F124" s="206" t="s">
        <v>136</v>
      </c>
      <c r="G124" s="207"/>
      <c r="H124" s="207"/>
      <c r="I124" s="207"/>
      <c r="J124" s="144"/>
      <c r="K124" s="146">
        <v>328</v>
      </c>
      <c r="L124" s="144"/>
      <c r="M124" s="144"/>
      <c r="N124" s="144"/>
      <c r="O124" s="144"/>
      <c r="P124" s="144"/>
      <c r="Q124" s="144"/>
      <c r="R124" s="147"/>
      <c r="T124" s="148"/>
      <c r="U124" s="144"/>
      <c r="V124" s="144"/>
      <c r="W124" s="144"/>
      <c r="X124" s="144"/>
      <c r="Y124" s="144"/>
      <c r="Z124" s="144"/>
      <c r="AA124" s="149"/>
      <c r="AT124" s="150" t="s">
        <v>132</v>
      </c>
      <c r="AU124" s="150" t="s">
        <v>89</v>
      </c>
      <c r="AV124" s="10" t="s">
        <v>89</v>
      </c>
      <c r="AW124" s="10" t="s">
        <v>31</v>
      </c>
      <c r="AX124" s="10" t="s">
        <v>78</v>
      </c>
      <c r="AY124" s="150" t="s">
        <v>124</v>
      </c>
    </row>
    <row r="125" spans="2:65" s="1" customFormat="1" ht="25.5" customHeight="1">
      <c r="B125" s="133"/>
      <c r="C125" s="134" t="s">
        <v>137</v>
      </c>
      <c r="D125" s="134" t="s">
        <v>125</v>
      </c>
      <c r="E125" s="135" t="s">
        <v>138</v>
      </c>
      <c r="F125" s="202" t="s">
        <v>139</v>
      </c>
      <c r="G125" s="202"/>
      <c r="H125" s="202"/>
      <c r="I125" s="202"/>
      <c r="J125" s="136" t="s">
        <v>128</v>
      </c>
      <c r="K125" s="137">
        <v>550</v>
      </c>
      <c r="L125" s="203"/>
      <c r="M125" s="203"/>
      <c r="N125" s="203">
        <f>ROUND(L125*K125,2)</f>
        <v>0</v>
      </c>
      <c r="O125" s="203"/>
      <c r="P125" s="203"/>
      <c r="Q125" s="203"/>
      <c r="R125" s="138"/>
      <c r="T125" s="139" t="s">
        <v>5</v>
      </c>
      <c r="U125" s="41" t="s">
        <v>38</v>
      </c>
      <c r="V125" s="140">
        <v>0.16600000000000001</v>
      </c>
      <c r="W125" s="140">
        <f>V125*K125</f>
        <v>91.300000000000011</v>
      </c>
      <c r="X125" s="140">
        <v>0</v>
      </c>
      <c r="Y125" s="140">
        <f>X125*K125</f>
        <v>0</v>
      </c>
      <c r="Z125" s="140">
        <v>0.44</v>
      </c>
      <c r="AA125" s="141">
        <f>Z125*K125</f>
        <v>242</v>
      </c>
      <c r="AR125" s="19" t="s">
        <v>129</v>
      </c>
      <c r="AT125" s="19" t="s">
        <v>125</v>
      </c>
      <c r="AU125" s="19" t="s">
        <v>89</v>
      </c>
      <c r="AY125" s="19" t="s">
        <v>124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19" t="s">
        <v>78</v>
      </c>
      <c r="BK125" s="142">
        <f>ROUND(L125*K125,2)</f>
        <v>0</v>
      </c>
      <c r="BL125" s="19" t="s">
        <v>129</v>
      </c>
      <c r="BM125" s="19" t="s">
        <v>140</v>
      </c>
    </row>
    <row r="126" spans="2:65" s="10" customFormat="1" ht="16.5" customHeight="1">
      <c r="B126" s="143"/>
      <c r="C126" s="144"/>
      <c r="D126" s="144"/>
      <c r="E126" s="145" t="s">
        <v>5</v>
      </c>
      <c r="F126" s="206" t="s">
        <v>141</v>
      </c>
      <c r="G126" s="207"/>
      <c r="H126" s="207"/>
      <c r="I126" s="207"/>
      <c r="J126" s="144"/>
      <c r="K126" s="146">
        <v>550</v>
      </c>
      <c r="L126" s="144"/>
      <c r="M126" s="144"/>
      <c r="N126" s="144"/>
      <c r="O126" s="144"/>
      <c r="P126" s="144"/>
      <c r="Q126" s="144"/>
      <c r="R126" s="147"/>
      <c r="T126" s="148"/>
      <c r="U126" s="144"/>
      <c r="V126" s="144"/>
      <c r="W126" s="144"/>
      <c r="X126" s="144"/>
      <c r="Y126" s="144"/>
      <c r="Z126" s="144"/>
      <c r="AA126" s="149"/>
      <c r="AT126" s="150" t="s">
        <v>132</v>
      </c>
      <c r="AU126" s="150" t="s">
        <v>89</v>
      </c>
      <c r="AV126" s="10" t="s">
        <v>89</v>
      </c>
      <c r="AW126" s="10" t="s">
        <v>31</v>
      </c>
      <c r="AX126" s="10" t="s">
        <v>78</v>
      </c>
      <c r="AY126" s="150" t="s">
        <v>124</v>
      </c>
    </row>
    <row r="127" spans="2:65" s="1" customFormat="1" ht="25.5" customHeight="1">
      <c r="B127" s="133"/>
      <c r="C127" s="134" t="s">
        <v>129</v>
      </c>
      <c r="D127" s="134" t="s">
        <v>125</v>
      </c>
      <c r="E127" s="135" t="s">
        <v>142</v>
      </c>
      <c r="F127" s="202" t="s">
        <v>143</v>
      </c>
      <c r="G127" s="202"/>
      <c r="H127" s="202"/>
      <c r="I127" s="202"/>
      <c r="J127" s="136" t="s">
        <v>128</v>
      </c>
      <c r="K127" s="137">
        <v>550</v>
      </c>
      <c r="L127" s="203"/>
      <c r="M127" s="203"/>
      <c r="N127" s="203">
        <f>ROUND(L127*K127,2)</f>
        <v>0</v>
      </c>
      <c r="O127" s="203"/>
      <c r="P127" s="203"/>
      <c r="Q127" s="203"/>
      <c r="R127" s="138"/>
      <c r="T127" s="139" t="s">
        <v>5</v>
      </c>
      <c r="U127" s="41" t="s">
        <v>38</v>
      </c>
      <c r="V127" s="140">
        <v>0.27</v>
      </c>
      <c r="W127" s="140">
        <f>V127*K127</f>
        <v>148.5</v>
      </c>
      <c r="X127" s="140">
        <v>0</v>
      </c>
      <c r="Y127" s="140">
        <f>X127*K127</f>
        <v>0</v>
      </c>
      <c r="Z127" s="140">
        <v>0.32500000000000001</v>
      </c>
      <c r="AA127" s="141">
        <f>Z127*K127</f>
        <v>178.75</v>
      </c>
      <c r="AR127" s="19" t="s">
        <v>129</v>
      </c>
      <c r="AT127" s="19" t="s">
        <v>125</v>
      </c>
      <c r="AU127" s="19" t="s">
        <v>89</v>
      </c>
      <c r="AY127" s="19" t="s">
        <v>124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19" t="s">
        <v>78</v>
      </c>
      <c r="BK127" s="142">
        <f>ROUND(L127*K127,2)</f>
        <v>0</v>
      </c>
      <c r="BL127" s="19" t="s">
        <v>129</v>
      </c>
      <c r="BM127" s="19" t="s">
        <v>144</v>
      </c>
    </row>
    <row r="128" spans="2:65" s="10" customFormat="1" ht="16.5" customHeight="1">
      <c r="B128" s="143"/>
      <c r="C128" s="144"/>
      <c r="D128" s="144"/>
      <c r="E128" s="145" t="s">
        <v>5</v>
      </c>
      <c r="F128" s="206" t="s">
        <v>141</v>
      </c>
      <c r="G128" s="207"/>
      <c r="H128" s="207"/>
      <c r="I128" s="207"/>
      <c r="J128" s="144"/>
      <c r="K128" s="146">
        <v>550</v>
      </c>
      <c r="L128" s="144"/>
      <c r="M128" s="144"/>
      <c r="N128" s="144"/>
      <c r="O128" s="144"/>
      <c r="P128" s="144"/>
      <c r="Q128" s="144"/>
      <c r="R128" s="147"/>
      <c r="T128" s="148"/>
      <c r="U128" s="144"/>
      <c r="V128" s="144"/>
      <c r="W128" s="144"/>
      <c r="X128" s="144"/>
      <c r="Y128" s="144"/>
      <c r="Z128" s="144"/>
      <c r="AA128" s="149"/>
      <c r="AT128" s="150" t="s">
        <v>132</v>
      </c>
      <c r="AU128" s="150" t="s">
        <v>89</v>
      </c>
      <c r="AV128" s="10" t="s">
        <v>89</v>
      </c>
      <c r="AW128" s="10" t="s">
        <v>31</v>
      </c>
      <c r="AX128" s="10" t="s">
        <v>78</v>
      </c>
      <c r="AY128" s="150" t="s">
        <v>124</v>
      </c>
    </row>
    <row r="129" spans="2:65" s="1" customFormat="1" ht="16.5" customHeight="1">
      <c r="B129" s="133"/>
      <c r="C129" s="134" t="s">
        <v>145</v>
      </c>
      <c r="D129" s="134" t="s">
        <v>125</v>
      </c>
      <c r="E129" s="135" t="s">
        <v>146</v>
      </c>
      <c r="F129" s="202" t="s">
        <v>147</v>
      </c>
      <c r="G129" s="202"/>
      <c r="H129" s="202"/>
      <c r="I129" s="202"/>
      <c r="J129" s="136" t="s">
        <v>148</v>
      </c>
      <c r="K129" s="137">
        <v>175</v>
      </c>
      <c r="L129" s="203"/>
      <c r="M129" s="203"/>
      <c r="N129" s="203">
        <f>ROUND(L129*K129,2)</f>
        <v>0</v>
      </c>
      <c r="O129" s="203"/>
      <c r="P129" s="203"/>
      <c r="Q129" s="203"/>
      <c r="R129" s="138"/>
      <c r="T129" s="139" t="s">
        <v>5</v>
      </c>
      <c r="U129" s="41" t="s">
        <v>38</v>
      </c>
      <c r="V129" s="140">
        <v>0.27200000000000002</v>
      </c>
      <c r="W129" s="140">
        <f>V129*K129</f>
        <v>47.6</v>
      </c>
      <c r="X129" s="140">
        <v>0</v>
      </c>
      <c r="Y129" s="140">
        <f>X129*K129</f>
        <v>0</v>
      </c>
      <c r="Z129" s="140">
        <v>0.28999999999999998</v>
      </c>
      <c r="AA129" s="141">
        <f>Z129*K129</f>
        <v>50.75</v>
      </c>
      <c r="AR129" s="19" t="s">
        <v>129</v>
      </c>
      <c r="AT129" s="19" t="s">
        <v>125</v>
      </c>
      <c r="AU129" s="19" t="s">
        <v>89</v>
      </c>
      <c r="AY129" s="19" t="s">
        <v>124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19" t="s">
        <v>78</v>
      </c>
      <c r="BK129" s="142">
        <f>ROUND(L129*K129,2)</f>
        <v>0</v>
      </c>
      <c r="BL129" s="19" t="s">
        <v>129</v>
      </c>
      <c r="BM129" s="19" t="s">
        <v>149</v>
      </c>
    </row>
    <row r="130" spans="2:65" s="10" customFormat="1" ht="16.5" customHeight="1">
      <c r="B130" s="143"/>
      <c r="C130" s="144"/>
      <c r="D130" s="144"/>
      <c r="E130" s="145" t="s">
        <v>5</v>
      </c>
      <c r="F130" s="206" t="s">
        <v>150</v>
      </c>
      <c r="G130" s="207"/>
      <c r="H130" s="207"/>
      <c r="I130" s="207"/>
      <c r="J130" s="144"/>
      <c r="K130" s="146">
        <v>175</v>
      </c>
      <c r="L130" s="144"/>
      <c r="M130" s="144"/>
      <c r="N130" s="144"/>
      <c r="O130" s="144"/>
      <c r="P130" s="144"/>
      <c r="Q130" s="144"/>
      <c r="R130" s="147"/>
      <c r="T130" s="148"/>
      <c r="U130" s="144"/>
      <c r="V130" s="144"/>
      <c r="W130" s="144"/>
      <c r="X130" s="144"/>
      <c r="Y130" s="144"/>
      <c r="Z130" s="144"/>
      <c r="AA130" s="149"/>
      <c r="AT130" s="150" t="s">
        <v>132</v>
      </c>
      <c r="AU130" s="150" t="s">
        <v>89</v>
      </c>
      <c r="AV130" s="10" t="s">
        <v>89</v>
      </c>
      <c r="AW130" s="10" t="s">
        <v>31</v>
      </c>
      <c r="AX130" s="10" t="s">
        <v>78</v>
      </c>
      <c r="AY130" s="150" t="s">
        <v>124</v>
      </c>
    </row>
    <row r="131" spans="2:65" s="1" customFormat="1" ht="25.5" customHeight="1">
      <c r="B131" s="133"/>
      <c r="C131" s="134" t="s">
        <v>151</v>
      </c>
      <c r="D131" s="134" t="s">
        <v>125</v>
      </c>
      <c r="E131" s="135" t="s">
        <v>152</v>
      </c>
      <c r="F131" s="202" t="s">
        <v>153</v>
      </c>
      <c r="G131" s="202"/>
      <c r="H131" s="202"/>
      <c r="I131" s="202"/>
      <c r="J131" s="136" t="s">
        <v>128</v>
      </c>
      <c r="K131" s="137">
        <v>550</v>
      </c>
      <c r="L131" s="203"/>
      <c r="M131" s="203"/>
      <c r="N131" s="203">
        <f>ROUND(L131*K131,2)</f>
        <v>0</v>
      </c>
      <c r="O131" s="203"/>
      <c r="P131" s="203"/>
      <c r="Q131" s="203"/>
      <c r="R131" s="138"/>
      <c r="T131" s="139" t="s">
        <v>5</v>
      </c>
      <c r="U131" s="41" t="s">
        <v>38</v>
      </c>
      <c r="V131" s="140">
        <v>1.7999999999999999E-2</v>
      </c>
      <c r="W131" s="140">
        <f>V131*K131</f>
        <v>9.8999999999999986</v>
      </c>
      <c r="X131" s="140">
        <v>0</v>
      </c>
      <c r="Y131" s="140">
        <f>X131*K131</f>
        <v>0</v>
      </c>
      <c r="Z131" s="140">
        <v>0</v>
      </c>
      <c r="AA131" s="141">
        <f>Z131*K131</f>
        <v>0</v>
      </c>
      <c r="AR131" s="19" t="s">
        <v>129</v>
      </c>
      <c r="AT131" s="19" t="s">
        <v>125</v>
      </c>
      <c r="AU131" s="19" t="s">
        <v>89</v>
      </c>
      <c r="AY131" s="19" t="s">
        <v>124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19" t="s">
        <v>78</v>
      </c>
      <c r="BK131" s="142">
        <f>ROUND(L131*K131,2)</f>
        <v>0</v>
      </c>
      <c r="BL131" s="19" t="s">
        <v>129</v>
      </c>
      <c r="BM131" s="19" t="s">
        <v>154</v>
      </c>
    </row>
    <row r="132" spans="2:65" s="10" customFormat="1" ht="16.5" customHeight="1">
      <c r="B132" s="143"/>
      <c r="C132" s="144"/>
      <c r="D132" s="144"/>
      <c r="E132" s="145" t="s">
        <v>5</v>
      </c>
      <c r="F132" s="206" t="s">
        <v>141</v>
      </c>
      <c r="G132" s="207"/>
      <c r="H132" s="207"/>
      <c r="I132" s="207"/>
      <c r="J132" s="144"/>
      <c r="K132" s="146">
        <v>550</v>
      </c>
      <c r="L132" s="144"/>
      <c r="M132" s="144"/>
      <c r="N132" s="144"/>
      <c r="O132" s="144"/>
      <c r="P132" s="144"/>
      <c r="Q132" s="144"/>
      <c r="R132" s="147"/>
      <c r="T132" s="148"/>
      <c r="U132" s="144"/>
      <c r="V132" s="144"/>
      <c r="W132" s="144"/>
      <c r="X132" s="144"/>
      <c r="Y132" s="144"/>
      <c r="Z132" s="144"/>
      <c r="AA132" s="149"/>
      <c r="AT132" s="150" t="s">
        <v>132</v>
      </c>
      <c r="AU132" s="150" t="s">
        <v>89</v>
      </c>
      <c r="AV132" s="10" t="s">
        <v>89</v>
      </c>
      <c r="AW132" s="10" t="s">
        <v>31</v>
      </c>
      <c r="AX132" s="10" t="s">
        <v>78</v>
      </c>
      <c r="AY132" s="150" t="s">
        <v>124</v>
      </c>
    </row>
    <row r="133" spans="2:65" s="9" customFormat="1" ht="29.85" customHeight="1">
      <c r="B133" s="122"/>
      <c r="C133" s="123"/>
      <c r="D133" s="132" t="s">
        <v>100</v>
      </c>
      <c r="E133" s="132"/>
      <c r="F133" s="132"/>
      <c r="G133" s="132"/>
      <c r="H133" s="132"/>
      <c r="I133" s="132"/>
      <c r="J133" s="132"/>
      <c r="K133" s="132"/>
      <c r="L133" s="132"/>
      <c r="M133" s="132"/>
      <c r="N133" s="204">
        <f>BK133</f>
        <v>0</v>
      </c>
      <c r="O133" s="205"/>
      <c r="P133" s="205"/>
      <c r="Q133" s="205"/>
      <c r="R133" s="125"/>
      <c r="T133" s="126"/>
      <c r="U133" s="123"/>
      <c r="V133" s="123"/>
      <c r="W133" s="127">
        <f>SUM(W134:W143)</f>
        <v>696.71119999999996</v>
      </c>
      <c r="X133" s="123"/>
      <c r="Y133" s="127">
        <f>SUM(Y134:Y143)</f>
        <v>198.22959000000003</v>
      </c>
      <c r="Z133" s="123"/>
      <c r="AA133" s="128">
        <f>SUM(AA134:AA143)</f>
        <v>0</v>
      </c>
      <c r="AR133" s="129" t="s">
        <v>78</v>
      </c>
      <c r="AT133" s="130" t="s">
        <v>72</v>
      </c>
      <c r="AU133" s="130" t="s">
        <v>78</v>
      </c>
      <c r="AY133" s="129" t="s">
        <v>124</v>
      </c>
      <c r="BK133" s="131">
        <f>SUM(BK134:BK143)</f>
        <v>0</v>
      </c>
    </row>
    <row r="134" spans="2:65" s="1" customFormat="1" ht="16.5" customHeight="1">
      <c r="B134" s="133"/>
      <c r="C134" s="134" t="s">
        <v>155</v>
      </c>
      <c r="D134" s="134" t="s">
        <v>125</v>
      </c>
      <c r="E134" s="135" t="s">
        <v>156</v>
      </c>
      <c r="F134" s="202" t="s">
        <v>157</v>
      </c>
      <c r="G134" s="202"/>
      <c r="H134" s="202"/>
      <c r="I134" s="202"/>
      <c r="J134" s="136" t="s">
        <v>128</v>
      </c>
      <c r="K134" s="137">
        <v>550</v>
      </c>
      <c r="L134" s="203"/>
      <c r="M134" s="203"/>
      <c r="N134" s="203">
        <f>ROUND(L134*K134,2)</f>
        <v>0</v>
      </c>
      <c r="O134" s="203"/>
      <c r="P134" s="203"/>
      <c r="Q134" s="203"/>
      <c r="R134" s="138"/>
      <c r="T134" s="139" t="s">
        <v>5</v>
      </c>
      <c r="U134" s="41" t="s">
        <v>38</v>
      </c>
      <c r="V134" s="140">
        <v>2.5999999999999999E-2</v>
      </c>
      <c r="W134" s="140">
        <f>V134*K134</f>
        <v>14.299999999999999</v>
      </c>
      <c r="X134" s="140">
        <v>0</v>
      </c>
      <c r="Y134" s="140">
        <f>X134*K134</f>
        <v>0</v>
      </c>
      <c r="Z134" s="140">
        <v>0</v>
      </c>
      <c r="AA134" s="141">
        <f>Z134*K134</f>
        <v>0</v>
      </c>
      <c r="AR134" s="19" t="s">
        <v>129</v>
      </c>
      <c r="AT134" s="19" t="s">
        <v>125</v>
      </c>
      <c r="AU134" s="19" t="s">
        <v>89</v>
      </c>
      <c r="AY134" s="19" t="s">
        <v>124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19" t="s">
        <v>78</v>
      </c>
      <c r="BK134" s="142">
        <f>ROUND(L134*K134,2)</f>
        <v>0</v>
      </c>
      <c r="BL134" s="19" t="s">
        <v>129</v>
      </c>
      <c r="BM134" s="19" t="s">
        <v>158</v>
      </c>
    </row>
    <row r="135" spans="2:65" s="10" customFormat="1" ht="16.5" customHeight="1">
      <c r="B135" s="143"/>
      <c r="C135" s="144"/>
      <c r="D135" s="144"/>
      <c r="E135" s="145" t="s">
        <v>5</v>
      </c>
      <c r="F135" s="206" t="s">
        <v>141</v>
      </c>
      <c r="G135" s="207"/>
      <c r="H135" s="207"/>
      <c r="I135" s="207"/>
      <c r="J135" s="144"/>
      <c r="K135" s="146">
        <v>550</v>
      </c>
      <c r="L135" s="144"/>
      <c r="M135" s="144"/>
      <c r="N135" s="144"/>
      <c r="O135" s="144"/>
      <c r="P135" s="144"/>
      <c r="Q135" s="144"/>
      <c r="R135" s="147"/>
      <c r="T135" s="148"/>
      <c r="U135" s="144"/>
      <c r="V135" s="144"/>
      <c r="W135" s="144"/>
      <c r="X135" s="144"/>
      <c r="Y135" s="144"/>
      <c r="Z135" s="144"/>
      <c r="AA135" s="149"/>
      <c r="AT135" s="150" t="s">
        <v>132</v>
      </c>
      <c r="AU135" s="150" t="s">
        <v>89</v>
      </c>
      <c r="AV135" s="10" t="s">
        <v>89</v>
      </c>
      <c r="AW135" s="10" t="s">
        <v>31</v>
      </c>
      <c r="AX135" s="10" t="s">
        <v>78</v>
      </c>
      <c r="AY135" s="150" t="s">
        <v>124</v>
      </c>
    </row>
    <row r="136" spans="2:65" s="1" customFormat="1" ht="25.5" customHeight="1">
      <c r="B136" s="133"/>
      <c r="C136" s="134" t="s">
        <v>159</v>
      </c>
      <c r="D136" s="134" t="s">
        <v>125</v>
      </c>
      <c r="E136" s="135" t="s">
        <v>160</v>
      </c>
      <c r="F136" s="202" t="s">
        <v>161</v>
      </c>
      <c r="G136" s="202"/>
      <c r="H136" s="202"/>
      <c r="I136" s="202"/>
      <c r="J136" s="136" t="s">
        <v>128</v>
      </c>
      <c r="K136" s="137">
        <v>550</v>
      </c>
      <c r="L136" s="203"/>
      <c r="M136" s="203"/>
      <c r="N136" s="203">
        <f>ROUND(L136*K136,2)</f>
        <v>0</v>
      </c>
      <c r="O136" s="203"/>
      <c r="P136" s="203"/>
      <c r="Q136" s="203"/>
      <c r="R136" s="138"/>
      <c r="T136" s="139" t="s">
        <v>5</v>
      </c>
      <c r="U136" s="41" t="s">
        <v>38</v>
      </c>
      <c r="V136" s="140">
        <v>2.7E-2</v>
      </c>
      <c r="W136" s="140">
        <f>V136*K136</f>
        <v>14.85</v>
      </c>
      <c r="X136" s="140">
        <v>0</v>
      </c>
      <c r="Y136" s="140">
        <f>X136*K136</f>
        <v>0</v>
      </c>
      <c r="Z136" s="140">
        <v>0</v>
      </c>
      <c r="AA136" s="141">
        <f>Z136*K136</f>
        <v>0</v>
      </c>
      <c r="AR136" s="19" t="s">
        <v>129</v>
      </c>
      <c r="AT136" s="19" t="s">
        <v>125</v>
      </c>
      <c r="AU136" s="19" t="s">
        <v>89</v>
      </c>
      <c r="AY136" s="19" t="s">
        <v>124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19" t="s">
        <v>78</v>
      </c>
      <c r="BK136" s="142">
        <f>ROUND(L136*K136,2)</f>
        <v>0</v>
      </c>
      <c r="BL136" s="19" t="s">
        <v>129</v>
      </c>
      <c r="BM136" s="19" t="s">
        <v>162</v>
      </c>
    </row>
    <row r="137" spans="2:65" s="10" customFormat="1" ht="16.5" customHeight="1">
      <c r="B137" s="143"/>
      <c r="C137" s="144"/>
      <c r="D137" s="144"/>
      <c r="E137" s="145" t="s">
        <v>5</v>
      </c>
      <c r="F137" s="206" t="s">
        <v>141</v>
      </c>
      <c r="G137" s="207"/>
      <c r="H137" s="207"/>
      <c r="I137" s="207"/>
      <c r="J137" s="144"/>
      <c r="K137" s="146">
        <v>550</v>
      </c>
      <c r="L137" s="144"/>
      <c r="M137" s="144"/>
      <c r="N137" s="144"/>
      <c r="O137" s="144"/>
      <c r="P137" s="144"/>
      <c r="Q137" s="144"/>
      <c r="R137" s="147"/>
      <c r="T137" s="148"/>
      <c r="U137" s="144"/>
      <c r="V137" s="144"/>
      <c r="W137" s="144"/>
      <c r="X137" s="144"/>
      <c r="Y137" s="144"/>
      <c r="Z137" s="144"/>
      <c r="AA137" s="149"/>
      <c r="AT137" s="150" t="s">
        <v>132</v>
      </c>
      <c r="AU137" s="150" t="s">
        <v>89</v>
      </c>
      <c r="AV137" s="10" t="s">
        <v>89</v>
      </c>
      <c r="AW137" s="10" t="s">
        <v>31</v>
      </c>
      <c r="AX137" s="10" t="s">
        <v>78</v>
      </c>
      <c r="AY137" s="150" t="s">
        <v>124</v>
      </c>
    </row>
    <row r="138" spans="2:65" s="1" customFormat="1" ht="25.5" customHeight="1">
      <c r="B138" s="133"/>
      <c r="C138" s="134" t="s">
        <v>163</v>
      </c>
      <c r="D138" s="134" t="s">
        <v>125</v>
      </c>
      <c r="E138" s="135" t="s">
        <v>164</v>
      </c>
      <c r="F138" s="202" t="s">
        <v>165</v>
      </c>
      <c r="G138" s="202"/>
      <c r="H138" s="202"/>
      <c r="I138" s="202"/>
      <c r="J138" s="136" t="s">
        <v>128</v>
      </c>
      <c r="K138" s="137">
        <v>550</v>
      </c>
      <c r="L138" s="203"/>
      <c r="M138" s="203"/>
      <c r="N138" s="203">
        <f>ROUND(L138*K138,2)</f>
        <v>0</v>
      </c>
      <c r="O138" s="203"/>
      <c r="P138" s="203"/>
      <c r="Q138" s="203"/>
      <c r="R138" s="138"/>
      <c r="T138" s="139" t="s">
        <v>5</v>
      </c>
      <c r="U138" s="41" t="s">
        <v>38</v>
      </c>
      <c r="V138" s="140">
        <v>1.131</v>
      </c>
      <c r="W138" s="140">
        <f>V138*K138</f>
        <v>622.04999999999995</v>
      </c>
      <c r="X138" s="140">
        <v>0.19536000000000001</v>
      </c>
      <c r="Y138" s="140">
        <f>X138*K138</f>
        <v>107.44800000000001</v>
      </c>
      <c r="Z138" s="140">
        <v>0</v>
      </c>
      <c r="AA138" s="141">
        <f>Z138*K138</f>
        <v>0</v>
      </c>
      <c r="AR138" s="19" t="s">
        <v>129</v>
      </c>
      <c r="AT138" s="19" t="s">
        <v>125</v>
      </c>
      <c r="AU138" s="19" t="s">
        <v>89</v>
      </c>
      <c r="AY138" s="19" t="s">
        <v>124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19" t="s">
        <v>78</v>
      </c>
      <c r="BK138" s="142">
        <f>ROUND(L138*K138,2)</f>
        <v>0</v>
      </c>
      <c r="BL138" s="19" t="s">
        <v>129</v>
      </c>
      <c r="BM138" s="19" t="s">
        <v>166</v>
      </c>
    </row>
    <row r="139" spans="2:65" s="10" customFormat="1" ht="16.5" customHeight="1">
      <c r="B139" s="143"/>
      <c r="C139" s="144"/>
      <c r="D139" s="144"/>
      <c r="E139" s="145" t="s">
        <v>5</v>
      </c>
      <c r="F139" s="206" t="s">
        <v>141</v>
      </c>
      <c r="G139" s="207"/>
      <c r="H139" s="207"/>
      <c r="I139" s="207"/>
      <c r="J139" s="144"/>
      <c r="K139" s="146">
        <v>550</v>
      </c>
      <c r="L139" s="144"/>
      <c r="M139" s="144"/>
      <c r="N139" s="144"/>
      <c r="O139" s="144"/>
      <c r="P139" s="144"/>
      <c r="Q139" s="144"/>
      <c r="R139" s="147"/>
      <c r="T139" s="148"/>
      <c r="U139" s="144"/>
      <c r="V139" s="144"/>
      <c r="W139" s="144"/>
      <c r="X139" s="144"/>
      <c r="Y139" s="144"/>
      <c r="Z139" s="144"/>
      <c r="AA139" s="149"/>
      <c r="AT139" s="150" t="s">
        <v>132</v>
      </c>
      <c r="AU139" s="150" t="s">
        <v>89</v>
      </c>
      <c r="AV139" s="10" t="s">
        <v>89</v>
      </c>
      <c r="AW139" s="10" t="s">
        <v>31</v>
      </c>
      <c r="AX139" s="10" t="s">
        <v>78</v>
      </c>
      <c r="AY139" s="150" t="s">
        <v>124</v>
      </c>
    </row>
    <row r="140" spans="2:65" s="1" customFormat="1" ht="38.25" customHeight="1">
      <c r="B140" s="133"/>
      <c r="C140" s="151" t="s">
        <v>167</v>
      </c>
      <c r="D140" s="151" t="s">
        <v>168</v>
      </c>
      <c r="E140" s="152" t="s">
        <v>169</v>
      </c>
      <c r="F140" s="208" t="s">
        <v>170</v>
      </c>
      <c r="G140" s="208"/>
      <c r="H140" s="208"/>
      <c r="I140" s="208"/>
      <c r="J140" s="153" t="s">
        <v>128</v>
      </c>
      <c r="K140" s="154">
        <v>287.60000000000002</v>
      </c>
      <c r="L140" s="209"/>
      <c r="M140" s="209"/>
      <c r="N140" s="209">
        <f>ROUND(L140*K140,2)</f>
        <v>0</v>
      </c>
      <c r="O140" s="203"/>
      <c r="P140" s="203"/>
      <c r="Q140" s="203"/>
      <c r="R140" s="138"/>
      <c r="T140" s="139" t="s">
        <v>5</v>
      </c>
      <c r="U140" s="41" t="s">
        <v>38</v>
      </c>
      <c r="V140" s="140">
        <v>0</v>
      </c>
      <c r="W140" s="140">
        <f>V140*K140</f>
        <v>0</v>
      </c>
      <c r="X140" s="140">
        <v>0.222</v>
      </c>
      <c r="Y140" s="140">
        <f>X140*K140</f>
        <v>63.847200000000008</v>
      </c>
      <c r="Z140" s="140">
        <v>0</v>
      </c>
      <c r="AA140" s="141">
        <f>Z140*K140</f>
        <v>0</v>
      </c>
      <c r="AR140" s="19" t="s">
        <v>159</v>
      </c>
      <c r="AT140" s="19" t="s">
        <v>168</v>
      </c>
      <c r="AU140" s="19" t="s">
        <v>89</v>
      </c>
      <c r="AY140" s="19" t="s">
        <v>124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19" t="s">
        <v>78</v>
      </c>
      <c r="BK140" s="142">
        <f>ROUND(L140*K140,2)</f>
        <v>0</v>
      </c>
      <c r="BL140" s="19" t="s">
        <v>129</v>
      </c>
      <c r="BM140" s="19" t="s">
        <v>171</v>
      </c>
    </row>
    <row r="141" spans="2:65" s="10" customFormat="1" ht="16.5" customHeight="1">
      <c r="B141" s="143"/>
      <c r="C141" s="144"/>
      <c r="D141" s="144"/>
      <c r="E141" s="145" t="s">
        <v>5</v>
      </c>
      <c r="F141" s="206" t="s">
        <v>172</v>
      </c>
      <c r="G141" s="207"/>
      <c r="H141" s="207"/>
      <c r="I141" s="207"/>
      <c r="J141" s="144"/>
      <c r="K141" s="146">
        <v>287.60000000000002</v>
      </c>
      <c r="L141" s="144"/>
      <c r="M141" s="144"/>
      <c r="N141" s="144"/>
      <c r="O141" s="144"/>
      <c r="P141" s="144"/>
      <c r="Q141" s="144"/>
      <c r="R141" s="147"/>
      <c r="T141" s="148"/>
      <c r="U141" s="144"/>
      <c r="V141" s="144"/>
      <c r="W141" s="144"/>
      <c r="X141" s="144"/>
      <c r="Y141" s="144"/>
      <c r="Z141" s="144"/>
      <c r="AA141" s="149"/>
      <c r="AT141" s="150" t="s">
        <v>132</v>
      </c>
      <c r="AU141" s="150" t="s">
        <v>89</v>
      </c>
      <c r="AV141" s="10" t="s">
        <v>89</v>
      </c>
      <c r="AW141" s="10" t="s">
        <v>31</v>
      </c>
      <c r="AX141" s="10" t="s">
        <v>78</v>
      </c>
      <c r="AY141" s="150" t="s">
        <v>124</v>
      </c>
    </row>
    <row r="142" spans="2:65" s="1" customFormat="1" ht="25.5" customHeight="1">
      <c r="B142" s="133"/>
      <c r="C142" s="134" t="s">
        <v>173</v>
      </c>
      <c r="D142" s="134" t="s">
        <v>125</v>
      </c>
      <c r="E142" s="135" t="s">
        <v>174</v>
      </c>
      <c r="F142" s="202" t="s">
        <v>175</v>
      </c>
      <c r="G142" s="202"/>
      <c r="H142" s="202"/>
      <c r="I142" s="202"/>
      <c r="J142" s="136" t="s">
        <v>128</v>
      </c>
      <c r="K142" s="137">
        <v>37.799999999999997</v>
      </c>
      <c r="L142" s="203"/>
      <c r="M142" s="203"/>
      <c r="N142" s="203">
        <f>ROUND(L142*K142,2)</f>
        <v>0</v>
      </c>
      <c r="O142" s="203"/>
      <c r="P142" s="203"/>
      <c r="Q142" s="203"/>
      <c r="R142" s="138"/>
      <c r="T142" s="139" t="s">
        <v>5</v>
      </c>
      <c r="U142" s="41" t="s">
        <v>38</v>
      </c>
      <c r="V142" s="140">
        <v>1.204</v>
      </c>
      <c r="W142" s="140">
        <f>V142*K142</f>
        <v>45.511199999999995</v>
      </c>
      <c r="X142" s="140">
        <v>0.71255000000000002</v>
      </c>
      <c r="Y142" s="140">
        <f>X142*K142</f>
        <v>26.934389999999997</v>
      </c>
      <c r="Z142" s="140">
        <v>0</v>
      </c>
      <c r="AA142" s="141">
        <f>Z142*K142</f>
        <v>0</v>
      </c>
      <c r="AR142" s="19" t="s">
        <v>129</v>
      </c>
      <c r="AT142" s="19" t="s">
        <v>125</v>
      </c>
      <c r="AU142" s="19" t="s">
        <v>89</v>
      </c>
      <c r="AY142" s="19" t="s">
        <v>124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19" t="s">
        <v>78</v>
      </c>
      <c r="BK142" s="142">
        <f>ROUND(L142*K142,2)</f>
        <v>0</v>
      </c>
      <c r="BL142" s="19" t="s">
        <v>129</v>
      </c>
      <c r="BM142" s="19" t="s">
        <v>176</v>
      </c>
    </row>
    <row r="143" spans="2:65" s="10" customFormat="1" ht="16.5" customHeight="1">
      <c r="B143" s="143"/>
      <c r="C143" s="144"/>
      <c r="D143" s="144"/>
      <c r="E143" s="145" t="s">
        <v>5</v>
      </c>
      <c r="F143" s="206" t="s">
        <v>177</v>
      </c>
      <c r="G143" s="207"/>
      <c r="H143" s="207"/>
      <c r="I143" s="207"/>
      <c r="J143" s="144"/>
      <c r="K143" s="146">
        <v>37.799999999999997</v>
      </c>
      <c r="L143" s="144"/>
      <c r="M143" s="144"/>
      <c r="N143" s="144"/>
      <c r="O143" s="144"/>
      <c r="P143" s="144"/>
      <c r="Q143" s="144"/>
      <c r="R143" s="147"/>
      <c r="T143" s="148"/>
      <c r="U143" s="144"/>
      <c r="V143" s="144"/>
      <c r="W143" s="144"/>
      <c r="X143" s="144"/>
      <c r="Y143" s="144"/>
      <c r="Z143" s="144"/>
      <c r="AA143" s="149"/>
      <c r="AT143" s="150" t="s">
        <v>132</v>
      </c>
      <c r="AU143" s="150" t="s">
        <v>89</v>
      </c>
      <c r="AV143" s="10" t="s">
        <v>89</v>
      </c>
      <c r="AW143" s="10" t="s">
        <v>31</v>
      </c>
      <c r="AX143" s="10" t="s">
        <v>78</v>
      </c>
      <c r="AY143" s="150" t="s">
        <v>124</v>
      </c>
    </row>
    <row r="144" spans="2:65" s="9" customFormat="1" ht="29.85" customHeight="1">
      <c r="B144" s="122"/>
      <c r="C144" s="123"/>
      <c r="D144" s="132" t="s">
        <v>101</v>
      </c>
      <c r="E144" s="132"/>
      <c r="F144" s="132"/>
      <c r="G144" s="132"/>
      <c r="H144" s="132"/>
      <c r="I144" s="132"/>
      <c r="J144" s="132"/>
      <c r="K144" s="132"/>
      <c r="L144" s="132"/>
      <c r="M144" s="132"/>
      <c r="N144" s="204">
        <f>BK144</f>
        <v>0</v>
      </c>
      <c r="O144" s="205"/>
      <c r="P144" s="205"/>
      <c r="Q144" s="205"/>
      <c r="R144" s="125"/>
      <c r="T144" s="126"/>
      <c r="U144" s="123"/>
      <c r="V144" s="123"/>
      <c r="W144" s="127">
        <f>SUM(W145:W152)</f>
        <v>160.22300000000001</v>
      </c>
      <c r="X144" s="123"/>
      <c r="Y144" s="127">
        <f>SUM(Y145:Y152)</f>
        <v>4.88673</v>
      </c>
      <c r="Z144" s="123"/>
      <c r="AA144" s="128">
        <f>SUM(AA145:AA152)</f>
        <v>0</v>
      </c>
      <c r="AR144" s="129" t="s">
        <v>78</v>
      </c>
      <c r="AT144" s="130" t="s">
        <v>72</v>
      </c>
      <c r="AU144" s="130" t="s">
        <v>78</v>
      </c>
      <c r="AY144" s="129" t="s">
        <v>124</v>
      </c>
      <c r="BK144" s="131">
        <f>SUM(BK145:BK152)</f>
        <v>0</v>
      </c>
    </row>
    <row r="145" spans="2:65" s="1" customFormat="1" ht="25.5" customHeight="1">
      <c r="B145" s="133"/>
      <c r="C145" s="134" t="s">
        <v>178</v>
      </c>
      <c r="D145" s="134" t="s">
        <v>125</v>
      </c>
      <c r="E145" s="135" t="s">
        <v>179</v>
      </c>
      <c r="F145" s="202" t="s">
        <v>180</v>
      </c>
      <c r="G145" s="202"/>
      <c r="H145" s="202"/>
      <c r="I145" s="202"/>
      <c r="J145" s="136" t="s">
        <v>148</v>
      </c>
      <c r="K145" s="137">
        <v>27</v>
      </c>
      <c r="L145" s="203"/>
      <c r="M145" s="203"/>
      <c r="N145" s="203">
        <f>ROUND(L145*K145,2)</f>
        <v>0</v>
      </c>
      <c r="O145" s="203"/>
      <c r="P145" s="203"/>
      <c r="Q145" s="203"/>
      <c r="R145" s="138"/>
      <c r="T145" s="139" t="s">
        <v>5</v>
      </c>
      <c r="U145" s="41" t="s">
        <v>38</v>
      </c>
      <c r="V145" s="140">
        <v>0.309</v>
      </c>
      <c r="W145" s="140">
        <f>V145*K145</f>
        <v>8.343</v>
      </c>
      <c r="X145" s="140">
        <v>0.16849</v>
      </c>
      <c r="Y145" s="140">
        <f>X145*K145</f>
        <v>4.5492299999999997</v>
      </c>
      <c r="Z145" s="140">
        <v>0</v>
      </c>
      <c r="AA145" s="141">
        <f>Z145*K145</f>
        <v>0</v>
      </c>
      <c r="AR145" s="19" t="s">
        <v>129</v>
      </c>
      <c r="AT145" s="19" t="s">
        <v>125</v>
      </c>
      <c r="AU145" s="19" t="s">
        <v>89</v>
      </c>
      <c r="AY145" s="19" t="s">
        <v>124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19" t="s">
        <v>78</v>
      </c>
      <c r="BK145" s="142">
        <f>ROUND(L145*K145,2)</f>
        <v>0</v>
      </c>
      <c r="BL145" s="19" t="s">
        <v>129</v>
      </c>
      <c r="BM145" s="19" t="s">
        <v>181</v>
      </c>
    </row>
    <row r="146" spans="2:65" s="10" customFormat="1" ht="16.5" customHeight="1">
      <c r="B146" s="143"/>
      <c r="C146" s="144"/>
      <c r="D146" s="144"/>
      <c r="E146" s="145" t="s">
        <v>5</v>
      </c>
      <c r="F146" s="206" t="s">
        <v>182</v>
      </c>
      <c r="G146" s="207"/>
      <c r="H146" s="207"/>
      <c r="I146" s="207"/>
      <c r="J146" s="144"/>
      <c r="K146" s="146">
        <v>27</v>
      </c>
      <c r="L146" s="144"/>
      <c r="M146" s="144"/>
      <c r="N146" s="144"/>
      <c r="O146" s="144"/>
      <c r="P146" s="144"/>
      <c r="Q146" s="144"/>
      <c r="R146" s="147"/>
      <c r="T146" s="148"/>
      <c r="U146" s="144"/>
      <c r="V146" s="144"/>
      <c r="W146" s="144"/>
      <c r="X146" s="144"/>
      <c r="Y146" s="144"/>
      <c r="Z146" s="144"/>
      <c r="AA146" s="149"/>
      <c r="AT146" s="150" t="s">
        <v>132</v>
      </c>
      <c r="AU146" s="150" t="s">
        <v>89</v>
      </c>
      <c r="AV146" s="10" t="s">
        <v>89</v>
      </c>
      <c r="AW146" s="10" t="s">
        <v>31</v>
      </c>
      <c r="AX146" s="10" t="s">
        <v>78</v>
      </c>
      <c r="AY146" s="150" t="s">
        <v>124</v>
      </c>
    </row>
    <row r="147" spans="2:65" s="1" customFormat="1" ht="25.5" customHeight="1">
      <c r="B147" s="133"/>
      <c r="C147" s="151" t="s">
        <v>183</v>
      </c>
      <c r="D147" s="151" t="s">
        <v>168</v>
      </c>
      <c r="E147" s="152" t="s">
        <v>184</v>
      </c>
      <c r="F147" s="208" t="s">
        <v>185</v>
      </c>
      <c r="G147" s="208"/>
      <c r="H147" s="208"/>
      <c r="I147" s="208"/>
      <c r="J147" s="153" t="s">
        <v>148</v>
      </c>
      <c r="K147" s="154">
        <v>2.7</v>
      </c>
      <c r="L147" s="209"/>
      <c r="M147" s="209"/>
      <c r="N147" s="209">
        <f>ROUND(L147*K147,2)</f>
        <v>0</v>
      </c>
      <c r="O147" s="203"/>
      <c r="P147" s="203"/>
      <c r="Q147" s="203"/>
      <c r="R147" s="138"/>
      <c r="T147" s="139" t="s">
        <v>5</v>
      </c>
      <c r="U147" s="41" t="s">
        <v>38</v>
      </c>
      <c r="V147" s="140">
        <v>0</v>
      </c>
      <c r="W147" s="140">
        <f>V147*K147</f>
        <v>0</v>
      </c>
      <c r="X147" s="140">
        <v>0.125</v>
      </c>
      <c r="Y147" s="140">
        <f>X147*K147</f>
        <v>0.33750000000000002</v>
      </c>
      <c r="Z147" s="140">
        <v>0</v>
      </c>
      <c r="AA147" s="141">
        <f>Z147*K147</f>
        <v>0</v>
      </c>
      <c r="AR147" s="19" t="s">
        <v>159</v>
      </c>
      <c r="AT147" s="19" t="s">
        <v>168</v>
      </c>
      <c r="AU147" s="19" t="s">
        <v>89</v>
      </c>
      <c r="AY147" s="19" t="s">
        <v>124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19" t="s">
        <v>78</v>
      </c>
      <c r="BK147" s="142">
        <f>ROUND(L147*K147,2)</f>
        <v>0</v>
      </c>
      <c r="BL147" s="19" t="s">
        <v>129</v>
      </c>
      <c r="BM147" s="19" t="s">
        <v>186</v>
      </c>
    </row>
    <row r="148" spans="2:65" s="10" customFormat="1" ht="16.5" customHeight="1">
      <c r="B148" s="143"/>
      <c r="C148" s="144"/>
      <c r="D148" s="144"/>
      <c r="E148" s="145" t="s">
        <v>5</v>
      </c>
      <c r="F148" s="206" t="s">
        <v>187</v>
      </c>
      <c r="G148" s="207"/>
      <c r="H148" s="207"/>
      <c r="I148" s="207"/>
      <c r="J148" s="144"/>
      <c r="K148" s="146">
        <v>27</v>
      </c>
      <c r="L148" s="144"/>
      <c r="M148" s="144"/>
      <c r="N148" s="144"/>
      <c r="O148" s="144"/>
      <c r="P148" s="144"/>
      <c r="Q148" s="144"/>
      <c r="R148" s="147"/>
      <c r="T148" s="148"/>
      <c r="U148" s="144"/>
      <c r="V148" s="144"/>
      <c r="W148" s="144"/>
      <c r="X148" s="144"/>
      <c r="Y148" s="144"/>
      <c r="Z148" s="144"/>
      <c r="AA148" s="149"/>
      <c r="AT148" s="150" t="s">
        <v>132</v>
      </c>
      <c r="AU148" s="150" t="s">
        <v>89</v>
      </c>
      <c r="AV148" s="10" t="s">
        <v>89</v>
      </c>
      <c r="AW148" s="10" t="s">
        <v>31</v>
      </c>
      <c r="AX148" s="10" t="s">
        <v>78</v>
      </c>
      <c r="AY148" s="150" t="s">
        <v>124</v>
      </c>
    </row>
    <row r="149" spans="2:65" s="1" customFormat="1" ht="38.25" customHeight="1">
      <c r="B149" s="133"/>
      <c r="C149" s="134" t="s">
        <v>188</v>
      </c>
      <c r="D149" s="134" t="s">
        <v>125</v>
      </c>
      <c r="E149" s="135" t="s">
        <v>189</v>
      </c>
      <c r="F149" s="202" t="s">
        <v>190</v>
      </c>
      <c r="G149" s="202"/>
      <c r="H149" s="202"/>
      <c r="I149" s="202"/>
      <c r="J149" s="136" t="s">
        <v>128</v>
      </c>
      <c r="K149" s="137">
        <v>328</v>
      </c>
      <c r="L149" s="203"/>
      <c r="M149" s="203"/>
      <c r="N149" s="203">
        <f>ROUND(L149*K149,2)</f>
        <v>0</v>
      </c>
      <c r="O149" s="203"/>
      <c r="P149" s="203"/>
      <c r="Q149" s="203"/>
      <c r="R149" s="138"/>
      <c r="T149" s="139" t="s">
        <v>5</v>
      </c>
      <c r="U149" s="41" t="s">
        <v>38</v>
      </c>
      <c r="V149" s="140">
        <v>0.14899999999999999</v>
      </c>
      <c r="W149" s="140">
        <f>V149*K149</f>
        <v>48.872</v>
      </c>
      <c r="X149" s="140">
        <v>0</v>
      </c>
      <c r="Y149" s="140">
        <f>X149*K149</f>
        <v>0</v>
      </c>
      <c r="Z149" s="140">
        <v>0</v>
      </c>
      <c r="AA149" s="141">
        <f>Z149*K149</f>
        <v>0</v>
      </c>
      <c r="AR149" s="19" t="s">
        <v>129</v>
      </c>
      <c r="AT149" s="19" t="s">
        <v>125</v>
      </c>
      <c r="AU149" s="19" t="s">
        <v>89</v>
      </c>
      <c r="AY149" s="19" t="s">
        <v>124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19" t="s">
        <v>78</v>
      </c>
      <c r="BK149" s="142">
        <f>ROUND(L149*K149,2)</f>
        <v>0</v>
      </c>
      <c r="BL149" s="19" t="s">
        <v>129</v>
      </c>
      <c r="BM149" s="19" t="s">
        <v>191</v>
      </c>
    </row>
    <row r="150" spans="2:65" s="10" customFormat="1" ht="16.5" customHeight="1">
      <c r="B150" s="143"/>
      <c r="C150" s="144"/>
      <c r="D150" s="144"/>
      <c r="E150" s="145" t="s">
        <v>5</v>
      </c>
      <c r="F150" s="206" t="s">
        <v>192</v>
      </c>
      <c r="G150" s="207"/>
      <c r="H150" s="207"/>
      <c r="I150" s="207"/>
      <c r="J150" s="144"/>
      <c r="K150" s="146">
        <v>328</v>
      </c>
      <c r="L150" s="144"/>
      <c r="M150" s="144"/>
      <c r="N150" s="144"/>
      <c r="O150" s="144"/>
      <c r="P150" s="144"/>
      <c r="Q150" s="144"/>
      <c r="R150" s="147"/>
      <c r="T150" s="148"/>
      <c r="U150" s="144"/>
      <c r="V150" s="144"/>
      <c r="W150" s="144"/>
      <c r="X150" s="144"/>
      <c r="Y150" s="144"/>
      <c r="Z150" s="144"/>
      <c r="AA150" s="149"/>
      <c r="AT150" s="150" t="s">
        <v>132</v>
      </c>
      <c r="AU150" s="150" t="s">
        <v>89</v>
      </c>
      <c r="AV150" s="10" t="s">
        <v>89</v>
      </c>
      <c r="AW150" s="10" t="s">
        <v>31</v>
      </c>
      <c r="AX150" s="10" t="s">
        <v>78</v>
      </c>
      <c r="AY150" s="150" t="s">
        <v>124</v>
      </c>
    </row>
    <row r="151" spans="2:65" s="1" customFormat="1" ht="38.25" customHeight="1">
      <c r="B151" s="133"/>
      <c r="C151" s="134" t="s">
        <v>193</v>
      </c>
      <c r="D151" s="134" t="s">
        <v>125</v>
      </c>
      <c r="E151" s="135" t="s">
        <v>194</v>
      </c>
      <c r="F151" s="202" t="s">
        <v>195</v>
      </c>
      <c r="G151" s="202"/>
      <c r="H151" s="202"/>
      <c r="I151" s="202"/>
      <c r="J151" s="136" t="s">
        <v>128</v>
      </c>
      <c r="K151" s="137">
        <v>222</v>
      </c>
      <c r="L151" s="203"/>
      <c r="M151" s="203"/>
      <c r="N151" s="203">
        <f>ROUND(L151*K151,2)</f>
        <v>0</v>
      </c>
      <c r="O151" s="203"/>
      <c r="P151" s="203"/>
      <c r="Q151" s="203"/>
      <c r="R151" s="138"/>
      <c r="T151" s="139" t="s">
        <v>5</v>
      </c>
      <c r="U151" s="41" t="s">
        <v>38</v>
      </c>
      <c r="V151" s="140">
        <v>0.46400000000000002</v>
      </c>
      <c r="W151" s="140">
        <f>V151*K151</f>
        <v>103.00800000000001</v>
      </c>
      <c r="X151" s="140">
        <v>0</v>
      </c>
      <c r="Y151" s="140">
        <f>X151*K151</f>
        <v>0</v>
      </c>
      <c r="Z151" s="140">
        <v>0</v>
      </c>
      <c r="AA151" s="141">
        <f>Z151*K151</f>
        <v>0</v>
      </c>
      <c r="AR151" s="19" t="s">
        <v>129</v>
      </c>
      <c r="AT151" s="19" t="s">
        <v>125</v>
      </c>
      <c r="AU151" s="19" t="s">
        <v>89</v>
      </c>
      <c r="AY151" s="19" t="s">
        <v>124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19" t="s">
        <v>78</v>
      </c>
      <c r="BK151" s="142">
        <f>ROUND(L151*K151,2)</f>
        <v>0</v>
      </c>
      <c r="BL151" s="19" t="s">
        <v>129</v>
      </c>
      <c r="BM151" s="19" t="s">
        <v>196</v>
      </c>
    </row>
    <row r="152" spans="2:65" s="10" customFormat="1" ht="16.5" customHeight="1">
      <c r="B152" s="143"/>
      <c r="C152" s="144"/>
      <c r="D152" s="144"/>
      <c r="E152" s="145" t="s">
        <v>5</v>
      </c>
      <c r="F152" s="206" t="s">
        <v>197</v>
      </c>
      <c r="G152" s="207"/>
      <c r="H152" s="207"/>
      <c r="I152" s="207"/>
      <c r="J152" s="144"/>
      <c r="K152" s="146">
        <v>222</v>
      </c>
      <c r="L152" s="144"/>
      <c r="M152" s="144"/>
      <c r="N152" s="144"/>
      <c r="O152" s="144"/>
      <c r="P152" s="144"/>
      <c r="Q152" s="144"/>
      <c r="R152" s="147"/>
      <c r="T152" s="148"/>
      <c r="U152" s="144"/>
      <c r="V152" s="144"/>
      <c r="W152" s="144"/>
      <c r="X152" s="144"/>
      <c r="Y152" s="144"/>
      <c r="Z152" s="144"/>
      <c r="AA152" s="149"/>
      <c r="AT152" s="150" t="s">
        <v>132</v>
      </c>
      <c r="AU152" s="150" t="s">
        <v>89</v>
      </c>
      <c r="AV152" s="10" t="s">
        <v>89</v>
      </c>
      <c r="AW152" s="10" t="s">
        <v>31</v>
      </c>
      <c r="AX152" s="10" t="s">
        <v>78</v>
      </c>
      <c r="AY152" s="150" t="s">
        <v>124</v>
      </c>
    </row>
    <row r="153" spans="2:65" s="9" customFormat="1" ht="29.85" customHeight="1">
      <c r="B153" s="122"/>
      <c r="C153" s="123"/>
      <c r="D153" s="132" t="s">
        <v>102</v>
      </c>
      <c r="E153" s="132"/>
      <c r="F153" s="132"/>
      <c r="G153" s="132"/>
      <c r="H153" s="132"/>
      <c r="I153" s="132"/>
      <c r="J153" s="132"/>
      <c r="K153" s="132"/>
      <c r="L153" s="132"/>
      <c r="M153" s="132"/>
      <c r="N153" s="204">
        <f>BK153</f>
        <v>0</v>
      </c>
      <c r="O153" s="205"/>
      <c r="P153" s="205"/>
      <c r="Q153" s="205"/>
      <c r="R153" s="125"/>
      <c r="T153" s="126"/>
      <c r="U153" s="123"/>
      <c r="V153" s="123"/>
      <c r="W153" s="127">
        <f>SUM(W154:W158)</f>
        <v>732.112932</v>
      </c>
      <c r="X153" s="123"/>
      <c r="Y153" s="127">
        <f>SUM(Y154:Y158)</f>
        <v>0</v>
      </c>
      <c r="Z153" s="123"/>
      <c r="AA153" s="128">
        <f>SUM(AA154:AA158)</f>
        <v>0</v>
      </c>
      <c r="AR153" s="129" t="s">
        <v>78</v>
      </c>
      <c r="AT153" s="130" t="s">
        <v>72</v>
      </c>
      <c r="AU153" s="130" t="s">
        <v>78</v>
      </c>
      <c r="AY153" s="129" t="s">
        <v>124</v>
      </c>
      <c r="BK153" s="131">
        <f>SUM(BK154:BK158)</f>
        <v>0</v>
      </c>
    </row>
    <row r="154" spans="2:65" s="1" customFormat="1" ht="25.5" customHeight="1">
      <c r="B154" s="133"/>
      <c r="C154" s="134" t="s">
        <v>198</v>
      </c>
      <c r="D154" s="134" t="s">
        <v>125</v>
      </c>
      <c r="E154" s="135" t="s">
        <v>199</v>
      </c>
      <c r="F154" s="202" t="s">
        <v>200</v>
      </c>
      <c r="G154" s="202"/>
      <c r="H154" s="202"/>
      <c r="I154" s="202"/>
      <c r="J154" s="136" t="s">
        <v>201</v>
      </c>
      <c r="K154" s="137">
        <v>638.84199999999998</v>
      </c>
      <c r="L154" s="203"/>
      <c r="M154" s="203"/>
      <c r="N154" s="203">
        <f>ROUND(L154*K154,2)</f>
        <v>0</v>
      </c>
      <c r="O154" s="203"/>
      <c r="P154" s="203"/>
      <c r="Q154" s="203"/>
      <c r="R154" s="138"/>
      <c r="T154" s="139" t="s">
        <v>5</v>
      </c>
      <c r="U154" s="41" t="s">
        <v>38</v>
      </c>
      <c r="V154" s="140">
        <v>0.5</v>
      </c>
      <c r="W154" s="140">
        <f>V154*K154</f>
        <v>319.42099999999999</v>
      </c>
      <c r="X154" s="140">
        <v>0</v>
      </c>
      <c r="Y154" s="140">
        <f>X154*K154</f>
        <v>0</v>
      </c>
      <c r="Z154" s="140">
        <v>0</v>
      </c>
      <c r="AA154" s="141">
        <f>Z154*K154</f>
        <v>0</v>
      </c>
      <c r="AR154" s="19" t="s">
        <v>129</v>
      </c>
      <c r="AT154" s="19" t="s">
        <v>125</v>
      </c>
      <c r="AU154" s="19" t="s">
        <v>89</v>
      </c>
      <c r="AY154" s="19" t="s">
        <v>124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19" t="s">
        <v>78</v>
      </c>
      <c r="BK154" s="142">
        <f>ROUND(L154*K154,2)</f>
        <v>0</v>
      </c>
      <c r="BL154" s="19" t="s">
        <v>129</v>
      </c>
      <c r="BM154" s="19" t="s">
        <v>202</v>
      </c>
    </row>
    <row r="155" spans="2:65" s="1" customFormat="1" ht="25.5" customHeight="1">
      <c r="B155" s="133"/>
      <c r="C155" s="134" t="s">
        <v>11</v>
      </c>
      <c r="D155" s="134" t="s">
        <v>125</v>
      </c>
      <c r="E155" s="135" t="s">
        <v>203</v>
      </c>
      <c r="F155" s="202" t="s">
        <v>204</v>
      </c>
      <c r="G155" s="202"/>
      <c r="H155" s="202"/>
      <c r="I155" s="202"/>
      <c r="J155" s="136" t="s">
        <v>201</v>
      </c>
      <c r="K155" s="137">
        <v>638.84199999999998</v>
      </c>
      <c r="L155" s="203"/>
      <c r="M155" s="203"/>
      <c r="N155" s="203">
        <f>ROUND(L155*K155,2)</f>
        <v>0</v>
      </c>
      <c r="O155" s="203"/>
      <c r="P155" s="203"/>
      <c r="Q155" s="203"/>
      <c r="R155" s="138"/>
      <c r="T155" s="139" t="s">
        <v>5</v>
      </c>
      <c r="U155" s="41" t="s">
        <v>38</v>
      </c>
      <c r="V155" s="140">
        <v>8.0000000000000002E-3</v>
      </c>
      <c r="W155" s="140">
        <f>V155*K155</f>
        <v>5.1107360000000002</v>
      </c>
      <c r="X155" s="140">
        <v>0</v>
      </c>
      <c r="Y155" s="140">
        <f>X155*K155</f>
        <v>0</v>
      </c>
      <c r="Z155" s="140">
        <v>0</v>
      </c>
      <c r="AA155" s="141">
        <f>Z155*K155</f>
        <v>0</v>
      </c>
      <c r="AR155" s="19" t="s">
        <v>129</v>
      </c>
      <c r="AT155" s="19" t="s">
        <v>125</v>
      </c>
      <c r="AU155" s="19" t="s">
        <v>89</v>
      </c>
      <c r="AY155" s="19" t="s">
        <v>124</v>
      </c>
      <c r="BE155" s="142">
        <f>IF(U155="základní",N155,0)</f>
        <v>0</v>
      </c>
      <c r="BF155" s="142">
        <f>IF(U155="snížená",N155,0)</f>
        <v>0</v>
      </c>
      <c r="BG155" s="142">
        <f>IF(U155="zákl. přenesená",N155,0)</f>
        <v>0</v>
      </c>
      <c r="BH155" s="142">
        <f>IF(U155="sníž. přenesená",N155,0)</f>
        <v>0</v>
      </c>
      <c r="BI155" s="142">
        <f>IF(U155="nulová",N155,0)</f>
        <v>0</v>
      </c>
      <c r="BJ155" s="19" t="s">
        <v>78</v>
      </c>
      <c r="BK155" s="142">
        <f>ROUND(L155*K155,2)</f>
        <v>0</v>
      </c>
      <c r="BL155" s="19" t="s">
        <v>129</v>
      </c>
      <c r="BM155" s="19" t="s">
        <v>205</v>
      </c>
    </row>
    <row r="156" spans="2:65" s="1" customFormat="1" ht="25.5" customHeight="1">
      <c r="B156" s="133"/>
      <c r="C156" s="134" t="s">
        <v>206</v>
      </c>
      <c r="D156" s="134" t="s">
        <v>125</v>
      </c>
      <c r="E156" s="135" t="s">
        <v>207</v>
      </c>
      <c r="F156" s="202" t="s">
        <v>208</v>
      </c>
      <c r="G156" s="202"/>
      <c r="H156" s="202"/>
      <c r="I156" s="202"/>
      <c r="J156" s="136" t="s">
        <v>201</v>
      </c>
      <c r="K156" s="137">
        <v>638.84199999999998</v>
      </c>
      <c r="L156" s="203"/>
      <c r="M156" s="203"/>
      <c r="N156" s="203">
        <f>ROUND(L156*K156,2)</f>
        <v>0</v>
      </c>
      <c r="O156" s="203"/>
      <c r="P156" s="203"/>
      <c r="Q156" s="203"/>
      <c r="R156" s="138"/>
      <c r="T156" s="139" t="s">
        <v>5</v>
      </c>
      <c r="U156" s="41" t="s">
        <v>38</v>
      </c>
      <c r="V156" s="140">
        <v>0.63800000000000001</v>
      </c>
      <c r="W156" s="140">
        <f>V156*K156</f>
        <v>407.58119599999998</v>
      </c>
      <c r="X156" s="140">
        <v>0</v>
      </c>
      <c r="Y156" s="140">
        <f>X156*K156</f>
        <v>0</v>
      </c>
      <c r="Z156" s="140">
        <v>0</v>
      </c>
      <c r="AA156" s="141">
        <f>Z156*K156</f>
        <v>0</v>
      </c>
      <c r="AR156" s="19" t="s">
        <v>129</v>
      </c>
      <c r="AT156" s="19" t="s">
        <v>125</v>
      </c>
      <c r="AU156" s="19" t="s">
        <v>89</v>
      </c>
      <c r="AY156" s="19" t="s">
        <v>124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19" t="s">
        <v>78</v>
      </c>
      <c r="BK156" s="142">
        <f>ROUND(L156*K156,2)</f>
        <v>0</v>
      </c>
      <c r="BL156" s="19" t="s">
        <v>129</v>
      </c>
      <c r="BM156" s="19" t="s">
        <v>209</v>
      </c>
    </row>
    <row r="157" spans="2:65" s="1" customFormat="1" ht="38.25" customHeight="1">
      <c r="B157" s="133"/>
      <c r="C157" s="134" t="s">
        <v>210</v>
      </c>
      <c r="D157" s="134" t="s">
        <v>125</v>
      </c>
      <c r="E157" s="135" t="s">
        <v>211</v>
      </c>
      <c r="F157" s="202" t="s">
        <v>212</v>
      </c>
      <c r="G157" s="202"/>
      <c r="H157" s="202"/>
      <c r="I157" s="202"/>
      <c r="J157" s="136" t="s">
        <v>201</v>
      </c>
      <c r="K157" s="137">
        <v>179</v>
      </c>
      <c r="L157" s="203"/>
      <c r="M157" s="203"/>
      <c r="N157" s="203">
        <f>ROUND(L157*K157,2)</f>
        <v>0</v>
      </c>
      <c r="O157" s="203"/>
      <c r="P157" s="203"/>
      <c r="Q157" s="203"/>
      <c r="R157" s="138"/>
      <c r="T157" s="139" t="s">
        <v>5</v>
      </c>
      <c r="U157" s="41" t="s">
        <v>38</v>
      </c>
      <c r="V157" s="140">
        <v>0</v>
      </c>
      <c r="W157" s="140">
        <f>V157*K157</f>
        <v>0</v>
      </c>
      <c r="X157" s="140">
        <v>0</v>
      </c>
      <c r="Y157" s="140">
        <f>X157*K157</f>
        <v>0</v>
      </c>
      <c r="Z157" s="140">
        <v>0</v>
      </c>
      <c r="AA157" s="141">
        <f>Z157*K157</f>
        <v>0</v>
      </c>
      <c r="AR157" s="19" t="s">
        <v>129</v>
      </c>
      <c r="AT157" s="19" t="s">
        <v>125</v>
      </c>
      <c r="AU157" s="19" t="s">
        <v>89</v>
      </c>
      <c r="AY157" s="19" t="s">
        <v>124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19" t="s">
        <v>78</v>
      </c>
      <c r="BK157" s="142">
        <f>ROUND(L157*K157,2)</f>
        <v>0</v>
      </c>
      <c r="BL157" s="19" t="s">
        <v>129</v>
      </c>
      <c r="BM157" s="19" t="s">
        <v>213</v>
      </c>
    </row>
    <row r="158" spans="2:65" s="1" customFormat="1" ht="25.5" customHeight="1">
      <c r="B158" s="133"/>
      <c r="C158" s="134" t="s">
        <v>214</v>
      </c>
      <c r="D158" s="134" t="s">
        <v>125</v>
      </c>
      <c r="E158" s="135" t="s">
        <v>215</v>
      </c>
      <c r="F158" s="202" t="s">
        <v>216</v>
      </c>
      <c r="G158" s="202"/>
      <c r="H158" s="202"/>
      <c r="I158" s="202"/>
      <c r="J158" s="136" t="s">
        <v>201</v>
      </c>
      <c r="K158" s="137">
        <v>242</v>
      </c>
      <c r="L158" s="203"/>
      <c r="M158" s="203"/>
      <c r="N158" s="203">
        <f>ROUND(L158*K158,2)</f>
        <v>0</v>
      </c>
      <c r="O158" s="203"/>
      <c r="P158" s="203"/>
      <c r="Q158" s="203"/>
      <c r="R158" s="138"/>
      <c r="T158" s="139" t="s">
        <v>5</v>
      </c>
      <c r="U158" s="41" t="s">
        <v>38</v>
      </c>
      <c r="V158" s="140">
        <v>0</v>
      </c>
      <c r="W158" s="140">
        <f>V158*K158</f>
        <v>0</v>
      </c>
      <c r="X158" s="140">
        <v>0</v>
      </c>
      <c r="Y158" s="140">
        <f>X158*K158</f>
        <v>0</v>
      </c>
      <c r="Z158" s="140">
        <v>0</v>
      </c>
      <c r="AA158" s="141">
        <f>Z158*K158</f>
        <v>0</v>
      </c>
      <c r="AR158" s="19" t="s">
        <v>129</v>
      </c>
      <c r="AT158" s="19" t="s">
        <v>125</v>
      </c>
      <c r="AU158" s="19" t="s">
        <v>89</v>
      </c>
      <c r="AY158" s="19" t="s">
        <v>124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19" t="s">
        <v>78</v>
      </c>
      <c r="BK158" s="142">
        <f>ROUND(L158*K158,2)</f>
        <v>0</v>
      </c>
      <c r="BL158" s="19" t="s">
        <v>129</v>
      </c>
      <c r="BM158" s="19" t="s">
        <v>217</v>
      </c>
    </row>
    <row r="159" spans="2:65" s="9" customFormat="1" ht="29.85" customHeight="1">
      <c r="B159" s="122"/>
      <c r="C159" s="123"/>
      <c r="D159" s="132" t="s">
        <v>103</v>
      </c>
      <c r="E159" s="132"/>
      <c r="F159" s="132"/>
      <c r="G159" s="132"/>
      <c r="H159" s="132"/>
      <c r="I159" s="132"/>
      <c r="J159" s="132"/>
      <c r="K159" s="132"/>
      <c r="L159" s="132"/>
      <c r="M159" s="132"/>
      <c r="N159" s="195">
        <f>BK159</f>
        <v>0</v>
      </c>
      <c r="O159" s="196"/>
      <c r="P159" s="196"/>
      <c r="Q159" s="196"/>
      <c r="R159" s="125"/>
      <c r="T159" s="126"/>
      <c r="U159" s="123"/>
      <c r="V159" s="123"/>
      <c r="W159" s="127">
        <f>SUM(W160:W161)</f>
        <v>40.298081999999994</v>
      </c>
      <c r="X159" s="123"/>
      <c r="Y159" s="127">
        <f>SUM(Y160:Y161)</f>
        <v>0</v>
      </c>
      <c r="Z159" s="123"/>
      <c r="AA159" s="128">
        <f>SUM(AA160:AA161)</f>
        <v>0</v>
      </c>
      <c r="AR159" s="129" t="s">
        <v>78</v>
      </c>
      <c r="AT159" s="130" t="s">
        <v>72</v>
      </c>
      <c r="AU159" s="130" t="s">
        <v>78</v>
      </c>
      <c r="AY159" s="129" t="s">
        <v>124</v>
      </c>
      <c r="BK159" s="131">
        <f>SUM(BK160:BK161)</f>
        <v>0</v>
      </c>
    </row>
    <row r="160" spans="2:65" s="1" customFormat="1" ht="25.5" customHeight="1">
      <c r="B160" s="133"/>
      <c r="C160" s="134" t="s">
        <v>218</v>
      </c>
      <c r="D160" s="134" t="s">
        <v>125</v>
      </c>
      <c r="E160" s="135" t="s">
        <v>219</v>
      </c>
      <c r="F160" s="202" t="s">
        <v>220</v>
      </c>
      <c r="G160" s="202"/>
      <c r="H160" s="202"/>
      <c r="I160" s="202"/>
      <c r="J160" s="136" t="s">
        <v>201</v>
      </c>
      <c r="K160" s="137">
        <v>81.245999999999995</v>
      </c>
      <c r="L160" s="203"/>
      <c r="M160" s="203"/>
      <c r="N160" s="203">
        <f>ROUND(L160*K160,2)</f>
        <v>0</v>
      </c>
      <c r="O160" s="203"/>
      <c r="P160" s="203"/>
      <c r="Q160" s="203"/>
      <c r="R160" s="138"/>
      <c r="T160" s="139" t="s">
        <v>5</v>
      </c>
      <c r="U160" s="41" t="s">
        <v>38</v>
      </c>
      <c r="V160" s="140">
        <v>0.39700000000000002</v>
      </c>
      <c r="W160" s="140">
        <f>V160*K160</f>
        <v>32.254661999999996</v>
      </c>
      <c r="X160" s="140">
        <v>0</v>
      </c>
      <c r="Y160" s="140">
        <f>X160*K160</f>
        <v>0</v>
      </c>
      <c r="Z160" s="140">
        <v>0</v>
      </c>
      <c r="AA160" s="141">
        <f>Z160*K160</f>
        <v>0</v>
      </c>
      <c r="AR160" s="19" t="s">
        <v>129</v>
      </c>
      <c r="AT160" s="19" t="s">
        <v>125</v>
      </c>
      <c r="AU160" s="19" t="s">
        <v>89</v>
      </c>
      <c r="AY160" s="19" t="s">
        <v>124</v>
      </c>
      <c r="BE160" s="142">
        <f>IF(U160="základní",N160,0)</f>
        <v>0</v>
      </c>
      <c r="BF160" s="142">
        <f>IF(U160="snížená",N160,0)</f>
        <v>0</v>
      </c>
      <c r="BG160" s="142">
        <f>IF(U160="zákl. přenesená",N160,0)</f>
        <v>0</v>
      </c>
      <c r="BH160" s="142">
        <f>IF(U160="sníž. přenesená",N160,0)</f>
        <v>0</v>
      </c>
      <c r="BI160" s="142">
        <f>IF(U160="nulová",N160,0)</f>
        <v>0</v>
      </c>
      <c r="BJ160" s="19" t="s">
        <v>78</v>
      </c>
      <c r="BK160" s="142">
        <f>ROUND(L160*K160,2)</f>
        <v>0</v>
      </c>
      <c r="BL160" s="19" t="s">
        <v>129</v>
      </c>
      <c r="BM160" s="19" t="s">
        <v>221</v>
      </c>
    </row>
    <row r="161" spans="2:65" s="1" customFormat="1" ht="38.25" customHeight="1">
      <c r="B161" s="133"/>
      <c r="C161" s="134" t="s">
        <v>10</v>
      </c>
      <c r="D161" s="134" t="s">
        <v>125</v>
      </c>
      <c r="E161" s="135" t="s">
        <v>222</v>
      </c>
      <c r="F161" s="202" t="s">
        <v>223</v>
      </c>
      <c r="G161" s="202"/>
      <c r="H161" s="202"/>
      <c r="I161" s="202"/>
      <c r="J161" s="136" t="s">
        <v>201</v>
      </c>
      <c r="K161" s="137">
        <v>121.87</v>
      </c>
      <c r="L161" s="203"/>
      <c r="M161" s="203"/>
      <c r="N161" s="203">
        <f>ROUND(L161*K161,2)</f>
        <v>0</v>
      </c>
      <c r="O161" s="203"/>
      <c r="P161" s="203"/>
      <c r="Q161" s="203"/>
      <c r="R161" s="138"/>
      <c r="T161" s="139" t="s">
        <v>5</v>
      </c>
      <c r="U161" s="41" t="s">
        <v>38</v>
      </c>
      <c r="V161" s="140">
        <v>6.6000000000000003E-2</v>
      </c>
      <c r="W161" s="140">
        <f>V161*K161</f>
        <v>8.0434200000000011</v>
      </c>
      <c r="X161" s="140">
        <v>0</v>
      </c>
      <c r="Y161" s="140">
        <f>X161*K161</f>
        <v>0</v>
      </c>
      <c r="Z161" s="140">
        <v>0</v>
      </c>
      <c r="AA161" s="141">
        <f>Z161*K161</f>
        <v>0</v>
      </c>
      <c r="AR161" s="19" t="s">
        <v>129</v>
      </c>
      <c r="AT161" s="19" t="s">
        <v>125</v>
      </c>
      <c r="AU161" s="19" t="s">
        <v>89</v>
      </c>
      <c r="AY161" s="19" t="s">
        <v>124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19" t="s">
        <v>78</v>
      </c>
      <c r="BK161" s="142">
        <f>ROUND(L161*K161,2)</f>
        <v>0</v>
      </c>
      <c r="BL161" s="19" t="s">
        <v>129</v>
      </c>
      <c r="BM161" s="19" t="s">
        <v>224</v>
      </c>
    </row>
    <row r="162" spans="2:65" s="9" customFormat="1" ht="37.35" customHeight="1">
      <c r="B162" s="122"/>
      <c r="C162" s="123"/>
      <c r="D162" s="124" t="s">
        <v>104</v>
      </c>
      <c r="E162" s="124"/>
      <c r="F162" s="124"/>
      <c r="G162" s="124"/>
      <c r="H162" s="124"/>
      <c r="I162" s="124"/>
      <c r="J162" s="124"/>
      <c r="K162" s="124"/>
      <c r="L162" s="124"/>
      <c r="M162" s="124"/>
      <c r="N162" s="200">
        <f>BK162</f>
        <v>0</v>
      </c>
      <c r="O162" s="201"/>
      <c r="P162" s="201"/>
      <c r="Q162" s="201"/>
      <c r="R162" s="125"/>
      <c r="T162" s="126"/>
      <c r="U162" s="123"/>
      <c r="V162" s="123"/>
      <c r="W162" s="127">
        <f>W163+W167+W169+W172</f>
        <v>0</v>
      </c>
      <c r="X162" s="123"/>
      <c r="Y162" s="127">
        <f>Y163+Y167+Y169+Y172</f>
        <v>0</v>
      </c>
      <c r="Z162" s="123"/>
      <c r="AA162" s="128">
        <f>AA163+AA167+AA169+AA172</f>
        <v>0</v>
      </c>
      <c r="AR162" s="129" t="s">
        <v>145</v>
      </c>
      <c r="AT162" s="130" t="s">
        <v>72</v>
      </c>
      <c r="AU162" s="130" t="s">
        <v>73</v>
      </c>
      <c r="AY162" s="129" t="s">
        <v>124</v>
      </c>
      <c r="BK162" s="131">
        <f>BK163+BK167+BK169+BK172</f>
        <v>0</v>
      </c>
    </row>
    <row r="163" spans="2:65" s="9" customFormat="1" ht="19.899999999999999" customHeight="1">
      <c r="B163" s="122"/>
      <c r="C163" s="123"/>
      <c r="D163" s="132" t="s">
        <v>105</v>
      </c>
      <c r="E163" s="132"/>
      <c r="F163" s="132"/>
      <c r="G163" s="132"/>
      <c r="H163" s="132"/>
      <c r="I163" s="132"/>
      <c r="J163" s="132"/>
      <c r="K163" s="132"/>
      <c r="L163" s="132"/>
      <c r="M163" s="132"/>
      <c r="N163" s="204">
        <f>BK163</f>
        <v>0</v>
      </c>
      <c r="O163" s="205"/>
      <c r="P163" s="205"/>
      <c r="Q163" s="205"/>
      <c r="R163" s="125"/>
      <c r="T163" s="126"/>
      <c r="U163" s="123"/>
      <c r="V163" s="123"/>
      <c r="W163" s="127">
        <f>SUM(W164:W166)</f>
        <v>0</v>
      </c>
      <c r="X163" s="123"/>
      <c r="Y163" s="127">
        <f>SUM(Y164:Y166)</f>
        <v>0</v>
      </c>
      <c r="Z163" s="123"/>
      <c r="AA163" s="128">
        <f>SUM(AA164:AA166)</f>
        <v>0</v>
      </c>
      <c r="AR163" s="129" t="s">
        <v>145</v>
      </c>
      <c r="AT163" s="130" t="s">
        <v>72</v>
      </c>
      <c r="AU163" s="130" t="s">
        <v>78</v>
      </c>
      <c r="AY163" s="129" t="s">
        <v>124</v>
      </c>
      <c r="BK163" s="131">
        <f>SUM(BK164:BK166)</f>
        <v>0</v>
      </c>
    </row>
    <row r="164" spans="2:65" s="1" customFormat="1" ht="16.5" customHeight="1">
      <c r="B164" s="133"/>
      <c r="C164" s="134" t="s">
        <v>225</v>
      </c>
      <c r="D164" s="134" t="s">
        <v>125</v>
      </c>
      <c r="E164" s="135" t="s">
        <v>226</v>
      </c>
      <c r="F164" s="202" t="s">
        <v>227</v>
      </c>
      <c r="G164" s="202"/>
      <c r="H164" s="202"/>
      <c r="I164" s="202"/>
      <c r="J164" s="136" t="s">
        <v>228</v>
      </c>
      <c r="K164" s="137">
        <v>1</v>
      </c>
      <c r="L164" s="203"/>
      <c r="M164" s="203"/>
      <c r="N164" s="203">
        <f>ROUND(L164*K164,2)</f>
        <v>0</v>
      </c>
      <c r="O164" s="203"/>
      <c r="P164" s="203"/>
      <c r="Q164" s="203"/>
      <c r="R164" s="138"/>
      <c r="T164" s="139" t="s">
        <v>5</v>
      </c>
      <c r="U164" s="41" t="s">
        <v>38</v>
      </c>
      <c r="V164" s="140">
        <v>0</v>
      </c>
      <c r="W164" s="140">
        <f>V164*K164</f>
        <v>0</v>
      </c>
      <c r="X164" s="140">
        <v>0</v>
      </c>
      <c r="Y164" s="140">
        <f>X164*K164</f>
        <v>0</v>
      </c>
      <c r="Z164" s="140">
        <v>0</v>
      </c>
      <c r="AA164" s="141">
        <f>Z164*K164</f>
        <v>0</v>
      </c>
      <c r="AR164" s="19" t="s">
        <v>229</v>
      </c>
      <c r="AT164" s="19" t="s">
        <v>125</v>
      </c>
      <c r="AU164" s="19" t="s">
        <v>89</v>
      </c>
      <c r="AY164" s="19" t="s">
        <v>124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19" t="s">
        <v>78</v>
      </c>
      <c r="BK164" s="142">
        <f>ROUND(L164*K164,2)</f>
        <v>0</v>
      </c>
      <c r="BL164" s="19" t="s">
        <v>229</v>
      </c>
      <c r="BM164" s="19" t="s">
        <v>230</v>
      </c>
    </row>
    <row r="165" spans="2:65" s="1" customFormat="1" ht="16.5" customHeight="1">
      <c r="B165" s="133"/>
      <c r="C165" s="134" t="s">
        <v>231</v>
      </c>
      <c r="D165" s="134" t="s">
        <v>125</v>
      </c>
      <c r="E165" s="135" t="s">
        <v>232</v>
      </c>
      <c r="F165" s="202" t="s">
        <v>233</v>
      </c>
      <c r="G165" s="202"/>
      <c r="H165" s="202"/>
      <c r="I165" s="202"/>
      <c r="J165" s="136" t="s">
        <v>228</v>
      </c>
      <c r="K165" s="137">
        <v>1</v>
      </c>
      <c r="L165" s="203"/>
      <c r="M165" s="203"/>
      <c r="N165" s="203">
        <f>ROUND(L165*K165,2)</f>
        <v>0</v>
      </c>
      <c r="O165" s="203"/>
      <c r="P165" s="203"/>
      <c r="Q165" s="203"/>
      <c r="R165" s="138"/>
      <c r="T165" s="139" t="s">
        <v>5</v>
      </c>
      <c r="U165" s="41" t="s">
        <v>38</v>
      </c>
      <c r="V165" s="140">
        <v>0</v>
      </c>
      <c r="W165" s="140">
        <f>V165*K165</f>
        <v>0</v>
      </c>
      <c r="X165" s="140">
        <v>0</v>
      </c>
      <c r="Y165" s="140">
        <f>X165*K165</f>
        <v>0</v>
      </c>
      <c r="Z165" s="140">
        <v>0</v>
      </c>
      <c r="AA165" s="141">
        <f>Z165*K165</f>
        <v>0</v>
      </c>
      <c r="AR165" s="19" t="s">
        <v>229</v>
      </c>
      <c r="AT165" s="19" t="s">
        <v>125</v>
      </c>
      <c r="AU165" s="19" t="s">
        <v>89</v>
      </c>
      <c r="AY165" s="19" t="s">
        <v>124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19" t="s">
        <v>78</v>
      </c>
      <c r="BK165" s="142">
        <f>ROUND(L165*K165,2)</f>
        <v>0</v>
      </c>
      <c r="BL165" s="19" t="s">
        <v>229</v>
      </c>
      <c r="BM165" s="19" t="s">
        <v>234</v>
      </c>
    </row>
    <row r="166" spans="2:65" s="1" customFormat="1" ht="16.5" customHeight="1">
      <c r="B166" s="133"/>
      <c r="C166" s="134" t="s">
        <v>235</v>
      </c>
      <c r="D166" s="134" t="s">
        <v>125</v>
      </c>
      <c r="E166" s="135" t="s">
        <v>236</v>
      </c>
      <c r="F166" s="202" t="s">
        <v>237</v>
      </c>
      <c r="G166" s="202"/>
      <c r="H166" s="202"/>
      <c r="I166" s="202"/>
      <c r="J166" s="136" t="s">
        <v>228</v>
      </c>
      <c r="K166" s="137">
        <v>1</v>
      </c>
      <c r="L166" s="203"/>
      <c r="M166" s="203"/>
      <c r="N166" s="203">
        <f>ROUND(L166*K166,2)</f>
        <v>0</v>
      </c>
      <c r="O166" s="203"/>
      <c r="P166" s="203"/>
      <c r="Q166" s="203"/>
      <c r="R166" s="138"/>
      <c r="T166" s="139" t="s">
        <v>5</v>
      </c>
      <c r="U166" s="41" t="s">
        <v>38</v>
      </c>
      <c r="V166" s="140">
        <v>0</v>
      </c>
      <c r="W166" s="140">
        <f>V166*K166</f>
        <v>0</v>
      </c>
      <c r="X166" s="140">
        <v>0</v>
      </c>
      <c r="Y166" s="140">
        <f>X166*K166</f>
        <v>0</v>
      </c>
      <c r="Z166" s="140">
        <v>0</v>
      </c>
      <c r="AA166" s="141">
        <f>Z166*K166</f>
        <v>0</v>
      </c>
      <c r="AR166" s="19" t="s">
        <v>229</v>
      </c>
      <c r="AT166" s="19" t="s">
        <v>125</v>
      </c>
      <c r="AU166" s="19" t="s">
        <v>89</v>
      </c>
      <c r="AY166" s="19" t="s">
        <v>124</v>
      </c>
      <c r="BE166" s="142">
        <f>IF(U166="základní",N166,0)</f>
        <v>0</v>
      </c>
      <c r="BF166" s="142">
        <f>IF(U166="snížená",N166,0)</f>
        <v>0</v>
      </c>
      <c r="BG166" s="142">
        <f>IF(U166="zákl. přenesená",N166,0)</f>
        <v>0</v>
      </c>
      <c r="BH166" s="142">
        <f>IF(U166="sníž. přenesená",N166,0)</f>
        <v>0</v>
      </c>
      <c r="BI166" s="142">
        <f>IF(U166="nulová",N166,0)</f>
        <v>0</v>
      </c>
      <c r="BJ166" s="19" t="s">
        <v>78</v>
      </c>
      <c r="BK166" s="142">
        <f>ROUND(L166*K166,2)</f>
        <v>0</v>
      </c>
      <c r="BL166" s="19" t="s">
        <v>229</v>
      </c>
      <c r="BM166" s="19" t="s">
        <v>238</v>
      </c>
    </row>
    <row r="167" spans="2:65" s="9" customFormat="1" ht="29.85" customHeight="1">
      <c r="B167" s="122"/>
      <c r="C167" s="123"/>
      <c r="D167" s="132" t="s">
        <v>106</v>
      </c>
      <c r="E167" s="132"/>
      <c r="F167" s="132"/>
      <c r="G167" s="132"/>
      <c r="H167" s="132"/>
      <c r="I167" s="132"/>
      <c r="J167" s="132"/>
      <c r="K167" s="132"/>
      <c r="L167" s="132"/>
      <c r="M167" s="132"/>
      <c r="N167" s="195">
        <f>BK167</f>
        <v>0</v>
      </c>
      <c r="O167" s="196"/>
      <c r="P167" s="196"/>
      <c r="Q167" s="196"/>
      <c r="R167" s="125"/>
      <c r="T167" s="126"/>
      <c r="U167" s="123"/>
      <c r="V167" s="123"/>
      <c r="W167" s="127">
        <f>W168</f>
        <v>0</v>
      </c>
      <c r="X167" s="123"/>
      <c r="Y167" s="127">
        <f>Y168</f>
        <v>0</v>
      </c>
      <c r="Z167" s="123"/>
      <c r="AA167" s="128">
        <f>AA168</f>
        <v>0</v>
      </c>
      <c r="AR167" s="129" t="s">
        <v>145</v>
      </c>
      <c r="AT167" s="130" t="s">
        <v>72</v>
      </c>
      <c r="AU167" s="130" t="s">
        <v>78</v>
      </c>
      <c r="AY167" s="129" t="s">
        <v>124</v>
      </c>
      <c r="BK167" s="131">
        <f>BK168</f>
        <v>0</v>
      </c>
    </row>
    <row r="168" spans="2:65" s="1" customFormat="1" ht="16.5" customHeight="1">
      <c r="B168" s="133"/>
      <c r="C168" s="134" t="s">
        <v>187</v>
      </c>
      <c r="D168" s="134" t="s">
        <v>125</v>
      </c>
      <c r="E168" s="135" t="s">
        <v>239</v>
      </c>
      <c r="F168" s="202" t="s">
        <v>240</v>
      </c>
      <c r="G168" s="202"/>
      <c r="H168" s="202"/>
      <c r="I168" s="202"/>
      <c r="J168" s="136" t="s">
        <v>228</v>
      </c>
      <c r="K168" s="137">
        <v>1</v>
      </c>
      <c r="L168" s="203"/>
      <c r="M168" s="203"/>
      <c r="N168" s="203">
        <f>ROUND(L168*K168,2)</f>
        <v>0</v>
      </c>
      <c r="O168" s="203"/>
      <c r="P168" s="203"/>
      <c r="Q168" s="203"/>
      <c r="R168" s="138"/>
      <c r="T168" s="139" t="s">
        <v>5</v>
      </c>
      <c r="U168" s="41" t="s">
        <v>38</v>
      </c>
      <c r="V168" s="140">
        <v>0</v>
      </c>
      <c r="W168" s="140">
        <f>V168*K168</f>
        <v>0</v>
      </c>
      <c r="X168" s="140">
        <v>0</v>
      </c>
      <c r="Y168" s="140">
        <f>X168*K168</f>
        <v>0</v>
      </c>
      <c r="Z168" s="140">
        <v>0</v>
      </c>
      <c r="AA168" s="141">
        <f>Z168*K168</f>
        <v>0</v>
      </c>
      <c r="AR168" s="19" t="s">
        <v>229</v>
      </c>
      <c r="AT168" s="19" t="s">
        <v>125</v>
      </c>
      <c r="AU168" s="19" t="s">
        <v>89</v>
      </c>
      <c r="AY168" s="19" t="s">
        <v>124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19" t="s">
        <v>78</v>
      </c>
      <c r="BK168" s="142">
        <f>ROUND(L168*K168,2)</f>
        <v>0</v>
      </c>
      <c r="BL168" s="19" t="s">
        <v>229</v>
      </c>
      <c r="BM168" s="19" t="s">
        <v>241</v>
      </c>
    </row>
    <row r="169" spans="2:65" s="9" customFormat="1" ht="29.85" customHeight="1">
      <c r="B169" s="122"/>
      <c r="C169" s="123"/>
      <c r="D169" s="132" t="s">
        <v>107</v>
      </c>
      <c r="E169" s="132"/>
      <c r="F169" s="132"/>
      <c r="G169" s="132"/>
      <c r="H169" s="132"/>
      <c r="I169" s="132"/>
      <c r="J169" s="132"/>
      <c r="K169" s="132"/>
      <c r="L169" s="132"/>
      <c r="M169" s="132"/>
      <c r="N169" s="195">
        <f>BK169</f>
        <v>0</v>
      </c>
      <c r="O169" s="196"/>
      <c r="P169" s="196"/>
      <c r="Q169" s="196"/>
      <c r="R169" s="125"/>
      <c r="T169" s="126"/>
      <c r="U169" s="123"/>
      <c r="V169" s="123"/>
      <c r="W169" s="127">
        <f>SUM(W170:W171)</f>
        <v>0</v>
      </c>
      <c r="X169" s="123"/>
      <c r="Y169" s="127">
        <f>SUM(Y170:Y171)</f>
        <v>0</v>
      </c>
      <c r="Z169" s="123"/>
      <c r="AA169" s="128">
        <f>SUM(AA170:AA171)</f>
        <v>0</v>
      </c>
      <c r="AR169" s="129" t="s">
        <v>145</v>
      </c>
      <c r="AT169" s="130" t="s">
        <v>72</v>
      </c>
      <c r="AU169" s="130" t="s">
        <v>78</v>
      </c>
      <c r="AY169" s="129" t="s">
        <v>124</v>
      </c>
      <c r="BK169" s="131">
        <f>SUM(BK170:BK171)</f>
        <v>0</v>
      </c>
    </row>
    <row r="170" spans="2:65" s="1" customFormat="1" ht="16.5" customHeight="1">
      <c r="B170" s="133"/>
      <c r="C170" s="134" t="s">
        <v>242</v>
      </c>
      <c r="D170" s="134" t="s">
        <v>125</v>
      </c>
      <c r="E170" s="135" t="s">
        <v>243</v>
      </c>
      <c r="F170" s="202" t="s">
        <v>244</v>
      </c>
      <c r="G170" s="202"/>
      <c r="H170" s="202"/>
      <c r="I170" s="202"/>
      <c r="J170" s="136" t="s">
        <v>228</v>
      </c>
      <c r="K170" s="137">
        <v>1</v>
      </c>
      <c r="L170" s="203"/>
      <c r="M170" s="203"/>
      <c r="N170" s="203">
        <f>ROUND(L170*K170,2)</f>
        <v>0</v>
      </c>
      <c r="O170" s="203"/>
      <c r="P170" s="203"/>
      <c r="Q170" s="203"/>
      <c r="R170" s="138"/>
      <c r="T170" s="139" t="s">
        <v>5</v>
      </c>
      <c r="U170" s="41" t="s">
        <v>38</v>
      </c>
      <c r="V170" s="140">
        <v>0</v>
      </c>
      <c r="W170" s="140">
        <f>V170*K170</f>
        <v>0</v>
      </c>
      <c r="X170" s="140">
        <v>0</v>
      </c>
      <c r="Y170" s="140">
        <f>X170*K170</f>
        <v>0</v>
      </c>
      <c r="Z170" s="140">
        <v>0</v>
      </c>
      <c r="AA170" s="141">
        <f>Z170*K170</f>
        <v>0</v>
      </c>
      <c r="AR170" s="19" t="s">
        <v>229</v>
      </c>
      <c r="AT170" s="19" t="s">
        <v>125</v>
      </c>
      <c r="AU170" s="19" t="s">
        <v>89</v>
      </c>
      <c r="AY170" s="19" t="s">
        <v>124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19" t="s">
        <v>78</v>
      </c>
      <c r="BK170" s="142">
        <f>ROUND(L170*K170,2)</f>
        <v>0</v>
      </c>
      <c r="BL170" s="19" t="s">
        <v>229</v>
      </c>
      <c r="BM170" s="19" t="s">
        <v>245</v>
      </c>
    </row>
    <row r="171" spans="2:65" s="1" customFormat="1" ht="16.5" customHeight="1">
      <c r="B171" s="133"/>
      <c r="C171" s="134" t="s">
        <v>246</v>
      </c>
      <c r="D171" s="134" t="s">
        <v>125</v>
      </c>
      <c r="E171" s="135" t="s">
        <v>247</v>
      </c>
      <c r="F171" s="202" t="s">
        <v>248</v>
      </c>
      <c r="G171" s="202"/>
      <c r="H171" s="202"/>
      <c r="I171" s="202"/>
      <c r="J171" s="136" t="s">
        <v>228</v>
      </c>
      <c r="K171" s="137">
        <v>1</v>
      </c>
      <c r="L171" s="203"/>
      <c r="M171" s="203"/>
      <c r="N171" s="203">
        <f>ROUND(L171*K171,2)</f>
        <v>0</v>
      </c>
      <c r="O171" s="203"/>
      <c r="P171" s="203"/>
      <c r="Q171" s="203"/>
      <c r="R171" s="138"/>
      <c r="T171" s="139" t="s">
        <v>5</v>
      </c>
      <c r="U171" s="41" t="s">
        <v>38</v>
      </c>
      <c r="V171" s="140">
        <v>0</v>
      </c>
      <c r="W171" s="140">
        <f>V171*K171</f>
        <v>0</v>
      </c>
      <c r="X171" s="140">
        <v>0</v>
      </c>
      <c r="Y171" s="140">
        <f>X171*K171</f>
        <v>0</v>
      </c>
      <c r="Z171" s="140">
        <v>0</v>
      </c>
      <c r="AA171" s="141">
        <f>Z171*K171</f>
        <v>0</v>
      </c>
      <c r="AR171" s="19" t="s">
        <v>229</v>
      </c>
      <c r="AT171" s="19" t="s">
        <v>125</v>
      </c>
      <c r="AU171" s="19" t="s">
        <v>89</v>
      </c>
      <c r="AY171" s="19" t="s">
        <v>124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19" t="s">
        <v>78</v>
      </c>
      <c r="BK171" s="142">
        <f>ROUND(L171*K171,2)</f>
        <v>0</v>
      </c>
      <c r="BL171" s="19" t="s">
        <v>229</v>
      </c>
      <c r="BM171" s="19" t="s">
        <v>249</v>
      </c>
    </row>
    <row r="172" spans="2:65" s="9" customFormat="1" ht="29.85" customHeight="1">
      <c r="B172" s="122"/>
      <c r="C172" s="123"/>
      <c r="D172" s="132" t="s">
        <v>108</v>
      </c>
      <c r="E172" s="132"/>
      <c r="F172" s="132"/>
      <c r="G172" s="132"/>
      <c r="H172" s="132"/>
      <c r="I172" s="132"/>
      <c r="J172" s="132"/>
      <c r="K172" s="132"/>
      <c r="L172" s="132"/>
      <c r="M172" s="132"/>
      <c r="N172" s="195">
        <f>BK172</f>
        <v>0</v>
      </c>
      <c r="O172" s="196"/>
      <c r="P172" s="196"/>
      <c r="Q172" s="196"/>
      <c r="R172" s="125"/>
      <c r="T172" s="126"/>
      <c r="U172" s="123"/>
      <c r="V172" s="123"/>
      <c r="W172" s="127">
        <f>W173</f>
        <v>0</v>
      </c>
      <c r="X172" s="123"/>
      <c r="Y172" s="127">
        <f>Y173</f>
        <v>0</v>
      </c>
      <c r="Z172" s="123"/>
      <c r="AA172" s="128">
        <f>AA173</f>
        <v>0</v>
      </c>
      <c r="AR172" s="129" t="s">
        <v>145</v>
      </c>
      <c r="AT172" s="130" t="s">
        <v>72</v>
      </c>
      <c r="AU172" s="130" t="s">
        <v>78</v>
      </c>
      <c r="AY172" s="129" t="s">
        <v>124</v>
      </c>
      <c r="BK172" s="131">
        <f>BK173</f>
        <v>0</v>
      </c>
    </row>
    <row r="173" spans="2:65" s="1" customFormat="1" ht="16.5" customHeight="1">
      <c r="B173" s="133"/>
      <c r="C173" s="134" t="s">
        <v>250</v>
      </c>
      <c r="D173" s="134" t="s">
        <v>125</v>
      </c>
      <c r="E173" s="135" t="s">
        <v>251</v>
      </c>
      <c r="F173" s="202" t="s">
        <v>252</v>
      </c>
      <c r="G173" s="202"/>
      <c r="H173" s="202"/>
      <c r="I173" s="202"/>
      <c r="J173" s="136" t="s">
        <v>228</v>
      </c>
      <c r="K173" s="137">
        <v>1</v>
      </c>
      <c r="L173" s="203"/>
      <c r="M173" s="203"/>
      <c r="N173" s="203">
        <f>ROUND(L173*K173,2)</f>
        <v>0</v>
      </c>
      <c r="O173" s="203"/>
      <c r="P173" s="203"/>
      <c r="Q173" s="203"/>
      <c r="R173" s="138"/>
      <c r="T173" s="139" t="s">
        <v>5</v>
      </c>
      <c r="U173" s="155" t="s">
        <v>38</v>
      </c>
      <c r="V173" s="156">
        <v>0</v>
      </c>
      <c r="W173" s="156">
        <f>V173*K173</f>
        <v>0</v>
      </c>
      <c r="X173" s="156">
        <v>0</v>
      </c>
      <c r="Y173" s="156">
        <f>X173*K173</f>
        <v>0</v>
      </c>
      <c r="Z173" s="156">
        <v>0</v>
      </c>
      <c r="AA173" s="157">
        <f>Z173*K173</f>
        <v>0</v>
      </c>
      <c r="AR173" s="19" t="s">
        <v>229</v>
      </c>
      <c r="AT173" s="19" t="s">
        <v>125</v>
      </c>
      <c r="AU173" s="19" t="s">
        <v>89</v>
      </c>
      <c r="AY173" s="19" t="s">
        <v>124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19" t="s">
        <v>78</v>
      </c>
      <c r="BK173" s="142">
        <f>ROUND(L173*K173,2)</f>
        <v>0</v>
      </c>
      <c r="BL173" s="19" t="s">
        <v>229</v>
      </c>
      <c r="BM173" s="19" t="s">
        <v>253</v>
      </c>
    </row>
    <row r="174" spans="2:65" s="1" customFormat="1" ht="6.95" customHeight="1">
      <c r="B174" s="56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8"/>
    </row>
  </sheetData>
  <mergeCells count="172">
    <mergeCell ref="F171:I171"/>
    <mergeCell ref="F168:I168"/>
    <mergeCell ref="L168:M168"/>
    <mergeCell ref="N168:Q168"/>
    <mergeCell ref="F170:I170"/>
    <mergeCell ref="L170:M170"/>
    <mergeCell ref="N170:Q170"/>
    <mergeCell ref="L171:M171"/>
    <mergeCell ref="N171:Q171"/>
    <mergeCell ref="F173:I173"/>
    <mergeCell ref="L173:M173"/>
    <mergeCell ref="N173:Q173"/>
    <mergeCell ref="N169:Q169"/>
    <mergeCell ref="N172:Q172"/>
    <mergeCell ref="M27:P27"/>
    <mergeCell ref="M26:P26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C85:G85"/>
    <mergeCell ref="M80:P80"/>
    <mergeCell ref="M83:Q83"/>
    <mergeCell ref="M82:Q82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100:Q100"/>
    <mergeCell ref="N96:Q96"/>
    <mergeCell ref="N97:Q97"/>
    <mergeCell ref="N98:Q98"/>
    <mergeCell ref="L102:Q102"/>
    <mergeCell ref="C108:Q108"/>
    <mergeCell ref="F110:P110"/>
    <mergeCell ref="M112:P112"/>
    <mergeCell ref="M114:Q114"/>
    <mergeCell ref="M115:Q115"/>
    <mergeCell ref="F117:I117"/>
    <mergeCell ref="F121:I121"/>
    <mergeCell ref="L117:M117"/>
    <mergeCell ref="N117:Q117"/>
    <mergeCell ref="L121:M121"/>
    <mergeCell ref="N121:Q121"/>
    <mergeCell ref="F122:I122"/>
    <mergeCell ref="F123:I123"/>
    <mergeCell ref="L123:M123"/>
    <mergeCell ref="N123:Q123"/>
    <mergeCell ref="N118:Q118"/>
    <mergeCell ref="N119:Q119"/>
    <mergeCell ref="N120:Q120"/>
    <mergeCell ref="F124:I124"/>
    <mergeCell ref="F127:I127"/>
    <mergeCell ref="F125:I125"/>
    <mergeCell ref="L125:M125"/>
    <mergeCell ref="N125:Q125"/>
    <mergeCell ref="F126:I126"/>
    <mergeCell ref="L127:M127"/>
    <mergeCell ref="N127:Q127"/>
    <mergeCell ref="F128:I128"/>
    <mergeCell ref="L129:M129"/>
    <mergeCell ref="N129:Q129"/>
    <mergeCell ref="F129:I129"/>
    <mergeCell ref="F132:I132"/>
    <mergeCell ref="F130:I130"/>
    <mergeCell ref="F131:I131"/>
    <mergeCell ref="L131:M131"/>
    <mergeCell ref="N131:Q131"/>
    <mergeCell ref="N133:Q133"/>
    <mergeCell ref="L149:M149"/>
    <mergeCell ref="L138:M138"/>
    <mergeCell ref="L140:M140"/>
    <mergeCell ref="L142:M142"/>
    <mergeCell ref="L145:M145"/>
    <mergeCell ref="L147:M147"/>
    <mergeCell ref="L151:M151"/>
    <mergeCell ref="L154:M154"/>
    <mergeCell ref="N145:Q145"/>
    <mergeCell ref="N147:Q147"/>
    <mergeCell ref="N149:Q149"/>
    <mergeCell ref="N151:Q151"/>
    <mergeCell ref="N144:Q144"/>
    <mergeCell ref="F134:I134"/>
    <mergeCell ref="L134:M134"/>
    <mergeCell ref="N134:Q134"/>
    <mergeCell ref="F135:I135"/>
    <mergeCell ref="L136:M136"/>
    <mergeCell ref="N136:Q136"/>
    <mergeCell ref="N138:Q138"/>
    <mergeCell ref="N140:Q140"/>
    <mergeCell ref="N142:Q142"/>
    <mergeCell ref="F136:I136"/>
    <mergeCell ref="F142:I142"/>
    <mergeCell ref="F138:I138"/>
    <mergeCell ref="F137:I137"/>
    <mergeCell ref="F139:I139"/>
    <mergeCell ref="F140:I140"/>
    <mergeCell ref="F141:I141"/>
    <mergeCell ref="N157:Q157"/>
    <mergeCell ref="F143:I143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L166:M166"/>
    <mergeCell ref="N166:Q166"/>
    <mergeCell ref="N163:Q163"/>
    <mergeCell ref="L158:M158"/>
    <mergeCell ref="N158:Q158"/>
    <mergeCell ref="N153:Q153"/>
    <mergeCell ref="F157:I157"/>
    <mergeCell ref="F160:I160"/>
    <mergeCell ref="F158:I158"/>
    <mergeCell ref="L160:M160"/>
    <mergeCell ref="N160:Q160"/>
    <mergeCell ref="F161:I161"/>
    <mergeCell ref="L161:M161"/>
    <mergeCell ref="N161:Q161"/>
    <mergeCell ref="N159:Q159"/>
    <mergeCell ref="F154:I154"/>
    <mergeCell ref="N154:Q154"/>
    <mergeCell ref="F155:I155"/>
    <mergeCell ref="L155:M155"/>
    <mergeCell ref="N155:Q155"/>
    <mergeCell ref="F156:I156"/>
    <mergeCell ref="L156:M156"/>
    <mergeCell ref="N156:Q156"/>
    <mergeCell ref="L157:M157"/>
    <mergeCell ref="S2:AC2"/>
    <mergeCell ref="N167:Q167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N162:Q162"/>
    <mergeCell ref="F164:I164"/>
    <mergeCell ref="F166:I166"/>
    <mergeCell ref="L164:M164"/>
    <mergeCell ref="N164:Q164"/>
    <mergeCell ref="F165:I165"/>
    <mergeCell ref="L165:M165"/>
    <mergeCell ref="N165:Q165"/>
  </mergeCells>
  <hyperlinks>
    <hyperlink ref="F1:G1" location="C2" display="1) Krycí list rozpočtu" xr:uid="{00000000-0004-0000-0100-000000000000}"/>
    <hyperlink ref="H1:K1" location="C85" display="2) Rekapitulace rozpočtu" xr:uid="{00000000-0004-0000-0100-000001000000}"/>
    <hyperlink ref="L1" location="C117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000 - Kalova, Kolín</vt:lpstr>
      <vt:lpstr>'000 - Kalova, Kolín'!Názvy_tisku</vt:lpstr>
      <vt:lpstr>'Rekapitulace stavby'!Názvy_tisku</vt:lpstr>
      <vt:lpstr>'000 - Kalova, Kolín'!Oblast_tisku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Sobol</dc:creator>
  <cp:lastModifiedBy>Věra Marešová</cp:lastModifiedBy>
  <cp:lastPrinted>2018-11-30T09:37:04Z</cp:lastPrinted>
  <dcterms:created xsi:type="dcterms:W3CDTF">2018-11-02T05:45:04Z</dcterms:created>
  <dcterms:modified xsi:type="dcterms:W3CDTF">2018-11-30T09:37:37Z</dcterms:modified>
</cp:coreProperties>
</file>